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Bouillac (82) - de LA GARDE\Dossier finalisé\"/>
    </mc:Choice>
  </mc:AlternateContent>
  <xr:revisionPtr revIDLastSave="0" documentId="13_ncr:1_{46A0E913-78EB-490E-BFFF-59EFA3D4C8F7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I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B156" i="2" l="1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B161" i="2"/>
  <c r="EX161" i="2"/>
  <c r="EA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HH165" i="2"/>
  <c r="EA165" i="2"/>
  <c r="ED165" i="2" s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HH168" i="2"/>
  <c r="EC168" i="2"/>
  <c r="DG168" i="2"/>
  <c r="EV168" i="2"/>
  <c r="EY168" i="2" s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B175" i="2" l="1"/>
  <c r="HI175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W178" i="2"/>
  <c r="HH178" i="2"/>
  <c r="HG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V185" i="2" l="1"/>
  <c r="EB185" i="2"/>
  <c r="HI185" i="2"/>
  <c r="EW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V189" i="2" l="1"/>
  <c r="AA189" i="2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HH197" i="2"/>
  <c r="EW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58" i="2" a="1"/>
  <c r="BC58" i="2" s="1"/>
  <c r="BC68" i="2" a="1"/>
  <c r="BC68" i="2" s="1"/>
  <c r="BC47" i="2" a="1"/>
  <c r="BC47" i="2" s="1"/>
  <c r="BC82" i="2" a="1"/>
  <c r="BC82" i="2" s="1"/>
  <c r="BC114" i="2" a="1"/>
  <c r="BC11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44" i="2" a="1"/>
  <c r="FD44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9" i="2" a="1"/>
  <c r="FD19" i="2" s="1"/>
  <c r="BC32" i="2" a="1"/>
  <c r="BC32" i="2" s="1"/>
  <c r="BC84" i="2" a="1"/>
  <c r="BC84" i="2" s="1"/>
  <c r="BC31" i="2" a="1"/>
  <c r="BC31" i="2" s="1"/>
  <c r="BC143" i="2" a="1"/>
  <c r="BC143" i="2" s="1"/>
  <c r="BC7" i="2" a="1"/>
  <c r="BC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FS203" i="2" l="1"/>
  <c r="CS77" i="2" a="1"/>
  <c r="CS77" i="2" s="1"/>
  <c r="BC185" i="2" a="1"/>
  <c r="BC185" i="2" s="1"/>
  <c r="FD160" i="2" a="1"/>
  <c r="FD160" i="2" s="1"/>
  <c r="FD188" i="2" a="1"/>
  <c r="FD188" i="2" s="1"/>
  <c r="BC126" i="2" a="1"/>
  <c r="BC126" i="2" s="1"/>
  <c r="CS129" i="2" a="1"/>
  <c r="CS129" i="2" s="1"/>
  <c r="BC164" i="2" a="1"/>
  <c r="BC164" i="2" s="1"/>
  <c r="CS72" i="2" a="1"/>
  <c r="CS72" i="2" s="1"/>
  <c r="CS56" i="2" a="1"/>
  <c r="CS56" i="2" s="1"/>
  <c r="BC192" i="2" a="1"/>
  <c r="BC192" i="2" s="1"/>
  <c r="FD43" i="2" a="1"/>
  <c r="FD43" i="2" s="1"/>
  <c r="AH62" i="2" a="1"/>
  <c r="AH62" i="2" s="1"/>
  <c r="CS116" i="2" a="1"/>
  <c r="CS116" i="2" s="1"/>
  <c r="CS66" i="2" a="1"/>
  <c r="CS66" i="2" s="1"/>
  <c r="FD59" i="2" a="1"/>
  <c r="FD59" i="2" s="1"/>
  <c r="CS161" i="2" a="1"/>
  <c r="CS161" i="2" s="1"/>
  <c r="CS120" i="2" a="1"/>
  <c r="CS120" i="2" s="1"/>
  <c r="AH163" i="2" a="1"/>
  <c r="AH163" i="2" s="1"/>
  <c r="BC34" i="2" a="1"/>
  <c r="BC34" i="2" s="1"/>
  <c r="BC55" i="2" a="1"/>
  <c r="BC55" i="2" s="1"/>
  <c r="FD64" i="2" a="1"/>
  <c r="FD64" i="2" s="1"/>
  <c r="AH199" i="2" a="1"/>
  <c r="AH199" i="2" s="1"/>
  <c r="FD144" i="2" a="1"/>
  <c r="FD144" i="2" s="1"/>
  <c r="BC18" i="2" a="1"/>
  <c r="BC18" i="2" s="1"/>
  <c r="CS134" i="2" a="1"/>
  <c r="CS134" i="2" s="1"/>
  <c r="CS185" i="2" a="1"/>
  <c r="CS185" i="2" s="1"/>
  <c r="BC38" i="2" a="1"/>
  <c r="BC38" i="2" s="1"/>
  <c r="BC130" i="2" a="1"/>
  <c r="BC130" i="2" s="1"/>
  <c r="FD189" i="2" a="1"/>
  <c r="FD189" i="2" s="1"/>
  <c r="AH166" i="2" a="1"/>
  <c r="AH166" i="2" s="1"/>
  <c r="BC117" i="2" a="1"/>
  <c r="BC117" i="2" s="1"/>
  <c r="FD21" i="2" a="1"/>
  <c r="FD21" i="2" s="1"/>
  <c r="AH92" i="2" a="1"/>
  <c r="AH92" i="2" s="1"/>
  <c r="AH151" i="2" a="1"/>
  <c r="AH151" i="2" s="1"/>
  <c r="CS105" i="2" a="1"/>
  <c r="CS105" i="2" s="1"/>
  <c r="CS114" i="2" a="1"/>
  <c r="CS114" i="2" s="1"/>
  <c r="CS24" i="2" a="1"/>
  <c r="CS24" i="2" s="1"/>
  <c r="BC83" i="2" a="1"/>
  <c r="BC83" i="2" s="1"/>
  <c r="FD187" i="2" a="1"/>
  <c r="FD187" i="2" s="1"/>
  <c r="FD14" i="2" a="1"/>
  <c r="FD14" i="2" s="1"/>
  <c r="AH19" i="2" a="1"/>
  <c r="AH19" i="2" s="1"/>
  <c r="BC181" i="2" a="1"/>
  <c r="BC181" i="2" s="1"/>
  <c r="CS38" i="2" a="1"/>
  <c r="CS38" i="2" s="1"/>
  <c r="CS137" i="2" a="1"/>
  <c r="CS137" i="2" s="1"/>
  <c r="CS52" i="2" a="1"/>
  <c r="CS52" i="2" s="1"/>
  <c r="BC151" i="2" a="1"/>
  <c r="BC151" i="2" s="1"/>
  <c r="FD194" i="2" a="1"/>
  <c r="FD194" i="2" s="1"/>
  <c r="FD48" i="2" a="1"/>
  <c r="FD48" i="2" s="1"/>
  <c r="AH90" i="2" a="1"/>
  <c r="AH90" i="2" s="1"/>
  <c r="BC65" i="2" a="1"/>
  <c r="BC65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<sst xmlns="http://schemas.openxmlformats.org/spreadsheetml/2006/main" count="1170" uniqueCount="324">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</sst>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80.165002252238452</c:v>
                </c:pt>
                <c:pt idx="7">
                  <c:v>102.09197798314808</c:v>
                </c:pt>
                <c:pt idx="8">
                  <c:v>123.90184283210725</c:v>
                </c:pt>
                <c:pt idx="9">
                  <c:v>145.61821239345747</c:v>
                </c:pt>
                <c:pt idx="10">
                  <c:v>167.25702755094335</c:v>
                </c:pt>
                <c:pt idx="11">
                  <c:v>188.82974704850497</c:v>
                </c:pt>
                <c:pt idx="12">
                  <c:v>210.34498910896306</c:v>
                </c:pt>
                <c:pt idx="13">
                  <c:v>231.8094611658297</c:v>
                </c:pt>
                <c:pt idx="14">
                  <c:v>253.22852532910966</c:v>
                </c:pt>
                <c:pt idx="15">
                  <c:v>274.60656174697812</c:v>
                </c:pt>
                <c:pt idx="16">
                  <c:v>294.00861390700948</c:v>
                </c:pt>
                <c:pt idx="17">
                  <c:v>313.38210026249629</c:v>
                </c:pt>
                <c:pt idx="18">
                  <c:v>332.72903457884451</c:v>
                </c:pt>
                <c:pt idx="19">
                  <c:v>352.05117734371055</c:v>
                </c:pt>
                <c:pt idx="20">
                  <c:v>371.35008006494377</c:v>
                </c:pt>
                <c:pt idx="21">
                  <c:v>387.54421039387495</c:v>
                </c:pt>
                <c:pt idx="22">
                  <c:v>403.72365187948748</c:v>
                </c:pt>
                <c:pt idx="23">
                  <c:v>419.88907590240791</c:v>
                </c:pt>
                <c:pt idx="24">
                  <c:v>436.04109794385869</c:v>
                </c:pt>
                <c:pt idx="25">
                  <c:v>452.18028418105388</c:v>
                </c:pt>
                <c:pt idx="26">
                  <c:v>465.23629811002093</c:v>
                </c:pt>
                <c:pt idx="27">
                  <c:v>478.28450180053454</c:v>
                </c:pt>
                <c:pt idx="28">
                  <c:v>491.32513831883836</c:v>
                </c:pt>
                <c:pt idx="29">
                  <c:v>504.35843677803251</c:v>
                </c:pt>
                <c:pt idx="30">
                  <c:v>517.3846134864898</c:v>
                </c:pt>
                <c:pt idx="31">
                  <c:v>1.5435705246133045E-12</c:v>
                </c:pt>
                <c:pt idx="32">
                  <c:v>1.5435705246133045E-12</c:v>
                </c:pt>
                <c:pt idx="33">
                  <c:v>1.5435705246133045E-12</c:v>
                </c:pt>
                <c:pt idx="34">
                  <c:v>1.5435705246133045E-12</c:v>
                </c:pt>
                <c:pt idx="35">
                  <c:v>1.5435705246133045E-12</c:v>
                </c:pt>
                <c:pt idx="36">
                  <c:v>1.5435705246133045E-12</c:v>
                </c:pt>
                <c:pt idx="37">
                  <c:v>1.5435705246133045E-12</c:v>
                </c:pt>
                <c:pt idx="38">
                  <c:v>1.5435705246133045E-12</c:v>
                </c:pt>
                <c:pt idx="39">
                  <c:v>1.5435705246133045E-12</c:v>
                </c:pt>
                <c:pt idx="40">
                  <c:v>1.5435705246133045E-12</c:v>
                </c:pt>
                <c:pt idx="41">
                  <c:v>1.5435705246133045E-12</c:v>
                </c:pt>
                <c:pt idx="42">
                  <c:v>1.5435705246133045E-12</c:v>
                </c:pt>
                <c:pt idx="43">
                  <c:v>1.5435705246133045E-12</c:v>
                </c:pt>
                <c:pt idx="44">
                  <c:v>1.5435705246133045E-12</c:v>
                </c:pt>
                <c:pt idx="45">
                  <c:v>1.5435705246133045E-12</c:v>
                </c:pt>
                <c:pt idx="46">
                  <c:v>1.5435705246133045E-12</c:v>
                </c:pt>
                <c:pt idx="47">
                  <c:v>1.5435705246133045E-12</c:v>
                </c:pt>
                <c:pt idx="48">
                  <c:v>1.5435705246133045E-12</c:v>
                </c:pt>
                <c:pt idx="49">
                  <c:v>1.5435705246133045E-12</c:v>
                </c:pt>
                <c:pt idx="50">
                  <c:v>1.5435705246133045E-12</c:v>
                </c:pt>
                <c:pt idx="51">
                  <c:v>1.5435705246133045E-12</c:v>
                </c:pt>
                <c:pt idx="52">
                  <c:v>1.5435705246133045E-12</c:v>
                </c:pt>
                <c:pt idx="53">
                  <c:v>1.5435705246133045E-12</c:v>
                </c:pt>
                <c:pt idx="54">
                  <c:v>1.5435705246133045E-12</c:v>
                </c:pt>
                <c:pt idx="55">
                  <c:v>1.5435705246133045E-12</c:v>
                </c:pt>
                <c:pt idx="56">
                  <c:v>1.5435705246133045E-12</c:v>
                </c:pt>
                <c:pt idx="57">
                  <c:v>1.5435705246133045E-12</c:v>
                </c:pt>
                <c:pt idx="58">
                  <c:v>1.5435705246133045E-12</c:v>
                </c:pt>
                <c:pt idx="59">
                  <c:v>1.5435705246133045E-12</c:v>
                </c:pt>
                <c:pt idx="60">
                  <c:v>1.5435705246133045E-12</c:v>
                </c:pt>
                <c:pt idx="61">
                  <c:v>1.5435705246133045E-12</c:v>
                </c:pt>
                <c:pt idx="62">
                  <c:v>1.5435705246133045E-12</c:v>
                </c:pt>
                <c:pt idx="63">
                  <c:v>1.5435705246133045E-12</c:v>
                </c:pt>
                <c:pt idx="64">
                  <c:v>1.5435705246133045E-12</c:v>
                </c:pt>
                <c:pt idx="65">
                  <c:v>1.5435705246133045E-12</c:v>
                </c:pt>
                <c:pt idx="66">
                  <c:v>1.5435705246133045E-12</c:v>
                </c:pt>
                <c:pt idx="67">
                  <c:v>1.5435705246133045E-12</c:v>
                </c:pt>
                <c:pt idx="68">
                  <c:v>1.5435705246133045E-12</c:v>
                </c:pt>
                <c:pt idx="69">
                  <c:v>1.5435705246133045E-12</c:v>
                </c:pt>
                <c:pt idx="70">
                  <c:v>1.5435705246133045E-12</c:v>
                </c:pt>
                <c:pt idx="71">
                  <c:v>1.5435705246133045E-12</c:v>
                </c:pt>
                <c:pt idx="72">
                  <c:v>1.5435705246133045E-12</c:v>
                </c:pt>
                <c:pt idx="73">
                  <c:v>1.5435705246133045E-12</c:v>
                </c:pt>
                <c:pt idx="74">
                  <c:v>1.5435705246133045E-12</c:v>
                </c:pt>
                <c:pt idx="75">
                  <c:v>1.5435705246133045E-12</c:v>
                </c:pt>
                <c:pt idx="76">
                  <c:v>1.5435705246133045E-12</c:v>
                </c:pt>
                <c:pt idx="77">
                  <c:v>1.5435705246133045E-12</c:v>
                </c:pt>
                <c:pt idx="78">
                  <c:v>1.5435705246133045E-12</c:v>
                </c:pt>
                <c:pt idx="79">
                  <c:v>1.5435705246133045E-12</c:v>
                </c:pt>
                <c:pt idx="80">
                  <c:v>1.5435705246133045E-12</c:v>
                </c:pt>
                <c:pt idx="81">
                  <c:v>1.5435705246133045E-12</c:v>
                </c:pt>
                <c:pt idx="82">
                  <c:v>1.5435705246133045E-12</c:v>
                </c:pt>
                <c:pt idx="83">
                  <c:v>1.5435705246133045E-12</c:v>
                </c:pt>
                <c:pt idx="84">
                  <c:v>1.5435705246133045E-12</c:v>
                </c:pt>
                <c:pt idx="85">
                  <c:v>1.5435705246133045E-12</c:v>
                </c:pt>
                <c:pt idx="86">
                  <c:v>1.5435705246133045E-12</c:v>
                </c:pt>
                <c:pt idx="87">
                  <c:v>1.5435705246133045E-12</c:v>
                </c:pt>
                <c:pt idx="88">
                  <c:v>1.5435705246133045E-12</c:v>
                </c:pt>
                <c:pt idx="89">
                  <c:v>1.5435705246133045E-12</c:v>
                </c:pt>
                <c:pt idx="90">
                  <c:v>1.5435705246133045E-12</c:v>
                </c:pt>
                <c:pt idx="91">
                  <c:v>1.5435705246133045E-12</c:v>
                </c:pt>
                <c:pt idx="92">
                  <c:v>1.5435705246133045E-12</c:v>
                </c:pt>
                <c:pt idx="93">
                  <c:v>1.5435705246133045E-12</c:v>
                </c:pt>
                <c:pt idx="94">
                  <c:v>1.5435705246133045E-12</c:v>
                </c:pt>
                <c:pt idx="95">
                  <c:v>1.5435705246133045E-12</c:v>
                </c:pt>
                <c:pt idx="96">
                  <c:v>1.5435705246133045E-12</c:v>
                </c:pt>
                <c:pt idx="97">
                  <c:v>1.5435705246133045E-12</c:v>
                </c:pt>
                <c:pt idx="98">
                  <c:v>1.5435705246133045E-12</c:v>
                </c:pt>
                <c:pt idx="99">
                  <c:v>1.5435705246133045E-12</c:v>
                </c:pt>
                <c:pt idx="100">
                  <c:v>1.5435705246133045E-12</c:v>
                </c:pt>
                <c:pt idx="101">
                  <c:v>1.5435705246133045E-12</c:v>
                </c:pt>
                <c:pt idx="102">
                  <c:v>1.5435705246133045E-12</c:v>
                </c:pt>
                <c:pt idx="103">
                  <c:v>1.5435705246133045E-12</c:v>
                </c:pt>
                <c:pt idx="104">
                  <c:v>1.5435705246133045E-12</c:v>
                </c:pt>
                <c:pt idx="105">
                  <c:v>1.5435705246133045E-12</c:v>
                </c:pt>
                <c:pt idx="106">
                  <c:v>1.5435705246133045E-12</c:v>
                </c:pt>
                <c:pt idx="107">
                  <c:v>1.5435705246133045E-12</c:v>
                </c:pt>
                <c:pt idx="108">
                  <c:v>1.5435705246133045E-12</c:v>
                </c:pt>
                <c:pt idx="109">
                  <c:v>1.5435705246133045E-12</c:v>
                </c:pt>
                <c:pt idx="110">
                  <c:v>1.5435705246133045E-12</c:v>
                </c:pt>
                <c:pt idx="111">
                  <c:v>1.5435705246133045E-12</c:v>
                </c:pt>
                <c:pt idx="112">
                  <c:v>1.5435705246133045E-12</c:v>
                </c:pt>
                <c:pt idx="113">
                  <c:v>1.5435705246133045E-12</c:v>
                </c:pt>
                <c:pt idx="114">
                  <c:v>1.5435705246133045E-12</c:v>
                </c:pt>
                <c:pt idx="115">
                  <c:v>1.5435705246133045E-12</c:v>
                </c:pt>
                <c:pt idx="116">
                  <c:v>1.5435705246133045E-12</c:v>
                </c:pt>
                <c:pt idx="117">
                  <c:v>1.5435705246133045E-12</c:v>
                </c:pt>
                <c:pt idx="118">
                  <c:v>1.5435705246133045E-12</c:v>
                </c:pt>
                <c:pt idx="119">
                  <c:v>1.5435705246133045E-12</c:v>
                </c:pt>
                <c:pt idx="120">
                  <c:v>1.5435705246133045E-12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" zoomScale="90" zoomScaleNormal="90" workbookViewId="0">
      <selection activeCell="G20" sqref="G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1</v>
      </c>
      <c r="D9" s="36">
        <f t="shared" ref="D9:D18" si="0">C9*$C$5</f>
        <v>3.75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28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5.6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83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138</v>
      </c>
      <c r="C38" s="63">
        <v>3</v>
      </c>
      <c r="D38" s="63">
        <v>0</v>
      </c>
      <c r="E38" s="54"/>
      <c r="F38" s="54"/>
      <c r="G38" s="54"/>
      <c r="H38" s="54"/>
      <c r="I38" s="56">
        <f t="shared" si="1"/>
        <v>11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188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230</v>
      </c>
      <c r="C40" s="63">
        <v>5</v>
      </c>
      <c r="D40" s="63">
        <v>0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264</v>
      </c>
      <c r="C41" s="63">
        <v>6</v>
      </c>
      <c r="D41" s="63">
        <v>264</v>
      </c>
      <c r="E41" s="54">
        <v>0.8</v>
      </c>
      <c r="F41" s="54">
        <v>0</v>
      </c>
      <c r="G41" s="54">
        <v>0</v>
      </c>
      <c r="H41" s="54">
        <v>0.2</v>
      </c>
      <c r="I41" s="56">
        <f t="shared" si="1"/>
        <v>6.8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280.09199676287795</v>
      </c>
      <c r="T3" s="62">
        <f>IF('Données projet'!E9&gt;30,$R$33-$H$33,LOOKUP('Données projet'!$E$9,$A$3:$A$203,R3:R203)-LOOKUP('Données projet'!$E$9,$A$3:$A$203,$H$3:$H$203))</f>
        <v>554.05128015315631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</v>
      </c>
      <c r="N4" s="14">
        <f>IF('Données projet'!$A$36&gt;35,N3+M4-V3,IF(A4&lt;'Données projet'!$A$36,$K$205^A4,IF(A4='Données projet'!$A$36,'Données projet'!$B$36,N3+M4-V3)))</f>
        <v>1.9472943612303364</v>
      </c>
      <c r="O4" s="14">
        <f>N4*VLOOKUP('Données projet'!$B$9,Paramètres!$A$1:$I$89,3,0)*VLOOKUP('Données projet'!$B$9,Paramètres!$A$1:$I$89,5,0)</f>
        <v>1.7619119380412083</v>
      </c>
      <c r="P4" s="14">
        <f>EXP(-1.0587+0.8836*LN(O4)+0.284)</f>
        <v>0.76015770586189668</v>
      </c>
      <c r="Q4" s="22">
        <f t="shared" ref="Q4:Q34" si="2">(O4+P4)*0.475*44/12</f>
        <v>4.3926046297979076</v>
      </c>
      <c r="R4" s="62">
        <f t="shared" si="0"/>
        <v>262.28149351868677</v>
      </c>
      <c r="S4" s="62">
        <f ca="1">AVERAGE(OFFSET($R$3,0,0,'Données projet'!$E$9+1,1))-AVERAGE(OFFSET($H$3,0,0,'Données projet'!$E$9+1,1))</f>
        <v>280.09199676287795</v>
      </c>
      <c r="T4" s="62">
        <f>$T$3</f>
        <v>554.05128015315631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</v>
      </c>
      <c r="N5" s="14">
        <f>IF('Données projet'!$A$36&gt;35,N4+M5-V4,IF(A5&lt;'Données projet'!$A$36,$K$205^A5,IF(A5='Données projet'!$A$36,'Données projet'!$B$36,N4+M5-V4)))</f>
        <v>3.7919553292794639</v>
      </c>
      <c r="O5" s="14">
        <f>N5*VLOOKUP('Données projet'!$B$9,Paramètres!$A$1:$I$89,3,0)*VLOOKUP('Données projet'!$B$9,Paramètres!$A$1:$I$89,5,0)</f>
        <v>3.4309611819320587</v>
      </c>
      <c r="P5" s="14">
        <f t="shared" ref="P5:P68" si="33">EXP(-1.0587+0.8836*LN(O5)+0.284)</f>
        <v>1.3697631223860498</v>
      </c>
      <c r="Q5" s="22">
        <f t="shared" si="2"/>
        <v>8.3612614966873711</v>
      </c>
      <c r="R5" s="62">
        <f t="shared" si="0"/>
        <v>267.47237260779849</v>
      </c>
      <c r="S5" s="62">
        <f ca="1">AVERAGE(OFFSET($R$3,0,0,'Données projet'!$E$9+1,1))-AVERAGE(OFFSET($H$3,0,0,'Données projet'!$E$9+1,1))</f>
        <v>280.09199676287795</v>
      </c>
      <c r="T5" s="62">
        <f t="shared" ref="T5:T68" si="34">$T$3</f>
        <v>554.05128015315631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</v>
      </c>
      <c r="N6" s="14">
        <f>IF('Données projet'!$A$36&gt;35,N5+M6-V5,IF(A6&lt;'Données projet'!$A$36,$K$205^A6,IF(A6='Données projet'!$A$36,'Données projet'!$B$36,N5+M6-V5)))</f>
        <v>7.3840532307432234</v>
      </c>
      <c r="O6" s="14">
        <f>N6*VLOOKUP('Données projet'!$B$9,Paramètres!$A$1:$I$89,3,0)*VLOOKUP('Données projet'!$B$9,Paramètres!$A$1:$I$89,5,0)</f>
        <v>6.6810913631764679</v>
      </c>
      <c r="P6" s="14">
        <f t="shared" si="33"/>
        <v>2.4682391521919964</v>
      </c>
      <c r="Q6" s="22">
        <f t="shared" si="2"/>
        <v>15.935083980933408</v>
      </c>
      <c r="R6" s="62">
        <f t="shared" si="0"/>
        <v>276.26841731426674</v>
      </c>
      <c r="S6" s="62">
        <f ca="1">AVERAGE(OFFSET($R$3,0,0,'Données projet'!$E$9+1,1))-AVERAGE(OFFSET($H$3,0,0,'Données projet'!$E$9+1,1))</f>
        <v>280.09199676287795</v>
      </c>
      <c r="T6" s="62">
        <f t="shared" si="34"/>
        <v>554.05128015315631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</v>
      </c>
      <c r="N7" s="14">
        <f>IF('Données projet'!$A$36&gt;35,N6+M7-V6,IF(A7&lt;'Données projet'!$A$36,$K$205^A7,IF(A7='Données projet'!$A$36,'Données projet'!$B$36,N6+M7-V6)))</f>
        <v>14.378925219250927</v>
      </c>
      <c r="O7" s="14">
        <f>N7*VLOOKUP('Données projet'!$B$9,Paramètres!$A$1:$I$89,3,0)*VLOOKUP('Données projet'!$B$9,Paramètres!$A$1:$I$89,5,0)</f>
        <v>13.010051538378239</v>
      </c>
      <c r="P7" s="14">
        <f t="shared" si="33"/>
        <v>4.4476336184326453</v>
      </c>
      <c r="Q7" s="22">
        <f t="shared" si="2"/>
        <v>30.405468314778947</v>
      </c>
      <c r="R7" s="62">
        <f t="shared" si="0"/>
        <v>291.96102387033449</v>
      </c>
      <c r="S7" s="62">
        <f ca="1">AVERAGE(OFFSET($R$3,0,0,'Données projet'!$E$9+1,1))-AVERAGE(OFFSET($H$3,0,0,'Données projet'!$E$9+1,1))</f>
        <v>280.09199676287795</v>
      </c>
      <c r="T7" s="62">
        <f t="shared" si="34"/>
        <v>554.05128015315631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28</v>
      </c>
      <c r="L8" s="13">
        <f>VLOOKUP(A8,'Données projet'!$A$35:$I$55,9,0)</f>
        <v>5.6</v>
      </c>
      <c r="M8" s="13">
        <f t="array" ref="M8">INDEX(L:L,MIN(IF(ISNUMBER(L8:L204),ROW(L8:L204),"")))</f>
        <v>5.6</v>
      </c>
      <c r="N8" s="14">
        <f>IF('Données projet'!$A$36&gt;35,N7+M8-V7,IF(A8&lt;'Données projet'!$A$36,$K$205^A8,IF(A8='Données projet'!$A$36,'Données projet'!$B$36,N7+M8-V7)))</f>
        <v>28</v>
      </c>
      <c r="O8" s="14">
        <f>N8*VLOOKUP('Données projet'!$B$9,Paramètres!$A$1:$I$89,3,0)*VLOOKUP('Données projet'!$B$9,Paramètres!$A$1:$I$89,5,0)</f>
        <v>25.334399999999999</v>
      </c>
      <c r="P8" s="14">
        <f t="shared" si="33"/>
        <v>8.0143955200794572</v>
      </c>
      <c r="Q8" s="22">
        <f t="shared" si="2"/>
        <v>58.082485530805052</v>
      </c>
      <c r="R8" s="62">
        <f t="shared" si="0"/>
        <v>320.86026330858283</v>
      </c>
      <c r="S8" s="62">
        <f ca="1">AVERAGE(OFFSET($R$3,0,0,'Données projet'!$E$9+1,1))-AVERAGE(OFFSET($H$3,0,0,'Données projet'!$E$9+1,1))</f>
        <v>280.09199676287795</v>
      </c>
      <c r="T8" s="62">
        <f t="shared" si="34"/>
        <v>554.05128015315631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</v>
      </c>
      <c r="N9" s="14">
        <f>IF('Données projet'!$A$36&gt;35,N8+M9-V8,IF(A9&lt;'Données projet'!$A$36,$K$205^A9,IF(A9='Données projet'!$A$36,'Données projet'!$B$36,N8+M9-V8)))</f>
        <v>39</v>
      </c>
      <c r="O9" s="14">
        <f>N9*VLOOKUP('Données projet'!$B$9,Paramètres!$A$1:$I$89,3,0)*VLOOKUP('Données projet'!$B$9,Paramètres!$A$1:$I$89,5,0)</f>
        <v>35.287199999999999</v>
      </c>
      <c r="P9" s="14">
        <f t="shared" si="33"/>
        <v>10.740552489323523</v>
      </c>
      <c r="Q9" s="22">
        <f t="shared" si="2"/>
        <v>80.165002252238452</v>
      </c>
      <c r="R9" s="62">
        <f t="shared" si="0"/>
        <v>344.16500225223842</v>
      </c>
      <c r="S9" s="62">
        <f ca="1">AVERAGE(OFFSET($R$3,0,0,'Données projet'!$E$9+1,1))-AVERAGE(OFFSET($H$3,0,0,'Données projet'!$E$9+1,1))</f>
        <v>280.09199676287795</v>
      </c>
      <c r="T9" s="62">
        <f t="shared" si="34"/>
        <v>554.05128015315631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</v>
      </c>
      <c r="N10" s="14">
        <f>IF('Données projet'!$A$36&gt;35,N9+M10-V9,IF(A10&lt;'Données projet'!$A$36,$K$205^A10,IF(A10='Données projet'!$A$36,'Données projet'!$B$36,N9+M10-V9)))</f>
        <v>50</v>
      </c>
      <c r="O10" s="14">
        <f>N10*VLOOKUP('Données projet'!$B$9,Paramètres!$A$1:$I$89,3,0)*VLOOKUP('Données projet'!$B$9,Paramètres!$A$1:$I$89,5,0)</f>
        <v>45.239999999999995</v>
      </c>
      <c r="P10" s="14">
        <f t="shared" si="33"/>
        <v>13.377403626687906</v>
      </c>
      <c r="Q10" s="22">
        <f t="shared" si="2"/>
        <v>102.09197798314808</v>
      </c>
      <c r="R10" s="62">
        <f t="shared" si="0"/>
        <v>367.3142002053703</v>
      </c>
      <c r="S10" s="62">
        <f ca="1">AVERAGE(OFFSET($R$3,0,0,'Données projet'!$E$9+1,1))-AVERAGE(OFFSET($H$3,0,0,'Données projet'!$E$9+1,1))</f>
        <v>280.09199676287795</v>
      </c>
      <c r="T10" s="62">
        <f t="shared" si="34"/>
        <v>554.05128015315631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</v>
      </c>
      <c r="N11" s="14">
        <f>IF('Données projet'!$A$36&gt;35,N10+M11-V10,IF(A11&lt;'Données projet'!$A$36,$K$205^A11,IF(A11='Données projet'!$A$36,'Données projet'!$B$36,N10+M11-V10)))</f>
        <v>61</v>
      </c>
      <c r="O11" s="14">
        <f>N11*VLOOKUP('Données projet'!$B$9,Paramètres!$A$1:$I$89,3,0)*VLOOKUP('Données projet'!$B$9,Paramètres!$A$1:$I$89,5,0)</f>
        <v>55.192799999999998</v>
      </c>
      <c r="P11" s="14">
        <f t="shared" si="33"/>
        <v>15.94701406628168</v>
      </c>
      <c r="Q11" s="22">
        <f t="shared" si="2"/>
        <v>123.90184283210725</v>
      </c>
      <c r="R11" s="62">
        <f t="shared" si="0"/>
        <v>390.34628727655172</v>
      </c>
      <c r="S11" s="62">
        <f ca="1">AVERAGE(OFFSET($R$3,0,0,'Données projet'!$E$9+1,1))-AVERAGE(OFFSET($H$3,0,0,'Données projet'!$E$9+1,1))</f>
        <v>280.09199676287795</v>
      </c>
      <c r="T11" s="62">
        <f t="shared" si="34"/>
        <v>554.05128015315631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</v>
      </c>
      <c r="N12" s="14">
        <f>IF('Données projet'!$A$36&gt;35,N11+M12-V11,IF(A12&lt;'Données projet'!$A$36,$K$205^A12,IF(A12='Données projet'!$A$36,'Données projet'!$B$36,N11+M12-V11)))</f>
        <v>72</v>
      </c>
      <c r="O12" s="14">
        <f>N12*VLOOKUP('Données projet'!$B$9,Paramètres!$A$1:$I$89,3,0)*VLOOKUP('Données projet'!$B$9,Paramètres!$A$1:$I$89,5,0)</f>
        <v>65.145600000000002</v>
      </c>
      <c r="P12" s="14">
        <f t="shared" si="33"/>
        <v>18.462943001028204</v>
      </c>
      <c r="Q12" s="22">
        <f t="shared" si="2"/>
        <v>145.61821239345747</v>
      </c>
      <c r="R12" s="62">
        <f t="shared" si="0"/>
        <v>413.28487906012413</v>
      </c>
      <c r="S12" s="62">
        <f ca="1">AVERAGE(OFFSET($R$3,0,0,'Données projet'!$E$9+1,1))-AVERAGE(OFFSET($H$3,0,0,'Données projet'!$E$9+1,1))</f>
        <v>280.09199676287795</v>
      </c>
      <c r="T12" s="62">
        <f t="shared" si="34"/>
        <v>554.05128015315631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83</v>
      </c>
      <c r="L13" s="13">
        <f>VLOOKUP(A13,'Données projet'!$A$35:$I$55,9,0)</f>
        <v>11</v>
      </c>
      <c r="M13" s="13">
        <f t="array" ref="M13">INDEX(L:L,MIN(IF(ISNUMBER(L13:L209),ROW(L13:L209),"")))</f>
        <v>11</v>
      </c>
      <c r="N13" s="14">
        <f>IF('Données projet'!$A$36&gt;35,N12+M13-V12,IF(A13&lt;'Données projet'!$A$36,$K$205^A13,IF(A13='Données projet'!$A$36,'Données projet'!$B$36,N12+M13-V12)))</f>
        <v>83</v>
      </c>
      <c r="O13" s="14">
        <f>N13*VLOOKUP('Données projet'!$B$9,Paramètres!$A$1:$I$89,3,0)*VLOOKUP('Données projet'!$B$9,Paramètres!$A$1:$I$89,5,0)</f>
        <v>75.098399999999998</v>
      </c>
      <c r="P13" s="14">
        <f t="shared" si="33"/>
        <v>20.934343091450742</v>
      </c>
      <c r="Q13" s="22">
        <f t="shared" si="2"/>
        <v>167.25702755094335</v>
      </c>
      <c r="R13" s="62">
        <f t="shared" si="0"/>
        <v>436.14591643983221</v>
      </c>
      <c r="S13" s="62">
        <f ca="1">AVERAGE(OFFSET($R$3,0,0,'Données projet'!$E$9+1,1))-AVERAGE(OFFSET($H$3,0,0,'Données projet'!$E$9+1,1))</f>
        <v>280.09199676287795</v>
      </c>
      <c r="T13" s="62">
        <f t="shared" si="34"/>
        <v>554.05128015315631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</v>
      </c>
      <c r="N14" s="14">
        <f>IF('Données projet'!$A$36&gt;35,N13+M14-V13,IF(A14&lt;'Données projet'!$A$36,$K$205^A14,IF(A14='Données projet'!$A$36,'Données projet'!$B$36,N13+M14-V13)))</f>
        <v>94</v>
      </c>
      <c r="O14" s="14">
        <f>N14*VLOOKUP('Données projet'!$B$9,Paramètres!$A$1:$I$89,3,0)*VLOOKUP('Données projet'!$B$9,Paramètres!$A$1:$I$89,5,0)</f>
        <v>85.051199999999994</v>
      </c>
      <c r="P14" s="14">
        <f t="shared" si="33"/>
        <v>23.367793520672731</v>
      </c>
      <c r="Q14" s="22">
        <f t="shared" si="2"/>
        <v>188.82974704850497</v>
      </c>
      <c r="R14" s="62">
        <f t="shared" si="0"/>
        <v>458.94085815961614</v>
      </c>
      <c r="S14" s="62">
        <f ca="1">AVERAGE(OFFSET($R$3,0,0,'Données projet'!$E$9+1,1))-AVERAGE(OFFSET($H$3,0,0,'Données projet'!$E$9+1,1))</f>
        <v>280.09199676287795</v>
      </c>
      <c r="T14" s="62">
        <f t="shared" si="34"/>
        <v>554.05128015315631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</v>
      </c>
      <c r="N15" s="14">
        <f>IF('Données projet'!$A$36&gt;35,N14+M15-V14,IF(A15&lt;'Données projet'!$A$36,$K$205^A15,IF(A15='Données projet'!$A$36,'Données projet'!$B$36,N14+M15-V14)))</f>
        <v>105</v>
      </c>
      <c r="O15" s="14">
        <f>N15*VLOOKUP('Données projet'!$B$9,Paramètres!$A$1:$I$89,3,0)*VLOOKUP('Données projet'!$B$9,Paramètres!$A$1:$I$89,5,0)</f>
        <v>95.004000000000005</v>
      </c>
      <c r="P15" s="14">
        <f t="shared" si="33"/>
        <v>25.768242550600785</v>
      </c>
      <c r="Q15" s="22">
        <f t="shared" si="2"/>
        <v>210.34498910896306</v>
      </c>
      <c r="R15" s="62">
        <f t="shared" si="0"/>
        <v>481.67832244229635</v>
      </c>
      <c r="S15" s="62">
        <f ca="1">AVERAGE(OFFSET($R$3,0,0,'Données projet'!$E$9+1,1))-AVERAGE(OFFSET($H$3,0,0,'Données projet'!$E$9+1,1))</f>
        <v>280.09199676287795</v>
      </c>
      <c r="T15" s="62">
        <f t="shared" si="34"/>
        <v>554.05128015315631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</v>
      </c>
      <c r="N16" s="14">
        <f>IF('Données projet'!$A$36&gt;35,N15+M16-V15,IF(A16&lt;'Données projet'!$A$36,$K$205^A16,IF(A16='Données projet'!$A$36,'Données projet'!$B$36,N15+M16-V15)))</f>
        <v>116</v>
      </c>
      <c r="O16" s="14">
        <f>N16*VLOOKUP('Données projet'!$B$9,Paramètres!$A$1:$I$89,3,0)*VLOOKUP('Données projet'!$B$9,Paramètres!$A$1:$I$89,5,0)</f>
        <v>104.9568</v>
      </c>
      <c r="P16" s="14">
        <f t="shared" si="33"/>
        <v>28.139541339232373</v>
      </c>
      <c r="Q16" s="22">
        <f t="shared" si="2"/>
        <v>231.8094611658297</v>
      </c>
      <c r="R16" s="62">
        <f t="shared" si="0"/>
        <v>504.36501672138525</v>
      </c>
      <c r="S16" s="62">
        <f ca="1">AVERAGE(OFFSET($R$3,0,0,'Données projet'!$E$9+1,1))-AVERAGE(OFFSET($H$3,0,0,'Données projet'!$E$9+1,1))</f>
        <v>280.09199676287795</v>
      </c>
      <c r="T16" s="62">
        <f t="shared" si="34"/>
        <v>554.05128015315631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</v>
      </c>
      <c r="N17" s="14">
        <f>IF('Données projet'!$A$36&gt;35,N16+M17-V16,IF(A17&lt;'Données projet'!$A$36,$K$205^A17,IF(A17='Données projet'!$A$36,'Données projet'!$B$36,N16+M17-V16)))</f>
        <v>127</v>
      </c>
      <c r="O17" s="14">
        <f>N17*VLOOKUP('Données projet'!$B$9,Paramètres!$A$1:$I$89,3,0)*VLOOKUP('Données projet'!$B$9,Paramètres!$A$1:$I$89,5,0)</f>
        <v>114.9096</v>
      </c>
      <c r="P17" s="14">
        <f t="shared" si="33"/>
        <v>30.484768610015138</v>
      </c>
      <c r="Q17" s="22">
        <f t="shared" si="2"/>
        <v>253.22852532910966</v>
      </c>
      <c r="R17" s="62">
        <f t="shared" si="0"/>
        <v>527.00630310688746</v>
      </c>
      <c r="S17" s="62">
        <f ca="1">AVERAGE(OFFSET($R$3,0,0,'Données projet'!$E$9+1,1))-AVERAGE(OFFSET($H$3,0,0,'Données projet'!$E$9+1,1))</f>
        <v>280.09199676287795</v>
      </c>
      <c r="T17" s="62">
        <f t="shared" si="34"/>
        <v>554.05128015315631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138</v>
      </c>
      <c r="L18" s="13">
        <f>VLOOKUP(A18,'Données projet'!$A$35:$I$55,9,0)</f>
        <v>11</v>
      </c>
      <c r="M18" s="13">
        <f t="array" ref="M18">INDEX(L:L,MIN(IF(ISNUMBER(L18:L214),ROW(L18:L214),"")))</f>
        <v>11</v>
      </c>
      <c r="N18" s="14">
        <f>IF('Données projet'!$A$36&gt;35,N17+M18-V17,IF(A18&lt;'Données projet'!$A$36,$K$205^A18,IF(A18='Données projet'!$A$36,'Données projet'!$B$36,N17+M18-V17)))</f>
        <v>138</v>
      </c>
      <c r="O18" s="14">
        <f>N18*VLOOKUP('Données projet'!$B$9,Paramètres!$A$1:$I$89,3,0)*VLOOKUP('Données projet'!$B$9,Paramètres!$A$1:$I$89,5,0)</f>
        <v>124.86239999999999</v>
      </c>
      <c r="P18" s="14">
        <f t="shared" si="33"/>
        <v>32.806439280561598</v>
      </c>
      <c r="Q18" s="22">
        <f t="shared" si="2"/>
        <v>274.60656174697812</v>
      </c>
      <c r="R18" s="62">
        <f t="shared" si="0"/>
        <v>549.60656174697806</v>
      </c>
      <c r="S18" s="62">
        <f ca="1">AVERAGE(OFFSET($R$3,0,0,'Données projet'!$E$9+1,1))-AVERAGE(OFFSET($H$3,0,0,'Données projet'!$E$9+1,1))</f>
        <v>280.09199676287795</v>
      </c>
      <c r="T18" s="62">
        <f t="shared" si="34"/>
        <v>554.05128015315631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148</v>
      </c>
      <c r="O19" s="14">
        <f>N19*VLOOKUP('Données projet'!$B$9,Paramètres!$A$1:$I$89,3,0)*VLOOKUP('Données projet'!$B$9,Paramètres!$A$1:$I$89,5,0)</f>
        <v>133.91039999999998</v>
      </c>
      <c r="P19" s="14">
        <f t="shared" si="33"/>
        <v>34.898373535125089</v>
      </c>
      <c r="Q19" s="22">
        <f t="shared" si="2"/>
        <v>294.00861390700948</v>
      </c>
      <c r="R19" s="62">
        <f t="shared" si="0"/>
        <v>570.23083612923165</v>
      </c>
      <c r="S19" s="62">
        <f ca="1">AVERAGE(OFFSET($R$3,0,0,'Données projet'!$E$9+1,1))-AVERAGE(OFFSET($H$3,0,0,'Données projet'!$E$9+1,1))</f>
        <v>280.09199676287795</v>
      </c>
      <c r="T19" s="62">
        <f t="shared" si="34"/>
        <v>554.05128015315631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158</v>
      </c>
      <c r="O20" s="14">
        <f>N20*VLOOKUP('Données projet'!$B$9,Paramètres!$A$1:$I$89,3,0)*VLOOKUP('Données projet'!$B$9,Paramètres!$A$1:$I$89,5,0)</f>
        <v>142.95840000000001</v>
      </c>
      <c r="P20" s="14">
        <f t="shared" si="33"/>
        <v>36.973906370811264</v>
      </c>
      <c r="Q20" s="22">
        <f t="shared" si="2"/>
        <v>313.38210026249629</v>
      </c>
      <c r="R20" s="62">
        <f t="shared" si="0"/>
        <v>590.82654470694069</v>
      </c>
      <c r="S20" s="62">
        <f ca="1">AVERAGE(OFFSET($R$3,0,0,'Données projet'!$E$9+1,1))-AVERAGE(OFFSET($H$3,0,0,'Données projet'!$E$9+1,1))</f>
        <v>280.09199676287795</v>
      </c>
      <c r="T20" s="62">
        <f t="shared" si="34"/>
        <v>554.05128015315631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168</v>
      </c>
      <c r="O21" s="14">
        <f>N21*VLOOKUP('Données projet'!$B$9,Paramètres!$A$1:$I$89,3,0)*VLOOKUP('Données projet'!$B$9,Paramètres!$A$1:$I$89,5,0)</f>
        <v>152.00640000000001</v>
      </c>
      <c r="P21" s="14">
        <f t="shared" si="33"/>
        <v>39.03419401656145</v>
      </c>
      <c r="Q21" s="22">
        <f t="shared" si="2"/>
        <v>332.72903457884451</v>
      </c>
      <c r="R21" s="62">
        <f t="shared" si="0"/>
        <v>611.39570124551119</v>
      </c>
      <c r="S21" s="62">
        <f ca="1">AVERAGE(OFFSET($R$3,0,0,'Données projet'!$E$9+1,1))-AVERAGE(OFFSET($H$3,0,0,'Données projet'!$E$9+1,1))</f>
        <v>280.09199676287795</v>
      </c>
      <c r="T21" s="62">
        <f t="shared" si="34"/>
        <v>554.05128015315631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178</v>
      </c>
      <c r="O22" s="14">
        <f>N22*VLOOKUP('Données projet'!$B$9,Paramètres!$A$1:$I$89,3,0)*VLOOKUP('Données projet'!$B$9,Paramètres!$A$1:$I$89,5,0)</f>
        <v>161.05439999999999</v>
      </c>
      <c r="P22" s="14">
        <f t="shared" si="33"/>
        <v>41.080247278685491</v>
      </c>
      <c r="Q22" s="22">
        <f t="shared" si="2"/>
        <v>352.05117734371055</v>
      </c>
      <c r="R22" s="62">
        <f t="shared" si="0"/>
        <v>631.94006623259941</v>
      </c>
      <c r="S22" s="62">
        <f ca="1">AVERAGE(OFFSET($R$3,0,0,'Données projet'!$E$9+1,1))-AVERAGE(OFFSET($H$3,0,0,'Données projet'!$E$9+1,1))</f>
        <v>280.09199676287795</v>
      </c>
      <c r="T22" s="62">
        <f t="shared" si="34"/>
        <v>554.05128015315631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188</v>
      </c>
      <c r="L23" s="13">
        <f>VLOOKUP(A23,'Données projet'!$A$35:$I$55,9,0)</f>
        <v>10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188</v>
      </c>
      <c r="O23" s="14">
        <f>N23*VLOOKUP('Données projet'!$B$9,Paramètres!$A$1:$I$89,3,0)*VLOOKUP('Données projet'!$B$9,Paramètres!$A$1:$I$89,5,0)</f>
        <v>170.10239999999999</v>
      </c>
      <c r="P23" s="14">
        <f t="shared" si="33"/>
        <v>43.112956975087329</v>
      </c>
      <c r="Q23" s="22">
        <f t="shared" si="2"/>
        <v>371.35008006494377</v>
      </c>
      <c r="R23" s="62">
        <f t="shared" si="0"/>
        <v>652.46119117605485</v>
      </c>
      <c r="S23" s="62">
        <f ca="1">AVERAGE(OFFSET($R$3,0,0,'Données projet'!$E$9+1,1))-AVERAGE(OFFSET($H$3,0,0,'Données projet'!$E$9+1,1))</f>
        <v>280.09199676287795</v>
      </c>
      <c r="T23" s="62">
        <f t="shared" si="34"/>
        <v>554.05128015315631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8.4</v>
      </c>
      <c r="N24" s="14">
        <f>IF('Données projet'!$A$36&gt;35,N23+M24-V23,IF(A24&lt;'Données projet'!$A$36,$K$205^A24,IF(A24='Données projet'!$A$36,'Données projet'!$B$36,N23+M24-V23)))</f>
        <v>196.4</v>
      </c>
      <c r="O24" s="14">
        <f>N24*VLOOKUP('Données projet'!$B$9,Paramètres!$A$1:$I$89,3,0)*VLOOKUP('Données projet'!$B$9,Paramètres!$A$1:$I$89,5,0)</f>
        <v>177.70272</v>
      </c>
      <c r="P24" s="14">
        <f t="shared" si="33"/>
        <v>44.810702235717677</v>
      </c>
      <c r="Q24" s="22">
        <f t="shared" si="2"/>
        <v>387.54421039387495</v>
      </c>
      <c r="R24" s="62">
        <f t="shared" si="0"/>
        <v>669.87754372720826</v>
      </c>
      <c r="S24" s="62">
        <f ca="1">AVERAGE(OFFSET($R$3,0,0,'Données projet'!$E$9+1,1))-AVERAGE(OFFSET($H$3,0,0,'Données projet'!$E$9+1,1))</f>
        <v>280.09199676287795</v>
      </c>
      <c r="T24" s="62">
        <f t="shared" si="34"/>
        <v>554.05128015315631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8.4</v>
      </c>
      <c r="N25" s="14">
        <f>IF('Données projet'!$A$36&gt;35,N24+M25-V24,IF(A25&lt;'Données projet'!$A$36,$K$205^A25,IF(A25='Données projet'!$A$36,'Données projet'!$B$36,N24+M25-V24)))</f>
        <v>204.8</v>
      </c>
      <c r="O25" s="14">
        <f>N25*VLOOKUP('Données projet'!$B$9,Paramètres!$A$1:$I$89,3,0)*VLOOKUP('Données projet'!$B$9,Paramètres!$A$1:$I$89,5,0)</f>
        <v>185.30303999999998</v>
      </c>
      <c r="P25" s="14">
        <f t="shared" si="33"/>
        <v>46.500013710710547</v>
      </c>
      <c r="Q25" s="22">
        <f t="shared" si="2"/>
        <v>403.72365187948748</v>
      </c>
      <c r="R25" s="62">
        <f t="shared" si="0"/>
        <v>687.27920743504296</v>
      </c>
      <c r="S25" s="62">
        <f ca="1">AVERAGE(OFFSET($R$3,0,0,'Données projet'!$E$9+1,1))-AVERAGE(OFFSET($H$3,0,0,'Données projet'!$E$9+1,1))</f>
        <v>280.09199676287795</v>
      </c>
      <c r="T25" s="62">
        <f t="shared" si="34"/>
        <v>554.05128015315631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8.4</v>
      </c>
      <c r="N26" s="14">
        <f>IF('Données projet'!$A$36&gt;35,N25+M26-V25,IF(A26&lt;'Données projet'!$A$36,$K$205^A26,IF(A26='Données projet'!$A$36,'Données projet'!$B$36,N25+M26-V25)))</f>
        <v>213.20000000000002</v>
      </c>
      <c r="O26" s="14">
        <f>N26*VLOOKUP('Données projet'!$B$9,Paramètres!$A$1:$I$89,3,0)*VLOOKUP('Données projet'!$B$9,Paramètres!$A$1:$I$89,5,0)</f>
        <v>192.90336000000002</v>
      </c>
      <c r="P26" s="14">
        <f t="shared" si="33"/>
        <v>48.181276881765257</v>
      </c>
      <c r="Q26" s="22">
        <f t="shared" si="2"/>
        <v>419.88907590240791</v>
      </c>
      <c r="R26" s="62">
        <f t="shared" si="0"/>
        <v>704.66685368018568</v>
      </c>
      <c r="S26" s="62">
        <f ca="1">AVERAGE(OFFSET($R$3,0,0,'Données projet'!$E$9+1,1))-AVERAGE(OFFSET($H$3,0,0,'Données projet'!$E$9+1,1))</f>
        <v>280.09199676287795</v>
      </c>
      <c r="T26" s="62">
        <f t="shared" si="34"/>
        <v>554.05128015315631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8.4</v>
      </c>
      <c r="N27" s="14">
        <f>IF('Données projet'!$A$36&gt;35,N26+M27-V26,IF(A27&lt;'Données projet'!$A$36,$K$205^A27,IF(A27='Données projet'!$A$36,'Données projet'!$B$36,N26+M27-V26)))</f>
        <v>221.60000000000002</v>
      </c>
      <c r="O27" s="14">
        <f>N27*VLOOKUP('Données projet'!$B$9,Paramètres!$A$1:$I$89,3,0)*VLOOKUP('Données projet'!$B$9,Paramètres!$A$1:$I$89,5,0)</f>
        <v>200.50368</v>
      </c>
      <c r="P27" s="14">
        <f t="shared" si="33"/>
        <v>49.854845135229887</v>
      </c>
      <c r="Q27" s="22">
        <f t="shared" si="2"/>
        <v>436.04109794385869</v>
      </c>
      <c r="R27" s="62">
        <f t="shared" si="0"/>
        <v>722.04109794385863</v>
      </c>
      <c r="S27" s="62">
        <f ca="1">AVERAGE(OFFSET($R$3,0,0,'Données projet'!$E$9+1,1))-AVERAGE(OFFSET($H$3,0,0,'Données projet'!$E$9+1,1))</f>
        <v>280.09199676287795</v>
      </c>
      <c r="T27" s="62">
        <f t="shared" si="34"/>
        <v>554.05128015315631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230</v>
      </c>
      <c r="L28" s="13">
        <f>VLOOKUP(A28,'Données projet'!$A$35:$I$55,9,0)</f>
        <v>8.4</v>
      </c>
      <c r="M28" s="13">
        <f t="array" ref="M28">INDEX(L:L,MIN(IF(ISNUMBER(L28:L224),ROW(L28:L224),"")))</f>
        <v>8.4</v>
      </c>
      <c r="N28" s="14">
        <f>IF('Données projet'!$A$36&gt;35,N27+M28-V27,IF(A28&lt;'Données projet'!$A$36,$K$205^A28,IF(A28='Données projet'!$A$36,'Données projet'!$B$36,N27+M28-V27)))</f>
        <v>230.00000000000003</v>
      </c>
      <c r="O28" s="14">
        <f>N28*VLOOKUP('Données projet'!$B$9,Paramètres!$A$1:$I$89,3,0)*VLOOKUP('Données projet'!$B$9,Paramètres!$A$1:$I$89,5,0)</f>
        <v>208.10400000000001</v>
      </c>
      <c r="P28" s="14">
        <f t="shared" si="33"/>
        <v>51.52104354893045</v>
      </c>
      <c r="Q28" s="22">
        <f t="shared" si="2"/>
        <v>452.18028418105388</v>
      </c>
      <c r="R28" s="62">
        <f t="shared" si="0"/>
        <v>739.40250640327611</v>
      </c>
      <c r="S28" s="62">
        <f ca="1">AVERAGE(OFFSET($R$3,0,0,'Données projet'!$E$9+1,1))-AVERAGE(OFFSET($H$3,0,0,'Données projet'!$E$9+1,1))</f>
        <v>280.09199676287795</v>
      </c>
      <c r="T28" s="62">
        <f t="shared" si="34"/>
        <v>554.05128015315631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6.8</v>
      </c>
      <c r="N29" s="14">
        <f>IF('Données projet'!$A$36&gt;35,N28+M29-V28,IF(A29&lt;'Données projet'!$A$36,$K$205^A29,IF(A29='Données projet'!$A$36,'Données projet'!$B$36,N28+M29-V28)))</f>
        <v>236.80000000000004</v>
      </c>
      <c r="O29" s="14">
        <f>N29*VLOOKUP('Données projet'!$B$9,Paramètres!$A$1:$I$89,3,0)*VLOOKUP('Données projet'!$B$9,Paramètres!$A$1:$I$89,5,0)</f>
        <v>214.25664000000003</v>
      </c>
      <c r="P29" s="14">
        <f t="shared" si="33"/>
        <v>52.864679489007237</v>
      </c>
      <c r="Q29" s="22">
        <f t="shared" si="2"/>
        <v>465.23629811002093</v>
      </c>
      <c r="R29" s="62">
        <f t="shared" si="0"/>
        <v>753.68074255446538</v>
      </c>
      <c r="S29" s="62">
        <f ca="1">AVERAGE(OFFSET($R$3,0,0,'Données projet'!$E$9+1,1))-AVERAGE(OFFSET($H$3,0,0,'Données projet'!$E$9+1,1))</f>
        <v>280.09199676287795</v>
      </c>
      <c r="T29" s="62">
        <f t="shared" si="34"/>
        <v>554.05128015315631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6.8</v>
      </c>
      <c r="N30" s="14">
        <f>IF('Données projet'!$A$36&gt;35,N29+M30-V29,IF(A30&lt;'Données projet'!$A$36,$K$205^A30,IF(A30='Données projet'!$A$36,'Données projet'!$B$36,N29+M30-V29)))</f>
        <v>243.60000000000005</v>
      </c>
      <c r="O30" s="14">
        <f>N30*VLOOKUP('Données projet'!$B$9,Paramètres!$A$1:$I$89,3,0)*VLOOKUP('Données projet'!$B$9,Paramètres!$A$1:$I$89,5,0)</f>
        <v>220.40928000000002</v>
      </c>
      <c r="P30" s="14">
        <f t="shared" si="33"/>
        <v>54.203831081646577</v>
      </c>
      <c r="Q30" s="22">
        <f t="shared" si="2"/>
        <v>478.28450180053454</v>
      </c>
      <c r="R30" s="62">
        <f t="shared" si="0"/>
        <v>767.95116846720123</v>
      </c>
      <c r="S30" s="62">
        <f ca="1">AVERAGE(OFFSET($R$3,0,0,'Données projet'!$E$9+1,1))-AVERAGE(OFFSET($H$3,0,0,'Données projet'!$E$9+1,1))</f>
        <v>280.09199676287795</v>
      </c>
      <c r="T30" s="62">
        <f t="shared" si="34"/>
        <v>554.05128015315631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6.8</v>
      </c>
      <c r="N31" s="14">
        <f>IF('Données projet'!$A$36&gt;35,N30+M31-V30,IF(A31&lt;'Données projet'!$A$36,$K$205^A31,IF(A31='Données projet'!$A$36,'Données projet'!$B$36,N30+M31-V30)))</f>
        <v>250.40000000000006</v>
      </c>
      <c r="O31" s="14">
        <f>N31*VLOOKUP('Données projet'!$B$9,Paramètres!$A$1:$I$89,3,0)*VLOOKUP('Données projet'!$B$9,Paramètres!$A$1:$I$89,5,0)</f>
        <v>226.56192000000004</v>
      </c>
      <c r="P31" s="14">
        <f t="shared" si="33"/>
        <v>55.538637886414378</v>
      </c>
      <c r="Q31" s="22">
        <f t="shared" si="2"/>
        <v>491.32513831883836</v>
      </c>
      <c r="R31" s="62">
        <f t="shared" si="0"/>
        <v>782.21402720772721</v>
      </c>
      <c r="S31" s="62">
        <f ca="1">AVERAGE(OFFSET($R$3,0,0,'Données projet'!$E$9+1,1))-AVERAGE(OFFSET($H$3,0,0,'Données projet'!$E$9+1,1))</f>
        <v>280.09199676287795</v>
      </c>
      <c r="T31" s="62">
        <f t="shared" si="34"/>
        <v>554.05128015315631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6.8</v>
      </c>
      <c r="N32" s="14">
        <f>IF('Données projet'!$A$36&gt;35,N31+M32-V31,IF(A32&lt;'Données projet'!$A$36,$K$205^A32,IF(A32='Données projet'!$A$36,'Données projet'!$B$36,N31+M32-V31)))</f>
        <v>257.20000000000005</v>
      </c>
      <c r="O32" s="14">
        <f>N32*VLOOKUP('Données projet'!$B$9,Paramètres!$A$1:$I$89,3,0)*VLOOKUP('Données projet'!$B$9,Paramètres!$A$1:$I$89,5,0)</f>
        <v>232.71456000000003</v>
      </c>
      <c r="P32" s="14">
        <f t="shared" si="33"/>
        <v>56.869231451501861</v>
      </c>
      <c r="Q32" s="22">
        <f t="shared" si="2"/>
        <v>504.35843677803251</v>
      </c>
      <c r="R32" s="62">
        <f t="shared" si="0"/>
        <v>796.46954788914366</v>
      </c>
      <c r="S32" s="62">
        <f ca="1">AVERAGE(OFFSET($R$3,0,0,'Données projet'!$E$9+1,1))-AVERAGE(OFFSET($H$3,0,0,'Données projet'!$E$9+1,1))</f>
        <v>280.09199676287795</v>
      </c>
      <c r="T32" s="62">
        <f t="shared" si="34"/>
        <v>554.05128015315631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264</v>
      </c>
      <c r="L33" s="13">
        <f>VLOOKUP(A33,'Données projet'!$A$35:$I$55,9,0)</f>
        <v>6.8</v>
      </c>
      <c r="M33" s="13">
        <f t="array" ref="M33">INDEX(L:L,MIN(IF(ISNUMBER(L33:L229),ROW(L33:L229),"")))</f>
        <v>6.8</v>
      </c>
      <c r="N33" s="14">
        <f>IF('Données projet'!$A$36&gt;35,N32+M33-V32,IF(A33&lt;'Données projet'!$A$36,$K$205^A33,IF(A33='Données projet'!$A$36,'Données projet'!$B$36,N32+M33-V32)))</f>
        <v>264.00000000000006</v>
      </c>
      <c r="O33" s="14">
        <f>N33*VLOOKUP('Données projet'!$B$9,Paramètres!$A$1:$I$89,3,0)*VLOOKUP('Données projet'!$B$9,Paramètres!$A$1:$I$89,5,0)</f>
        <v>238.86720000000005</v>
      </c>
      <c r="P33" s="14">
        <f t="shared" si="33"/>
        <v>58.195735973104156</v>
      </c>
      <c r="Q33" s="22">
        <f t="shared" si="2"/>
        <v>517.3846134864898</v>
      </c>
      <c r="R33" s="62">
        <f t="shared" si="0"/>
        <v>810.71794681982306</v>
      </c>
      <c r="S33" s="62">
        <f ca="1">AVERAGE(OFFSET($R$3,0,0,'Données projet'!$E$9+1,1))-AVERAGE(OFFSET($H$3,0,0,'Données projet'!$E$9+1,1))</f>
        <v>280.09199676287795</v>
      </c>
      <c r="T33" s="62">
        <f t="shared" si="34"/>
        <v>554.05128015315631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264</v>
      </c>
      <c r="W33" s="17">
        <f>IF(ISNA(VLOOKUP(A33,'Données projet'!$A$35:$I$55,5,0)),0%,VLOOKUP(A33,'Données projet'!$A$35:$I$55,5,0)*VLOOKUP('Données projet'!$B$9,Paramètres!$A$1:$I$89,7,0))</f>
        <v>0.24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63.374547418073547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63.374547418073547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5.6843418860808015E-14</v>
      </c>
      <c r="O34" s="14">
        <f>N34*VLOOKUP('Données projet'!$B$9,Paramètres!$A$1:$I$89,3,0)*VLOOKUP('Données projet'!$B$9,Paramètres!$A$1:$I$89,5,0)</f>
        <v>5.1431925385259088E-14</v>
      </c>
      <c r="P34" s="14">
        <f t="shared" si="33"/>
        <v>8.3482866290946129E-13</v>
      </c>
      <c r="Q34" s="22">
        <f t="shared" si="2"/>
        <v>1.5435705246133045E-12</v>
      </c>
      <c r="R34" s="62">
        <f t="shared" si="0"/>
        <v>293.33333333333485</v>
      </c>
      <c r="S34" s="62">
        <f ca="1">AVERAGE(OFFSET($R$3,0,0,'Données projet'!$E$9+1,1))-AVERAGE(OFFSET($H$3,0,0,'Données projet'!$E$9+1,1))</f>
        <v>280.09199676287795</v>
      </c>
      <c r="T34" s="62">
        <f t="shared" si="34"/>
        <v>554.05128015315631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62.13181119786222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62.13181119786222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5.6843418860808015E-14</v>
      </c>
      <c r="O35" s="14">
        <f>N35*VLOOKUP('Données projet'!$B$9,Paramètres!$A$1:$I$89,3,0)*VLOOKUP('Données projet'!$B$9,Paramètres!$A$1:$I$89,5,0)</f>
        <v>5.1431925385259088E-14</v>
      </c>
      <c r="P35" s="14">
        <f t="shared" si="33"/>
        <v>8.3482866290946129E-13</v>
      </c>
      <c r="Q35" s="22">
        <f t="shared" ref="Q35:Q66" si="53">(O35+P35)*0.475*44/12</f>
        <v>1.5435705246133045E-12</v>
      </c>
      <c r="R35" s="62">
        <f t="shared" si="0"/>
        <v>293.33333333333485</v>
      </c>
      <c r="S35" s="62">
        <f ca="1">AVERAGE(OFFSET($R$3,0,0,'Données projet'!$E$9+1,1))-AVERAGE(OFFSET($H$3,0,0,'Données projet'!$E$9+1,1))</f>
        <v>280.09199676287795</v>
      </c>
      <c r="T35" s="62">
        <f t="shared" si="34"/>
        <v>554.05128015315631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60.913444276934989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60.913444276934989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5.6843418860808015E-14</v>
      </c>
      <c r="O36" s="14">
        <f>N36*VLOOKUP('Données projet'!$B$9,Paramètres!$A$1:$I$89,3,0)*VLOOKUP('Données projet'!$B$9,Paramètres!$A$1:$I$89,5,0)</f>
        <v>5.1431925385259088E-14</v>
      </c>
      <c r="P36" s="14">
        <f t="shared" si="33"/>
        <v>8.3482866290946129E-13</v>
      </c>
      <c r="Q36" s="22">
        <f t="shared" si="53"/>
        <v>1.5435705246133045E-12</v>
      </c>
      <c r="R36" s="62">
        <f t="shared" si="0"/>
        <v>293.33333333333485</v>
      </c>
      <c r="S36" s="62">
        <f ca="1">AVERAGE(OFFSET($R$3,0,0,'Données projet'!$E$9+1,1))-AVERAGE(OFFSET($H$3,0,0,'Données projet'!$E$9+1,1))</f>
        <v>280.09199676287795</v>
      </c>
      <c r="T36" s="62">
        <f t="shared" si="34"/>
        <v>554.05128015315631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59.718968788196698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59.718968788196698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5.6843418860808015E-14</v>
      </c>
      <c r="O37" s="14">
        <f>N37*VLOOKUP('Données projet'!$B$9,Paramètres!$A$1:$I$89,3,0)*VLOOKUP('Données projet'!$B$9,Paramètres!$A$1:$I$89,5,0)</f>
        <v>5.1431925385259088E-14</v>
      </c>
      <c r="P37" s="14">
        <f t="shared" si="33"/>
        <v>8.3482866290946129E-13</v>
      </c>
      <c r="Q37" s="22">
        <f t="shared" si="53"/>
        <v>1.5435705246133045E-12</v>
      </c>
      <c r="R37" s="62">
        <f t="shared" si="0"/>
        <v>293.33333333333485</v>
      </c>
      <c r="S37" s="62">
        <f ca="1">AVERAGE(OFFSET($R$3,0,0,'Données projet'!$E$9+1,1))-AVERAGE(OFFSET($H$3,0,0,'Données projet'!$E$9+1,1))</f>
        <v>280.09199676287795</v>
      </c>
      <c r="T37" s="62">
        <f t="shared" si="34"/>
        <v>554.05128015315631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58.547916235234453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58.547916235234453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5.1431925385259088E-14</v>
      </c>
      <c r="P38" s="14">
        <f t="shared" si="33"/>
        <v>8.3482866290946129E-13</v>
      </c>
      <c r="Q38" s="22">
        <f t="shared" si="53"/>
        <v>1.5435705246133045E-12</v>
      </c>
      <c r="R38" s="62">
        <f t="shared" si="0"/>
        <v>293.33333333333485</v>
      </c>
      <c r="S38" s="62">
        <f ca="1">AVERAGE(OFFSET($R$3,0,0,'Données projet'!$E$9+1,1))-AVERAGE(OFFSET($H$3,0,0,'Données projet'!$E$9+1,1))</f>
        <v>280.09199676287795</v>
      </c>
      <c r="T38" s="62">
        <f t="shared" si="34"/>
        <v>554.05128015315631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57.399827308564269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57.399827308564269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5.1431925385259088E-14</v>
      </c>
      <c r="P39" s="14">
        <f t="shared" si="33"/>
        <v>8.3482866290946129E-13</v>
      </c>
      <c r="Q39" s="22">
        <f t="shared" si="53"/>
        <v>1.5435705246133045E-12</v>
      </c>
      <c r="R39" s="62">
        <f t="shared" si="0"/>
        <v>293.33333333333485</v>
      </c>
      <c r="S39" s="62">
        <f ca="1">AVERAGE(OFFSET($R$3,0,0,'Données projet'!$E$9+1,1))-AVERAGE(OFFSET($H$3,0,0,'Données projet'!$E$9+1,1))</f>
        <v>280.09199676287795</v>
      </c>
      <c r="T39" s="62">
        <f t="shared" si="34"/>
        <v>554.05128015315631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56.274251705480985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56.274251705480985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5.1431925385259088E-14</v>
      </c>
      <c r="P40" s="14">
        <f t="shared" si="33"/>
        <v>8.3482866290946129E-13</v>
      </c>
      <c r="Q40" s="22">
        <f t="shared" si="53"/>
        <v>1.5435705246133045E-12</v>
      </c>
      <c r="R40" s="62">
        <f t="shared" si="0"/>
        <v>293.33333333333485</v>
      </c>
      <c r="S40" s="62">
        <f ca="1">AVERAGE(OFFSET($R$3,0,0,'Données projet'!$E$9+1,1))-AVERAGE(OFFSET($H$3,0,0,'Données projet'!$E$9+1,1))</f>
        <v>280.09199676287795</v>
      </c>
      <c r="T40" s="62">
        <f t="shared" si="34"/>
        <v>554.05128015315631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55.170747953440838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55.170747953440838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5.1431925385259088E-14</v>
      </c>
      <c r="P41" s="14">
        <f t="shared" si="33"/>
        <v>8.3482866290946129E-13</v>
      </c>
      <c r="Q41" s="22">
        <f t="shared" si="53"/>
        <v>1.5435705246133045E-12</v>
      </c>
      <c r="R41" s="62">
        <f t="shared" si="0"/>
        <v>293.33333333333485</v>
      </c>
      <c r="S41" s="62">
        <f ca="1">AVERAGE(OFFSET($R$3,0,0,'Données projet'!$E$9+1,1))-AVERAGE(OFFSET($H$3,0,0,'Données projet'!$E$9+1,1))</f>
        <v>280.09199676287795</v>
      </c>
      <c r="T41" s="62">
        <f t="shared" si="34"/>
        <v>554.05128015315631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54.088883236907371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54.088883236907371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5.1431925385259088E-14</v>
      </c>
      <c r="P42" s="14">
        <f t="shared" si="33"/>
        <v>8.3482866290946129E-13</v>
      </c>
      <c r="Q42" s="22">
        <f t="shared" si="53"/>
        <v>1.5435705246133045E-12</v>
      </c>
      <c r="R42" s="62">
        <f t="shared" si="0"/>
        <v>293.33333333333485</v>
      </c>
      <c r="S42" s="62">
        <f ca="1">AVERAGE(OFFSET($R$3,0,0,'Données projet'!$E$9+1,1))-AVERAGE(OFFSET($H$3,0,0,'Données projet'!$E$9+1,1))</f>
        <v>280.09199676287795</v>
      </c>
      <c r="T42" s="62">
        <f t="shared" si="34"/>
        <v>554.05128015315631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53.028233227592807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53.028233227592807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5.1431925385259088E-14</v>
      </c>
      <c r="P43" s="14">
        <f t="shared" si="33"/>
        <v>8.3482866290946129E-13</v>
      </c>
      <c r="Q43" s="22">
        <f t="shared" si="53"/>
        <v>1.5435705246133045E-12</v>
      </c>
      <c r="R43" s="62">
        <f t="shared" si="0"/>
        <v>293.33333333333485</v>
      </c>
      <c r="S43" s="62">
        <f ca="1">AVERAGE(OFFSET($R$3,0,0,'Données projet'!$E$9+1,1))-AVERAGE(OFFSET($H$3,0,0,'Données projet'!$E$9+1,1))</f>
        <v>280.09199676287795</v>
      </c>
      <c r="T43" s="62">
        <f t="shared" si="34"/>
        <v>554.05128015315631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51.988381918028274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51.988381918028274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5.1431925385259088E-14</v>
      </c>
      <c r="P44" s="14">
        <f t="shared" si="33"/>
        <v>8.3482866290946129E-13</v>
      </c>
      <c r="Q44" s="22">
        <f t="shared" si="53"/>
        <v>1.5435705246133045E-12</v>
      </c>
      <c r="R44" s="62">
        <f t="shared" si="0"/>
        <v>293.33333333333485</v>
      </c>
      <c r="S44" s="62">
        <f ca="1">AVERAGE(OFFSET($R$3,0,0,'Données projet'!$E$9+1,1))-AVERAGE(OFFSET($H$3,0,0,'Données projet'!$E$9+1,1))</f>
        <v>280.09199676287795</v>
      </c>
      <c r="T44" s="62">
        <f t="shared" si="34"/>
        <v>554.05128015315631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50.968921458397631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50.968921458397631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5.1431925385259088E-14</v>
      </c>
      <c r="P45" s="14">
        <f t="shared" si="33"/>
        <v>8.3482866290946129E-13</v>
      </c>
      <c r="Q45" s="22">
        <f t="shared" si="53"/>
        <v>1.5435705246133045E-12</v>
      </c>
      <c r="R45" s="62">
        <f t="shared" si="0"/>
        <v>293.33333333333485</v>
      </c>
      <c r="S45" s="62">
        <f ca="1">AVERAGE(OFFSET($R$3,0,0,'Données projet'!$E$9+1,1))-AVERAGE(OFFSET($H$3,0,0,'Données projet'!$E$9+1,1))</f>
        <v>280.09199676287795</v>
      </c>
      <c r="T45" s="62">
        <f t="shared" si="34"/>
        <v>554.05128015315631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49.969451996570861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49.969451996570861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5.1431925385259088E-14</v>
      </c>
      <c r="P46" s="14">
        <f t="shared" si="33"/>
        <v>8.3482866290946129E-13</v>
      </c>
      <c r="Q46" s="22">
        <f t="shared" si="53"/>
        <v>1.5435705246133045E-12</v>
      </c>
      <c r="R46" s="62">
        <f t="shared" si="0"/>
        <v>293.33333333333485</v>
      </c>
      <c r="S46" s="62">
        <f ca="1">AVERAGE(OFFSET($R$3,0,0,'Données projet'!$E$9+1,1))-AVERAGE(OFFSET($H$3,0,0,'Données projet'!$E$9+1,1))</f>
        <v>280.09199676287795</v>
      </c>
      <c r="T46" s="62">
        <f t="shared" si="34"/>
        <v>554.05128015315631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48.989581521274339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48.989581521274339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5.1431925385259088E-14</v>
      </c>
      <c r="P47" s="14">
        <f t="shared" si="33"/>
        <v>8.3482866290946129E-13</v>
      </c>
      <c r="Q47" s="22">
        <f t="shared" si="53"/>
        <v>1.5435705246133045E-12</v>
      </c>
      <c r="R47" s="62">
        <f t="shared" si="0"/>
        <v>293.33333333333485</v>
      </c>
      <c r="S47" s="62">
        <f ca="1">AVERAGE(OFFSET($R$3,0,0,'Données projet'!$E$9+1,1))-AVERAGE(OFFSET($H$3,0,0,'Données projet'!$E$9+1,1))</f>
        <v>280.09199676287795</v>
      </c>
      <c r="T47" s="62">
        <f t="shared" si="34"/>
        <v>554.05128015315631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48.028925708336402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48.028925708336402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5.1431925385259088E-14</v>
      </c>
      <c r="P48" s="14">
        <f t="shared" si="33"/>
        <v>8.3482866290946129E-13</v>
      </c>
      <c r="Q48" s="22">
        <f t="shared" si="53"/>
        <v>1.5435705246133045E-12</v>
      </c>
      <c r="R48" s="62">
        <f t="shared" si="0"/>
        <v>293.33333333333485</v>
      </c>
      <c r="S48" s="62">
        <f ca="1">AVERAGE(OFFSET($R$3,0,0,'Données projet'!$E$9+1,1))-AVERAGE(OFFSET($H$3,0,0,'Données projet'!$E$9+1,1))</f>
        <v>280.09199676287795</v>
      </c>
      <c r="T48" s="62">
        <f t="shared" si="34"/>
        <v>554.05128015315631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47.087107769947991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47.087107769947991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5.1431925385259088E-14</v>
      </c>
      <c r="P49" s="14">
        <f t="shared" si="33"/>
        <v>8.3482866290946129E-13</v>
      </c>
      <c r="Q49" s="22">
        <f t="shared" si="53"/>
        <v>1.5435705246133045E-12</v>
      </c>
      <c r="R49" s="62">
        <f t="shared" si="0"/>
        <v>293.33333333333485</v>
      </c>
      <c r="S49" s="62">
        <f ca="1">AVERAGE(OFFSET($R$3,0,0,'Données projet'!$E$9+1,1))-AVERAGE(OFFSET($H$3,0,0,'Données projet'!$E$9+1,1))</f>
        <v>280.09199676287795</v>
      </c>
      <c r="T49" s="62">
        <f t="shared" si="34"/>
        <v>554.05128015315631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46.16375830687916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46.16375830687916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5.1431925385259088E-14</v>
      </c>
      <c r="P50" s="14">
        <f t="shared" si="33"/>
        <v>8.3482866290946129E-13</v>
      </c>
      <c r="Q50" s="22">
        <f t="shared" si="53"/>
        <v>1.5435705246133045E-12</v>
      </c>
      <c r="R50" s="62">
        <f t="shared" si="0"/>
        <v>293.33333333333485</v>
      </c>
      <c r="S50" s="62">
        <f ca="1">AVERAGE(OFFSET($R$3,0,0,'Données projet'!$E$9+1,1))-AVERAGE(OFFSET($H$3,0,0,'Données projet'!$E$9+1,1))</f>
        <v>280.09199676287795</v>
      </c>
      <c r="T50" s="62">
        <f t="shared" si="34"/>
        <v>554.05128015315631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45.258515163593543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45.258515163593543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5.1431925385259088E-14</v>
      </c>
      <c r="P51" s="14">
        <f t="shared" si="33"/>
        <v>8.3482866290946129E-13</v>
      </c>
      <c r="Q51" s="22">
        <f t="shared" si="53"/>
        <v>1.5435705246133045E-12</v>
      </c>
      <c r="R51" s="62">
        <f t="shared" si="0"/>
        <v>293.33333333333485</v>
      </c>
      <c r="S51" s="62">
        <f ca="1">AVERAGE(OFFSET($R$3,0,0,'Données projet'!$E$9+1,1))-AVERAGE(OFFSET($H$3,0,0,'Données projet'!$E$9+1,1))</f>
        <v>280.09199676287795</v>
      </c>
      <c r="T51" s="62">
        <f t="shared" si="34"/>
        <v>554.05128015315631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44.371023286203958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44.371023286203958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5.1431925385259088E-14</v>
      </c>
      <c r="P52" s="14">
        <f t="shared" si="33"/>
        <v>8.3482866290946129E-13</v>
      </c>
      <c r="Q52" s="22">
        <f t="shared" si="53"/>
        <v>1.5435705246133045E-12</v>
      </c>
      <c r="R52" s="62">
        <f t="shared" si="0"/>
        <v>293.33333333333485</v>
      </c>
      <c r="S52" s="62">
        <f ca="1">AVERAGE(OFFSET($R$3,0,0,'Données projet'!$E$9+1,1))-AVERAGE(OFFSET($H$3,0,0,'Données projet'!$E$9+1,1))</f>
        <v>280.09199676287795</v>
      </c>
      <c r="T52" s="62">
        <f t="shared" si="34"/>
        <v>554.05128015315631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43.500934583213386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43.500934583213386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5.1431925385259088E-14</v>
      </c>
      <c r="P53" s="14">
        <f t="shared" si="33"/>
        <v>8.3482866290946129E-13</v>
      </c>
      <c r="Q53" s="22">
        <f t="shared" si="53"/>
        <v>1.5435705246133045E-12</v>
      </c>
      <c r="R53" s="62">
        <f t="shared" si="0"/>
        <v>293.33333333333485</v>
      </c>
      <c r="S53" s="62">
        <f ca="1">AVERAGE(OFFSET($R$3,0,0,'Données projet'!$E$9+1,1))-AVERAGE(OFFSET($H$3,0,0,'Données projet'!$E$9+1,1))</f>
        <v>280.09199676287795</v>
      </c>
      <c r="T53" s="62">
        <f t="shared" si="34"/>
        <v>554.05128015315631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42.647907788986757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42.647907788986757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5.1431925385259088E-14</v>
      </c>
      <c r="P54" s="14">
        <f t="shared" si="33"/>
        <v>8.3482866290946129E-13</v>
      </c>
      <c r="Q54" s="22">
        <f t="shared" si="53"/>
        <v>1.5435705246133045E-12</v>
      </c>
      <c r="R54" s="62">
        <f t="shared" si="0"/>
        <v>293.33333333333485</v>
      </c>
      <c r="S54" s="62">
        <f ca="1">AVERAGE(OFFSET($R$3,0,0,'Données projet'!$E$9+1,1))-AVERAGE(OFFSET($H$3,0,0,'Données projet'!$E$9+1,1))</f>
        <v>280.09199676287795</v>
      </c>
      <c r="T54" s="62">
        <f t="shared" si="34"/>
        <v>554.05128015315631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41.81160832989994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41.81160832989994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5.1431925385259088E-14</v>
      </c>
      <c r="P55" s="14">
        <f t="shared" si="33"/>
        <v>8.3482866290946129E-13</v>
      </c>
      <c r="Q55" s="22">
        <f t="shared" si="53"/>
        <v>1.5435705246133045E-12</v>
      </c>
      <c r="R55" s="62">
        <f t="shared" si="0"/>
        <v>293.33333333333485</v>
      </c>
      <c r="S55" s="62">
        <f ca="1">AVERAGE(OFFSET($R$3,0,0,'Données projet'!$E$9+1,1))-AVERAGE(OFFSET($H$3,0,0,'Données projet'!$E$9+1,1))</f>
        <v>280.09199676287795</v>
      </c>
      <c r="T55" s="62">
        <f t="shared" si="34"/>
        <v>554.05128015315631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40.991708193113517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40.991708193113517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5.1431925385259088E-14</v>
      </c>
      <c r="P56" s="14">
        <f t="shared" si="33"/>
        <v>8.3482866290946129E-13</v>
      </c>
      <c r="Q56" s="22">
        <f t="shared" si="53"/>
        <v>1.5435705246133045E-12</v>
      </c>
      <c r="R56" s="62">
        <f t="shared" si="0"/>
        <v>293.33333333333485</v>
      </c>
      <c r="S56" s="62">
        <f ca="1">AVERAGE(OFFSET($R$3,0,0,'Données projet'!$E$9+1,1))-AVERAGE(OFFSET($H$3,0,0,'Données projet'!$E$9+1,1))</f>
        <v>280.09199676287795</v>
      </c>
      <c r="T56" s="62">
        <f t="shared" si="34"/>
        <v>554.05128015315631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40.187885797919769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40.187885797919769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5.1431925385259088E-14</v>
      </c>
      <c r="P57" s="14">
        <f t="shared" si="33"/>
        <v>8.3482866290946129E-13</v>
      </c>
      <c r="Q57" s="22">
        <f t="shared" si="53"/>
        <v>1.5435705246133045E-12</v>
      </c>
      <c r="R57" s="62">
        <f t="shared" si="0"/>
        <v>293.33333333333485</v>
      </c>
      <c r="S57" s="62">
        <f ca="1">AVERAGE(OFFSET($R$3,0,0,'Données projet'!$E$9+1,1))-AVERAGE(OFFSET($H$3,0,0,'Données projet'!$E$9+1,1))</f>
        <v>280.09199676287795</v>
      </c>
      <c r="T57" s="62">
        <f t="shared" si="34"/>
        <v>554.05128015315631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39.399825869612521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39.399825869612521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5.1431925385259088E-14</v>
      </c>
      <c r="P58" s="14">
        <f t="shared" si="33"/>
        <v>8.3482866290946129E-13</v>
      </c>
      <c r="Q58" s="22">
        <f t="shared" si="53"/>
        <v>1.5435705246133045E-12</v>
      </c>
      <c r="R58" s="62">
        <f t="shared" si="0"/>
        <v>293.33333333333485</v>
      </c>
      <c r="S58" s="62">
        <f ca="1">AVERAGE(OFFSET($R$3,0,0,'Données projet'!$E$9+1,1))-AVERAGE(OFFSET($H$3,0,0,'Données projet'!$E$9+1,1))</f>
        <v>280.09199676287795</v>
      </c>
      <c r="T58" s="62">
        <f t="shared" si="34"/>
        <v>554.05128015315631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38.627219315830281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38.627219315830281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5.1431925385259088E-14</v>
      </c>
      <c r="P59" s="14">
        <f t="shared" si="33"/>
        <v>8.3482866290946129E-13</v>
      </c>
      <c r="Q59" s="22">
        <f t="shared" si="53"/>
        <v>1.5435705246133045E-12</v>
      </c>
      <c r="R59" s="62">
        <f t="shared" si="0"/>
        <v>293.33333333333485</v>
      </c>
      <c r="S59" s="62">
        <f ca="1">AVERAGE(OFFSET($R$3,0,0,'Données projet'!$E$9+1,1))-AVERAGE(OFFSET($H$3,0,0,'Données projet'!$E$9+1,1))</f>
        <v>280.09199676287795</v>
      </c>
      <c r="T59" s="62">
        <f t="shared" si="34"/>
        <v>554.05128015315631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37.869763105324246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37.869763105324246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5.1431925385259088E-14</v>
      </c>
      <c r="P60" s="14">
        <f t="shared" si="33"/>
        <v>8.3482866290946129E-13</v>
      </c>
      <c r="Q60" s="22">
        <f t="shared" si="53"/>
        <v>1.5435705246133045E-12</v>
      </c>
      <c r="R60" s="62">
        <f t="shared" si="0"/>
        <v>293.33333333333485</v>
      </c>
      <c r="S60" s="62">
        <f ca="1">AVERAGE(OFFSET($R$3,0,0,'Données projet'!$E$9+1,1))-AVERAGE(OFFSET($H$3,0,0,'Données projet'!$E$9+1,1))</f>
        <v>280.09199676287795</v>
      </c>
      <c r="T60" s="62">
        <f t="shared" si="34"/>
        <v>554.05128015315631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37.127160149103567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37.127160149103567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5.1431925385259088E-14</v>
      </c>
      <c r="P61" s="14">
        <f t="shared" si="33"/>
        <v>8.3482866290946129E-13</v>
      </c>
      <c r="Q61" s="22">
        <f t="shared" si="53"/>
        <v>1.5435705246133045E-12</v>
      </c>
      <c r="R61" s="62">
        <f t="shared" si="0"/>
        <v>293.33333333333485</v>
      </c>
      <c r="S61" s="62">
        <f ca="1">AVERAGE(OFFSET($R$3,0,0,'Données projet'!$E$9+1,1))-AVERAGE(OFFSET($H$3,0,0,'Données projet'!$E$9+1,1))</f>
        <v>280.09199676287795</v>
      </c>
      <c r="T61" s="62">
        <f t="shared" si="34"/>
        <v>554.05128015315631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36.399119183911296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36.399119183911296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5.1431925385259088E-14</v>
      </c>
      <c r="P62" s="14">
        <f t="shared" si="33"/>
        <v>8.3482866290946129E-13</v>
      </c>
      <c r="Q62" s="22">
        <f t="shared" si="53"/>
        <v>1.5435705246133045E-12</v>
      </c>
      <c r="R62" s="62">
        <f t="shared" si="0"/>
        <v>293.33333333333485</v>
      </c>
      <c r="S62" s="62">
        <f ca="1">AVERAGE(OFFSET($R$3,0,0,'Données projet'!$E$9+1,1))-AVERAGE(OFFSET($H$3,0,0,'Données projet'!$E$9+1,1))</f>
        <v>280.09199676287795</v>
      </c>
      <c r="T62" s="62">
        <f t="shared" si="34"/>
        <v>554.05128015315631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35.685354657985307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35.685354657985307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5.1431925385259088E-14</v>
      </c>
      <c r="P63" s="14">
        <f t="shared" si="33"/>
        <v>8.3482866290946129E-13</v>
      </c>
      <c r="Q63" s="22">
        <f t="shared" si="53"/>
        <v>1.5435705246133045E-12</v>
      </c>
      <c r="R63" s="62">
        <f t="shared" si="0"/>
        <v>293.33333333333485</v>
      </c>
      <c r="S63" s="62">
        <f ca="1">AVERAGE(OFFSET($R$3,0,0,'Données projet'!$E$9+1,1))-AVERAGE(OFFSET($H$3,0,0,'Données projet'!$E$9+1,1))</f>
        <v>280.09199676287795</v>
      </c>
      <c r="T63" s="62">
        <f t="shared" si="34"/>
        <v>554.05128015315631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34.985586619059355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34.985586619059355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5.1431925385259088E-14</v>
      </c>
      <c r="P64" s="14">
        <f t="shared" si="33"/>
        <v>8.3482866290946129E-13</v>
      </c>
      <c r="Q64" s="22">
        <f t="shared" si="53"/>
        <v>1.5435705246133045E-12</v>
      </c>
      <c r="R64" s="62">
        <f t="shared" si="0"/>
        <v>293.33333333333485</v>
      </c>
      <c r="S64" s="62">
        <f ca="1">AVERAGE(OFFSET($R$3,0,0,'Données projet'!$E$9+1,1))-AVERAGE(OFFSET($H$3,0,0,'Données projet'!$E$9+1,1))</f>
        <v>280.09199676287795</v>
      </c>
      <c r="T64" s="62">
        <f t="shared" si="34"/>
        <v>554.05128015315631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34.299540604560377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34.299540604560377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5.1431925385259088E-14</v>
      </c>
      <c r="P65" s="14">
        <f t="shared" si="33"/>
        <v>8.3482866290946129E-13</v>
      </c>
      <c r="Q65" s="22">
        <f t="shared" si="53"/>
        <v>1.5435705246133045E-12</v>
      </c>
      <c r="R65" s="62">
        <f t="shared" si="0"/>
        <v>293.33333333333485</v>
      </c>
      <c r="S65" s="62">
        <f ca="1">AVERAGE(OFFSET($R$3,0,0,'Données projet'!$E$9+1,1))-AVERAGE(OFFSET($H$3,0,0,'Données projet'!$E$9+1,1))</f>
        <v>280.09199676287795</v>
      </c>
      <c r="T65" s="62">
        <f t="shared" si="34"/>
        <v>554.05128015315631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33.626947533958976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33.626947533958976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5.1431925385259088E-14</v>
      </c>
      <c r="P66" s="14">
        <f t="shared" si="33"/>
        <v>8.3482866290946129E-13</v>
      </c>
      <c r="Q66" s="22">
        <f t="shared" si="53"/>
        <v>1.5435705246133045E-12</v>
      </c>
      <c r="R66" s="62">
        <f t="shared" si="0"/>
        <v>293.33333333333485</v>
      </c>
      <c r="S66" s="62">
        <f ca="1">AVERAGE(OFFSET($R$3,0,0,'Données projet'!$E$9+1,1))-AVERAGE(OFFSET($H$3,0,0,'Données projet'!$E$9+1,1))</f>
        <v>280.09199676287795</v>
      </c>
      <c r="T66" s="62">
        <f t="shared" si="34"/>
        <v>554.05128015315631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32.967543603230801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32.967543603230801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5.1431925385259088E-14</v>
      </c>
      <c r="P67" s="14">
        <f t="shared" si="33"/>
        <v>8.3482866290946129E-13</v>
      </c>
      <c r="Q67" s="22">
        <f t="shared" ref="Q67:Q98" si="54">(O67+P67)*0.475*44/12</f>
        <v>1.5435705246133045E-12</v>
      </c>
      <c r="R67" s="62">
        <f t="shared" ref="R67:R130" si="55">Q67+(I67+J67)*44/12</f>
        <v>293.33333333333485</v>
      </c>
      <c r="S67" s="62">
        <f ca="1">AVERAGE(OFFSET($R$3,0,0,'Données projet'!$E$9+1,1))-AVERAGE(OFFSET($H$3,0,0,'Données projet'!$E$9+1,1))</f>
        <v>280.09199676287795</v>
      </c>
      <c r="T67" s="62">
        <f t="shared" si="34"/>
        <v>554.05128015315631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32.321070181387519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32.321070181387519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5.1431925385259088E-14</v>
      </c>
      <c r="P68" s="14">
        <f t="shared" si="33"/>
        <v>8.3482866290946129E-13</v>
      </c>
      <c r="Q68" s="22">
        <f t="shared" si="54"/>
        <v>1.5435705246133045E-12</v>
      </c>
      <c r="R68" s="62">
        <f t="shared" si="55"/>
        <v>293.33333333333485</v>
      </c>
      <c r="S68" s="62">
        <f ca="1">AVERAGE(OFFSET($R$3,0,0,'Données projet'!$E$9+1,1))-AVERAGE(OFFSET($H$3,0,0,'Données projet'!$E$9+1,1))</f>
        <v>280.09199676287795</v>
      </c>
      <c r="T68" s="62">
        <f t="shared" si="34"/>
        <v>554.05128015315631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31.687273709036734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31.687273709036734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5.1431925385259088E-14</v>
      </c>
      <c r="P69" s="14">
        <f t="shared" ref="P69:P132" si="87">EXP(-1.0587+0.8836*LN(O69)+0.284)</f>
        <v>8.3482866290946129E-13</v>
      </c>
      <c r="Q69" s="22">
        <f t="shared" si="54"/>
        <v>1.5435705246133045E-12</v>
      </c>
      <c r="R69" s="62">
        <f t="shared" si="55"/>
        <v>293.33333333333485</v>
      </c>
      <c r="S69" s="62">
        <f ca="1">AVERAGE(OFFSET($R$3,0,0,'Données projet'!$E$9+1,1))-AVERAGE(OFFSET($H$3,0,0,'Données projet'!$E$9+1,1))</f>
        <v>280.09199676287795</v>
      </c>
      <c r="T69" s="62">
        <f t="shared" ref="T69:T132" si="88">$T$3</f>
        <v>554.05128015315631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31.065905598931071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31.065905598931071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5.1431925385259088E-14</v>
      </c>
      <c r="P70" s="14">
        <f t="shared" si="87"/>
        <v>8.3482866290946129E-13</v>
      </c>
      <c r="Q70" s="22">
        <f t="shared" si="54"/>
        <v>1.5435705246133045E-12</v>
      </c>
      <c r="R70" s="62">
        <f t="shared" si="55"/>
        <v>293.33333333333485</v>
      </c>
      <c r="S70" s="62">
        <f ca="1">AVERAGE(OFFSET($R$3,0,0,'Données projet'!$E$9+1,1))-AVERAGE(OFFSET($H$3,0,0,'Données projet'!$E$9+1,1))</f>
        <v>280.09199676287795</v>
      </c>
      <c r="T70" s="62">
        <f t="shared" si="88"/>
        <v>554.05128015315631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30.456722138467455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30.456722138467455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5.1431925385259088E-14</v>
      </c>
      <c r="P71" s="14">
        <f t="shared" si="87"/>
        <v>8.3482866290946129E-13</v>
      </c>
      <c r="Q71" s="22">
        <f t="shared" si="54"/>
        <v>1.5435705246133045E-12</v>
      </c>
      <c r="R71" s="62">
        <f t="shared" si="55"/>
        <v>293.33333333333485</v>
      </c>
      <c r="S71" s="62">
        <f ca="1">AVERAGE(OFFSET($R$3,0,0,'Données projet'!$E$9+1,1))-AVERAGE(OFFSET($H$3,0,0,'Données projet'!$E$9+1,1))</f>
        <v>280.09199676287795</v>
      </c>
      <c r="T71" s="62">
        <f t="shared" si="88"/>
        <v>554.05128015315631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29.85948439409831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29.85948439409831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5.1431925385259088E-14</v>
      </c>
      <c r="P72" s="14">
        <f t="shared" si="87"/>
        <v>8.3482866290946129E-13</v>
      </c>
      <c r="Q72" s="22">
        <f t="shared" si="54"/>
        <v>1.5435705246133045E-12</v>
      </c>
      <c r="R72" s="62">
        <f t="shared" si="55"/>
        <v>293.33333333333485</v>
      </c>
      <c r="S72" s="62">
        <f ca="1">AVERAGE(OFFSET($R$3,0,0,'Données projet'!$E$9+1,1))-AVERAGE(OFFSET($H$3,0,0,'Données projet'!$E$9+1,1))</f>
        <v>280.09199676287795</v>
      </c>
      <c r="T72" s="62">
        <f t="shared" si="88"/>
        <v>554.05128015315631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29.273958117617187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29.273958117617187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5.1431925385259088E-14</v>
      </c>
      <c r="P73" s="14">
        <f t="shared" si="87"/>
        <v>8.3482866290946129E-13</v>
      </c>
      <c r="Q73" s="22">
        <f t="shared" si="54"/>
        <v>1.5435705246133045E-12</v>
      </c>
      <c r="R73" s="62">
        <f t="shared" si="55"/>
        <v>293.33333333333485</v>
      </c>
      <c r="S73" s="62">
        <f ca="1">AVERAGE(OFFSET($R$3,0,0,'Données projet'!$E$9+1,1))-AVERAGE(OFFSET($H$3,0,0,'Données projet'!$E$9+1,1))</f>
        <v>280.09199676287795</v>
      </c>
      <c r="T73" s="62">
        <f t="shared" si="88"/>
        <v>554.05128015315631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28.699913654282096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28.699913654282096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5.1431925385259088E-14</v>
      </c>
      <c r="P74" s="14">
        <f t="shared" si="87"/>
        <v>8.3482866290946129E-13</v>
      </c>
      <c r="Q74" s="22">
        <f t="shared" si="54"/>
        <v>1.5435705246133045E-12</v>
      </c>
      <c r="R74" s="62">
        <f t="shared" si="55"/>
        <v>293.33333333333485</v>
      </c>
      <c r="S74" s="62">
        <f ca="1">AVERAGE(OFFSET($R$3,0,0,'Données projet'!$E$9+1,1))-AVERAGE(OFFSET($H$3,0,0,'Données projet'!$E$9+1,1))</f>
        <v>280.09199676287795</v>
      </c>
      <c r="T74" s="62">
        <f t="shared" si="88"/>
        <v>554.05128015315631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28.137125852740457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28.137125852740457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5.1431925385259088E-14</v>
      </c>
      <c r="P75" s="14">
        <f t="shared" si="87"/>
        <v>8.3482866290946129E-13</v>
      </c>
      <c r="Q75" s="22">
        <f t="shared" si="54"/>
        <v>1.5435705246133045E-12</v>
      </c>
      <c r="R75" s="62">
        <f t="shared" si="55"/>
        <v>293.33333333333485</v>
      </c>
      <c r="S75" s="62">
        <f ca="1">AVERAGE(OFFSET($R$3,0,0,'Données projet'!$E$9+1,1))-AVERAGE(OFFSET($H$3,0,0,'Données projet'!$E$9+1,1))</f>
        <v>280.09199676287795</v>
      </c>
      <c r="T75" s="62">
        <f t="shared" si="88"/>
        <v>554.05128015315631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27.585373976720383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27.585373976720383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5.1431925385259088E-14</v>
      </c>
      <c r="P76" s="14">
        <f t="shared" si="87"/>
        <v>8.3482866290946129E-13</v>
      </c>
      <c r="Q76" s="22">
        <f t="shared" si="54"/>
        <v>1.5435705246133045E-12</v>
      </c>
      <c r="R76" s="62">
        <f t="shared" si="55"/>
        <v>293.33333333333485</v>
      </c>
      <c r="S76" s="62">
        <f ca="1">AVERAGE(OFFSET($R$3,0,0,'Données projet'!$E$9+1,1))-AVERAGE(OFFSET($H$3,0,0,'Données projet'!$E$9+1,1))</f>
        <v>280.09199676287795</v>
      </c>
      <c r="T76" s="62">
        <f t="shared" si="88"/>
        <v>554.05128015315631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27.04444161845365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27.04444161845365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5.1431925385259088E-14</v>
      </c>
      <c r="P77" s="14">
        <f t="shared" si="87"/>
        <v>8.3482866290946129E-13</v>
      </c>
      <c r="Q77" s="22">
        <f t="shared" si="54"/>
        <v>1.5435705246133045E-12</v>
      </c>
      <c r="R77" s="62">
        <f t="shared" si="55"/>
        <v>293.33333333333485</v>
      </c>
      <c r="S77" s="62">
        <f ca="1">AVERAGE(OFFSET($R$3,0,0,'Données projet'!$E$9+1,1))-AVERAGE(OFFSET($H$3,0,0,'Données projet'!$E$9+1,1))</f>
        <v>280.09199676287795</v>
      </c>
      <c r="T77" s="62">
        <f t="shared" si="88"/>
        <v>554.05128015315631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26.514116613796368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26.514116613796368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5.1431925385259088E-14</v>
      </c>
      <c r="P78" s="14">
        <f t="shared" si="87"/>
        <v>8.3482866290946129E-13</v>
      </c>
      <c r="Q78" s="22">
        <f t="shared" si="54"/>
        <v>1.5435705246133045E-12</v>
      </c>
      <c r="R78" s="62">
        <f t="shared" si="55"/>
        <v>293.33333333333485</v>
      </c>
      <c r="S78" s="62">
        <f ca="1">AVERAGE(OFFSET($R$3,0,0,'Données projet'!$E$9+1,1))-AVERAGE(OFFSET($H$3,0,0,'Données projet'!$E$9+1,1))</f>
        <v>280.09199676287795</v>
      </c>
      <c r="T78" s="62">
        <f t="shared" si="88"/>
        <v>554.05128015315631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25.994190959014102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25.994190959014102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5.1431925385259088E-14</v>
      </c>
      <c r="P79" s="14">
        <f t="shared" si="87"/>
        <v>8.3482866290946129E-13</v>
      </c>
      <c r="Q79" s="22">
        <f t="shared" si="54"/>
        <v>1.5435705246133045E-12</v>
      </c>
      <c r="R79" s="62">
        <f t="shared" si="55"/>
        <v>293.33333333333485</v>
      </c>
      <c r="S79" s="62">
        <f ca="1">AVERAGE(OFFSET($R$3,0,0,'Données projet'!$E$9+1,1))-AVERAGE(OFFSET($H$3,0,0,'Données projet'!$E$9+1,1))</f>
        <v>280.09199676287795</v>
      </c>
      <c r="T79" s="62">
        <f t="shared" si="88"/>
        <v>554.05128015315631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25.48446072919878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25.48446072919878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5.1431925385259088E-14</v>
      </c>
      <c r="P80" s="14">
        <f t="shared" si="87"/>
        <v>8.3482866290946129E-13</v>
      </c>
      <c r="Q80" s="22">
        <f t="shared" si="54"/>
        <v>1.5435705246133045E-12</v>
      </c>
      <c r="R80" s="62">
        <f t="shared" si="55"/>
        <v>293.33333333333485</v>
      </c>
      <c r="S80" s="62">
        <f ca="1">AVERAGE(OFFSET($R$3,0,0,'Données projet'!$E$9+1,1))-AVERAGE(OFFSET($H$3,0,0,'Données projet'!$E$9+1,1))</f>
        <v>280.09199676287795</v>
      </c>
      <c r="T80" s="62">
        <f t="shared" si="88"/>
        <v>554.05128015315631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24.984725998285395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24.984725998285395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5.1431925385259088E-14</v>
      </c>
      <c r="P81" s="14">
        <f t="shared" si="87"/>
        <v>8.3482866290946129E-13</v>
      </c>
      <c r="Q81" s="22">
        <f t="shared" si="54"/>
        <v>1.5435705246133045E-12</v>
      </c>
      <c r="R81" s="62">
        <f t="shared" si="55"/>
        <v>293.33333333333485</v>
      </c>
      <c r="S81" s="62">
        <f ca="1">AVERAGE(OFFSET($R$3,0,0,'Données projet'!$E$9+1,1))-AVERAGE(OFFSET($H$3,0,0,'Données projet'!$E$9+1,1))</f>
        <v>280.09199676287795</v>
      </c>
      <c r="T81" s="62">
        <f t="shared" si="88"/>
        <v>554.05128015315631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24.494790760637134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24.494790760637134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5.1431925385259088E-14</v>
      </c>
      <c r="P82" s="14">
        <f t="shared" si="87"/>
        <v>8.3482866290946129E-13</v>
      </c>
      <c r="Q82" s="22">
        <f t="shared" si="54"/>
        <v>1.5435705246133045E-12</v>
      </c>
      <c r="R82" s="62">
        <f t="shared" si="55"/>
        <v>293.33333333333485</v>
      </c>
      <c r="S82" s="62">
        <f ca="1">AVERAGE(OFFSET($R$3,0,0,'Données projet'!$E$9+1,1))-AVERAGE(OFFSET($H$3,0,0,'Données projet'!$E$9+1,1))</f>
        <v>280.09199676287795</v>
      </c>
      <c r="T82" s="62">
        <f t="shared" si="88"/>
        <v>554.05128015315631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24.014462854168166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24.014462854168166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5.1431925385259088E-14</v>
      </c>
      <c r="P83" s="14">
        <f t="shared" si="87"/>
        <v>8.3482866290946129E-13</v>
      </c>
      <c r="Q83" s="22">
        <f t="shared" si="54"/>
        <v>1.5435705246133045E-12</v>
      </c>
      <c r="R83" s="62">
        <f t="shared" si="55"/>
        <v>293.33333333333485</v>
      </c>
      <c r="S83" s="62">
        <f ca="1">AVERAGE(OFFSET($R$3,0,0,'Données projet'!$E$9+1,1))-AVERAGE(OFFSET($H$3,0,0,'Données projet'!$E$9+1,1))</f>
        <v>280.09199676287795</v>
      </c>
      <c r="T83" s="62">
        <f t="shared" si="88"/>
        <v>554.05128015315631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23.54355388497396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23.54355388497396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5.1431925385259088E-14</v>
      </c>
      <c r="P84" s="14">
        <f t="shared" si="87"/>
        <v>8.3482866290946129E-13</v>
      </c>
      <c r="Q84" s="22">
        <f t="shared" si="54"/>
        <v>1.5435705246133045E-12</v>
      </c>
      <c r="R84" s="62">
        <f t="shared" si="55"/>
        <v>293.33333333333485</v>
      </c>
      <c r="S84" s="62">
        <f ca="1">AVERAGE(OFFSET($R$3,0,0,'Données projet'!$E$9+1,1))-AVERAGE(OFFSET($H$3,0,0,'Données projet'!$E$9+1,1))</f>
        <v>280.09199676287795</v>
      </c>
      <c r="T84" s="62">
        <f t="shared" si="88"/>
        <v>554.05128015315631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23.081879153439544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23.081879153439544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5.1431925385259088E-14</v>
      </c>
      <c r="P85" s="14">
        <f t="shared" si="87"/>
        <v>8.3482866290946129E-13</v>
      </c>
      <c r="Q85" s="22">
        <f t="shared" si="54"/>
        <v>1.5435705246133045E-12</v>
      </c>
      <c r="R85" s="62">
        <f t="shared" si="55"/>
        <v>293.33333333333485</v>
      </c>
      <c r="S85" s="62">
        <f ca="1">AVERAGE(OFFSET($R$3,0,0,'Données projet'!$E$9+1,1))-AVERAGE(OFFSET($H$3,0,0,'Données projet'!$E$9+1,1))</f>
        <v>280.09199676287795</v>
      </c>
      <c r="T85" s="62">
        <f t="shared" si="88"/>
        <v>554.05128015315631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22.629257581796736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22.629257581796736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5.1431925385259088E-14</v>
      </c>
      <c r="P86" s="14">
        <f t="shared" si="87"/>
        <v>8.3482866290946129E-13</v>
      </c>
      <c r="Q86" s="22">
        <f t="shared" si="54"/>
        <v>1.5435705246133045E-12</v>
      </c>
      <c r="R86" s="62">
        <f t="shared" si="55"/>
        <v>293.33333333333485</v>
      </c>
      <c r="S86" s="62">
        <f ca="1">AVERAGE(OFFSET($R$3,0,0,'Données projet'!$E$9+1,1))-AVERAGE(OFFSET($H$3,0,0,'Données projet'!$E$9+1,1))</f>
        <v>280.09199676287795</v>
      </c>
      <c r="T86" s="62">
        <f t="shared" si="88"/>
        <v>554.05128015315631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22.185511643101943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22.185511643101943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5.1431925385259088E-14</v>
      </c>
      <c r="P87" s="14">
        <f t="shared" si="87"/>
        <v>8.3482866290946129E-13</v>
      </c>
      <c r="Q87" s="22">
        <f t="shared" si="54"/>
        <v>1.5435705246133045E-12</v>
      </c>
      <c r="R87" s="62">
        <f t="shared" si="55"/>
        <v>293.33333333333485</v>
      </c>
      <c r="S87" s="62">
        <f ca="1">AVERAGE(OFFSET($R$3,0,0,'Données projet'!$E$9+1,1))-AVERAGE(OFFSET($H$3,0,0,'Données projet'!$E$9+1,1))</f>
        <v>280.09199676287795</v>
      </c>
      <c r="T87" s="62">
        <f t="shared" si="88"/>
        <v>554.05128015315631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21.750467291606661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21.750467291606661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5.1431925385259088E-14</v>
      </c>
      <c r="P88" s="14">
        <f t="shared" si="87"/>
        <v>8.3482866290946129E-13</v>
      </c>
      <c r="Q88" s="22">
        <f t="shared" si="54"/>
        <v>1.5435705246133045E-12</v>
      </c>
      <c r="R88" s="62">
        <f t="shared" si="55"/>
        <v>293.33333333333485</v>
      </c>
      <c r="S88" s="62">
        <f ca="1">AVERAGE(OFFSET($R$3,0,0,'Données projet'!$E$9+1,1))-AVERAGE(OFFSET($H$3,0,0,'Données projet'!$E$9+1,1))</f>
        <v>280.09199676287795</v>
      </c>
      <c r="T88" s="62">
        <f t="shared" si="88"/>
        <v>554.05128015315631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21.323953894493346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21.323953894493346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5.1431925385259088E-14</v>
      </c>
      <c r="P89" s="14">
        <f t="shared" si="87"/>
        <v>8.3482866290946129E-13</v>
      </c>
      <c r="Q89" s="22">
        <f t="shared" si="54"/>
        <v>1.5435705246133045E-12</v>
      </c>
      <c r="R89" s="62">
        <f t="shared" si="55"/>
        <v>293.33333333333485</v>
      </c>
      <c r="S89" s="62">
        <f ca="1">AVERAGE(OFFSET($R$3,0,0,'Données projet'!$E$9+1,1))-AVERAGE(OFFSET($H$3,0,0,'Données projet'!$E$9+1,1))</f>
        <v>280.09199676287795</v>
      </c>
      <c r="T89" s="62">
        <f t="shared" si="88"/>
        <v>554.05128015315631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20.905804164949938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20.905804164949938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5.1431925385259088E-14</v>
      </c>
      <c r="P90" s="14">
        <f t="shared" si="87"/>
        <v>8.3482866290946129E-13</v>
      </c>
      <c r="Q90" s="22">
        <f t="shared" si="54"/>
        <v>1.5435705246133045E-12</v>
      </c>
      <c r="R90" s="62">
        <f t="shared" si="55"/>
        <v>293.33333333333485</v>
      </c>
      <c r="S90" s="62">
        <f ca="1">AVERAGE(OFFSET($R$3,0,0,'Données projet'!$E$9+1,1))-AVERAGE(OFFSET($H$3,0,0,'Données projet'!$E$9+1,1))</f>
        <v>280.09199676287795</v>
      </c>
      <c r="T90" s="62">
        <f t="shared" si="88"/>
        <v>554.05128015315631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20.495854096556727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20.495854096556727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5.1431925385259088E-14</v>
      </c>
      <c r="P91" s="14">
        <f t="shared" si="87"/>
        <v>8.3482866290946129E-13</v>
      </c>
      <c r="Q91" s="22">
        <f t="shared" si="54"/>
        <v>1.5435705246133045E-12</v>
      </c>
      <c r="R91" s="62">
        <f t="shared" si="55"/>
        <v>293.33333333333485</v>
      </c>
      <c r="S91" s="62">
        <f ca="1">AVERAGE(OFFSET($R$3,0,0,'Données projet'!$E$9+1,1))-AVERAGE(OFFSET($H$3,0,0,'Données projet'!$E$9+1,1))</f>
        <v>280.09199676287795</v>
      </c>
      <c r="T91" s="62">
        <f t="shared" si="88"/>
        <v>554.05128015315631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20.093942898959853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20.093942898959853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5.1431925385259088E-14</v>
      </c>
      <c r="P92" s="14">
        <f t="shared" si="87"/>
        <v>8.3482866290946129E-13</v>
      </c>
      <c r="Q92" s="22">
        <f t="shared" si="54"/>
        <v>1.5435705246133045E-12</v>
      </c>
      <c r="R92" s="62">
        <f t="shared" si="55"/>
        <v>293.33333333333485</v>
      </c>
      <c r="S92" s="62">
        <f ca="1">AVERAGE(OFFSET($R$3,0,0,'Données projet'!$E$9+1,1))-AVERAGE(OFFSET($H$3,0,0,'Données projet'!$E$9+1,1))</f>
        <v>280.09199676287795</v>
      </c>
      <c r="T92" s="62">
        <f t="shared" si="88"/>
        <v>554.05128015315631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19.699912934806228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19.699912934806228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5.1431925385259088E-14</v>
      </c>
      <c r="P93" s="14">
        <f t="shared" si="87"/>
        <v>8.3482866290946129E-13</v>
      </c>
      <c r="Q93" s="22">
        <f t="shared" si="54"/>
        <v>1.5435705246133045E-12</v>
      </c>
      <c r="R93" s="62">
        <f t="shared" si="55"/>
        <v>293.33333333333485</v>
      </c>
      <c r="S93" s="62">
        <f ca="1">AVERAGE(OFFSET($R$3,0,0,'Données projet'!$E$9+1,1))-AVERAGE(OFFSET($H$3,0,0,'Données projet'!$E$9+1,1))</f>
        <v>280.09199676287795</v>
      </c>
      <c r="T93" s="62">
        <f t="shared" si="88"/>
        <v>554.05128015315631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19.313609657915112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19.313609657915112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5.1431925385259088E-14</v>
      </c>
      <c r="P94" s="14">
        <f t="shared" si="87"/>
        <v>8.3482866290946129E-13</v>
      </c>
      <c r="Q94" s="22">
        <f t="shared" si="54"/>
        <v>1.5435705246133045E-12</v>
      </c>
      <c r="R94" s="62">
        <f t="shared" si="55"/>
        <v>293.33333333333485</v>
      </c>
      <c r="S94" s="62">
        <f ca="1">AVERAGE(OFFSET($R$3,0,0,'Données projet'!$E$9+1,1))-AVERAGE(OFFSET($H$3,0,0,'Données projet'!$E$9+1,1))</f>
        <v>280.09199676287795</v>
      </c>
      <c r="T94" s="62">
        <f t="shared" si="88"/>
        <v>554.05128015315631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18.934881552662095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18.934881552662095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5.1431925385259088E-14</v>
      </c>
      <c r="P95" s="14">
        <f t="shared" si="87"/>
        <v>8.3482866290946129E-13</v>
      </c>
      <c r="Q95" s="22">
        <f t="shared" si="54"/>
        <v>1.5435705246133045E-12</v>
      </c>
      <c r="R95" s="62">
        <f t="shared" si="55"/>
        <v>293.33333333333485</v>
      </c>
      <c r="S95" s="62">
        <f ca="1">AVERAGE(OFFSET($R$3,0,0,'Données projet'!$E$9+1,1))-AVERAGE(OFFSET($H$3,0,0,'Données projet'!$E$9+1,1))</f>
        <v>280.09199676287795</v>
      </c>
      <c r="T95" s="62">
        <f t="shared" si="88"/>
        <v>554.05128015315631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18.563580074551755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18.563580074551755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5.1431925385259088E-14</v>
      </c>
      <c r="P96" s="14">
        <f t="shared" si="87"/>
        <v>8.3482866290946129E-13</v>
      </c>
      <c r="Q96" s="22">
        <f t="shared" si="54"/>
        <v>1.5435705246133045E-12</v>
      </c>
      <c r="R96" s="62">
        <f t="shared" si="55"/>
        <v>293.33333333333485</v>
      </c>
      <c r="S96" s="62">
        <f ca="1">AVERAGE(OFFSET($R$3,0,0,'Données projet'!$E$9+1,1))-AVERAGE(OFFSET($H$3,0,0,'Données projet'!$E$9+1,1))</f>
        <v>280.09199676287795</v>
      </c>
      <c r="T96" s="62">
        <f t="shared" si="88"/>
        <v>554.05128015315631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18.199559591955619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18.199559591955619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5.1431925385259088E-14</v>
      </c>
      <c r="P97" s="14">
        <f t="shared" si="87"/>
        <v>8.3482866290946129E-13</v>
      </c>
      <c r="Q97" s="22">
        <f t="shared" si="54"/>
        <v>1.5435705246133045E-12</v>
      </c>
      <c r="R97" s="62">
        <f t="shared" si="55"/>
        <v>293.33333333333485</v>
      </c>
      <c r="S97" s="62">
        <f ca="1">AVERAGE(OFFSET($R$3,0,0,'Données projet'!$E$9+1,1))-AVERAGE(OFFSET($H$3,0,0,'Données projet'!$E$9+1,1))</f>
        <v>280.09199676287795</v>
      </c>
      <c r="T97" s="62">
        <f t="shared" si="88"/>
        <v>554.05128015315631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17.842677328992625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17.842677328992625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5.1431925385259088E-14</v>
      </c>
      <c r="P98" s="14">
        <f t="shared" si="87"/>
        <v>8.3482866290946129E-13</v>
      </c>
      <c r="Q98" s="22">
        <f t="shared" si="54"/>
        <v>1.5435705246133045E-12</v>
      </c>
      <c r="R98" s="62">
        <f t="shared" si="55"/>
        <v>293.33333333333485</v>
      </c>
      <c r="S98" s="62">
        <f ca="1">AVERAGE(OFFSET($R$3,0,0,'Données projet'!$E$9+1,1))-AVERAGE(OFFSET($H$3,0,0,'Données projet'!$E$9+1,1))</f>
        <v>280.09199676287795</v>
      </c>
      <c r="T98" s="62">
        <f t="shared" si="88"/>
        <v>554.05128015315631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17.492793309529649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17.492793309529649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5.1431925385259088E-14</v>
      </c>
      <c r="P99" s="14">
        <f t="shared" si="87"/>
        <v>8.3482866290946129E-13</v>
      </c>
      <c r="Q99" s="22">
        <f t="shared" ref="Q99:Q130" si="107">(O99+P99)*0.475*44/12</f>
        <v>1.5435705246133045E-12</v>
      </c>
      <c r="R99" s="62">
        <f t="shared" si="55"/>
        <v>293.33333333333485</v>
      </c>
      <c r="S99" s="62">
        <f ca="1">AVERAGE(OFFSET($R$3,0,0,'Données projet'!$E$9+1,1))-AVERAGE(OFFSET($H$3,0,0,'Données projet'!$E$9+1,1))</f>
        <v>280.09199676287795</v>
      </c>
      <c r="T99" s="62">
        <f t="shared" si="88"/>
        <v>554.05128015315631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17.14977030228016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17.14977030228016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5.1431925385259088E-14</v>
      </c>
      <c r="P100" s="14">
        <f t="shared" si="87"/>
        <v>8.3482866290946129E-13</v>
      </c>
      <c r="Q100" s="22">
        <f t="shared" si="107"/>
        <v>1.5435705246133045E-12</v>
      </c>
      <c r="R100" s="62">
        <f t="shared" si="55"/>
        <v>293.33333333333485</v>
      </c>
      <c r="S100" s="62">
        <f ca="1">AVERAGE(OFFSET($R$3,0,0,'Données projet'!$E$9+1,1))-AVERAGE(OFFSET($H$3,0,0,'Données projet'!$E$9+1,1))</f>
        <v>280.09199676287795</v>
      </c>
      <c r="T100" s="62">
        <f t="shared" si="88"/>
        <v>554.05128015315631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16.81347376697946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16.81347376697946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5.1431925385259088E-14</v>
      </c>
      <c r="P101" s="14">
        <f t="shared" si="87"/>
        <v>8.3482866290946129E-13</v>
      </c>
      <c r="Q101" s="22">
        <f t="shared" si="107"/>
        <v>1.5435705246133045E-12</v>
      </c>
      <c r="R101" s="62">
        <f t="shared" si="55"/>
        <v>293.33333333333485</v>
      </c>
      <c r="S101" s="62">
        <f ca="1">AVERAGE(OFFSET($R$3,0,0,'Données projet'!$E$9+1,1))-AVERAGE(OFFSET($H$3,0,0,'Données projet'!$E$9+1,1))</f>
        <v>280.09199676287795</v>
      </c>
      <c r="T101" s="62">
        <f t="shared" si="88"/>
        <v>554.05128015315631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16.483771801615372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16.483771801615372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5.1431925385259088E-14</v>
      </c>
      <c r="P102" s="14">
        <f t="shared" si="87"/>
        <v>8.3482866290946129E-13</v>
      </c>
      <c r="Q102" s="22">
        <f t="shared" si="107"/>
        <v>1.5435705246133045E-12</v>
      </c>
      <c r="R102" s="62">
        <f t="shared" si="55"/>
        <v>293.33333333333485</v>
      </c>
      <c r="S102" s="62">
        <f ca="1">AVERAGE(OFFSET($R$3,0,0,'Données projet'!$E$9+1,1))-AVERAGE(OFFSET($H$3,0,0,'Données projet'!$E$9+1,1))</f>
        <v>280.09199676287795</v>
      </c>
      <c r="T102" s="62">
        <f t="shared" si="88"/>
        <v>554.05128015315631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16.160535090693735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16.160535090693735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5.1431925385259088E-14</v>
      </c>
      <c r="P103" s="14">
        <f t="shared" si="87"/>
        <v>8.3482866290946129E-13</v>
      </c>
      <c r="Q103" s="22">
        <f t="shared" si="107"/>
        <v>1.5435705246133045E-12</v>
      </c>
      <c r="R103" s="62">
        <f t="shared" si="55"/>
        <v>293.33333333333485</v>
      </c>
      <c r="S103" s="62">
        <f ca="1">AVERAGE(OFFSET($R$3,0,0,'Données projet'!$E$9+1,1))-AVERAGE(OFFSET($H$3,0,0,'Données projet'!$E$9+1,1))</f>
        <v>280.09199676287795</v>
      </c>
      <c r="T103" s="62">
        <f t="shared" si="88"/>
        <v>554.05128015315631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15.843636854518342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15.843636854518342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5.1431925385259088E-14</v>
      </c>
      <c r="P104" s="14">
        <f t="shared" si="87"/>
        <v>8.3482866290946129E-13</v>
      </c>
      <c r="Q104" s="22">
        <f t="shared" si="107"/>
        <v>1.5435705246133045E-12</v>
      </c>
      <c r="R104" s="62">
        <f t="shared" si="55"/>
        <v>293.33333333333485</v>
      </c>
      <c r="S104" s="62">
        <f ca="1">AVERAGE(OFFSET($R$3,0,0,'Données projet'!$E$9+1,1))-AVERAGE(OFFSET($H$3,0,0,'Données projet'!$E$9+1,1))</f>
        <v>280.09199676287795</v>
      </c>
      <c r="T104" s="62">
        <f t="shared" si="88"/>
        <v>554.05128015315631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15.532952799465511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15.532952799465511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5.1431925385259088E-14</v>
      </c>
      <c r="P105" s="14">
        <f t="shared" si="87"/>
        <v>8.3482866290946129E-13</v>
      </c>
      <c r="Q105" s="22">
        <f t="shared" si="107"/>
        <v>1.5435705246133045E-12</v>
      </c>
      <c r="R105" s="62">
        <f t="shared" si="55"/>
        <v>293.33333333333485</v>
      </c>
      <c r="S105" s="62">
        <f ca="1">AVERAGE(OFFSET($R$3,0,0,'Données projet'!$E$9+1,1))-AVERAGE(OFFSET($H$3,0,0,'Données projet'!$E$9+1,1))</f>
        <v>280.09199676287795</v>
      </c>
      <c r="T105" s="62">
        <f t="shared" si="88"/>
        <v>554.05128015315631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15.228361069233703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15.228361069233703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5.1431925385259088E-14</v>
      </c>
      <c r="P106" s="14">
        <f t="shared" si="87"/>
        <v>8.3482866290946129E-13</v>
      </c>
      <c r="Q106" s="22">
        <f t="shared" si="107"/>
        <v>1.5435705246133045E-12</v>
      </c>
      <c r="R106" s="62">
        <f t="shared" si="55"/>
        <v>293.33333333333485</v>
      </c>
      <c r="S106" s="62">
        <f ca="1">AVERAGE(OFFSET($R$3,0,0,'Données projet'!$E$9+1,1))-AVERAGE(OFFSET($H$3,0,0,'Données projet'!$E$9+1,1))</f>
        <v>280.09199676287795</v>
      </c>
      <c r="T106" s="62">
        <f t="shared" si="88"/>
        <v>554.05128015315631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14.92974219704913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14.92974219704913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5.1431925385259088E-14</v>
      </c>
      <c r="P107" s="14">
        <f t="shared" si="87"/>
        <v>8.3482866290946129E-13</v>
      </c>
      <c r="Q107" s="22">
        <f t="shared" si="107"/>
        <v>1.5435705246133045E-12</v>
      </c>
      <c r="R107" s="62">
        <f t="shared" si="55"/>
        <v>293.33333333333485</v>
      </c>
      <c r="S107" s="62">
        <f ca="1">AVERAGE(OFFSET($R$3,0,0,'Données projet'!$E$9+1,1))-AVERAGE(OFFSET($H$3,0,0,'Données projet'!$E$9+1,1))</f>
        <v>280.09199676287795</v>
      </c>
      <c r="T107" s="62">
        <f t="shared" si="88"/>
        <v>554.05128015315631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14.636979058808571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14.636979058808571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5.1431925385259088E-14</v>
      </c>
      <c r="P108" s="14">
        <f t="shared" si="87"/>
        <v>8.3482866290946129E-13</v>
      </c>
      <c r="Q108" s="22">
        <f t="shared" si="107"/>
        <v>1.5435705246133045E-12</v>
      </c>
      <c r="R108" s="62">
        <f t="shared" si="55"/>
        <v>293.33333333333485</v>
      </c>
      <c r="S108" s="62">
        <f ca="1">AVERAGE(OFFSET($R$3,0,0,'Données projet'!$E$9+1,1))-AVERAGE(OFFSET($H$3,0,0,'Données projet'!$E$9+1,1))</f>
        <v>280.09199676287795</v>
      </c>
      <c r="T108" s="62">
        <f t="shared" si="88"/>
        <v>554.05128015315631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14.349956827141026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14.349956827141026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5.1431925385259088E-14</v>
      </c>
      <c r="P109" s="14">
        <f t="shared" si="87"/>
        <v>8.3482866290946129E-13</v>
      </c>
      <c r="Q109" s="22">
        <f t="shared" si="107"/>
        <v>1.5435705246133045E-12</v>
      </c>
      <c r="R109" s="62">
        <f t="shared" si="55"/>
        <v>293.33333333333485</v>
      </c>
      <c r="S109" s="62">
        <f ca="1">AVERAGE(OFFSET($R$3,0,0,'Données projet'!$E$9+1,1))-AVERAGE(OFFSET($H$3,0,0,'Données projet'!$E$9+1,1))</f>
        <v>280.09199676287795</v>
      </c>
      <c r="T109" s="62">
        <f t="shared" si="88"/>
        <v>554.05128015315631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14.068562926370207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14.068562926370207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5.1431925385259088E-14</v>
      </c>
      <c r="P110" s="14">
        <f t="shared" si="87"/>
        <v>8.3482866290946129E-13</v>
      </c>
      <c r="Q110" s="22">
        <f t="shared" si="107"/>
        <v>1.5435705246133045E-12</v>
      </c>
      <c r="R110" s="62">
        <f t="shared" si="55"/>
        <v>293.33333333333485</v>
      </c>
      <c r="S110" s="62">
        <f ca="1">AVERAGE(OFFSET($R$3,0,0,'Données projet'!$E$9+1,1))-AVERAGE(OFFSET($H$3,0,0,'Données projet'!$E$9+1,1))</f>
        <v>280.09199676287795</v>
      </c>
      <c r="T110" s="62">
        <f t="shared" si="88"/>
        <v>554.05128015315631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13.792686988360172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13.792686988360172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5.1431925385259088E-14</v>
      </c>
      <c r="P111" s="14">
        <f t="shared" si="87"/>
        <v>8.3482866290946129E-13</v>
      </c>
      <c r="Q111" s="22">
        <f t="shared" si="107"/>
        <v>1.5435705246133045E-12</v>
      </c>
      <c r="R111" s="62">
        <f t="shared" si="55"/>
        <v>293.33333333333485</v>
      </c>
      <c r="S111" s="62">
        <f ca="1">AVERAGE(OFFSET($R$3,0,0,'Données projet'!$E$9+1,1))-AVERAGE(OFFSET($H$3,0,0,'Données projet'!$E$9+1,1))</f>
        <v>280.09199676287795</v>
      </c>
      <c r="T111" s="62">
        <f t="shared" si="88"/>
        <v>554.05128015315631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13.522220809226805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13.522220809226805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5.1431925385259088E-14</v>
      </c>
      <c r="P112" s="14">
        <f t="shared" si="87"/>
        <v>8.3482866290946129E-13</v>
      </c>
      <c r="Q112" s="22">
        <f t="shared" si="107"/>
        <v>1.5435705246133045E-12</v>
      </c>
      <c r="R112" s="62">
        <f t="shared" si="55"/>
        <v>293.33333333333485</v>
      </c>
      <c r="S112" s="62">
        <f ca="1">AVERAGE(OFFSET($R$3,0,0,'Données projet'!$E$9+1,1))-AVERAGE(OFFSET($H$3,0,0,'Données projet'!$E$9+1,1))</f>
        <v>280.09199676287795</v>
      </c>
      <c r="T112" s="62">
        <f t="shared" si="88"/>
        <v>554.05128015315631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13.257058306898164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13.257058306898164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5.1431925385259088E-14</v>
      </c>
      <c r="P113" s="14">
        <f t="shared" si="87"/>
        <v>8.3482866290946129E-13</v>
      </c>
      <c r="Q113" s="22">
        <f t="shared" si="107"/>
        <v>1.5435705246133045E-12</v>
      </c>
      <c r="R113" s="62">
        <f t="shared" si="55"/>
        <v>293.33333333333485</v>
      </c>
      <c r="S113" s="62">
        <f ca="1">AVERAGE(OFFSET($R$3,0,0,'Données projet'!$E$9+1,1))-AVERAGE(OFFSET($H$3,0,0,'Données projet'!$E$9+1,1))</f>
        <v>280.09199676287795</v>
      </c>
      <c r="T113" s="62">
        <f t="shared" si="88"/>
        <v>554.05128015315631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12.997095479507031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12.997095479507031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5.1431925385259088E-14</v>
      </c>
      <c r="P114" s="14">
        <f t="shared" si="87"/>
        <v>8.3482866290946129E-13</v>
      </c>
      <c r="Q114" s="22">
        <f t="shared" si="107"/>
        <v>1.5435705246133045E-12</v>
      </c>
      <c r="R114" s="62">
        <f t="shared" si="55"/>
        <v>293.33333333333485</v>
      </c>
      <c r="S114" s="62">
        <f ca="1">AVERAGE(OFFSET($R$3,0,0,'Données projet'!$E$9+1,1))-AVERAGE(OFFSET($H$3,0,0,'Données projet'!$E$9+1,1))</f>
        <v>280.09199676287795</v>
      </c>
      <c r="T114" s="62">
        <f t="shared" si="88"/>
        <v>554.05128015315631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12.74223036459937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12.74223036459937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5.1431925385259088E-14</v>
      </c>
      <c r="P115" s="14">
        <f t="shared" si="87"/>
        <v>8.3482866290946129E-13</v>
      </c>
      <c r="Q115" s="22">
        <f t="shared" si="107"/>
        <v>1.5435705246133045E-12</v>
      </c>
      <c r="R115" s="62">
        <f t="shared" si="55"/>
        <v>293.33333333333485</v>
      </c>
      <c r="S115" s="62">
        <f ca="1">AVERAGE(OFFSET($R$3,0,0,'Données projet'!$E$9+1,1))-AVERAGE(OFFSET($H$3,0,0,'Données projet'!$E$9+1,1))</f>
        <v>280.09199676287795</v>
      </c>
      <c r="T115" s="62">
        <f t="shared" si="88"/>
        <v>554.05128015315631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12.492362999142678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12.492362999142678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5.1431925385259088E-14</v>
      </c>
      <c r="P116" s="14">
        <f t="shared" si="87"/>
        <v>8.3482866290946129E-13</v>
      </c>
      <c r="Q116" s="22">
        <f t="shared" si="107"/>
        <v>1.5435705246133045E-12</v>
      </c>
      <c r="R116" s="62">
        <f t="shared" si="55"/>
        <v>293.33333333333485</v>
      </c>
      <c r="S116" s="62">
        <f ca="1">AVERAGE(OFFSET($R$3,0,0,'Données projet'!$E$9+1,1))-AVERAGE(OFFSET($H$3,0,0,'Données projet'!$E$9+1,1))</f>
        <v>280.09199676287795</v>
      </c>
      <c r="T116" s="62">
        <f t="shared" si="88"/>
        <v>554.05128015315631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12.247395380318547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12.247395380318547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5.1431925385259088E-14</v>
      </c>
      <c r="P117" s="14">
        <f t="shared" si="87"/>
        <v>8.3482866290946129E-13</v>
      </c>
      <c r="Q117" s="22">
        <f t="shared" si="107"/>
        <v>1.5435705246133045E-12</v>
      </c>
      <c r="R117" s="62">
        <f t="shared" si="55"/>
        <v>293.33333333333485</v>
      </c>
      <c r="S117" s="62">
        <f ca="1">AVERAGE(OFFSET($R$3,0,0,'Données projet'!$E$9+1,1))-AVERAGE(OFFSET($H$3,0,0,'Données projet'!$E$9+1,1))</f>
        <v>280.09199676287795</v>
      </c>
      <c r="T117" s="62">
        <f t="shared" si="88"/>
        <v>554.05128015315631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12.007231427084065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12.007231427084065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5.1431925385259088E-14</v>
      </c>
      <c r="P118" s="14">
        <f t="shared" si="87"/>
        <v>8.3482866290946129E-13</v>
      </c>
      <c r="Q118" s="22">
        <f t="shared" si="107"/>
        <v>1.5435705246133045E-12</v>
      </c>
      <c r="R118" s="62">
        <f t="shared" si="55"/>
        <v>293.33333333333485</v>
      </c>
      <c r="S118" s="62">
        <f ca="1">AVERAGE(OFFSET($R$3,0,0,'Données projet'!$E$9+1,1))-AVERAGE(OFFSET($H$3,0,0,'Données projet'!$E$9+1,1))</f>
        <v>280.09199676287795</v>
      </c>
      <c r="T118" s="62">
        <f t="shared" si="88"/>
        <v>554.05128015315631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11.771776942486962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11.771776942486962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5.1431925385259088E-14</v>
      </c>
      <c r="P119" s="14">
        <f t="shared" si="87"/>
        <v>8.3482866290946129E-13</v>
      </c>
      <c r="Q119" s="22">
        <f t="shared" si="107"/>
        <v>1.5435705246133045E-12</v>
      </c>
      <c r="R119" s="62">
        <f t="shared" si="55"/>
        <v>293.33333333333485</v>
      </c>
      <c r="S119" s="62">
        <f ca="1">AVERAGE(OFFSET($R$3,0,0,'Données projet'!$E$9+1,1))-AVERAGE(OFFSET($H$3,0,0,'Données projet'!$E$9+1,1))</f>
        <v>280.09199676287795</v>
      </c>
      <c r="T119" s="62">
        <f t="shared" si="88"/>
        <v>554.05128015315631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11.540939576719754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11.540939576719754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5.1431925385259088E-14</v>
      </c>
      <c r="P120" s="14">
        <f t="shared" si="87"/>
        <v>8.3482866290946129E-13</v>
      </c>
      <c r="Q120" s="22">
        <f t="shared" si="107"/>
        <v>1.5435705246133045E-12</v>
      </c>
      <c r="R120" s="62">
        <f t="shared" si="55"/>
        <v>293.33333333333485</v>
      </c>
      <c r="S120" s="62">
        <f ca="1">AVERAGE(OFFSET($R$3,0,0,'Données projet'!$E$9+1,1))-AVERAGE(OFFSET($H$3,0,0,'Données projet'!$E$9+1,1))</f>
        <v>280.09199676287795</v>
      </c>
      <c r="T120" s="62">
        <f t="shared" si="88"/>
        <v>554.05128015315631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11.31462879089835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11.31462879089835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5.1431925385259088E-14</v>
      </c>
      <c r="P121" s="14">
        <f t="shared" si="87"/>
        <v>8.3482866290946129E-13</v>
      </c>
      <c r="Q121" s="22">
        <f t="shared" si="107"/>
        <v>1.5435705246133045E-12</v>
      </c>
      <c r="R121" s="62">
        <f t="shared" si="55"/>
        <v>293.33333333333485</v>
      </c>
      <c r="S121" s="62">
        <f ca="1">AVERAGE(OFFSET($R$3,0,0,'Données projet'!$E$9+1,1))-AVERAGE(OFFSET($H$3,0,0,'Données projet'!$E$9+1,1))</f>
        <v>280.09199676287795</v>
      </c>
      <c r="T121" s="62">
        <f t="shared" si="88"/>
        <v>554.05128015315631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11.092755821550956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11.092755821550956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5.1431925385259088E-14</v>
      </c>
      <c r="P122" s="14">
        <f t="shared" si="87"/>
        <v>8.3482866290946129E-13</v>
      </c>
      <c r="Q122" s="22">
        <f t="shared" si="107"/>
        <v>1.5435705246133045E-12</v>
      </c>
      <c r="R122" s="62">
        <f t="shared" si="55"/>
        <v>293.33333333333485</v>
      </c>
      <c r="S122" s="62">
        <f ca="1">AVERAGE(OFFSET($R$3,0,0,'Données projet'!$E$9+1,1))-AVERAGE(OFFSET($H$3,0,0,'Données projet'!$E$9+1,1))</f>
        <v>280.09199676287795</v>
      </c>
      <c r="T122" s="62">
        <f t="shared" si="88"/>
        <v>554.05128015315631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10.875233645803315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10.875233645803315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5.1431925385259088E-14</v>
      </c>
      <c r="P123" s="14">
        <f t="shared" si="87"/>
        <v>8.3482866290946129E-13</v>
      </c>
      <c r="Q123" s="22">
        <f t="shared" si="107"/>
        <v>1.5435705246133045E-12</v>
      </c>
      <c r="R123" s="62">
        <f t="shared" si="55"/>
        <v>293.33333333333485</v>
      </c>
      <c r="S123" s="62">
        <f ca="1">AVERAGE(OFFSET($R$3,0,0,'Données projet'!$E$9+1,1))-AVERAGE(OFFSET($H$3,0,0,'Données projet'!$E$9+1,1))</f>
        <v>280.09199676287795</v>
      </c>
      <c r="T123" s="62">
        <f t="shared" si="88"/>
        <v>554.05128015315631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10.661976947246657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10.661976947246657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5.1431925385259088E-14</v>
      </c>
      <c r="P124" s="14">
        <f t="shared" si="87"/>
        <v>8.3482866290946129E-13</v>
      </c>
      <c r="Q124" s="22">
        <f t="shared" si="107"/>
        <v>1.5435705246133045E-12</v>
      </c>
      <c r="R124" s="62">
        <f t="shared" si="55"/>
        <v>293.33333333333485</v>
      </c>
      <c r="S124" s="62">
        <f ca="1">AVERAGE(OFFSET($R$3,0,0,'Données projet'!$E$9+1,1))-AVERAGE(OFFSET($H$3,0,0,'Données projet'!$E$9+1,1))</f>
        <v>280.09199676287795</v>
      </c>
      <c r="T124" s="62">
        <f t="shared" si="88"/>
        <v>554.05128015315631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10.452902082474955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10.452902082474955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5.1431925385259088E-14</v>
      </c>
      <c r="P125" s="14">
        <f t="shared" si="87"/>
        <v>8.3482866290946129E-13</v>
      </c>
      <c r="Q125" s="22">
        <f t="shared" si="107"/>
        <v>1.5435705246133045E-12</v>
      </c>
      <c r="R125" s="62">
        <f t="shared" si="55"/>
        <v>293.33333333333485</v>
      </c>
      <c r="S125" s="62">
        <f ca="1">AVERAGE(OFFSET($R$3,0,0,'Données projet'!$E$9+1,1))-AVERAGE(OFFSET($H$3,0,0,'Données projet'!$E$9+1,1))</f>
        <v>280.09199676287795</v>
      </c>
      <c r="T125" s="62">
        <f t="shared" si="88"/>
        <v>554.05128015315631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10.247927048278349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10.247927048278349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5.1431925385259088E-14</v>
      </c>
      <c r="P126" s="14">
        <f t="shared" si="87"/>
        <v>8.3482866290946129E-13</v>
      </c>
      <c r="Q126" s="22">
        <f t="shared" si="107"/>
        <v>1.5435705246133045E-12</v>
      </c>
      <c r="R126" s="62">
        <f t="shared" si="55"/>
        <v>293.33333333333485</v>
      </c>
      <c r="S126" s="62">
        <f ca="1">AVERAGE(OFFSET($R$3,0,0,'Données projet'!$E$9+1,1))-AVERAGE(OFFSET($H$3,0,0,'Données projet'!$E$9+1,1))</f>
        <v>280.09199676287795</v>
      </c>
      <c r="T126" s="62">
        <f t="shared" si="88"/>
        <v>554.05128015315631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10.046971449479912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10.046971449479912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5.1431925385259088E-14</v>
      </c>
      <c r="P127" s="14">
        <f t="shared" si="87"/>
        <v>8.3482866290946129E-13</v>
      </c>
      <c r="Q127" s="22">
        <f t="shared" si="107"/>
        <v>1.5435705246133045E-12</v>
      </c>
      <c r="R127" s="62">
        <f t="shared" si="55"/>
        <v>293.33333333333485</v>
      </c>
      <c r="S127" s="62">
        <f ca="1">AVERAGE(OFFSET($R$3,0,0,'Données projet'!$E$9+1,1))-AVERAGE(OFFSET($H$3,0,0,'Données projet'!$E$9+1,1))</f>
        <v>280.09199676287795</v>
      </c>
      <c r="T127" s="62">
        <f t="shared" si="88"/>
        <v>554.05128015315631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9.8499564674030999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9.8499564674030999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5.1431925385259088E-14</v>
      </c>
      <c r="P128" s="14">
        <f t="shared" si="87"/>
        <v>8.3482866290946129E-13</v>
      </c>
      <c r="Q128" s="22">
        <f t="shared" si="107"/>
        <v>1.5435705246133045E-12</v>
      </c>
      <c r="R128" s="62">
        <f t="shared" si="55"/>
        <v>293.33333333333485</v>
      </c>
      <c r="S128" s="62">
        <f ca="1">AVERAGE(OFFSET($R$3,0,0,'Données projet'!$E$9+1,1))-AVERAGE(OFFSET($H$3,0,0,'Données projet'!$E$9+1,1))</f>
        <v>280.09199676287795</v>
      </c>
      <c r="T128" s="62">
        <f t="shared" si="88"/>
        <v>554.05128015315631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9.6568048289575419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9.6568048289575419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5.1431925385259088E-14</v>
      </c>
      <c r="P129" s="14">
        <f t="shared" si="87"/>
        <v>8.3482866290946129E-13</v>
      </c>
      <c r="Q129" s="22">
        <f t="shared" si="107"/>
        <v>1.5435705246133045E-12</v>
      </c>
      <c r="R129" s="62">
        <f t="shared" si="55"/>
        <v>293.33333333333485</v>
      </c>
      <c r="S129" s="62">
        <f ca="1">AVERAGE(OFFSET($R$3,0,0,'Données projet'!$E$9+1,1))-AVERAGE(OFFSET($H$3,0,0,'Données projet'!$E$9+1,1))</f>
        <v>280.09199676287795</v>
      </c>
      <c r="T129" s="62">
        <f t="shared" si="88"/>
        <v>554.05128015315631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9.4674407763310349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9.4674407763310349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5.1431925385259088E-14</v>
      </c>
      <c r="P130" s="14">
        <f t="shared" si="87"/>
        <v>8.3482866290946129E-13</v>
      </c>
      <c r="Q130" s="22">
        <f t="shared" si="107"/>
        <v>1.5435705246133045E-12</v>
      </c>
      <c r="R130" s="62">
        <f t="shared" si="55"/>
        <v>293.33333333333485</v>
      </c>
      <c r="S130" s="62">
        <f ca="1">AVERAGE(OFFSET($R$3,0,0,'Données projet'!$E$9+1,1))-AVERAGE(OFFSET($H$3,0,0,'Données projet'!$E$9+1,1))</f>
        <v>280.09199676287795</v>
      </c>
      <c r="T130" s="62">
        <f t="shared" si="88"/>
        <v>554.05128015315631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9.281790037275865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9.281790037275865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5.1431925385259088E-14</v>
      </c>
      <c r="P131" s="14">
        <f t="shared" si="87"/>
        <v>8.3482866290946129E-13</v>
      </c>
      <c r="Q131" s="22">
        <f t="shared" ref="Q131:Q153" si="108">(O131+P131)*0.475*44/12</f>
        <v>1.5435705246133045E-12</v>
      </c>
      <c r="R131" s="62">
        <f t="shared" ref="R131:R194" si="109">Q131+(I131+J131)*44/12</f>
        <v>293.33333333333485</v>
      </c>
      <c r="S131" s="62">
        <f ca="1">AVERAGE(OFFSET($R$3,0,0,'Données projet'!$E$9+1,1))-AVERAGE(OFFSET($H$3,0,0,'Données projet'!$E$9+1,1))</f>
        <v>280.09199676287795</v>
      </c>
      <c r="T131" s="62">
        <f t="shared" si="88"/>
        <v>554.05128015315631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9.0997797959777973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9.0997797959777973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5.1431925385259088E-14</v>
      </c>
      <c r="P132" s="14">
        <f t="shared" si="87"/>
        <v>8.3482866290946129E-13</v>
      </c>
      <c r="Q132" s="22">
        <f t="shared" si="108"/>
        <v>1.5435705246133045E-12</v>
      </c>
      <c r="R132" s="62">
        <f t="shared" si="109"/>
        <v>293.33333333333485</v>
      </c>
      <c r="S132" s="62">
        <f ca="1">AVERAGE(OFFSET($R$3,0,0,'Données projet'!$E$9+1,1))-AVERAGE(OFFSET($H$3,0,0,'Données projet'!$E$9+1,1))</f>
        <v>280.09199676287795</v>
      </c>
      <c r="T132" s="62">
        <f t="shared" si="88"/>
        <v>554.05128015315631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8.9213386644963002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8.9213386644963002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5.1431925385259088E-14</v>
      </c>
      <c r="P133" s="14">
        <f t="shared" ref="P133:P196" si="141">EXP(-1.0587+0.8836*LN(O133)+0.284)</f>
        <v>8.3482866290946129E-13</v>
      </c>
      <c r="Q133" s="22">
        <f t="shared" si="108"/>
        <v>1.5435705246133045E-12</v>
      </c>
      <c r="R133" s="62">
        <f t="shared" si="109"/>
        <v>293.33333333333485</v>
      </c>
      <c r="S133" s="62">
        <f ca="1">AVERAGE(OFFSET($R$3,0,0,'Données projet'!$E$9+1,1))-AVERAGE(OFFSET($H$3,0,0,'Données projet'!$E$9+1,1))</f>
        <v>280.09199676287795</v>
      </c>
      <c r="T133" s="62">
        <f t="shared" ref="T133:T196" si="142">$T$3</f>
        <v>554.05128015315631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8.746396654764812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8.746396654764812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5.1431925385259088E-14</v>
      </c>
      <c r="P134" s="14">
        <f t="shared" si="141"/>
        <v>8.3482866290946129E-13</v>
      </c>
      <c r="Q134" s="22">
        <f t="shared" si="108"/>
        <v>1.5435705246133045E-12</v>
      </c>
      <c r="R134" s="62">
        <f t="shared" si="109"/>
        <v>293.33333333333485</v>
      </c>
      <c r="S134" s="62">
        <f ca="1">AVERAGE(OFFSET($R$3,0,0,'Données projet'!$E$9+1,1))-AVERAGE(OFFSET($H$3,0,0,'Données projet'!$E$9+1,1))</f>
        <v>280.09199676287795</v>
      </c>
      <c r="T134" s="62">
        <f t="shared" si="142"/>
        <v>554.05128015315631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8.5748851511400677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8.5748851511400677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5.1431925385259088E-14</v>
      </c>
      <c r="P135" s="14">
        <f t="shared" si="141"/>
        <v>8.3482866290946129E-13</v>
      </c>
      <c r="Q135" s="22">
        <f t="shared" si="108"/>
        <v>1.5435705246133045E-12</v>
      </c>
      <c r="R135" s="62">
        <f t="shared" si="109"/>
        <v>293.33333333333485</v>
      </c>
      <c r="S135" s="62">
        <f ca="1">AVERAGE(OFFSET($R$3,0,0,'Données projet'!$E$9+1,1))-AVERAGE(OFFSET($H$3,0,0,'Données projet'!$E$9+1,1))</f>
        <v>280.09199676287795</v>
      </c>
      <c r="T135" s="62">
        <f t="shared" si="142"/>
        <v>554.05128015315631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8.4067368834897174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8.4067368834897174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5.1431925385259088E-14</v>
      </c>
      <c r="P136" s="14">
        <f t="shared" si="141"/>
        <v>8.3482866290946129E-13</v>
      </c>
      <c r="Q136" s="22">
        <f t="shared" si="108"/>
        <v>1.5435705246133045E-12</v>
      </c>
      <c r="R136" s="62">
        <f t="shared" si="109"/>
        <v>293.33333333333485</v>
      </c>
      <c r="S136" s="62">
        <f ca="1">AVERAGE(OFFSET($R$3,0,0,'Données projet'!$E$9+1,1))-AVERAGE(OFFSET($H$3,0,0,'Données projet'!$E$9+1,1))</f>
        <v>280.09199676287795</v>
      </c>
      <c r="T136" s="62">
        <f t="shared" si="142"/>
        <v>554.05128015315631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8.2418859008076737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8.2418859008076737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5.1431925385259088E-14</v>
      </c>
      <c r="P137" s="14">
        <f t="shared" si="141"/>
        <v>8.3482866290946129E-13</v>
      </c>
      <c r="Q137" s="22">
        <f t="shared" si="108"/>
        <v>1.5435705246133045E-12</v>
      </c>
      <c r="R137" s="62">
        <f t="shared" si="109"/>
        <v>293.33333333333485</v>
      </c>
      <c r="S137" s="62">
        <f ca="1">AVERAGE(OFFSET($R$3,0,0,'Données projet'!$E$9+1,1))-AVERAGE(OFFSET($H$3,0,0,'Données projet'!$E$9+1,1))</f>
        <v>280.09199676287795</v>
      </c>
      <c r="T137" s="62">
        <f t="shared" si="142"/>
        <v>554.05128015315631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8.0802675453468549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8.0802675453468549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5.1431925385259088E-14</v>
      </c>
      <c r="P138" s="14">
        <f t="shared" si="141"/>
        <v>8.3482866290946129E-13</v>
      </c>
      <c r="Q138" s="22">
        <f t="shared" si="108"/>
        <v>1.5435705246133045E-12</v>
      </c>
      <c r="R138" s="62">
        <f t="shared" si="109"/>
        <v>293.33333333333485</v>
      </c>
      <c r="S138" s="62">
        <f ca="1">AVERAGE(OFFSET($R$3,0,0,'Données projet'!$E$9+1,1))-AVERAGE(OFFSET($H$3,0,0,'Données projet'!$E$9+1,1))</f>
        <v>280.09199676287795</v>
      </c>
      <c r="T138" s="62">
        <f t="shared" si="142"/>
        <v>554.05128015315631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7.9218184272591587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7.9218184272591587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5.1431925385259088E-14</v>
      </c>
      <c r="P139" s="14">
        <f t="shared" si="141"/>
        <v>8.3482866290946129E-13</v>
      </c>
      <c r="Q139" s="22">
        <f t="shared" si="108"/>
        <v>1.5435705246133045E-12</v>
      </c>
      <c r="R139" s="62">
        <f t="shared" si="109"/>
        <v>293.33333333333485</v>
      </c>
      <c r="S139" s="62">
        <f ca="1">AVERAGE(OFFSET($R$3,0,0,'Données projet'!$E$9+1,1))-AVERAGE(OFFSET($H$3,0,0,'Données projet'!$E$9+1,1))</f>
        <v>280.09199676287795</v>
      </c>
      <c r="T139" s="62">
        <f t="shared" si="142"/>
        <v>554.05128015315631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7.7664763997327437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7.7664763997327437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5.1431925385259088E-14</v>
      </c>
      <c r="P140" s="14">
        <f t="shared" si="141"/>
        <v>8.3482866290946129E-13</v>
      </c>
      <c r="Q140" s="22">
        <f t="shared" si="108"/>
        <v>1.5435705246133045E-12</v>
      </c>
      <c r="R140" s="62">
        <f t="shared" si="109"/>
        <v>293.33333333333485</v>
      </c>
      <c r="S140" s="62">
        <f ca="1">AVERAGE(OFFSET($R$3,0,0,'Données projet'!$E$9+1,1))-AVERAGE(OFFSET($H$3,0,0,'Données projet'!$E$9+1,1))</f>
        <v>280.09199676287795</v>
      </c>
      <c r="T140" s="62">
        <f t="shared" si="142"/>
        <v>554.05128015315631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7.6141805346168407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7.6141805346168407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5.1431925385259088E-14</v>
      </c>
      <c r="P141" s="14">
        <f t="shared" si="141"/>
        <v>8.3482866290946129E-13</v>
      </c>
      <c r="Q141" s="22">
        <f t="shared" si="108"/>
        <v>1.5435705246133045E-12</v>
      </c>
      <c r="R141" s="62">
        <f t="shared" si="109"/>
        <v>293.33333333333485</v>
      </c>
      <c r="S141" s="62">
        <f ca="1">AVERAGE(OFFSET($R$3,0,0,'Données projet'!$E$9+1,1))-AVERAGE(OFFSET($H$3,0,0,'Données projet'!$E$9+1,1))</f>
        <v>280.09199676287795</v>
      </c>
      <c r="T141" s="62">
        <f t="shared" si="142"/>
        <v>554.05128015315631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7.4648710985245552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7.4648710985245552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5.1431925385259088E-14</v>
      </c>
      <c r="P142" s="14">
        <f t="shared" si="141"/>
        <v>8.3482866290946129E-13</v>
      </c>
      <c r="Q142" s="22">
        <f t="shared" si="108"/>
        <v>1.5435705246133045E-12</v>
      </c>
      <c r="R142" s="62">
        <f t="shared" si="109"/>
        <v>293.33333333333485</v>
      </c>
      <c r="S142" s="62">
        <f ca="1">AVERAGE(OFFSET($R$3,0,0,'Données projet'!$E$9+1,1))-AVERAGE(OFFSET($H$3,0,0,'Données projet'!$E$9+1,1))</f>
        <v>280.09199676287795</v>
      </c>
      <c r="T142" s="62">
        <f t="shared" si="142"/>
        <v>554.05128015315631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7.3184895294042756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7.3184895294042756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5.1431925385259088E-14</v>
      </c>
      <c r="P143" s="14">
        <f t="shared" si="141"/>
        <v>8.3482866290946129E-13</v>
      </c>
      <c r="Q143" s="22">
        <f t="shared" si="108"/>
        <v>1.5435705246133045E-12</v>
      </c>
      <c r="R143" s="62">
        <f t="shared" si="109"/>
        <v>293.33333333333485</v>
      </c>
      <c r="S143" s="62">
        <f ca="1">AVERAGE(OFFSET($R$3,0,0,'Données projet'!$E$9+1,1))-AVERAGE(OFFSET($H$3,0,0,'Données projet'!$E$9+1,1))</f>
        <v>280.09199676287795</v>
      </c>
      <c r="T143" s="62">
        <f t="shared" si="142"/>
        <v>554.05128015315631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7.1749784135705035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7.1749784135705035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5.1431925385259088E-14</v>
      </c>
      <c r="P144" s="14">
        <f t="shared" si="141"/>
        <v>8.3482866290946129E-13</v>
      </c>
      <c r="Q144" s="22">
        <f t="shared" si="108"/>
        <v>1.5435705246133045E-12</v>
      </c>
      <c r="R144" s="62">
        <f t="shared" si="109"/>
        <v>293.33333333333485</v>
      </c>
      <c r="S144" s="62">
        <f ca="1">AVERAGE(OFFSET($R$3,0,0,'Données projet'!$E$9+1,1))-AVERAGE(OFFSET($H$3,0,0,'Données projet'!$E$9+1,1))</f>
        <v>280.09199676287795</v>
      </c>
      <c r="T144" s="62">
        <f t="shared" si="142"/>
        <v>554.05128015315631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7.0342814631850938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7.0342814631850938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5.1431925385259088E-14</v>
      </c>
      <c r="P145" s="14">
        <f t="shared" si="141"/>
        <v>8.3482866290946129E-13</v>
      </c>
      <c r="Q145" s="22">
        <f t="shared" si="108"/>
        <v>1.5435705246133045E-12</v>
      </c>
      <c r="R145" s="62">
        <f t="shared" si="109"/>
        <v>293.33333333333485</v>
      </c>
      <c r="S145" s="62">
        <f ca="1">AVERAGE(OFFSET($R$3,0,0,'Données projet'!$E$9+1,1))-AVERAGE(OFFSET($H$3,0,0,'Données projet'!$E$9+1,1))</f>
        <v>280.09199676287795</v>
      </c>
      <c r="T145" s="62">
        <f t="shared" si="142"/>
        <v>554.05128015315631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6.8963434941800763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6.8963434941800763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5.1431925385259088E-14</v>
      </c>
      <c r="P146" s="14">
        <f t="shared" si="141"/>
        <v>8.3482866290946129E-13</v>
      </c>
      <c r="Q146" s="22">
        <f t="shared" si="108"/>
        <v>1.5435705246133045E-12</v>
      </c>
      <c r="R146" s="62">
        <f t="shared" si="109"/>
        <v>293.33333333333485</v>
      </c>
      <c r="S146" s="62">
        <f ca="1">AVERAGE(OFFSET($R$3,0,0,'Données projet'!$E$9+1,1))-AVERAGE(OFFSET($H$3,0,0,'Données projet'!$E$9+1,1))</f>
        <v>280.09199676287795</v>
      </c>
      <c r="T146" s="62">
        <f t="shared" si="142"/>
        <v>554.05128015315631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6.7611104046133939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6.7611104046133939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5.1431925385259088E-14</v>
      </c>
      <c r="P147" s="14">
        <f t="shared" si="141"/>
        <v>8.3482866290946129E-13</v>
      </c>
      <c r="Q147" s="22">
        <f t="shared" si="108"/>
        <v>1.5435705246133045E-12</v>
      </c>
      <c r="R147" s="62">
        <f t="shared" si="109"/>
        <v>293.33333333333485</v>
      </c>
      <c r="S147" s="62">
        <f ca="1">AVERAGE(OFFSET($R$3,0,0,'Données projet'!$E$9+1,1))-AVERAGE(OFFSET($H$3,0,0,'Données projet'!$E$9+1,1))</f>
        <v>280.09199676287795</v>
      </c>
      <c r="T147" s="62">
        <f t="shared" si="142"/>
        <v>554.05128015315631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6.6285291534490733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6.6285291534490733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5.1431925385259088E-14</v>
      </c>
      <c r="P148" s="14">
        <f t="shared" si="141"/>
        <v>8.3482866290946129E-13</v>
      </c>
      <c r="Q148" s="22">
        <f t="shared" si="108"/>
        <v>1.5435705246133045E-12</v>
      </c>
      <c r="R148" s="62">
        <f t="shared" si="109"/>
        <v>293.33333333333485</v>
      </c>
      <c r="S148" s="62">
        <f ca="1">AVERAGE(OFFSET($R$3,0,0,'Données projet'!$E$9+1,1))-AVERAGE(OFFSET($H$3,0,0,'Données projet'!$E$9+1,1))</f>
        <v>280.09199676287795</v>
      </c>
      <c r="T148" s="62">
        <f t="shared" si="142"/>
        <v>554.05128015315631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6.4985477397535067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6.4985477397535067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5.1431925385259088E-14</v>
      </c>
      <c r="P149" s="14">
        <f t="shared" si="141"/>
        <v>8.3482866290946129E-13</v>
      </c>
      <c r="Q149" s="22">
        <f t="shared" si="108"/>
        <v>1.5435705246133045E-12</v>
      </c>
      <c r="R149" s="62">
        <f t="shared" si="109"/>
        <v>293.33333333333485</v>
      </c>
      <c r="S149" s="62">
        <f ca="1">AVERAGE(OFFSET($R$3,0,0,'Données projet'!$E$9+1,1))-AVERAGE(OFFSET($H$3,0,0,'Données projet'!$E$9+1,1))</f>
        <v>280.09199676287795</v>
      </c>
      <c r="T149" s="62">
        <f t="shared" si="142"/>
        <v>554.05128015315631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6.3711151822996763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6.3711151822996763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5.1431925385259088E-14</v>
      </c>
      <c r="P150" s="14">
        <f t="shared" si="141"/>
        <v>8.3482866290946129E-13</v>
      </c>
      <c r="Q150" s="22">
        <f t="shared" si="108"/>
        <v>1.5435705246133045E-12</v>
      </c>
      <c r="R150" s="62">
        <f t="shared" si="109"/>
        <v>293.33333333333485</v>
      </c>
      <c r="S150" s="62">
        <f ca="1">AVERAGE(OFFSET($R$3,0,0,'Données projet'!$E$9+1,1))-AVERAGE(OFFSET($H$3,0,0,'Données projet'!$E$9+1,1))</f>
        <v>280.09199676287795</v>
      </c>
      <c r="T150" s="62">
        <f t="shared" si="142"/>
        <v>554.05128015315631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6.246181499571331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6.246181499571331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5.1431925385259088E-14</v>
      </c>
      <c r="P151" s="14">
        <f t="shared" si="141"/>
        <v>8.3482866290946129E-13</v>
      </c>
      <c r="Q151" s="22">
        <f t="shared" si="108"/>
        <v>1.5435705246133045E-12</v>
      </c>
      <c r="R151" s="62">
        <f t="shared" si="109"/>
        <v>293.33333333333485</v>
      </c>
      <c r="S151" s="62">
        <f ca="1">AVERAGE(OFFSET($R$3,0,0,'Données projet'!$E$9+1,1))-AVERAGE(OFFSET($H$3,0,0,'Données projet'!$E$9+1,1))</f>
        <v>280.09199676287795</v>
      </c>
      <c r="T151" s="62">
        <f t="shared" si="142"/>
        <v>554.05128015315631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6.1236976901592657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6.1236976901592657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5.1431925385259088E-14</v>
      </c>
      <c r="P152" s="14">
        <f t="shared" si="141"/>
        <v>8.3482866290946129E-13</v>
      </c>
      <c r="Q152" s="22">
        <f t="shared" si="108"/>
        <v>1.5435705246133045E-12</v>
      </c>
      <c r="R152" s="62">
        <f t="shared" si="109"/>
        <v>293.33333333333485</v>
      </c>
      <c r="S152" s="62">
        <f ca="1">AVERAGE(OFFSET($R$3,0,0,'Données projet'!$E$9+1,1))-AVERAGE(OFFSET($H$3,0,0,'Données projet'!$E$9+1,1))</f>
        <v>280.09199676287795</v>
      </c>
      <c r="T152" s="62">
        <f t="shared" si="142"/>
        <v>554.05128015315631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6.0036157135420245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6.0036157135420245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5.1431925385259088E-14</v>
      </c>
      <c r="P153" s="14">
        <f t="shared" si="141"/>
        <v>8.3482866290946129E-13</v>
      </c>
      <c r="Q153" s="22">
        <f t="shared" si="108"/>
        <v>1.5435705246133045E-12</v>
      </c>
      <c r="R153" s="62">
        <f t="shared" si="109"/>
        <v>293.33333333333485</v>
      </c>
      <c r="S153" s="62">
        <f ca="1">AVERAGE(OFFSET($R$3,0,0,'Données projet'!$E$9+1,1))-AVERAGE(OFFSET($H$3,0,0,'Données projet'!$E$9+1,1))</f>
        <v>280.09199676287795</v>
      </c>
      <c r="T153" s="62">
        <f t="shared" si="142"/>
        <v>554.05128015315631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5.885888471243474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5.885888471243474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5.1431925385259088E-14</v>
      </c>
      <c r="P154" s="14">
        <f t="shared" si="141"/>
        <v>8.3482866290946129E-13</v>
      </c>
      <c r="Q154" s="22">
        <f t="shared" ref="Q154:Q203" si="162">(O154+P154)*0.475*44/12</f>
        <v>1.5435705246133045E-12</v>
      </c>
      <c r="R154" s="62">
        <f t="shared" si="109"/>
        <v>293.33333333333485</v>
      </c>
      <c r="S154" s="62">
        <f ca="1">AVERAGE(OFFSET($R$3,0,0,'Données projet'!$E$9+1,1))-AVERAGE(OFFSET($H$3,0,0,'Données projet'!$E$9+1,1))</f>
        <v>280.09199676287795</v>
      </c>
      <c r="T154" s="62">
        <f t="shared" si="142"/>
        <v>554.05128015315631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5.7704697883598701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5.7704697883598701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5.1431925385259088E-14</v>
      </c>
      <c r="P155" s="14">
        <f t="shared" si="141"/>
        <v>8.3482866290946129E-13</v>
      </c>
      <c r="Q155" s="22">
        <f t="shared" si="162"/>
        <v>1.5435705246133045E-12</v>
      </c>
      <c r="R155" s="62">
        <f t="shared" si="109"/>
        <v>293.33333333333485</v>
      </c>
      <c r="S155" s="62">
        <f ca="1">AVERAGE(OFFSET($R$3,0,0,'Données projet'!$E$9+1,1))-AVERAGE(OFFSET($H$3,0,0,'Données projet'!$E$9+1,1))</f>
        <v>280.09199676287795</v>
      </c>
      <c r="T155" s="62">
        <f t="shared" si="142"/>
        <v>554.05128015315631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5.6573143954491689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5.6573143954491689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5.1431925385259088E-14</v>
      </c>
      <c r="P156" s="14">
        <f t="shared" si="141"/>
        <v>8.3482866290946129E-13</v>
      </c>
      <c r="Q156" s="22">
        <f t="shared" si="162"/>
        <v>1.5435705246133045E-12</v>
      </c>
      <c r="R156" s="62">
        <f t="shared" si="109"/>
        <v>293.33333333333485</v>
      </c>
      <c r="S156" s="62">
        <f ca="1">AVERAGE(OFFSET($R$3,0,0,'Données projet'!$E$9+1,1))-AVERAGE(OFFSET($H$3,0,0,'Données projet'!$E$9+1,1))</f>
        <v>280.09199676287795</v>
      </c>
      <c r="T156" s="62">
        <f t="shared" si="142"/>
        <v>554.05128015315631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5.5463779107754716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5.5463779107754716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5.1431925385259088E-14</v>
      </c>
      <c r="P157" s="14">
        <f t="shared" si="141"/>
        <v>8.3482866290946129E-13</v>
      </c>
      <c r="Q157" s="22">
        <f t="shared" si="162"/>
        <v>1.5435705246133045E-12</v>
      </c>
      <c r="R157" s="62">
        <f t="shared" si="109"/>
        <v>293.33333333333485</v>
      </c>
      <c r="S157" s="62">
        <f ca="1">AVERAGE(OFFSET($R$3,0,0,'Données projet'!$E$9+1,1))-AVERAGE(OFFSET($H$3,0,0,'Données projet'!$E$9+1,1))</f>
        <v>280.09199676287795</v>
      </c>
      <c r="T157" s="62">
        <f t="shared" si="142"/>
        <v>554.05128015315631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5.437616822901651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5.437616822901651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5.1431925385259088E-14</v>
      </c>
      <c r="P158" s="14">
        <f t="shared" si="141"/>
        <v>8.3482866290946129E-13</v>
      </c>
      <c r="Q158" s="22">
        <f t="shared" si="162"/>
        <v>1.5435705246133045E-12</v>
      </c>
      <c r="R158" s="62">
        <f t="shared" si="109"/>
        <v>293.33333333333485</v>
      </c>
      <c r="S158" s="62">
        <f ca="1">AVERAGE(OFFSET($R$3,0,0,'Données projet'!$E$9+1,1))-AVERAGE(OFFSET($H$3,0,0,'Données projet'!$E$9+1,1))</f>
        <v>280.09199676287795</v>
      </c>
      <c r="T158" s="62">
        <f t="shared" si="142"/>
        <v>554.05128015315631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5.3309884736233224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5.3309884736233224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5.1431925385259088E-14</v>
      </c>
      <c r="P159" s="14">
        <f t="shared" si="141"/>
        <v>8.3482866290946129E-13</v>
      </c>
      <c r="Q159" s="22">
        <f t="shared" si="162"/>
        <v>1.5435705246133045E-12</v>
      </c>
      <c r="R159" s="62">
        <f t="shared" si="109"/>
        <v>293.33333333333485</v>
      </c>
      <c r="S159" s="62">
        <f ca="1">AVERAGE(OFFSET($R$3,0,0,'Données projet'!$E$9+1,1))-AVERAGE(OFFSET($H$3,0,0,'Données projet'!$E$9+1,1))</f>
        <v>280.09199676287795</v>
      </c>
      <c r="T159" s="62">
        <f t="shared" si="142"/>
        <v>554.05128015315631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5.2264510412374712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5.2264510412374712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5.1431925385259088E-14</v>
      </c>
      <c r="P160" s="14">
        <f t="shared" si="141"/>
        <v>8.3482866290946129E-13</v>
      </c>
      <c r="Q160" s="22">
        <f t="shared" si="162"/>
        <v>1.5435705246133045E-12</v>
      </c>
      <c r="R160" s="62">
        <f t="shared" si="109"/>
        <v>293.33333333333485</v>
      </c>
      <c r="S160" s="62">
        <f ca="1">AVERAGE(OFFSET($R$3,0,0,'Données projet'!$E$9+1,1))-AVERAGE(OFFSET($H$3,0,0,'Données projet'!$E$9+1,1))</f>
        <v>280.09199676287795</v>
      </c>
      <c r="T160" s="62">
        <f t="shared" si="142"/>
        <v>554.05128015315631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5.1239635241391683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5.1239635241391683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5.1431925385259088E-14</v>
      </c>
      <c r="P161" s="14">
        <f t="shared" si="141"/>
        <v>8.3482866290946129E-13</v>
      </c>
      <c r="Q161" s="22">
        <f t="shared" si="162"/>
        <v>1.5435705246133045E-12</v>
      </c>
      <c r="R161" s="62">
        <f t="shared" si="109"/>
        <v>293.33333333333485</v>
      </c>
      <c r="S161" s="62">
        <f ca="1">AVERAGE(OFFSET($R$3,0,0,'Données projet'!$E$9+1,1))-AVERAGE(OFFSET($H$3,0,0,'Données projet'!$E$9+1,1))</f>
        <v>280.09199676287795</v>
      </c>
      <c r="T161" s="62">
        <f t="shared" si="142"/>
        <v>554.05128015315631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5.0234857247399507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5.0234857247399507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5.1431925385259088E-14</v>
      </c>
      <c r="P162" s="14">
        <f t="shared" si="141"/>
        <v>8.3482866290946129E-13</v>
      </c>
      <c r="Q162" s="22">
        <f t="shared" si="162"/>
        <v>1.5435705246133045E-12</v>
      </c>
      <c r="R162" s="62">
        <f t="shared" si="109"/>
        <v>293.33333333333485</v>
      </c>
      <c r="S162" s="62">
        <f ca="1">AVERAGE(OFFSET($R$3,0,0,'Données projet'!$E$9+1,1))-AVERAGE(OFFSET($H$3,0,0,'Données projet'!$E$9+1,1))</f>
        <v>280.09199676287795</v>
      </c>
      <c r="T162" s="62">
        <f t="shared" si="142"/>
        <v>554.05128015315631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4.9249782337015455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4.9249782337015455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5.1431925385259088E-14</v>
      </c>
      <c r="P163" s="14">
        <f t="shared" si="141"/>
        <v>8.3482866290946129E-13</v>
      </c>
      <c r="Q163" s="22">
        <f t="shared" si="162"/>
        <v>1.5435705246133045E-12</v>
      </c>
      <c r="R163" s="62">
        <f t="shared" si="109"/>
        <v>293.33333333333485</v>
      </c>
      <c r="S163" s="62">
        <f ca="1">AVERAGE(OFFSET($R$3,0,0,'Données projet'!$E$9+1,1))-AVERAGE(OFFSET($H$3,0,0,'Données projet'!$E$9+1,1))</f>
        <v>280.09199676287795</v>
      </c>
      <c r="T163" s="62">
        <f t="shared" si="142"/>
        <v>554.05128015315631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4.8284024144787665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4.8284024144787665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5.1431925385259088E-14</v>
      </c>
      <c r="P164" s="14">
        <f t="shared" si="141"/>
        <v>8.3482866290946129E-13</v>
      </c>
      <c r="Q164" s="22">
        <f t="shared" si="162"/>
        <v>1.5435705246133045E-12</v>
      </c>
      <c r="R164" s="62">
        <f t="shared" si="109"/>
        <v>293.33333333333485</v>
      </c>
      <c r="S164" s="62">
        <f ca="1">AVERAGE(OFFSET($R$3,0,0,'Données projet'!$E$9+1,1))-AVERAGE(OFFSET($H$3,0,0,'Données projet'!$E$9+1,1))</f>
        <v>280.09199676287795</v>
      </c>
      <c r="T164" s="62">
        <f t="shared" si="142"/>
        <v>554.05128015315631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4.733720388165513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4.733720388165513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5.1431925385259088E-14</v>
      </c>
      <c r="P165" s="14">
        <f t="shared" si="141"/>
        <v>8.3482866290946129E-13</v>
      </c>
      <c r="Q165" s="22">
        <f t="shared" si="162"/>
        <v>1.5435705246133045E-12</v>
      </c>
      <c r="R165" s="62">
        <f t="shared" si="109"/>
        <v>293.33333333333485</v>
      </c>
      <c r="S165" s="62">
        <f ca="1">AVERAGE(OFFSET($R$3,0,0,'Données projet'!$E$9+1,1))-AVERAGE(OFFSET($H$3,0,0,'Données projet'!$E$9+1,1))</f>
        <v>280.09199676287795</v>
      </c>
      <c r="T165" s="62">
        <f t="shared" si="142"/>
        <v>554.05128015315631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4.6408950186379281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4.6408950186379281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5.1431925385259088E-14</v>
      </c>
      <c r="P166" s="14">
        <f t="shared" si="141"/>
        <v>8.3482866290946129E-13</v>
      </c>
      <c r="Q166" s="22">
        <f t="shared" si="162"/>
        <v>1.5435705246133045E-12</v>
      </c>
      <c r="R166" s="62">
        <f t="shared" si="109"/>
        <v>293.33333333333485</v>
      </c>
      <c r="S166" s="62">
        <f ca="1">AVERAGE(OFFSET($R$3,0,0,'Données projet'!$E$9+1,1))-AVERAGE(OFFSET($H$3,0,0,'Données projet'!$E$9+1,1))</f>
        <v>280.09199676287795</v>
      </c>
      <c r="T166" s="62">
        <f t="shared" si="142"/>
        <v>554.05128015315631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4.5498898979888942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4.5498898979888942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5.1431925385259088E-14</v>
      </c>
      <c r="P167" s="14">
        <f t="shared" si="141"/>
        <v>8.3482866290946129E-13</v>
      </c>
      <c r="Q167" s="22">
        <f t="shared" si="162"/>
        <v>1.5435705246133045E-12</v>
      </c>
      <c r="R167" s="62">
        <f t="shared" si="109"/>
        <v>293.33333333333485</v>
      </c>
      <c r="S167" s="62">
        <f ca="1">AVERAGE(OFFSET($R$3,0,0,'Données projet'!$E$9+1,1))-AVERAGE(OFFSET($H$3,0,0,'Données projet'!$E$9+1,1))</f>
        <v>280.09199676287795</v>
      </c>
      <c r="T167" s="62">
        <f t="shared" si="142"/>
        <v>554.05128015315631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4.4606693322481457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4.4606693322481457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5.1431925385259088E-14</v>
      </c>
      <c r="P168" s="14">
        <f t="shared" si="141"/>
        <v>8.3482866290946129E-13</v>
      </c>
      <c r="Q168" s="22">
        <f t="shared" si="162"/>
        <v>1.5435705246133045E-12</v>
      </c>
      <c r="R168" s="62">
        <f t="shared" si="109"/>
        <v>293.33333333333485</v>
      </c>
      <c r="S168" s="62">
        <f ca="1">AVERAGE(OFFSET($R$3,0,0,'Données projet'!$E$9+1,1))-AVERAGE(OFFSET($H$3,0,0,'Données projet'!$E$9+1,1))</f>
        <v>280.09199676287795</v>
      </c>
      <c r="T168" s="62">
        <f t="shared" si="142"/>
        <v>554.05128015315631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4.3731983273824016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4.3731983273824016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5.1431925385259088E-14</v>
      </c>
      <c r="P169" s="14">
        <f t="shared" si="141"/>
        <v>8.3482866290946129E-13</v>
      </c>
      <c r="Q169" s="22">
        <f t="shared" si="162"/>
        <v>1.5435705246133045E-12</v>
      </c>
      <c r="R169" s="62">
        <f t="shared" si="109"/>
        <v>293.33333333333485</v>
      </c>
      <c r="S169" s="62">
        <f ca="1">AVERAGE(OFFSET($R$3,0,0,'Données projet'!$E$9+1,1))-AVERAGE(OFFSET($H$3,0,0,'Données projet'!$E$9+1,1))</f>
        <v>280.09199676287795</v>
      </c>
      <c r="T169" s="62">
        <f t="shared" si="142"/>
        <v>554.05128015315631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4.2874425755700294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4.2874425755700294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5.1431925385259088E-14</v>
      </c>
      <c r="P170" s="14">
        <f t="shared" si="141"/>
        <v>8.3482866290946129E-13</v>
      </c>
      <c r="Q170" s="22">
        <f t="shared" si="162"/>
        <v>1.5435705246133045E-12</v>
      </c>
      <c r="R170" s="62">
        <f t="shared" si="109"/>
        <v>293.33333333333485</v>
      </c>
      <c r="S170" s="62">
        <f ca="1">AVERAGE(OFFSET($R$3,0,0,'Données projet'!$E$9+1,1))-AVERAGE(OFFSET($H$3,0,0,'Données projet'!$E$9+1,1))</f>
        <v>280.09199676287795</v>
      </c>
      <c r="T170" s="62">
        <f t="shared" si="142"/>
        <v>554.05128015315631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4.2033684417448542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4.2033684417448542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5.1431925385259088E-14</v>
      </c>
      <c r="P171" s="14">
        <f t="shared" si="141"/>
        <v>8.3482866290946129E-13</v>
      </c>
      <c r="Q171" s="22">
        <f t="shared" si="162"/>
        <v>1.5435705246133045E-12</v>
      </c>
      <c r="R171" s="62">
        <f t="shared" si="109"/>
        <v>293.33333333333485</v>
      </c>
      <c r="S171" s="62">
        <f ca="1">AVERAGE(OFFSET($R$3,0,0,'Données projet'!$E$9+1,1))-AVERAGE(OFFSET($H$3,0,0,'Données projet'!$E$9+1,1))</f>
        <v>280.09199676287795</v>
      </c>
      <c r="T171" s="62">
        <f t="shared" si="142"/>
        <v>554.05128015315631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4.1209429504038324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4.1209429504038324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5.1431925385259088E-14</v>
      </c>
      <c r="P172" s="14">
        <f t="shared" si="141"/>
        <v>8.3482866290946129E-13</v>
      </c>
      <c r="Q172" s="22">
        <f t="shared" si="162"/>
        <v>1.5435705246133045E-12</v>
      </c>
      <c r="R172" s="62">
        <f t="shared" si="109"/>
        <v>293.33333333333485</v>
      </c>
      <c r="S172" s="62">
        <f ca="1">AVERAGE(OFFSET($R$3,0,0,'Données projet'!$E$9+1,1))-AVERAGE(OFFSET($H$3,0,0,'Données projet'!$E$9+1,1))</f>
        <v>280.09199676287795</v>
      </c>
      <c r="T172" s="62">
        <f t="shared" si="142"/>
        <v>554.05128015315631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4.040133772673423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4.040133772673423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5.1431925385259088E-14</v>
      </c>
      <c r="P173" s="14">
        <f t="shared" si="141"/>
        <v>8.3482866290946129E-13</v>
      </c>
      <c r="Q173" s="22">
        <f t="shared" si="162"/>
        <v>1.5435705246133045E-12</v>
      </c>
      <c r="R173" s="62">
        <f t="shared" si="109"/>
        <v>293.33333333333485</v>
      </c>
      <c r="S173" s="62">
        <f ca="1">AVERAGE(OFFSET($R$3,0,0,'Données projet'!$E$9+1,1))-AVERAGE(OFFSET($H$3,0,0,'Données projet'!$E$9+1,1))</f>
        <v>280.09199676287795</v>
      </c>
      <c r="T173" s="62">
        <f t="shared" si="142"/>
        <v>554.05128015315631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3.9609092136295754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3.9609092136295754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5.1431925385259088E-14</v>
      </c>
      <c r="P174" s="14">
        <f t="shared" si="141"/>
        <v>8.3482866290946129E-13</v>
      </c>
      <c r="Q174" s="22">
        <f t="shared" si="162"/>
        <v>1.5435705246133045E-12</v>
      </c>
      <c r="R174" s="62">
        <f t="shared" si="109"/>
        <v>293.33333333333485</v>
      </c>
      <c r="S174" s="62">
        <f ca="1">AVERAGE(OFFSET($R$3,0,0,'Données projet'!$E$9+1,1))-AVERAGE(OFFSET($H$3,0,0,'Données projet'!$E$9+1,1))</f>
        <v>280.09199676287795</v>
      </c>
      <c r="T174" s="62">
        <f t="shared" si="142"/>
        <v>554.05128015315631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3.8832381998663679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3.8832381998663679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5.1431925385259088E-14</v>
      </c>
      <c r="P175" s="14">
        <f t="shared" si="141"/>
        <v>8.3482866290946129E-13</v>
      </c>
      <c r="Q175" s="22">
        <f t="shared" si="162"/>
        <v>1.5435705246133045E-12</v>
      </c>
      <c r="R175" s="62">
        <f t="shared" si="109"/>
        <v>293.33333333333485</v>
      </c>
      <c r="S175" s="62">
        <f ca="1">AVERAGE(OFFSET($R$3,0,0,'Données projet'!$E$9+1,1))-AVERAGE(OFFSET($H$3,0,0,'Données projet'!$E$9+1,1))</f>
        <v>280.09199676287795</v>
      </c>
      <c r="T175" s="62">
        <f t="shared" si="142"/>
        <v>554.05128015315631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3.8070902673084164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3.8070902673084164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5.1431925385259088E-14</v>
      </c>
      <c r="P176" s="14">
        <f t="shared" si="141"/>
        <v>8.3482866290946129E-13</v>
      </c>
      <c r="Q176" s="22">
        <f t="shared" si="162"/>
        <v>1.5435705246133045E-12</v>
      </c>
      <c r="R176" s="62">
        <f t="shared" si="109"/>
        <v>293.33333333333485</v>
      </c>
      <c r="S176" s="62">
        <f ca="1">AVERAGE(OFFSET($R$3,0,0,'Données projet'!$E$9+1,1))-AVERAGE(OFFSET($H$3,0,0,'Données projet'!$E$9+1,1))</f>
        <v>280.09199676287795</v>
      </c>
      <c r="T176" s="62">
        <f t="shared" si="142"/>
        <v>554.05128015315631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3.7324355492622736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3.7324355492622736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5.1431925385259088E-14</v>
      </c>
      <c r="P177" s="14">
        <f t="shared" si="141"/>
        <v>8.3482866290946129E-13</v>
      </c>
      <c r="Q177" s="22">
        <f t="shared" si="162"/>
        <v>1.5435705246133045E-12</v>
      </c>
      <c r="R177" s="62">
        <f t="shared" si="109"/>
        <v>293.33333333333485</v>
      </c>
      <c r="S177" s="62">
        <f ca="1">AVERAGE(OFFSET($R$3,0,0,'Données projet'!$E$9+1,1))-AVERAGE(OFFSET($H$3,0,0,'Données projet'!$E$9+1,1))</f>
        <v>280.09199676287795</v>
      </c>
      <c r="T177" s="62">
        <f t="shared" si="142"/>
        <v>554.05128015315631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3.6592447647021338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3.6592447647021338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5.1431925385259088E-14</v>
      </c>
      <c r="P178" s="14">
        <f t="shared" si="141"/>
        <v>8.3482866290946129E-13</v>
      </c>
      <c r="Q178" s="22">
        <f t="shared" si="162"/>
        <v>1.5435705246133045E-12</v>
      </c>
      <c r="R178" s="62">
        <f t="shared" si="109"/>
        <v>293.33333333333485</v>
      </c>
      <c r="S178" s="62">
        <f ca="1">AVERAGE(OFFSET($R$3,0,0,'Données projet'!$E$9+1,1))-AVERAGE(OFFSET($H$3,0,0,'Données projet'!$E$9+1,1))</f>
        <v>280.09199676287795</v>
      </c>
      <c r="T178" s="62">
        <f t="shared" si="142"/>
        <v>554.05128015315631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3.5874892067852477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3.5874892067852477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5.1431925385259088E-14</v>
      </c>
      <c r="P179" s="14">
        <f t="shared" si="141"/>
        <v>8.3482866290946129E-13</v>
      </c>
      <c r="Q179" s="22">
        <f t="shared" si="162"/>
        <v>1.5435705246133045E-12</v>
      </c>
      <c r="R179" s="62">
        <f t="shared" si="109"/>
        <v>293.33333333333485</v>
      </c>
      <c r="S179" s="62">
        <f ca="1">AVERAGE(OFFSET($R$3,0,0,'Données projet'!$E$9+1,1))-AVERAGE(OFFSET($H$3,0,0,'Données projet'!$E$9+1,1))</f>
        <v>280.09199676287795</v>
      </c>
      <c r="T179" s="62">
        <f t="shared" si="142"/>
        <v>554.05128015315631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3.5171407315925429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3.5171407315925429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5.1431925385259088E-14</v>
      </c>
      <c r="P180" s="14">
        <f t="shared" si="141"/>
        <v>8.3482866290946129E-13</v>
      </c>
      <c r="Q180" s="22">
        <f t="shared" si="162"/>
        <v>1.5435705246133045E-12</v>
      </c>
      <c r="R180" s="62">
        <f t="shared" si="109"/>
        <v>293.33333333333485</v>
      </c>
      <c r="S180" s="62">
        <f ca="1">AVERAGE(OFFSET($R$3,0,0,'Données projet'!$E$9+1,1))-AVERAGE(OFFSET($H$3,0,0,'Données projet'!$E$9+1,1))</f>
        <v>280.09199676287795</v>
      </c>
      <c r="T180" s="62">
        <f t="shared" si="142"/>
        <v>554.05128015315631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3.4481717470900342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3.4481717470900342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5.1431925385259088E-14</v>
      </c>
      <c r="P181" s="14">
        <f t="shared" si="141"/>
        <v>8.3482866290946129E-13</v>
      </c>
      <c r="Q181" s="22">
        <f t="shared" si="162"/>
        <v>1.5435705246133045E-12</v>
      </c>
      <c r="R181" s="62">
        <f t="shared" si="109"/>
        <v>293.33333333333485</v>
      </c>
      <c r="S181" s="62">
        <f ca="1">AVERAGE(OFFSET($R$3,0,0,'Données projet'!$E$9+1,1))-AVERAGE(OFFSET($H$3,0,0,'Données projet'!$E$9+1,1))</f>
        <v>280.09199676287795</v>
      </c>
      <c r="T181" s="62">
        <f t="shared" si="142"/>
        <v>554.05128015315631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3.3805552023066929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3.3805552023066929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5.1431925385259088E-14</v>
      </c>
      <c r="P182" s="14">
        <f t="shared" si="141"/>
        <v>8.3482866290946129E-13</v>
      </c>
      <c r="Q182" s="22">
        <f t="shared" si="162"/>
        <v>1.5435705246133045E-12</v>
      </c>
      <c r="R182" s="62">
        <f t="shared" si="109"/>
        <v>293.33333333333485</v>
      </c>
      <c r="S182" s="62">
        <f ca="1">AVERAGE(OFFSET($R$3,0,0,'Données projet'!$E$9+1,1))-AVERAGE(OFFSET($H$3,0,0,'Données projet'!$E$9+1,1))</f>
        <v>280.09199676287795</v>
      </c>
      <c r="T182" s="62">
        <f t="shared" si="142"/>
        <v>554.05128015315631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3.3142645767245331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3.3142645767245331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5.1431925385259088E-14</v>
      </c>
      <c r="P183" s="14">
        <f t="shared" si="141"/>
        <v>8.3482866290946129E-13</v>
      </c>
      <c r="Q183" s="22">
        <f t="shared" si="162"/>
        <v>1.5435705246133045E-12</v>
      </c>
      <c r="R183" s="62">
        <f t="shared" si="109"/>
        <v>293.33333333333485</v>
      </c>
      <c r="S183" s="62">
        <f ca="1">AVERAGE(OFFSET($R$3,0,0,'Données projet'!$E$9+1,1))-AVERAGE(OFFSET($H$3,0,0,'Données projet'!$E$9+1,1))</f>
        <v>280.09199676287795</v>
      </c>
      <c r="T183" s="62">
        <f t="shared" si="142"/>
        <v>554.05128015315631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3.2492738698767503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3.2492738698767503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5.1431925385259088E-14</v>
      </c>
      <c r="P184" s="14">
        <f t="shared" si="141"/>
        <v>8.3482866290946129E-13</v>
      </c>
      <c r="Q184" s="22">
        <f t="shared" si="162"/>
        <v>1.5435705246133045E-12</v>
      </c>
      <c r="R184" s="62">
        <f t="shared" si="109"/>
        <v>293.33333333333485</v>
      </c>
      <c r="S184" s="62">
        <f ca="1">AVERAGE(OFFSET($R$3,0,0,'Données projet'!$E$9+1,1))-AVERAGE(OFFSET($H$3,0,0,'Données projet'!$E$9+1,1))</f>
        <v>280.09199676287795</v>
      </c>
      <c r="T184" s="62">
        <f t="shared" si="142"/>
        <v>554.05128015315631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3.1855575911498351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3.1855575911498351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5.1431925385259088E-14</v>
      </c>
      <c r="P185" s="14">
        <f t="shared" si="141"/>
        <v>8.3482866290946129E-13</v>
      </c>
      <c r="Q185" s="22">
        <f t="shared" si="162"/>
        <v>1.5435705246133045E-12</v>
      </c>
      <c r="R185" s="62">
        <f t="shared" si="109"/>
        <v>293.33333333333485</v>
      </c>
      <c r="S185" s="62">
        <f ca="1">AVERAGE(OFFSET($R$3,0,0,'Données projet'!$E$9+1,1))-AVERAGE(OFFSET($H$3,0,0,'Données projet'!$E$9+1,1))</f>
        <v>280.09199676287795</v>
      </c>
      <c r="T185" s="62">
        <f t="shared" si="142"/>
        <v>554.05128015315631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3.1230907497856624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3.1230907497856624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5.1431925385259088E-14</v>
      </c>
      <c r="P186" s="14">
        <f t="shared" si="141"/>
        <v>8.3482866290946129E-13</v>
      </c>
      <c r="Q186" s="22">
        <f t="shared" si="162"/>
        <v>1.5435705246133045E-12</v>
      </c>
      <c r="R186" s="62">
        <f t="shared" si="109"/>
        <v>293.33333333333485</v>
      </c>
      <c r="S186" s="62">
        <f ca="1">AVERAGE(OFFSET($R$3,0,0,'Données projet'!$E$9+1,1))-AVERAGE(OFFSET($H$3,0,0,'Données projet'!$E$9+1,1))</f>
        <v>280.09199676287795</v>
      </c>
      <c r="T186" s="62">
        <f t="shared" si="142"/>
        <v>554.05128015315631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3.0618488450796297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3.0618488450796297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5.1431925385259088E-14</v>
      </c>
      <c r="P187" s="14">
        <f t="shared" si="141"/>
        <v>8.3482866290946129E-13</v>
      </c>
      <c r="Q187" s="22">
        <f t="shared" si="162"/>
        <v>1.5435705246133045E-12</v>
      </c>
      <c r="R187" s="62">
        <f t="shared" si="109"/>
        <v>293.33333333333485</v>
      </c>
      <c r="S187" s="62">
        <f ca="1">AVERAGE(OFFSET($R$3,0,0,'Données projet'!$E$9+1,1))-AVERAGE(OFFSET($H$3,0,0,'Données projet'!$E$9+1,1))</f>
        <v>280.09199676287795</v>
      </c>
      <c r="T187" s="62">
        <f t="shared" si="142"/>
        <v>554.05128015315631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3.0018078567710091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3.0018078567710091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5.1431925385259088E-14</v>
      </c>
      <c r="P188" s="14">
        <f t="shared" si="141"/>
        <v>8.3482866290946129E-13</v>
      </c>
      <c r="Q188" s="22">
        <f t="shared" si="162"/>
        <v>1.5435705246133045E-12</v>
      </c>
      <c r="R188" s="62">
        <f t="shared" si="109"/>
        <v>293.33333333333485</v>
      </c>
      <c r="S188" s="62">
        <f ca="1">AVERAGE(OFFSET($R$3,0,0,'Données projet'!$E$9+1,1))-AVERAGE(OFFSET($H$3,0,0,'Données projet'!$E$9+1,1))</f>
        <v>280.09199676287795</v>
      </c>
      <c r="T188" s="62">
        <f t="shared" si="142"/>
        <v>554.05128015315631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2.9429442356217339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2.9429442356217339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5.1431925385259088E-14</v>
      </c>
      <c r="P189" s="14">
        <f t="shared" si="141"/>
        <v>8.3482866290946129E-13</v>
      </c>
      <c r="Q189" s="22">
        <f t="shared" si="162"/>
        <v>1.5435705246133045E-12</v>
      </c>
      <c r="R189" s="62">
        <f t="shared" si="109"/>
        <v>293.33333333333485</v>
      </c>
      <c r="S189" s="62">
        <f ca="1">AVERAGE(OFFSET($R$3,0,0,'Données projet'!$E$9+1,1))-AVERAGE(OFFSET($H$3,0,0,'Données projet'!$E$9+1,1))</f>
        <v>280.09199676287795</v>
      </c>
      <c r="T189" s="62">
        <f t="shared" si="142"/>
        <v>554.05128015315631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2.885234894179932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2.885234894179932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5.1431925385259088E-14</v>
      </c>
      <c r="P190" s="14">
        <f t="shared" si="141"/>
        <v>8.3482866290946129E-13</v>
      </c>
      <c r="Q190" s="22">
        <f t="shared" si="162"/>
        <v>1.5435705246133045E-12</v>
      </c>
      <c r="R190" s="62">
        <f t="shared" si="109"/>
        <v>293.33333333333485</v>
      </c>
      <c r="S190" s="62">
        <f ca="1">AVERAGE(OFFSET($R$3,0,0,'Données projet'!$E$9+1,1))-AVERAGE(OFFSET($H$3,0,0,'Données projet'!$E$9+1,1))</f>
        <v>280.09199676287795</v>
      </c>
      <c r="T190" s="62">
        <f t="shared" si="142"/>
        <v>554.05128015315631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2.8286571977245814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2.8286571977245814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5.1431925385259088E-14</v>
      </c>
      <c r="P191" s="14">
        <f t="shared" si="141"/>
        <v>8.3482866290946129E-13</v>
      </c>
      <c r="Q191" s="22">
        <f t="shared" si="162"/>
        <v>1.5435705246133045E-12</v>
      </c>
      <c r="R191" s="62">
        <f t="shared" si="109"/>
        <v>293.33333333333485</v>
      </c>
      <c r="S191" s="62">
        <f ca="1">AVERAGE(OFFSET($R$3,0,0,'Données projet'!$E$9+1,1))-AVERAGE(OFFSET($H$3,0,0,'Données projet'!$E$9+1,1))</f>
        <v>280.09199676287795</v>
      </c>
      <c r="T191" s="62">
        <f t="shared" si="142"/>
        <v>554.05128015315631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2.7731889553877327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2.7731889553877327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5.1431925385259088E-14</v>
      </c>
      <c r="P192" s="14">
        <f t="shared" si="141"/>
        <v>8.3482866290946129E-13</v>
      </c>
      <c r="Q192" s="22">
        <f t="shared" si="162"/>
        <v>1.5435705246133045E-12</v>
      </c>
      <c r="R192" s="62">
        <f t="shared" si="109"/>
        <v>293.33333333333485</v>
      </c>
      <c r="S192" s="62">
        <f ca="1">AVERAGE(OFFSET($R$3,0,0,'Données projet'!$E$9+1,1))-AVERAGE(OFFSET($H$3,0,0,'Données projet'!$E$9+1,1))</f>
        <v>280.09199676287795</v>
      </c>
      <c r="T192" s="62">
        <f t="shared" si="142"/>
        <v>554.05128015315631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2.7188084114508224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2.7188084114508224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5.1431925385259088E-14</v>
      </c>
      <c r="P193" s="14">
        <f t="shared" si="141"/>
        <v>8.3482866290946129E-13</v>
      </c>
      <c r="Q193" s="22">
        <f t="shared" si="162"/>
        <v>1.5435705246133045E-12</v>
      </c>
      <c r="R193" s="62">
        <f t="shared" si="109"/>
        <v>293.33333333333485</v>
      </c>
      <c r="S193" s="62">
        <f ca="1">AVERAGE(OFFSET($R$3,0,0,'Données projet'!$E$9+1,1))-AVERAGE(OFFSET($H$3,0,0,'Données projet'!$E$9+1,1))</f>
        <v>280.09199676287795</v>
      </c>
      <c r="T193" s="62">
        <f t="shared" si="142"/>
        <v>554.05128015315631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2.6654942368116585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2.6654942368116585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5.1431925385259088E-14</v>
      </c>
      <c r="P194" s="14">
        <f t="shared" si="141"/>
        <v>8.3482866290946129E-13</v>
      </c>
      <c r="Q194" s="22">
        <f t="shared" si="162"/>
        <v>1.5435705246133045E-12</v>
      </c>
      <c r="R194" s="62">
        <f t="shared" si="109"/>
        <v>293.33333333333485</v>
      </c>
      <c r="S194" s="62">
        <f ca="1">AVERAGE(OFFSET($R$3,0,0,'Données projet'!$E$9+1,1))-AVERAGE(OFFSET($H$3,0,0,'Données projet'!$E$9+1,1))</f>
        <v>280.09199676287795</v>
      </c>
      <c r="T194" s="62">
        <f t="shared" si="142"/>
        <v>554.05128015315631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2.6132255206187329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2.6132255206187329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5.1431925385259088E-14</v>
      </c>
      <c r="P195" s="14">
        <f t="shared" si="141"/>
        <v>8.3482866290946129E-13</v>
      </c>
      <c r="Q195" s="22">
        <f t="shared" si="162"/>
        <v>1.5435705246133045E-12</v>
      </c>
      <c r="R195" s="62">
        <f t="shared" ref="R195:R203" si="191">Q195+(I195+J195)*44/12</f>
        <v>293.33333333333485</v>
      </c>
      <c r="S195" s="62">
        <f ca="1">AVERAGE(OFFSET($R$3,0,0,'Données projet'!$E$9+1,1))-AVERAGE(OFFSET($H$3,0,0,'Données projet'!$E$9+1,1))</f>
        <v>280.09199676287795</v>
      </c>
      <c r="T195" s="62">
        <f t="shared" si="142"/>
        <v>554.05128015315631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2.5619817620695815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2.5619817620695815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5.1431925385259088E-14</v>
      </c>
      <c r="P196" s="14">
        <f t="shared" si="141"/>
        <v>8.3482866290946129E-13</v>
      </c>
      <c r="Q196" s="22">
        <f t="shared" si="162"/>
        <v>1.5435705246133045E-12</v>
      </c>
      <c r="R196" s="62">
        <f t="shared" si="191"/>
        <v>293.33333333333485</v>
      </c>
      <c r="S196" s="62">
        <f ca="1">AVERAGE(OFFSET($R$3,0,0,'Données projet'!$E$9+1,1))-AVERAGE(OFFSET($H$3,0,0,'Données projet'!$E$9+1,1))</f>
        <v>280.09199676287795</v>
      </c>
      <c r="T196" s="62">
        <f t="shared" si="142"/>
        <v>554.05128015315631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2.5117428623699727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2.5117428623699727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5.1431925385259088E-14</v>
      </c>
      <c r="P197" s="14">
        <f t="shared" ref="P197:P203" si="203">EXP(-1.0587+0.8836*LN(O197)+0.284)</f>
        <v>8.3482866290946129E-13</v>
      </c>
      <c r="Q197" s="22">
        <f t="shared" si="162"/>
        <v>1.5435705246133045E-12</v>
      </c>
      <c r="R197" s="62">
        <f t="shared" si="191"/>
        <v>293.33333333333485</v>
      </c>
      <c r="S197" s="62">
        <f ca="1">AVERAGE(OFFSET($R$3,0,0,'Données projet'!$E$9+1,1))-AVERAGE(OFFSET($H$3,0,0,'Données projet'!$E$9+1,1))</f>
        <v>280.09199676287795</v>
      </c>
      <c r="T197" s="62">
        <f t="shared" ref="T197:T203" si="204">$T$3</f>
        <v>554.05128015315631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2.4624891168507701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2.4624891168507701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5.1431925385259088E-14</v>
      </c>
      <c r="P198" s="14">
        <f t="shared" si="203"/>
        <v>8.3482866290946129E-13</v>
      </c>
      <c r="Q198" s="22">
        <f t="shared" si="162"/>
        <v>1.5435705246133045E-12</v>
      </c>
      <c r="R198" s="62">
        <f t="shared" si="191"/>
        <v>293.33333333333485</v>
      </c>
      <c r="S198" s="62">
        <f ca="1">AVERAGE(OFFSET($R$3,0,0,'Données projet'!$E$9+1,1))-AVERAGE(OFFSET($H$3,0,0,'Données projet'!$E$9+1,1))</f>
        <v>280.09199676287795</v>
      </c>
      <c r="T198" s="62">
        <f t="shared" si="204"/>
        <v>554.05128015315631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2.4142012072393806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2.4142012072393806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5.1431925385259088E-14</v>
      </c>
      <c r="P199" s="14">
        <f t="shared" si="203"/>
        <v>8.3482866290946129E-13</v>
      </c>
      <c r="Q199" s="22">
        <f t="shared" si="162"/>
        <v>1.5435705246133045E-12</v>
      </c>
      <c r="R199" s="62">
        <f t="shared" si="191"/>
        <v>293.33333333333485</v>
      </c>
      <c r="S199" s="62">
        <f ca="1">AVERAGE(OFFSET($R$3,0,0,'Données projet'!$E$9+1,1))-AVERAGE(OFFSET($H$3,0,0,'Données projet'!$E$9+1,1))</f>
        <v>280.09199676287795</v>
      </c>
      <c r="T199" s="62">
        <f t="shared" si="204"/>
        <v>554.05128015315631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2.3668601940827538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2.3668601940827538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5.1431925385259088E-14</v>
      </c>
      <c r="P200" s="14">
        <f t="shared" si="203"/>
        <v>8.3482866290946129E-13</v>
      </c>
      <c r="Q200" s="22">
        <f t="shared" si="162"/>
        <v>1.5435705246133045E-12</v>
      </c>
      <c r="R200" s="62">
        <f t="shared" si="191"/>
        <v>293.33333333333485</v>
      </c>
      <c r="S200" s="62">
        <f ca="1">AVERAGE(OFFSET($R$3,0,0,'Données projet'!$E$9+1,1))-AVERAGE(OFFSET($H$3,0,0,'Données projet'!$E$9+1,1))</f>
        <v>280.09199676287795</v>
      </c>
      <c r="T200" s="62">
        <f t="shared" si="204"/>
        <v>554.05128015315631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2.3204475093189614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2.3204475093189614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5.1431925385259088E-14</v>
      </c>
      <c r="P201" s="14">
        <f t="shared" si="203"/>
        <v>8.3482866290946129E-13</v>
      </c>
      <c r="Q201" s="22">
        <f t="shared" si="162"/>
        <v>1.5435705246133045E-12</v>
      </c>
      <c r="R201" s="62">
        <f t="shared" si="191"/>
        <v>293.33333333333485</v>
      </c>
      <c r="S201" s="62">
        <f ca="1">AVERAGE(OFFSET($R$3,0,0,'Données projet'!$E$9+1,1))-AVERAGE(OFFSET($H$3,0,0,'Données projet'!$E$9+1,1))</f>
        <v>280.09199676287795</v>
      </c>
      <c r="T201" s="62">
        <f t="shared" si="204"/>
        <v>554.05128015315631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2.2749449489944449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2.2749449489944449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5.1431925385259088E-14</v>
      </c>
      <c r="P202" s="14">
        <f t="shared" si="203"/>
        <v>8.3482866290946129E-13</v>
      </c>
      <c r="Q202" s="22">
        <f t="shared" si="162"/>
        <v>1.5435705246133045E-12</v>
      </c>
      <c r="R202" s="62">
        <f t="shared" si="191"/>
        <v>293.33333333333485</v>
      </c>
      <c r="S202" s="62">
        <f ca="1">AVERAGE(OFFSET($R$3,0,0,'Données projet'!$E$9+1,1))-AVERAGE(OFFSET($H$3,0,0,'Données projet'!$E$9+1,1))</f>
        <v>280.09199676287795</v>
      </c>
      <c r="T202" s="62">
        <f t="shared" si="204"/>
        <v>554.05128015315631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2.2303346661240706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2.2303346661240706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5.1431925385259088E-14</v>
      </c>
      <c r="P203" s="14">
        <f t="shared" si="203"/>
        <v>8.3482866290946129E-13</v>
      </c>
      <c r="Q203" s="22">
        <f t="shared" si="162"/>
        <v>1.5435705246133045E-12</v>
      </c>
      <c r="R203" s="62">
        <f t="shared" si="191"/>
        <v>293.33333333333485</v>
      </c>
      <c r="S203" s="62">
        <f ca="1">AVERAGE(OFFSET($R$3,0,0,'Données projet'!$E$9+1,1))-AVERAGE(OFFSET($H$3,0,0,'Données projet'!$E$9+1,1))</f>
        <v>280.09199676287795</v>
      </c>
      <c r="T203" s="62">
        <f t="shared" si="204"/>
        <v>554.05128015315631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2.1865991636911986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2.1865991636911986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1.9472943612303364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N19" sqref="N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3.75</v>
      </c>
      <c r="C6" s="156">
        <f ca="1">IF(OR('Données projet'!B9="",'Données projet'!C9="",'Données projet'!C9=0%),0,Calculateur!S3)</f>
        <v>280.09199676287795</v>
      </c>
      <c r="D6" s="156">
        <f>IF(OR('Données projet'!B9="",'Données projet'!C9="",'Données projet'!C9=0%),0,Calculateur!T3)</f>
        <v>554.05128015315631</v>
      </c>
      <c r="E6" s="156">
        <f ca="1">MIN(C6,D6)</f>
        <v>280.09199676287795</v>
      </c>
      <c r="F6" s="156">
        <f ca="1">E6*B6</f>
        <v>1050.3449878607923</v>
      </c>
      <c r="G6" s="156">
        <f ca="1">F6*(100%-'Données projet'!$C$24)*(100%-'Données projet'!$C$25)*(100%-'Données projet'!$C$26)*(100%-'Données projet'!$C$27)</f>
        <v>898.04496462097745</v>
      </c>
      <c r="H6" s="157">
        <f>IF(OR('Données projet'!B9="",'Données projet'!C9="",'Données projet'!C9=0%),0,AVERAGE(Calculateur!$AC$3:$AC$33)*B6)</f>
        <v>7.6662758973476066</v>
      </c>
      <c r="I6" s="158">
        <f>H6*(100%-'Données projet'!$C$24)*(100%-'Données projet'!$C$25)*(100%-'Données projet'!$C$26)*(100%-'Données projet'!$C$27)</f>
        <v>6.5546658922322036</v>
      </c>
      <c r="J6" s="159">
        <f>IF(OR('Données projet'!B9="",'Données projet'!C9="",'Données projet'!C9=0%),0,SUM(Calculateur!$V$3:$V$33)*VLOOKUP('Données projet'!$B$9,Paramètres!$A$1:$I$89,9,0)*B6)</f>
        <v>247.5</v>
      </c>
      <c r="K6" s="160">
        <f>J6*(100%-'Données projet'!$C$24)*(100%-'Données projet'!$C$25)*(100%-'Données projet'!$C$26)*(100%-'Données projet'!$C$27)</f>
        <v>211.61249999999998</v>
      </c>
      <c r="L6" s="161">
        <f ca="1">G6+I6+K6</f>
        <v>1116.2121305132096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1050.3449878607923</v>
      </c>
      <c r="G16" s="175">
        <f t="shared" ca="1" si="3"/>
        <v>898.04496462097745</v>
      </c>
      <c r="H16" s="176">
        <f t="shared" si="3"/>
        <v>7.6662758973476066</v>
      </c>
      <c r="I16" s="176">
        <f t="shared" si="3"/>
        <v>6.5546658922322036</v>
      </c>
      <c r="J16" s="177">
        <f t="shared" si="3"/>
        <v>247.5</v>
      </c>
      <c r="K16" s="177">
        <f t="shared" si="3"/>
        <v>211.61249999999998</v>
      </c>
      <c r="L16" s="178">
        <f t="shared" ca="1" si="3"/>
        <v>1116.2121305132096</v>
      </c>
      <c r="M16" s="25">
        <f ca="1">(L16/3.8)</f>
        <v>293.74003434558148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7" zoomScale="90" zoomScaleNormal="90" workbookViewId="0">
      <selection activeCell="E29" sqref="E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1762.2001023462199</v>
      </c>
      <c r="U10" s="190">
        <f>'Données projet'!D9</f>
        <v>3.75</v>
      </c>
      <c r="V10" s="189">
        <f>U10*T10</f>
        <v>6608.250383798324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2564.63157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810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735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0</v>
      </c>
      <c r="C23" s="206">
        <v>4</v>
      </c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-8439.7972463930073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0</v>
      </c>
      <c r="C24" s="206">
        <v>8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0</v>
      </c>
      <c r="C25" s="206">
        <v>13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-8439.7972463930073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0</v>
      </c>
      <c r="C26" s="206">
        <v>19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0</v>
      </c>
      <c r="C27" s="206">
        <v>22</v>
      </c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264</v>
      </c>
      <c r="C28" s="206">
        <v>25</v>
      </c>
      <c r="D28" s="194">
        <f t="shared" si="2"/>
        <v>6600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>
        <v>30</v>
      </c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>
        <v>37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>
        <v>45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2023-08-28T09:01:02Z</dcterms:modified>
</cp:coreProperties>
</file>