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5 - SAINT JUSTIN (40) - SFLR\doc fin\"/>
    </mc:Choice>
  </mc:AlternateContent>
  <xr:revisionPtr revIDLastSave="0" documentId="13_ncr:1_{082F9ECF-8B81-45A8-BBDD-679F38D770C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<sst xmlns="http://schemas.openxmlformats.org/spreadsheetml/2006/main" count="1170" uniqueCount="324">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</sst>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131.35446970954578</c:v>
                </c:pt>
                <c:pt idx="14">
                  <c:v>165.20241681232909</c:v>
                </c:pt>
                <c:pt idx="15">
                  <c:v>198.88589463565651</c:v>
                </c:pt>
                <c:pt idx="16">
                  <c:v>232.43676367300131</c:v>
                </c:pt>
                <c:pt idx="17">
                  <c:v>198.23946870558811</c:v>
                </c:pt>
                <c:pt idx="18">
                  <c:v>219.54672196983498</c:v>
                </c:pt>
                <c:pt idx="19">
                  <c:v>240.80647390351774</c:v>
                </c:pt>
                <c:pt idx="20">
                  <c:v>262.02350754857275</c:v>
                </c:pt>
                <c:pt idx="21">
                  <c:v>283.20176756208286</c:v>
                </c:pt>
                <c:pt idx="22">
                  <c:v>304.34456023906205</c:v>
                </c:pt>
                <c:pt idx="23">
                  <c:v>253.83081383722313</c:v>
                </c:pt>
                <c:pt idx="24">
                  <c:v>275.18403886927121</c:v>
                </c:pt>
                <c:pt idx="25">
                  <c:v>296.5000511106395</c:v>
                </c:pt>
                <c:pt idx="26">
                  <c:v>317.78190098794818</c:v>
                </c:pt>
                <c:pt idx="27">
                  <c:v>339.03219699741015</c:v>
                </c:pt>
                <c:pt idx="28">
                  <c:v>360.25319399788003</c:v>
                </c:pt>
                <c:pt idx="29">
                  <c:v>381.44685959482393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K35" sqref="K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8.35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8.35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8.35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16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191.54009336266395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191.54009336266395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191.54009336266395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191.54009336266395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191.54009336266395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191.54009336266395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191.54009336266395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191.54009336266395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191.54009336266395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191.54009336266395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191.54009336266395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191.54009336266395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191.54009336266395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26</v>
      </c>
      <c r="N16" s="14">
        <f>IF('Données projet'!$A$36&gt;35,N15+M16-V15,IF(A16&lt;'Données projet'!$A$36,$K$205^A16,IF(A16='Données projet'!$A$36,'Données projet'!$B$36,N15+M16-V15)))</f>
        <v>98</v>
      </c>
      <c r="O16" s="14">
        <f>N16*VLOOKUP('Données projet'!$B$9,Paramètres!$A$1:$I$89,3,0)*VLOOKUP('Données projet'!$B$9,Paramètres!$A$1:$I$89,5,0)</f>
        <v>58.604000000000006</v>
      </c>
      <c r="P16" s="14">
        <f t="shared" si="33"/>
        <v>16.814834282992791</v>
      </c>
      <c r="Q16" s="22">
        <f t="shared" si="2"/>
        <v>131.35446970954578</v>
      </c>
      <c r="R16" s="62">
        <f t="shared" si="0"/>
        <v>330.89546996116462</v>
      </c>
      <c r="S16" s="62">
        <f ca="1">AVERAGE(OFFSET($R$3,0,0,'Données projet'!$E$9+1,1))-AVERAGE(OFFSET($H$3,0,0,'Données projet'!$E$9+1,1))</f>
        <v>191.54009336266395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26</v>
      </c>
      <c r="N17" s="14">
        <f>IF('Données projet'!$A$36&gt;35,N16+M17-V16,IF(A17&lt;'Données projet'!$A$36,$K$205^A17,IF(A17='Données projet'!$A$36,'Données projet'!$B$36,N16+M17-V16)))</f>
        <v>124</v>
      </c>
      <c r="O17" s="14">
        <f>N17*VLOOKUP('Données projet'!$B$9,Paramètres!$A$1:$I$89,3,0)*VLOOKUP('Données projet'!$B$9,Paramètres!$A$1:$I$89,5,0)</f>
        <v>74.152000000000001</v>
      </c>
      <c r="P17" s="14">
        <f t="shared" si="33"/>
        <v>20.701062284590879</v>
      </c>
      <c r="Q17" s="22">
        <f t="shared" si="2"/>
        <v>165.20241681232909</v>
      </c>
      <c r="R17" s="62">
        <f t="shared" si="0"/>
        <v>367.23227858460228</v>
      </c>
      <c r="S17" s="62">
        <f ca="1">AVERAGE(OFFSET($R$3,0,0,'Données projet'!$E$9+1,1))-AVERAGE(OFFSET($H$3,0,0,'Données projet'!$E$9+1,1))</f>
        <v>191.54009336266395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26</v>
      </c>
      <c r="N18" s="14">
        <f>IF('Données projet'!$A$36&gt;35,N17+M18-V17,IF(A18&lt;'Données projet'!$A$36,$K$205^A18,IF(A18='Données projet'!$A$36,'Données projet'!$B$36,N17+M18-V17)))</f>
        <v>150</v>
      </c>
      <c r="O18" s="14">
        <f>N18*VLOOKUP('Données projet'!$B$9,Paramètres!$A$1:$I$89,3,0)*VLOOKUP('Données projet'!$B$9,Paramètres!$A$1:$I$89,5,0)</f>
        <v>89.7</v>
      </c>
      <c r="P18" s="14">
        <f t="shared" si="33"/>
        <v>24.492858164013299</v>
      </c>
      <c r="Q18" s="22">
        <f t="shared" si="2"/>
        <v>198.88589463565651</v>
      </c>
      <c r="R18" s="62">
        <f t="shared" si="0"/>
        <v>403.38264456853756</v>
      </c>
      <c r="S18" s="62">
        <f ca="1">AVERAGE(OFFSET($R$3,0,0,'Données projet'!$E$9+1,1))-AVERAGE(OFFSET($H$3,0,0,'Données projet'!$E$9+1,1))</f>
        <v>191.54009336266395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176</v>
      </c>
      <c r="L19" s="13">
        <f>VLOOKUP(A19,'Données projet'!$A$35:$I$55,9,0)</f>
        <v>26</v>
      </c>
      <c r="M19" s="13">
        <f t="array" ref="M19">INDEX(L:L,MIN(IF(ISNUMBER(L19:L215),ROW(L19:L215),"")))</f>
        <v>26</v>
      </c>
      <c r="N19" s="14">
        <f>IF('Données projet'!$A$36&gt;35,N18+M19-V18,IF(A19&lt;'Données projet'!$A$36,$K$205^A19,IF(A19='Données projet'!$A$36,'Données projet'!$B$36,N18+M19-V18)))</f>
        <v>176</v>
      </c>
      <c r="O19" s="14">
        <f>N19*VLOOKUP('Données projet'!$B$9,Paramètres!$A$1:$I$89,3,0)*VLOOKUP('Données projet'!$B$9,Paramètres!$A$1:$I$89,5,0)</f>
        <v>105.24800000000002</v>
      </c>
      <c r="P19" s="14">
        <f t="shared" si="33"/>
        <v>28.208515027560551</v>
      </c>
      <c r="Q19" s="22">
        <f t="shared" si="2"/>
        <v>232.43676367300131</v>
      </c>
      <c r="R19" s="62">
        <f t="shared" si="0"/>
        <v>439.3788095951154</v>
      </c>
      <c r="S19" s="62">
        <f ca="1">AVERAGE(OFFSET($R$3,0,0,'Données projet'!$E$9+1,1))-AVERAGE(OFFSET($H$3,0,0,'Données projet'!$E$9+1,1))</f>
        <v>191.54009336266395</v>
      </c>
      <c r="T19" s="62">
        <f t="shared" si="34"/>
        <v>458.38901659119472</v>
      </c>
      <c r="U19" s="16">
        <f>IF(ISNA(VLOOKUP(A19,'Données projet'!$A$35:$I$55,3,0)),0,VLOOKUP(A19,'Données projet'!$A$35:$I$55,3,0))</f>
        <v>2</v>
      </c>
      <c r="V19" s="16">
        <f>IF(ISNA(VLOOKUP(A19,'Données projet'!$A$35:$I$55,4,0)),0,VLOOKUP(A19,'Données projet'!$A$35:$I$55,4,0))</f>
        <v>43</v>
      </c>
      <c r="W19" s="17">
        <f>IF(ISNA(VLOOKUP(A19,'Données projet'!$A$35:$I$55,5,0)),0%,VLOOKUP(A19,'Données projet'!$A$35:$I$55,5,0)*VLOOKUP('Données projet'!$B$9,Paramètres!$A$1:$I$89,7,0))</f>
        <v>9.0000000000000011E-2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0.8</v>
      </c>
      <c r="Z19" s="23">
        <f>EXP(-LN(2)/35)*Z18+(1-EXP(-LN(2)/35))/(LN(2)/35)*V19*W19*VLOOKUP('Données projet'!$B$9,Paramètres!$A$1:$I$89,3,0)*0.475*44/12</f>
        <v>3.0700150566455107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29.046513807203464</v>
      </c>
      <c r="AC19" s="24">
        <f t="shared" si="3"/>
        <v>32.116528863848977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16.5</v>
      </c>
      <c r="N20" s="14">
        <f>IF('Données projet'!$A$36&gt;35,N19+M20-V19,IF(A20&lt;'Données projet'!$A$36,$K$205^A20,IF(A20='Données projet'!$A$36,'Données projet'!$B$36,N19+M20-V19)))</f>
        <v>149.5</v>
      </c>
      <c r="O20" s="14">
        <f>N20*VLOOKUP('Données projet'!$B$9,Paramètres!$A$1:$I$89,3,0)*VLOOKUP('Données projet'!$B$9,Paramètres!$A$1:$I$89,5,0)</f>
        <v>89.400999999999996</v>
      </c>
      <c r="P20" s="14">
        <f t="shared" si="33"/>
        <v>24.420704519954896</v>
      </c>
      <c r="Q20" s="22">
        <f t="shared" si="2"/>
        <v>198.23946870558811</v>
      </c>
      <c r="R20" s="62">
        <f t="shared" si="0"/>
        <v>407.60559302146083</v>
      </c>
      <c r="S20" s="62">
        <f ca="1">AVERAGE(OFFSET($R$3,0,0,'Données projet'!$E$9+1,1))-AVERAGE(OFFSET($H$3,0,0,'Données projet'!$E$9+1,1))</f>
        <v>191.54009336266395</v>
      </c>
      <c r="T20" s="62">
        <f t="shared" si="34"/>
        <v>458.38901659119472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3.0098139339089802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20.538986882902254</v>
      </c>
      <c r="AC20" s="24">
        <f t="shared" si="3"/>
        <v>23.548800816811234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16.5</v>
      </c>
      <c r="N21" s="14">
        <f>IF('Données projet'!$A$36&gt;35,N20+M21-V20,IF(A21&lt;'Données projet'!$A$36,$K$205^A21,IF(A21='Données projet'!$A$36,'Données projet'!$B$36,N20+M21-V20)))</f>
        <v>166</v>
      </c>
      <c r="O21" s="14">
        <f>N21*VLOOKUP('Données projet'!$B$9,Paramètres!$A$1:$I$89,3,0)*VLOOKUP('Données projet'!$B$9,Paramètres!$A$1:$I$89,5,0)</f>
        <v>99.268000000000001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431.31607516183806</v>
      </c>
      <c r="S21" s="62">
        <f ca="1">AVERAGE(OFFSET($R$3,0,0,'Données projet'!$E$9+1,1))-AVERAGE(OFFSET($H$3,0,0,'Données projet'!$E$9+1,1))</f>
        <v>191.54009336266395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2.9507933184702542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14.523256903601736</v>
      </c>
      <c r="AC21" s="24">
        <f t="shared" si="3"/>
        <v>17.474050222071991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16.5</v>
      </c>
      <c r="N22" s="14">
        <f>IF('Données projet'!$A$36&gt;35,N21+M22-V21,IF(A22&lt;'Données projet'!$A$36,$K$205^A22,IF(A22='Données projet'!$A$36,'Données projet'!$B$36,N21+M22-V21)))</f>
        <v>182.5</v>
      </c>
      <c r="O22" s="14">
        <f>N22*VLOOKUP('Données projet'!$B$9,Paramètres!$A$1:$I$89,3,0)*VLOOKUP('Données projet'!$B$9,Paramètres!$A$1:$I$89,5,0)</f>
        <v>109.13500000000001</v>
      </c>
      <c r="P22" s="14">
        <f t="shared" si="33"/>
        <v>29.12709027953175</v>
      </c>
      <c r="Q22" s="22">
        <f t="shared" si="2"/>
        <v>240.80647390351774</v>
      </c>
      <c r="R22" s="62">
        <f t="shared" si="0"/>
        <v>454.95856814654127</v>
      </c>
      <c r="S22" s="62">
        <f ca="1">AVERAGE(OFFSET($R$3,0,0,'Données projet'!$E$9+1,1))-AVERAGE(OFFSET($H$3,0,0,'Données projet'!$E$9+1,1))</f>
        <v>191.54009336266395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2.8929300613012607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10.269493441451129</v>
      </c>
      <c r="AC22" s="24">
        <f t="shared" si="3"/>
        <v>13.162423502752389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199</v>
      </c>
      <c r="O23" s="14">
        <f>N23*VLOOKUP('Données projet'!$B$9,Paramètres!$A$1:$I$89,3,0)*VLOOKUP('Données projet'!$B$9,Paramètres!$A$1:$I$89,5,0)</f>
        <v>119.00200000000001</v>
      </c>
      <c r="P23" s="14">
        <f t="shared" si="33"/>
        <v>31.442119166644662</v>
      </c>
      <c r="Q23" s="22">
        <f t="shared" si="2"/>
        <v>262.02350754857275</v>
      </c>
      <c r="R23" s="62">
        <f t="shared" si="0"/>
        <v>478.5382104354685</v>
      </c>
      <c r="S23" s="62">
        <f ca="1">AVERAGE(OFFSET($R$3,0,0,'Données projet'!$E$9+1,1))-AVERAGE(OFFSET($H$3,0,0,'Données projet'!$E$9+1,1))</f>
        <v>191.54009336266395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2.8362014673122493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7.2616284518008687</v>
      </c>
      <c r="AC23" s="24">
        <f t="shared" si="3"/>
        <v>10.097829919113117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215.5</v>
      </c>
      <c r="O24" s="14">
        <f>N24*VLOOKUP('Données projet'!$B$9,Paramètres!$A$1:$I$89,3,0)*VLOOKUP('Données projet'!$B$9,Paramètres!$A$1:$I$89,5,0)</f>
        <v>128.86900000000003</v>
      </c>
      <c r="P24" s="14">
        <f t="shared" si="33"/>
        <v>33.734885681578668</v>
      </c>
      <c r="Q24" s="22">
        <f t="shared" si="2"/>
        <v>283.20176756208286</v>
      </c>
      <c r="R24" s="62">
        <f t="shared" si="0"/>
        <v>502.05929593795724</v>
      </c>
      <c r="S24" s="62">
        <f ca="1">AVERAGE(OFFSET($R$3,0,0,'Données projet'!$E$9+1,1))-AVERAGE(OFFSET($H$3,0,0,'Données projet'!$E$9+1,1))</f>
        <v>191.54009336266395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2.7805852864503366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5.1347467207255653</v>
      </c>
      <c r="AC24" s="24">
        <f t="shared" si="3"/>
        <v>7.9153320071759019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16.5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232</v>
      </c>
      <c r="O25" s="14">
        <f>N25*VLOOKUP('Données projet'!$B$9,Paramètres!$A$1:$I$89,3,0)*VLOOKUP('Données projet'!$B$9,Paramètres!$A$1:$I$89,5,0)</f>
        <v>138.73599999999999</v>
      </c>
      <c r="P25" s="14">
        <f t="shared" si="33"/>
        <v>36.007288175538044</v>
      </c>
      <c r="Q25" s="22">
        <f t="shared" si="2"/>
        <v>304.34456023906205</v>
      </c>
      <c r="R25" s="62">
        <f t="shared" si="0"/>
        <v>525.52547414253047</v>
      </c>
      <c r="S25" s="62">
        <f ca="1">AVERAGE(OFFSET($R$3,0,0,'Données projet'!$E$9+1,1))-AVERAGE(OFFSET($H$3,0,0,'Données projet'!$E$9+1,1))</f>
        <v>191.54009336266395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10.722377992049285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26.380531333640207</v>
      </c>
      <c r="AC25" s="24">
        <f t="shared" si="3"/>
        <v>37.102909325689495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</v>
      </c>
      <c r="O26" s="14">
        <f>N26*VLOOKUP('Données projet'!$B$9,Paramètres!$A$1:$I$89,3,0)*VLOOKUP('Données projet'!$B$9,Paramètres!$A$1:$I$89,5,0)</f>
        <v>115.18975</v>
      </c>
      <c r="P26" s="14">
        <f t="shared" si="33"/>
        <v>30.550430193620951</v>
      </c>
      <c r="Q26" s="22">
        <f t="shared" si="2"/>
        <v>253.83081383722313</v>
      </c>
      <c r="R26" s="62">
        <f t="shared" si="0"/>
        <v>477.31601054676963</v>
      </c>
      <c r="S26" s="62">
        <f ca="1">AVERAGE(OFFSET($R$3,0,0,'Données projet'!$E$9+1,1))-AVERAGE(OFFSET($H$3,0,0,'Données projet'!$E$9+1,1))</f>
        <v>191.54009336266395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10.512118699630003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18.653852597321187</v>
      </c>
      <c r="AC26" s="24">
        <f t="shared" si="3"/>
        <v>29.165971296951192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</v>
      </c>
      <c r="O27" s="14">
        <f>N27*VLOOKUP('Données projet'!$B$9,Paramètres!$A$1:$I$89,3,0)*VLOOKUP('Données projet'!$B$9,Paramètres!$A$1:$I$89,5,0)</f>
        <v>125.13150000000002</v>
      </c>
      <c r="P27" s="14">
        <f t="shared" si="33"/>
        <v>32.868905092404546</v>
      </c>
      <c r="Q27" s="22">
        <f t="shared" si="2"/>
        <v>275.18403886927121</v>
      </c>
      <c r="R27" s="62">
        <f t="shared" si="0"/>
        <v>500.95474705289098</v>
      </c>
      <c r="S27" s="62">
        <f ca="1">AVERAGE(OFFSET($R$3,0,0,'Données projet'!$E$9+1,1))-AVERAGE(OFFSET($H$3,0,0,'Données projet'!$E$9+1,1))</f>
        <v>191.54009336266395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10.305982463689556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13.190265666820105</v>
      </c>
      <c r="AC27" s="24">
        <f t="shared" si="3"/>
        <v>23.496248130509663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</v>
      </c>
      <c r="O28" s="14">
        <f>N28*VLOOKUP('Données projet'!$B$9,Paramètres!$A$1:$I$89,3,0)*VLOOKUP('Données projet'!$B$9,Paramètres!$A$1:$I$89,5,0)</f>
        <v>135.07325</v>
      </c>
      <c r="P28" s="14">
        <f t="shared" si="33"/>
        <v>35.166013795582487</v>
      </c>
      <c r="Q28" s="22">
        <f t="shared" si="2"/>
        <v>296.5000511106395</v>
      </c>
      <c r="R28" s="62">
        <f t="shared" si="0"/>
        <v>524.53782507697156</v>
      </c>
      <c r="S28" s="62">
        <f ca="1">AVERAGE(OFFSET($R$3,0,0,'Données projet'!$E$9+1,1))-AVERAGE(OFFSET($H$3,0,0,'Données projet'!$E$9+1,1))</f>
        <v>191.54009336266395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10.103888433605213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9.3269262986605952</v>
      </c>
      <c r="AC28" s="24">
        <f t="shared" si="3"/>
        <v>19.430814732265809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</v>
      </c>
      <c r="O29" s="14">
        <f>N29*VLOOKUP('Données projet'!$B$9,Paramètres!$A$1:$I$89,3,0)*VLOOKUP('Données projet'!$B$9,Paramètres!$A$1:$I$89,5,0)</f>
        <v>145.01500000000001</v>
      </c>
      <c r="P29" s="14">
        <f t="shared" si="33"/>
        <v>37.443507744276459</v>
      </c>
      <c r="Q29" s="22">
        <f t="shared" si="2"/>
        <v>317.78190098794818</v>
      </c>
      <c r="R29" s="62">
        <f t="shared" si="0"/>
        <v>548.06861503713833</v>
      </c>
      <c r="S29" s="62">
        <f ca="1">AVERAGE(OFFSET($R$3,0,0,'Données projet'!$E$9+1,1))-AVERAGE(OFFSET($H$3,0,0,'Données projet'!$E$9+1,1))</f>
        <v>191.54009336266395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9.9057573441856377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6.5951328334100534</v>
      </c>
      <c r="AC29" s="24">
        <f t="shared" si="3"/>
        <v>16.500890177595693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</v>
      </c>
      <c r="O30" s="14">
        <f>N30*VLOOKUP('Données projet'!$B$9,Paramètres!$A$1:$I$89,3,0)*VLOOKUP('Données projet'!$B$9,Paramètres!$A$1:$I$89,5,0)</f>
        <v>154.95675</v>
      </c>
      <c r="P30" s="14">
        <f t="shared" si="33"/>
        <v>39.702884639661342</v>
      </c>
      <c r="Q30" s="22">
        <f t="shared" si="2"/>
        <v>339.03219699741015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191.54009336266395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9.711511484581548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4.6634631493302985</v>
      </c>
      <c r="AC30" s="24">
        <f t="shared" si="3"/>
        <v>14.374974633911847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</v>
      </c>
      <c r="O31" s="14">
        <f>N31*VLOOKUP('Données projet'!$B$9,Paramètres!$A$1:$I$89,3,0)*VLOOKUP('Données projet'!$B$9,Paramètres!$A$1:$I$89,5,0)</f>
        <v>164.89850000000001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191.54009336266395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9.521074667806019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3.2975664167050276</v>
      </c>
      <c r="AC31" s="24">
        <f t="shared" si="3"/>
        <v>12.818641084511047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</v>
      </c>
      <c r="O32" s="14">
        <f>N32*VLOOKUP('Données projet'!$B$9,Paramètres!$A$1:$I$89,3,0)*VLOOKUP('Données projet'!$B$9,Paramètres!$A$1:$I$89,5,0)</f>
        <v>174.84025000000003</v>
      </c>
      <c r="P32" s="14">
        <f t="shared" si="33"/>
        <v>44.172300963535264</v>
      </c>
      <c r="Q32" s="22">
        <f t="shared" si="2"/>
        <v>381.44685959482393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191.54009336266395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9.334372200852469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2.3317315746651497</v>
      </c>
      <c r="AC32" s="24">
        <f t="shared" si="3"/>
        <v>11.66610377551762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</v>
      </c>
      <c r="O33" s="14">
        <f>N33*VLOOKUP('Données projet'!$B$9,Paramètres!$A$1:$I$89,3,0)*VLOOKUP('Données projet'!$B$9,Paramètres!$A$1:$I$89,5,0)</f>
        <v>184.78200000000004</v>
      </c>
      <c r="P33" s="14">
        <f t="shared" si="33"/>
        <v>46.384464109944147</v>
      </c>
      <c r="Q33" s="22">
        <f t="shared" si="2"/>
        <v>402.61492499148608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191.54009336266395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53.273872832303866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43.492012888659595</v>
      </c>
      <c r="AC33" s="24">
        <f t="shared" si="3"/>
        <v>140.7147004380991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191.54009336266395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52.229204679916315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30.753497241023926</v>
      </c>
      <c r="AC34" s="24">
        <f t="shared" si="3"/>
        <v>125.72973398846807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191.54009336266395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51.205021832812427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21.746006444329801</v>
      </c>
      <c r="AC35" s="24">
        <f t="shared" si="3"/>
        <v>114.52914050481479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191.54009336266395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50.200922586650393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15.376748620511966</v>
      </c>
      <c r="AC36" s="24">
        <f t="shared" si="3"/>
        <v>106.01882776947133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191.54009336266395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49.216513114265531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10.873003222164902</v>
      </c>
      <c r="AC37" s="24">
        <f t="shared" si="3"/>
        <v>99.424807345835063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191.54009336266395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48.251407311203643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7.6883743102559841</v>
      </c>
      <c r="AC38" s="24">
        <f t="shared" si="3"/>
        <v>94.199447029659041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191.54009336266395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47.305226644283387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5.436501611082452</v>
      </c>
      <c r="AC39" s="24">
        <f t="shared" si="3"/>
        <v>89.955181100989677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191.54009336266395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46.377600003128215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3.8441871551279929</v>
      </c>
      <c r="AC40" s="24">
        <f t="shared" si="3"/>
        <v>86.417636178846038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191.54009336266395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45.46816355460971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2.7182508055412264</v>
      </c>
      <c r="AC41" s="24">
        <f t="shared" si="3"/>
        <v>83.392485985815767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191.54009336266395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44.576560600145193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1.9220935775639967</v>
      </c>
      <c r="AC42" s="24">
        <f t="shared" si="3"/>
        <v>80.742013923363373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191.54009336266395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43.702441435793617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1.3591254027706134</v>
      </c>
      <c r="AC43" s="24">
        <f t="shared" si="3"/>
        <v>78.368540111193482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191.54009336266395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42.845463215094931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0.96104678878199845</v>
      </c>
      <c r="AC44" s="24">
        <f t="shared" si="3"/>
        <v>76.202702340828523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191.54009336266395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42.005289814599045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0.67956270138530683</v>
      </c>
      <c r="AC45" s="24">
        <f t="shared" si="3"/>
        <v>74.195169269840292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191.54009336266395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41.18159170203171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0.48052339439099934</v>
      </c>
      <c r="AC46" s="24">
        <f t="shared" si="3"/>
        <v>72.310780581588915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191.54009336266395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40.374045807045583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0.33978135069265347</v>
      </c>
      <c r="AC47" s="24">
        <f t="shared" si="3"/>
        <v>70.524403273469304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191.54009336266395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39.582335394505769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0.2402616971954997</v>
      </c>
      <c r="AC48" s="24">
        <f t="shared" si="3"/>
        <v>68.818001435877605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191.54009336266395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38.806149940260191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0.16989067534632676</v>
      </c>
      <c r="AC49" s="24">
        <f t="shared" si="3"/>
        <v>67.178564103189302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191.54009336266395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38.045185009345992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0.12013084859774988</v>
      </c>
      <c r="AC50" s="24">
        <f t="shared" si="3"/>
        <v>65.596639857652335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191.54009336266395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37.299142136584244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8.4945337673163396E-2</v>
      </c>
      <c r="AC51" s="24">
        <f t="shared" si="3"/>
        <v>64.06530047664333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191.54009336266395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36.567728709516132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6.0065424298874945E-2</v>
      </c>
      <c r="AC52" s="24">
        <f t="shared" si="3"/>
        <v>62.579407963546679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191.54009336266395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35.850657853634686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4.2472668836581705E-2</v>
      </c>
      <c r="AC53" s="24">
        <f t="shared" si="3"/>
        <v>61.135096107292867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191.54009336266395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35.147648319867038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3.0032712149437479E-2</v>
      </c>
      <c r="AC54" s="24">
        <f t="shared" si="3"/>
        <v>59.729403740503848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191.54009336266395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34.458424374263096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2.1236334418290856E-2</v>
      </c>
      <c r="AC55" s="24">
        <f t="shared" si="3"/>
        <v>58.360015268586196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191.54009336266395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33.78271568984735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1.5016356074718741E-2</v>
      </c>
      <c r="AC56" s="24">
        <f t="shared" si="3"/>
        <v>57.025077054573011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191.54009336266395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33.1202572405914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1.061816720914543E-2</v>
      </c>
      <c r="AC57" s="24">
        <f t="shared" si="3"/>
        <v>55.723067445716936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191.54009336266395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32.470789197465599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7.5081780373593716E-3</v>
      </c>
      <c r="AC58" s="24">
        <f t="shared" si="3"/>
        <v>54.452704734070785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191.54009336266395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31.834056826529107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5.3090836045727157E-3</v>
      </c>
      <c r="AC59" s="24">
        <f t="shared" si="3"/>
        <v>53.212881943897614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191.54009336266395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31.20981038901828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3.7540890186796867E-3</v>
      </c>
      <c r="AC60" s="24">
        <f t="shared" si="3"/>
        <v>52.00262059187326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191.54009336266395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30.59780504339431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2.6545418022863583E-3</v>
      </c>
      <c r="AC61" s="24">
        <f t="shared" si="3"/>
        <v>50.821037866351091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191.54009336266395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29.997800749311622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1.8770445093398435E-3</v>
      </c>
      <c r="AC62" s="24">
        <f t="shared" si="3"/>
        <v>49.6673232985233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191.54009336266395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29.409562173469414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1.3272709011431794E-3</v>
      </c>
      <c r="AC63" s="24">
        <f t="shared" si="3"/>
        <v>48.54072214847028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191.54009336266395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28.832858597309368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9.3852225466992199E-4</v>
      </c>
      <c r="AC64" s="24">
        <f t="shared" si="3"/>
        <v>47.440523542375971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191.54009336266395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28.267463826523372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6.6363545057158979E-4</v>
      </c>
      <c r="AC65" s="24">
        <f t="shared" si="3"/>
        <v>46.36605197226887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191.54009336266395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27.713156102335731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4.6926112733496105E-4</v>
      </c>
      <c r="AC66" s="24">
        <f t="shared" si="3"/>
        <v>45.31666117629549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191.54009336266395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27.169718014525081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3.3181772528579495E-4</v>
      </c>
      <c r="AC67" s="24">
        <f t="shared" si="3"/>
        <v>44.291729705077472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191.54009336266395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26.636936416151894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2.3463056366748055E-4</v>
      </c>
      <c r="AC68" s="24">
        <f t="shared" ref="AC68:AC131" si="57">SUM(Z68:AB68)</f>
        <v>43.29065768303019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191.54009336266395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26.114602339958118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1.659088626428975E-4</v>
      </c>
      <c r="AC69" s="24">
        <f t="shared" si="57"/>
        <v>42.312864417296566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191.54009336266395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25.602510916406175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1.173152818337403E-4</v>
      </c>
      <c r="AC70" s="24">
        <f t="shared" si="57"/>
        <v>41.357786608615989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191.54009336266395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25.100461293325157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8.2954431321448764E-5</v>
      </c>
      <c r="AC71" s="24">
        <f t="shared" si="57"/>
        <v>40.424876990339591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191.54009336266395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24.608256557132727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5.8657640916870158E-5</v>
      </c>
      <c r="AC72" s="24">
        <f t="shared" si="57"/>
        <v>39.513603272639187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191.54009336266395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24.125703655601782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4.1477215660724389E-5</v>
      </c>
      <c r="AC73" s="24">
        <f t="shared" si="57"/>
        <v>38.623447304905625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191.54009336266395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23.652613322141654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2.9328820458435086E-5</v>
      </c>
      <c r="AC74" s="24">
        <f t="shared" si="57"/>
        <v>37.753904394753519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191.54009336266395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23.188800001564069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2.0738607830362198E-5</v>
      </c>
      <c r="AC75" s="24">
        <f t="shared" si="57"/>
        <v>36.904482740026204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191.54009336266395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22.734081777304816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1.4664410229217545E-5</v>
      </c>
      <c r="AC76" s="24">
        <f t="shared" si="57"/>
        <v>36.074702942908019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191.54009336266395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22.288280300072557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1.0369303915181101E-5</v>
      </c>
      <c r="AC77" s="24">
        <f t="shared" si="57"/>
        <v>35.264097584242315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191.54009336266395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21.851220717896773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7.3322051146087732E-6</v>
      </c>
      <c r="AC78" s="24">
        <f t="shared" si="57"/>
        <v>34.472210842512695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191.54009336266395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21.42273160754743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5.1846519575905512E-6</v>
      </c>
      <c r="AC79" s="24">
        <f t="shared" si="57"/>
        <v>33.698598146443089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191.54009336266395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21.002644907299487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3.6661025573043874E-6</v>
      </c>
      <c r="AC80" s="24">
        <f t="shared" si="57"/>
        <v>32.942825853354456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191.54009336266395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20.59079585101582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2.592325978795276E-6</v>
      </c>
      <c r="AC81" s="24">
        <f t="shared" si="57"/>
        <v>32.204470947667275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191.54009336266395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20.187022903522756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1.8330512786521939E-6</v>
      </c>
      <c r="AC82" s="24">
        <f t="shared" si="57"/>
        <v>31.483120755532241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191.54009336266395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19.791167697252853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1.2961629893976382E-6</v>
      </c>
      <c r="AC83" s="24">
        <f t="shared" si="57"/>
        <v>30.778372672699764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191.54009336266395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19.403074970130067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9.1652563932609717E-7</v>
      </c>
      <c r="AC84" s="24">
        <f t="shared" si="57"/>
        <v>30.089833903537681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191.54009336266395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19.022592504672968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6.4808149469881921E-7</v>
      </c>
      <c r="AC85" s="24">
        <f t="shared" si="57"/>
        <v>29.417121209672622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191.54009336266395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18.649571068292094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4.5826281966304864E-7</v>
      </c>
      <c r="AC86" s="24">
        <f t="shared" si="57"/>
        <v>28.759860667132166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191.54009336266395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18.283864354758038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3.2404074734940966E-7</v>
      </c>
      <c r="AC87" s="24">
        <f t="shared" si="57"/>
        <v>28.11768743114996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191.54009336266395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17.925328926817315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2.2913140983152437E-7</v>
      </c>
      <c r="AC88" s="24">
        <f t="shared" si="57"/>
        <v>27.490245507998591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191.54009336266395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17.573824159933491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1.6202037367470486E-7</v>
      </c>
      <c r="AC89" s="24">
        <f t="shared" si="57"/>
        <v>26.877187533359837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191.54009336266395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17.229212187131523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1.145657049157622E-7</v>
      </c>
      <c r="AC90" s="24">
        <f t="shared" si="57"/>
        <v>26.278174556844696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191.54009336266395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16.89135784492365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8.1010186837352441E-8</v>
      </c>
      <c r="AC91" s="24">
        <f t="shared" si="57"/>
        <v>25.692875832350055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191.54009336266395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16.560128620295675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5.7282852457881106E-8</v>
      </c>
      <c r="AC92" s="24">
        <f t="shared" si="57"/>
        <v>25.120968613992083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191.54009336266395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16.235394598732775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4.0505093418676227E-8</v>
      </c>
      <c r="AC93" s="24">
        <f t="shared" si="57"/>
        <v>24.562137957395187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191.54009336266395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15.917028413264529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2.864142622894056E-8</v>
      </c>
      <c r="AC94" s="24">
        <f t="shared" si="57"/>
        <v>24.016076526143863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191.54009336266395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15.604905194509115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2.0252546709338117E-8</v>
      </c>
      <c r="AC95" s="24">
        <f t="shared" si="57"/>
        <v>23.482484403225655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191.54009336266395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15.29890252169713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1.4320713114470282E-8</v>
      </c>
      <c r="AC96" s="24">
        <f t="shared" si="57"/>
        <v>22.961068907309404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191.54009336266395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14.998900374655788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1.012627335466906E-8</v>
      </c>
      <c r="AC97" s="24">
        <f t="shared" si="57"/>
        <v>22.451544413714839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191.54009336266395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14.704781086734684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7.1603565572351424E-9</v>
      </c>
      <c r="AC98" s="24">
        <f t="shared" si="57"/>
        <v>21.953632179939131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191.54009336266395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14.416429298654661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5.0631366773345309E-9</v>
      </c>
      <c r="AC99" s="24">
        <f t="shared" si="57"/>
        <v>21.467060175613504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191.54009336266395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14.133731913261663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3.5801782786175716E-9</v>
      </c>
      <c r="AC100" s="24">
        <f t="shared" si="57"/>
        <v>20.991562916768995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191.54009336266395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13.856578051167842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2.5315683386672659E-9</v>
      </c>
      <c r="AC101" s="24">
        <f t="shared" si="57"/>
        <v>20.526881304295898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191.54009336266395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13.584859007262517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1.790089139308786E-9</v>
      </c>
      <c r="AC102" s="24">
        <f t="shared" si="57"/>
        <v>20.072762466485532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191.54009336266395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13.318468208075926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1.2657841693336331E-9</v>
      </c>
      <c r="AC103" s="24">
        <f t="shared" si="57"/>
        <v>19.62895960554712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191.54009336266395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13.057301169979038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8.9504456965439322E-10</v>
      </c>
      <c r="AC104" s="24">
        <f t="shared" si="57"/>
        <v>19.195231847995935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191.54009336266395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12.801255458203066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6.3289208466681667E-10</v>
      </c>
      <c r="AC105" s="24">
        <f t="shared" si="57"/>
        <v>18.771344098812165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191.54009336266395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12.550230646662557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4.4752228482719666E-10</v>
      </c>
      <c r="AC106" s="24">
        <f t="shared" si="57"/>
        <v>18.357066899272819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191.54009336266395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12.304128278566342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3.1644604233340839E-10</v>
      </c>
      <c r="AC107" s="24">
        <f t="shared" si="57"/>
        <v>17.952176288361894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191.54009336266395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12.06285182780087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2.2376114241359838E-10</v>
      </c>
      <c r="AC108" s="24">
        <f t="shared" si="57"/>
        <v>17.556453667666592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191.54009336266395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11.826306661070806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1.5822302116670422E-10</v>
      </c>
      <c r="AC109" s="24">
        <f t="shared" si="57"/>
        <v>17.169685669670017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191.54009336266395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11.594400000782013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1.118805712067992E-10</v>
      </c>
      <c r="AC110" s="24">
        <f t="shared" si="57"/>
        <v>16.791664029352972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191.54009336266395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11.367040888652387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7.9111510583352123E-11</v>
      </c>
      <c r="AC111" s="24">
        <f t="shared" si="57"/>
        <v>16.422185459020127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191.54009336266395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11.144140150036257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5.5940285603399615E-11</v>
      </c>
      <c r="AC112" s="24">
        <f t="shared" si="57"/>
        <v>16.061051526267786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191.54009336266395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10.925610358948365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3.9555755291676068E-11</v>
      </c>
      <c r="AC113" s="24">
        <f t="shared" si="57"/>
        <v>15.708068535012856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191.54009336266395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10.711365803773695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2.7970142801699811E-11</v>
      </c>
      <c r="AC114" s="24">
        <f t="shared" si="57"/>
        <v>15.363047409504652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191.54009336266395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10.501322453649724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1.9777877645838037E-11</v>
      </c>
      <c r="AC115" s="24">
        <f t="shared" si="57"/>
        <v>15.025803581243238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191.54009336266395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10.295397925507892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1.3985071400849907E-11</v>
      </c>
      <c r="AC116" s="24">
        <f t="shared" si="57"/>
        <v>14.696156878729987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191.54009336266395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10.09351145176136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9.8889388229190202E-12</v>
      </c>
      <c r="AC117" s="24">
        <f t="shared" si="57"/>
        <v>14.373931419978026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191.54009336266395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9.8955838486264085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6.9925357004249551E-12</v>
      </c>
      <c r="AC118" s="24">
        <f t="shared" si="57"/>
        <v>14.05895550771206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191.54009336266395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9.7015374850650158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4.9444694114595109E-12</v>
      </c>
      <c r="AC119" s="24">
        <f t="shared" si="57"/>
        <v>13.751061527188915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191.54009336266395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9.5112962523364661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3.496267850212478E-12</v>
      </c>
      <c r="AC120" s="24">
        <f t="shared" si="57"/>
        <v>13.450085846571959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191.54009336266395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9.3247855341460291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2.4722347057297558E-12</v>
      </c>
      <c r="AC121" s="24">
        <f t="shared" si="57"/>
        <v>13.155868719794283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191.54009336266395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9.141932177379001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1.7481339251062394E-12</v>
      </c>
      <c r="AC122" s="24">
        <f t="shared" si="57"/>
        <v>12.868254191847138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191.54009336266395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8.9626644634086396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1.2361173528648781E-12</v>
      </c>
      <c r="AC123" s="24">
        <f t="shared" si="57"/>
        <v>12.587090006431923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191.54009336266395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8.7869120799667293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8.7406696255311979E-13</v>
      </c>
      <c r="AC124" s="24">
        <f t="shared" si="57"/>
        <v>12.312227515915456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191.54009336266395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8.6146060935657456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6.1805867643243916E-13</v>
      </c>
      <c r="AC125" s="24">
        <f t="shared" si="57"/>
        <v>12.043521593529942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191.54009336266395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8.445678922461811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4.3703348127655995E-13</v>
      </c>
      <c r="AC126" s="24">
        <f t="shared" si="57"/>
        <v>11.780830547760493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191.54009336266395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8.2800643101478233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3.0902933821621963E-13</v>
      </c>
      <c r="AC127" s="24">
        <f t="shared" si="57"/>
        <v>11.524016038864595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191.54009336266395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8.1176972993663732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2.1851674063828002E-13</v>
      </c>
      <c r="AC128" s="24">
        <f t="shared" si="57"/>
        <v>11.272942997469295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191.54009336266395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7.9585142066322501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1.5451466910810984E-13</v>
      </c>
      <c r="AC129" s="24">
        <f t="shared" si="57"/>
        <v>11.02747954519333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191.54009336266395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7.8024525972545442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1.0925837031914002E-13</v>
      </c>
      <c r="AC130" s="24">
        <f t="shared" si="57"/>
        <v>10.787496917242759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191.54009336266395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7.6494512608485525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7.7257334554054933E-14</v>
      </c>
      <c r="AC131" s="24">
        <f t="shared" si="57"/>
        <v>10.55286938693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191.54009336266395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7.4994501873278816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5.4629185159570025E-14</v>
      </c>
      <c r="AC132" s="24">
        <f t="shared" ref="AC132:AC153" si="111">SUM(Z132:AB132)</f>
        <v>10.323474192067488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191.54009336266395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7.3523905433673304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3.8628667277027473E-14</v>
      </c>
      <c r="AC133" s="24">
        <f t="shared" si="111"/>
        <v>10.099191463188351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191.54009336266395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7.2082146493273198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2.7314592579785016E-14</v>
      </c>
      <c r="AC134" s="24">
        <f t="shared" si="111"/>
        <v>9.8799041535478409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191.54009336266395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7.0668659566308216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1.931433363851374E-14</v>
      </c>
      <c r="AC135" s="24">
        <f t="shared" si="111"/>
        <v>9.6654979708603808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191.54009336266395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6.9282890255839114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1.3657296289892509E-14</v>
      </c>
      <c r="AC136" s="24">
        <f t="shared" si="111"/>
        <v>9.4558613107282401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191.54009336266395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6.7924295036312499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9.6571668192568698E-15</v>
      </c>
      <c r="AC137" s="24">
        <f t="shared" si="111"/>
        <v>9.2508851917190533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191.54009336266395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6.6592341040379539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6.8286481449462547E-15</v>
      </c>
      <c r="AC138" s="24">
        <f t="shared" si="111"/>
        <v>9.0504631920504295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191.54009336266395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6.52865058498951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4.8285834096284349E-15</v>
      </c>
      <c r="AC139" s="24">
        <f t="shared" si="111"/>
        <v>8.8544913878410103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191.54009336266395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6.4006277291015241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3.4143240724731273E-15</v>
      </c>
      <c r="AC140" s="24">
        <f t="shared" si="111"/>
        <v>8.6628682928883958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191.54009336266395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6.2751153233312706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2.4142917048142175E-15</v>
      </c>
      <c r="AC141" s="24">
        <f t="shared" si="111"/>
        <v>8.4754947999353281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191.54009336266395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6.152064139283163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1.7071620362365637E-15</v>
      </c>
      <c r="AC142" s="24">
        <f t="shared" si="111"/>
        <v>8.2922741233865533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191.54009336266395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6.0314259139004278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1.2071458524071087E-15</v>
      </c>
      <c r="AC143" s="24">
        <f t="shared" si="111"/>
        <v>8.1131117434397613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191.54009336266395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5.9131533305353958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8.5358101811828184E-16</v>
      </c>
      <c r="AC144" s="24">
        <f t="shared" si="111"/>
        <v>7.9379153515948744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191.54009336266395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5.7972000003909994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6.0357292620355436E-16</v>
      </c>
      <c r="AC145" s="24">
        <f t="shared" si="111"/>
        <v>7.7665947975069995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191.54009336266395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5.6835204443261871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4.2679050905914092E-16</v>
      </c>
      <c r="AC146" s="24">
        <f t="shared" si="111"/>
        <v>7.5990620371490785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191.54009336266395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5.5720700750181225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3.0178646310177718E-16</v>
      </c>
      <c r="AC147" s="24">
        <f t="shared" si="111"/>
        <v>7.4352310822513168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191.54009336266395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5.4628051794741763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2.1339525452957046E-16</v>
      </c>
      <c r="AC148" s="24">
        <f t="shared" si="111"/>
        <v>7.2750179509852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191.54009336266395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5.3556829018868415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1.5089323155088859E-16</v>
      </c>
      <c r="AC149" s="24">
        <f t="shared" si="111"/>
        <v>7.1183406198607688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191.54009336266395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5.2506612268248567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1.0669762726478523E-16</v>
      </c>
      <c r="AC150" s="24">
        <f t="shared" si="111"/>
        <v>6.9651189768066457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191.54009336266395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5.1476989627539407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7.5446615775444296E-17</v>
      </c>
      <c r="AC151" s="24">
        <f t="shared" si="111"/>
        <v>6.8152747754030631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191.54009336266395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5.0467557258806748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5.3348813632392615E-17</v>
      </c>
      <c r="AC152" s="24">
        <f t="shared" si="111"/>
        <v>6.6687315902389068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191.54009336266395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4.9477919243131989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3.7723307887722148E-17</v>
      </c>
      <c r="AC153" s="24">
        <f t="shared" si="111"/>
        <v>6.5254147733645516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191.54009336266395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4.8507687425325026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2.6674406816196307E-17</v>
      </c>
      <c r="AC154" s="24">
        <f t="shared" ref="AC154:AC203" si="163">SUM(Z154:AB154)</f>
        <v>6.3852514118129662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191.54009336266395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4.7556481261682277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1.8861653943861074E-17</v>
      </c>
      <c r="AC155" s="24">
        <f t="shared" si="163"/>
        <v>6.2481702861622797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191.54009336266395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4.6623927670730092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1.3337203408098154E-17</v>
      </c>
      <c r="AC156" s="24">
        <f t="shared" si="163"/>
        <v>6.1141018301136949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191.54009336266395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4.5709660886894952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9.4308269719305369E-18</v>
      </c>
      <c r="AC157" s="24">
        <f t="shared" si="163"/>
        <v>5.9829780910592714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191.54009336266395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4.4813322317043145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6.6686017040490768E-18</v>
      </c>
      <c r="AC158" s="24">
        <f t="shared" si="163"/>
        <v>5.8547326916148057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191.54009336266395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4.3934560399833593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4.7154134859652685E-18</v>
      </c>
      <c r="AC159" s="24">
        <f t="shared" si="163"/>
        <v>5.729300792093607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191.54009336266395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4.3073030467828675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3.3343008520245384E-18</v>
      </c>
      <c r="AC160" s="24">
        <f t="shared" si="163"/>
        <v>5.6066190538976377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191.54009336266395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4.2228394612309001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2.3577067429826342E-18</v>
      </c>
      <c r="AC161" s="24">
        <f t="shared" si="163"/>
        <v>5.4866256038030574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191.54009336266395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4.1400321550739063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1.6671504260122692E-18</v>
      </c>
      <c r="AC162" s="24">
        <f t="shared" si="163"/>
        <v>5.3692599991178032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191.54009336266395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4.0588486496831822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1.1788533714913171E-18</v>
      </c>
      <c r="AC163" s="24">
        <f t="shared" si="163"/>
        <v>5.2544631936894159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191.54009336266395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3.9792571033161206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8.3357521300613461E-19</v>
      </c>
      <c r="AC164" s="24">
        <f t="shared" si="163"/>
        <v>5.1421775047418681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191.54009336266395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3.9012262986272677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5.8942668574565856E-19</v>
      </c>
      <c r="AC165" s="24">
        <f t="shared" si="163"/>
        <v>5.0323465805207022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191.54009336266395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3.8247256304242718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4.167876065030673E-19</v>
      </c>
      <c r="AC166" s="24">
        <f t="shared" si="163"/>
        <v>4.9249153687262996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191.54009336266395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3.7497250936639364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2.9471334287282928E-19</v>
      </c>
      <c r="AC167" s="24">
        <f t="shared" si="163"/>
        <v>4.8198300857156315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191.54009336266395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3.6761952716836608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2.0839380325153365E-19</v>
      </c>
      <c r="AC168" s="24">
        <f t="shared" si="163"/>
        <v>4.7170381864533262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191.54009336266395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3.6041073246636555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1.4735667143641464E-19</v>
      </c>
      <c r="AC169" s="24">
        <f t="shared" si="163"/>
        <v>4.6164883351933943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191.54009336266395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3.5334329783154064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1.0419690162576683E-19</v>
      </c>
      <c r="AC170" s="24">
        <f t="shared" si="163"/>
        <v>4.5181303768734065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191.54009336266395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3.4641445127919517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7.367833571820732E-20</v>
      </c>
      <c r="AC171" s="24">
        <f t="shared" si="163"/>
        <v>4.4219153092033974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191.54009336266395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3.3962147518156209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5.2098450812883413E-20</v>
      </c>
      <c r="AC172" s="24">
        <f t="shared" si="163"/>
        <v>4.3277952554322185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191.54009336266395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3.329617052018973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3.683916785910366E-20</v>
      </c>
      <c r="AC173" s="24">
        <f t="shared" si="163"/>
        <v>4.2357234377744852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191.54009336266395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3.2643252924947515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2.6049225406441706E-20</v>
      </c>
      <c r="AC174" s="24">
        <f t="shared" si="163"/>
        <v>4.1456541514817156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191.54009336266395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3.2003138645507589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1.841958392955183E-20</v>
      </c>
      <c r="AC175" s="24">
        <f t="shared" si="163"/>
        <v>4.0575427395416535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191.54009336266395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3.1375576616656322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1.3024612703220853E-20</v>
      </c>
      <c r="AC176" s="24">
        <f t="shared" si="163"/>
        <v>3.9713455679901939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191.54009336266395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3.0760320696415784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9.209791964775915E-21</v>
      </c>
      <c r="AC177" s="24">
        <f t="shared" si="163"/>
        <v>3.8870200018206944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191.54009336266395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3.0157129569502108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6.5123063516104266E-21</v>
      </c>
      <c r="AC178" s="24">
        <f t="shared" si="163"/>
        <v>3.8045243814758871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191.54009336266395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2.9565766652676948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4.6048959823879575E-21</v>
      </c>
      <c r="AC179" s="24">
        <f t="shared" si="163"/>
        <v>3.7238179999079266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191.54009336266395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2.8986000001954966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3.2561531758052133E-21</v>
      </c>
      <c r="AC180" s="24">
        <f t="shared" si="163"/>
        <v>3.644861080192523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191.54009336266395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2.8417602221630904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2.3024479911939787E-21</v>
      </c>
      <c r="AC181" s="24">
        <f t="shared" si="163"/>
        <v>3.5676147536834333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191.54009336266395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2.7860350375090581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1.6280765879026067E-21</v>
      </c>
      <c r="AC182" s="24">
        <f t="shared" si="163"/>
        <v>3.4920410386939462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191.54009336266395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2.7314025897370851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1.1512239955969894E-21</v>
      </c>
      <c r="AC183" s="24">
        <f t="shared" si="163"/>
        <v>3.4181028196923307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191.54009336266395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2.6778414509434176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8.1403829395130333E-22</v>
      </c>
      <c r="AC184" s="24">
        <f t="shared" si="163"/>
        <v>3.3457638269985415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191.54009336266395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2.6253306134124252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5.7561199779849469E-22</v>
      </c>
      <c r="AC185" s="24">
        <f t="shared" si="163"/>
        <v>3.2749886169698104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191.54009336266395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2.5738494813769672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4.0701914697565166E-22</v>
      </c>
      <c r="AC186" s="24">
        <f t="shared" si="163"/>
        <v>3.2057425526630463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191.54009336266395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2.5233778629403343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2.8780599889924734E-22</v>
      </c>
      <c r="AC187" s="24">
        <f t="shared" si="163"/>
        <v>3.1379917849622831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191.54009336266395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2.4738959621565964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2.0350957348782583E-22</v>
      </c>
      <c r="AC188" s="24">
        <f t="shared" si="163"/>
        <v>3.0717032341597132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191.54009336266395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2.4253843712662482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1.4390299944962367E-22</v>
      </c>
      <c r="AC189" s="24">
        <f t="shared" si="163"/>
        <v>3.0068445719791219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191.54009336266395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2.3778240630841112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1.0175478674391292E-22</v>
      </c>
      <c r="AC190" s="24">
        <f t="shared" si="163"/>
        <v>2.9433842040308287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191.54009336266395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2.3311963835365019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7.1951499724811836E-23</v>
      </c>
      <c r="AC191" s="24">
        <f t="shared" si="163"/>
        <v>2.8812912526875158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191.54009336266395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2.2854830443447454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5.0877393371956458E-23</v>
      </c>
      <c r="AC192" s="24">
        <f t="shared" si="163"/>
        <v>2.8205355403705932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191.54009336266395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2.240666115852155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3.5975749862405918E-23</v>
      </c>
      <c r="AC193" s="24">
        <f t="shared" si="163"/>
        <v>2.7610875732369879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191.54009336266395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2.1967280199916774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2.5438696685978229E-23</v>
      </c>
      <c r="AC194" s="24">
        <f t="shared" si="163"/>
        <v>2.7029185252565471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191.54009336266395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2.1536515233914315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1.7987874931202959E-23</v>
      </c>
      <c r="AC195" s="24">
        <f t="shared" si="163"/>
        <v>2.6460002226704313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191.54009336266395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2.1114197306154479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1.2719348342989114E-23</v>
      </c>
      <c r="AC196" s="24">
        <f t="shared" si="163"/>
        <v>2.5903051288211709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191.54009336266395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2.0700160775369509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8.9939374656014795E-24</v>
      </c>
      <c r="AC197" s="24">
        <f t="shared" si="163"/>
        <v>2.5358063293452497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191.54009336266395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2.0294243248415889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6.3596741714945572E-24</v>
      </c>
      <c r="AC198" s="24">
        <f t="shared" si="163"/>
        <v>2.482477517719345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191.54009336266395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1.9896285516580583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4.4969687328007397E-24</v>
      </c>
      <c r="AC199" s="24">
        <f t="shared" si="163"/>
        <v>2.4302929811515401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191.54009336266395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1.9506131493136318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3.1798370857472786E-24</v>
      </c>
      <c r="AC200" s="24">
        <f t="shared" si="163"/>
        <v>2.3792275868090793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191.54009336266395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1.9123628152121339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2.2484843664003699E-24</v>
      </c>
      <c r="AC201" s="24">
        <f t="shared" si="163"/>
        <v>2.3292567683744148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191.54009336266395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1.8748625468319662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1.5899185428736393E-24</v>
      </c>
      <c r="AC202" s="24">
        <f t="shared" si="163"/>
        <v>2.2803565129215242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191.54009336266395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1.8380976358418284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1.1242421832001849E-24</v>
      </c>
      <c r="AC203" s="24">
        <f t="shared" si="163"/>
        <v>2.2325033481046668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8.35</v>
      </c>
      <c r="C6" s="156">
        <f ca="1">IF(OR('Données projet'!B9="",'Données projet'!C9="",'Données projet'!C9=0%),0,Calculateur!S3)</f>
        <v>191.54009336266395</v>
      </c>
      <c r="D6" s="156">
        <f>IF(OR('Données projet'!B9="",'Données projet'!C9="",'Données projet'!C9=0%),0,Calculateur!T3)</f>
        <v>458.38901659119472</v>
      </c>
      <c r="E6" s="156">
        <f ca="1">MIN(C6,D6)</f>
        <v>191.54009336266395</v>
      </c>
      <c r="F6" s="156">
        <f ca="1">E6*B6</f>
        <v>1599.3597795782439</v>
      </c>
      <c r="G6" s="156">
        <f ca="1">F6*(100%-'Données projet'!$C$24)*(100%-'Données projet'!$C$25)*(100%-'Données projet'!$C$26)*(100%-'Données projet'!$C$27)</f>
        <v>978.80818510188533</v>
      </c>
      <c r="H6" s="157">
        <f>IF(OR('Données projet'!B9="",'Données projet'!C9="",'Données projet'!C9=0%),0,AVERAGE(Calculateur!$AC$3:$AC$33)*B6)</f>
        <v>126.20190456557195</v>
      </c>
      <c r="I6" s="158">
        <f>H6*(100%-'Données projet'!$C$24)*(100%-'Données projet'!$C$25)*(100%-'Données projet'!$C$26)*(100%-'Données projet'!$C$27)</f>
        <v>77.235565594130037</v>
      </c>
      <c r="J6" s="159">
        <f>IF(OR('Données projet'!B9="",'Données projet'!C9="",'Données projet'!C9=0%),0,SUM(Calculateur!$V$3:$V$33)*VLOOKUP('Données projet'!$B$9,Paramètres!$A$1:$I$89,9,0)*B6)</f>
        <v>2177.5129999999995</v>
      </c>
      <c r="K6" s="160">
        <f>J6*(100%-'Données projet'!$C$24)*(100%-'Données projet'!$C$25)*(100%-'Données projet'!$C$26)*(100%-'Données projet'!$C$27)</f>
        <v>1332.6379559999998</v>
      </c>
      <c r="L6" s="161">
        <f ca="1">G6+I6+K6</f>
        <v>2388.6817066960152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1599.3597795782439</v>
      </c>
      <c r="G16" s="175">
        <f t="shared" ca="1" si="3"/>
        <v>978.80818510188533</v>
      </c>
      <c r="H16" s="176">
        <f t="shared" si="3"/>
        <v>126.20190456557195</v>
      </c>
      <c r="I16" s="176">
        <f t="shared" si="3"/>
        <v>77.235565594130037</v>
      </c>
      <c r="J16" s="177">
        <f t="shared" si="3"/>
        <v>2177.5129999999995</v>
      </c>
      <c r="K16" s="177">
        <f t="shared" si="3"/>
        <v>1332.6379559999998</v>
      </c>
      <c r="L16" s="178">
        <f t="shared" ca="1" si="3"/>
        <v>2388.6817066960152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8.35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16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2022-05-19T14:51:12Z</dcterms:modified>
</cp:coreProperties>
</file>