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amilleS3\Documents\2020-CNPF\1.CARBONE\1.Projets\BIC\44 - Avessac (BIC n°2)\CNPF C+for n°43 Avessac (BIC n°2)\"/>
    </mc:Choice>
  </mc:AlternateContent>
  <bookViews>
    <workbookView xWindow="0" yWindow="0" windowWidth="28800" windowHeight="1119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4" i="1" l="1"/>
  <c r="D145" i="1"/>
  <c r="D100" i="1"/>
  <c r="D81" i="1"/>
  <c r="D55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HH20" i="2"/>
  <c r="EW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B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HG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A33" i="2"/>
  <c r="HG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Q35" i="2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HH85" i="2"/>
  <c r="HI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B113" i="2"/>
  <c r="HG113" i="2"/>
  <c r="FS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H118" i="2"/>
  <c r="FS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HI120" i="2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HI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HH124" i="2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G130" i="2"/>
  <c r="HH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HH140" i="2"/>
  <c r="FR140" i="2"/>
  <c r="HG140" i="2"/>
  <c r="EX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G145" i="2"/>
  <c r="HH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I146" i="2"/>
  <c r="HG146" i="2"/>
  <c r="HH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HH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J154" i="2"/>
  <c r="EY154" i="2"/>
  <c r="ED154" i="2"/>
  <c r="HH155" i="2"/>
  <c r="HG155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Y155" i="2"/>
  <c r="ED155" i="2"/>
  <c r="AB156" i="2"/>
  <c r="HG156" i="2"/>
  <c r="HI156" i="2"/>
  <c r="HH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CN156" i="2"/>
  <c r="HH157" i="2"/>
  <c r="EX157" i="2"/>
  <c r="EB157" i="2"/>
  <c r="EA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D157" i="2"/>
  <c r="HH158" i="2"/>
  <c r="EW158" i="2"/>
  <c r="EV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HI160" i="2"/>
  <c r="HG160" i="2"/>
  <c r="HH160" i="2"/>
  <c r="FS160" i="2"/>
  <c r="ED159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FS161" i="2"/>
  <c r="ED160" i="2"/>
  <c r="HH161" i="2"/>
  <c r="HG161" i="2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B162" i="2"/>
  <c r="HH162" i="2"/>
  <c r="HG162" i="2"/>
  <c r="EW162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I163" i="2"/>
  <c r="HH163" i="2"/>
  <c r="HG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HH164" i="2"/>
  <c r="EY163" i="2"/>
  <c r="ED163" i="2"/>
  <c r="EA164" i="2"/>
  <c r="HG164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HG166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HH167" i="2"/>
  <c r="HI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DG168" i="2"/>
  <c r="HH168" i="2"/>
  <c r="HI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HH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HG172" i="2"/>
  <c r="HI172" i="2"/>
  <c r="EV172" i="2"/>
  <c r="EW172" i="2"/>
  <c r="EA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HJ172" i="2"/>
  <c r="HH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A175" i="2"/>
  <c r="ED174" i="2"/>
  <c r="HI175" i="2"/>
  <c r="FS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HH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HH178" i="2"/>
  <c r="HG178" i="2"/>
  <c r="FS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HH179" i="2"/>
  <c r="ED178" i="2"/>
  <c r="EA179" i="2"/>
  <c r="HG179" i="2"/>
  <c r="HI179" i="2"/>
  <c r="EV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B183" i="2"/>
  <c r="FS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I185" i="2"/>
  <c r="HH185" i="2"/>
  <c r="HG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EB186" i="2"/>
  <c r="HG186" i="2"/>
  <c r="HH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V190" i="2"/>
  <c r="EY189" i="2"/>
  <c r="ED189" i="2"/>
  <c r="EB190" i="2"/>
  <c r="HH190" i="2"/>
  <c r="HG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EW192" i="2"/>
  <c r="EY191" i="2"/>
  <c r="HG192" i="2"/>
  <c r="HI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EB193" i="2"/>
  <c r="HI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ED193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FQ195" i="2"/>
  <c r="EA195" i="2"/>
  <c r="EB195" i="2"/>
  <c r="ED194" i="2"/>
  <c r="HG195" i="2"/>
  <c r="HI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HG197" i="2"/>
  <c r="HH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EV199" i="2"/>
  <c r="EB199" i="2"/>
  <c r="HH199" i="2"/>
  <c r="HG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D200" i="2"/>
  <c r="DI200" i="2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HG202" i="2"/>
  <c r="EX202" i="2"/>
  <c r="ED201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FD21" i="2" a="1"/>
  <c r="FD21" i="2" s="1"/>
  <c r="FD144" i="2" a="1"/>
  <c r="FD144" i="2" s="1"/>
  <c r="FD59" i="2" a="1"/>
  <c r="FD59" i="2" s="1"/>
  <c r="CS66" i="2" a="1"/>
  <c r="CS66" i="2" s="1"/>
  <c r="CS52" i="2" a="1"/>
  <c r="CS52" i="2" s="1"/>
  <c r="CS116" i="2" a="1"/>
  <c r="CS116" i="2" s="1"/>
  <c r="CS77" i="2" a="1"/>
  <c r="CS77" i="2" s="1"/>
  <c r="AH19" i="2" a="1"/>
  <c r="AH19" i="2" s="1"/>
  <c r="AH199" i="2" a="1"/>
  <c r="AH199" i="2" s="1"/>
  <c r="CS105" i="2" a="1"/>
  <c r="CS105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98" i="2" a="1"/>
  <c r="GT198" i="2" s="1"/>
  <c r="GT74" i="2" a="1"/>
  <c r="GT74" i="2" s="1"/>
  <c r="GT126" i="2" a="1"/>
  <c r="GT126" i="2" s="1"/>
  <c r="GT174" i="2" a="1"/>
  <c r="GT174" i="2" s="1"/>
  <c r="GT15" i="2" a="1"/>
  <c r="GT15" i="2" s="1"/>
  <c r="EI36" i="2" a="1"/>
  <c r="EI36" i="2" s="1"/>
  <c r="EI16" i="2" a="1"/>
  <c r="EI16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AX200" i="2"/>
  <c r="DN16" i="2" l="1" a="1"/>
  <c r="DN16" i="2" s="1"/>
  <c r="DN45" i="2" a="1"/>
  <c r="DN45" i="2" s="1"/>
  <c r="DN187" i="2" a="1"/>
  <c r="DN187" i="2" s="1"/>
  <c r="DN103" i="2" a="1"/>
  <c r="DN103" i="2" s="1"/>
  <c r="DN162" i="2" a="1"/>
  <c r="DN162" i="2" s="1"/>
  <c r="DN177" i="2" a="1"/>
  <c r="DN177" i="2" s="1"/>
  <c r="DN25" i="2" a="1"/>
  <c r="DN25" i="2" s="1"/>
  <c r="DN176" i="2" a="1"/>
  <c r="DN176" i="2" s="1"/>
  <c r="DN133" i="2" a="1"/>
  <c r="DN133" i="2" s="1"/>
  <c r="DN29" i="2" a="1"/>
  <c r="DN29" i="2" s="1"/>
  <c r="DN190" i="2" a="1"/>
  <c r="DN190" i="2" s="1"/>
  <c r="DN188" i="2" a="1"/>
  <c r="DN188" i="2" s="1"/>
  <c r="DN167" i="2" a="1"/>
  <c r="DN167" i="2" s="1"/>
  <c r="DN80" i="2" a="1"/>
  <c r="DN80" i="2" s="1"/>
  <c r="DN114" i="2" a="1"/>
  <c r="DN114" i="2" s="1"/>
  <c r="DN86" i="2" a="1"/>
  <c r="DN86" i="2" s="1"/>
  <c r="DN184" i="2" a="1"/>
  <c r="DN184" i="2" s="1"/>
  <c r="DN49" i="2" a="1"/>
  <c r="DN49" i="2" s="1"/>
  <c r="DN63" i="2" a="1"/>
  <c r="DN63" i="2" s="1"/>
  <c r="DN123" i="2" a="1"/>
  <c r="DN123" i="2" s="1"/>
  <c r="DN115" i="2" a="1"/>
  <c r="DN115" i="2" s="1"/>
  <c r="DN41" i="2" a="1"/>
  <c r="DN41" i="2" s="1"/>
  <c r="DN65" i="2" a="1"/>
  <c r="DN65" i="2" s="1"/>
  <c r="DN168" i="2" a="1"/>
  <c r="DN168" i="2" s="1"/>
  <c r="DN132" i="2" a="1"/>
  <c r="DN132" i="2" s="1"/>
  <c r="DN70" i="2" a="1"/>
  <c r="DN70" i="2" s="1"/>
  <c r="DN164" i="2" a="1"/>
  <c r="DN164" i="2" s="1"/>
  <c r="DN153" i="2" a="1"/>
  <c r="DN153" i="2" s="1"/>
  <c r="DN30" i="2" a="1"/>
  <c r="DN30" i="2" s="1"/>
  <c r="DN55" i="2" a="1"/>
  <c r="DN55" i="2" s="1"/>
  <c r="DN135" i="2" a="1"/>
  <c r="DN135" i="2" s="1"/>
  <c r="DN150" i="2" a="1"/>
  <c r="DN150" i="2" s="1"/>
  <c r="DN170" i="2" a="1"/>
  <c r="DN170" i="2" s="1"/>
  <c r="DN110" i="2" a="1"/>
  <c r="DN110" i="2" s="1"/>
  <c r="DN38" i="2" a="1"/>
  <c r="DN38" i="2" s="1"/>
  <c r="DN192" i="2" a="1"/>
  <c r="DN192" i="2" s="1"/>
  <c r="DN129" i="2" a="1"/>
  <c r="DN129" i="2" s="1"/>
  <c r="DN56" i="2" a="1"/>
  <c r="DN56" i="2" s="1"/>
  <c r="DN46" i="2" a="1"/>
  <c r="DN46" i="2" s="1"/>
  <c r="DN31" i="2" a="1"/>
  <c r="DN31" i="2" s="1"/>
  <c r="DN66" i="2" a="1"/>
  <c r="DN66" i="2" s="1"/>
  <c r="DN50" i="2" a="1"/>
  <c r="DN50" i="2" s="1"/>
  <c r="DN124" i="2" a="1"/>
  <c r="DN124" i="2" s="1"/>
  <c r="DN113" i="2" a="1"/>
  <c r="DN113" i="2" s="1"/>
  <c r="DN155" i="2" a="1"/>
  <c r="DN155" i="2" s="1"/>
  <c r="DN152" i="2" a="1"/>
  <c r="DN152" i="2" s="1"/>
  <c r="CS161" i="2" a="1"/>
  <c r="CS161" i="2" s="1"/>
  <c r="CS120" i="2" a="1"/>
  <c r="CS120" i="2" s="1"/>
  <c r="CS38" i="2" a="1"/>
  <c r="CS38" i="2" s="1"/>
  <c r="CS129" i="2" a="1"/>
  <c r="CS129" i="2" s="1"/>
  <c r="CS137" i="2" a="1"/>
  <c r="CS137" i="2" s="1"/>
  <c r="AH163" i="2" a="1"/>
  <c r="AH163" i="2" s="1"/>
  <c r="AH62" i="2" a="1"/>
  <c r="AH62" i="2" s="1"/>
  <c r="AH90" i="2" a="1"/>
  <c r="AH90" i="2" s="1"/>
  <c r="AH151" i="2" a="1"/>
  <c r="AH151" i="2" s="1"/>
  <c r="AH166" i="2" a="1"/>
  <c r="AH166" i="2" s="1"/>
  <c r="EI113" i="2" a="1"/>
  <c r="EI113" i="2" s="1"/>
  <c r="EI29" i="2" a="1"/>
  <c r="EI29" i="2" s="1"/>
  <c r="EI106" i="2" a="1"/>
  <c r="EI106" i="2" s="1"/>
  <c r="EI87" i="2" a="1"/>
  <c r="EI87" i="2" s="1"/>
  <c r="EI195" i="2" a="1"/>
  <c r="EI195" i="2" s="1"/>
  <c r="HJ202" i="2"/>
  <c r="GT147" i="2" a="1"/>
  <c r="GT147" i="2" s="1"/>
  <c r="GT138" i="2" a="1"/>
  <c r="GT138" i="2" s="1"/>
  <c r="GT178" i="2" a="1"/>
  <c r="GT178" i="2" s="1"/>
  <c r="GT107" i="2" a="1"/>
  <c r="GT107" i="2" s="1"/>
  <c r="GT189" i="2" a="1"/>
  <c r="GT189" i="2" s="1"/>
  <c r="GT102" i="2" a="1"/>
  <c r="GT102" i="2" s="1"/>
  <c r="GT21" i="2" a="1"/>
  <c r="GT21" i="2" s="1"/>
  <c r="GT51" i="2" a="1"/>
  <c r="GT51" i="2" s="1"/>
  <c r="GT190" i="2" a="1"/>
  <c r="GT190" i="2" s="1"/>
  <c r="GT12" i="2" a="1"/>
  <c r="GT12" i="2" s="1"/>
  <c r="GT191" i="2" a="1"/>
  <c r="GT191" i="2" s="1"/>
  <c r="GT38" i="2" a="1"/>
  <c r="GT38" i="2" s="1"/>
  <c r="HH203" i="2"/>
  <c r="GT152" i="2" a="1"/>
  <c r="GT152" i="2" s="1"/>
  <c r="GT33" i="2" a="1"/>
  <c r="GT33" i="2" s="1"/>
  <c r="GT184" i="2" a="1"/>
  <c r="GT184" i="2" s="1"/>
  <c r="GT11" i="2" a="1"/>
  <c r="GT11" i="2" s="1"/>
  <c r="GT121" i="2" a="1"/>
  <c r="GT121" i="2" s="1"/>
  <c r="GT122" i="2" a="1"/>
  <c r="GT122" i="2" s="1"/>
  <c r="HG203" i="2"/>
  <c r="GT68" i="2" a="1"/>
  <c r="GT68" i="2" s="1"/>
  <c r="GT181" i="2" a="1"/>
  <c r="GT181" i="2" s="1"/>
  <c r="GT115" i="2" a="1"/>
  <c r="GT115" i="2" s="1"/>
  <c r="GT133" i="2" a="1"/>
  <c r="GT133" i="2" s="1"/>
  <c r="FY32" i="2" a="1"/>
  <c r="FY32" i="2" s="1"/>
  <c r="FY178" i="2" a="1"/>
  <c r="FY178" i="2" s="1"/>
  <c r="FY142" i="2" a="1"/>
  <c r="FY142" i="2" s="1"/>
  <c r="FY120" i="2" a="1"/>
  <c r="FY120" i="2" s="1"/>
  <c r="FY115" i="2" a="1"/>
  <c r="FY115" i="2" s="1"/>
  <c r="FY86" i="2" a="1"/>
  <c r="FY86" i="2" s="1"/>
  <c r="FY167" i="2" a="1"/>
  <c r="FY167" i="2" s="1"/>
  <c r="FY71" i="2" a="1"/>
  <c r="FY71" i="2" s="1"/>
  <c r="FY164" i="2" a="1"/>
  <c r="FY164" i="2" s="1"/>
  <c r="FY149" i="2" a="1"/>
  <c r="FY149" i="2" s="1"/>
  <c r="FY143" i="2" a="1"/>
  <c r="FY143" i="2" s="1"/>
  <c r="FY146" i="2" a="1"/>
  <c r="FY146" i="2" s="1"/>
  <c r="FY99" i="2" a="1"/>
  <c r="FY99" i="2" s="1"/>
  <c r="FY116" i="2" a="1"/>
  <c r="FY116" i="2" s="1"/>
  <c r="FY159" i="2" a="1"/>
  <c r="FY159" i="2" s="1"/>
  <c r="FY58" i="2" a="1"/>
  <c r="FY58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54" i="2" a="1"/>
  <c r="FY54" i="2" s="1"/>
  <c r="FY80" i="2" a="1"/>
  <c r="FY80" i="2" s="1"/>
  <c r="FY30" i="2" a="1"/>
  <c r="FY30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50" i="2" a="1"/>
  <c r="FY50" i="2" s="1"/>
  <c r="FY42" i="2" a="1"/>
  <c r="FY42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47" i="2" a="1"/>
  <c r="FY47" i="2" s="1"/>
  <c r="FY196" i="2" a="1"/>
  <c r="FY196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82" i="2" a="1"/>
  <c r="FY82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35" i="2" a="1"/>
  <c r="FY35" i="2" s="1"/>
  <c r="FY121" i="2" a="1"/>
  <c r="FY121" i="2" s="1"/>
  <c r="FY182" i="2" a="1"/>
  <c r="FY18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79" i="2" a="1"/>
  <c r="FY79" i="2" s="1"/>
  <c r="FY22" i="2" a="1"/>
  <c r="FY22" i="2" s="1"/>
  <c r="FY90" i="2" a="1"/>
  <c r="FY90" i="2" s="1"/>
  <c r="FY57" i="2" a="1"/>
  <c r="FY57" i="2" s="1"/>
  <c r="DN43" i="2" a="1"/>
  <c r="DN43" i="2" s="1"/>
  <c r="DN186" i="2" a="1"/>
  <c r="DN186" i="2" s="1"/>
  <c r="DN137" i="2" a="1"/>
  <c r="DN137" i="2" s="1"/>
  <c r="EI37" i="2" a="1"/>
  <c r="EI37" i="2" s="1"/>
  <c r="EI67" i="2" a="1"/>
  <c r="EI67" i="2" s="1"/>
  <c r="EI71" i="2" a="1"/>
  <c r="EI71" i="2" s="1"/>
  <c r="EI162" i="2" a="1"/>
  <c r="EI162" i="2" s="1"/>
  <c r="EI20" i="2" a="1"/>
  <c r="EI20" i="2" s="1"/>
  <c r="EI170" i="2" a="1"/>
  <c r="EI170" i="2" s="1"/>
  <c r="EI57" i="2" a="1"/>
  <c r="EI57" i="2" s="1"/>
  <c r="EI150" i="2" a="1"/>
  <c r="EI150" i="2" s="1"/>
  <c r="EI128" i="2" a="1"/>
  <c r="EI128" i="2" s="1"/>
  <c r="EI109" i="2" a="1"/>
  <c r="EI109" i="2" s="1"/>
  <c r="EI153" i="2" a="1"/>
  <c r="EI153" i="2" s="1"/>
  <c r="EI38" i="2" a="1"/>
  <c r="EI38" i="2" s="1"/>
  <c r="EI142" i="2" a="1"/>
  <c r="EI142" i="2" s="1"/>
  <c r="EI166" i="2" a="1"/>
  <c r="EI166" i="2" s="1"/>
  <c r="EI35" i="2" a="1"/>
  <c r="EI35" i="2" s="1"/>
  <c r="EI34" i="2" a="1"/>
  <c r="EI34" i="2" s="1"/>
  <c r="EI178" i="2" a="1"/>
  <c r="EI178" i="2" s="1"/>
  <c r="EI198" i="2" a="1"/>
  <c r="EI198" i="2" s="1"/>
  <c r="EI139" i="2" a="1"/>
  <c r="EI139" i="2" s="1"/>
  <c r="EI165" i="2" a="1"/>
  <c r="EI165" i="2" s="1"/>
  <c r="EI145" i="2" a="1"/>
  <c r="EI145" i="2" s="1"/>
  <c r="BC83" i="2" a="1"/>
  <c r="BC83" i="2" s="1"/>
  <c r="BC84" i="2" a="1"/>
  <c r="BC84" i="2" s="1"/>
  <c r="BC18" i="2" a="1"/>
  <c r="BC18" i="2" s="1"/>
  <c r="BC7" i="2" a="1"/>
  <c r="BC7" i="2" s="1"/>
  <c r="BC114" i="2" a="1"/>
  <c r="BC114" i="2" s="1"/>
  <c r="BC82" i="2" a="1"/>
  <c r="BC82" i="2" s="1"/>
  <c r="BC164" i="2" a="1"/>
  <c r="BC164" i="2" s="1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68" i="2" a="1"/>
  <c r="BC68" i="2" s="1"/>
  <c r="BC55" i="2" a="1"/>
  <c r="BC5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185" i="2" a="1"/>
  <c r="BC185" i="2" s="1"/>
  <c r="BC31" i="2" a="1"/>
  <c r="BC31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60" i="2" l="1"/>
  <c r="CD110" i="2"/>
  <c r="CD84" i="2"/>
  <c r="CD151" i="2"/>
  <c r="CD144" i="2"/>
  <c r="CD35" i="2"/>
  <c r="CD62" i="2"/>
  <c r="CD158" i="2"/>
  <c r="CD61" i="2"/>
  <c r="CD57" i="2"/>
  <c r="CD96" i="2"/>
  <c r="CD59" i="2"/>
  <c r="CD184" i="2"/>
  <c r="CD190" i="2"/>
  <c r="CD33" i="2"/>
  <c r="CD3" i="2"/>
  <c r="C9" i="4" s="1"/>
  <c r="E9" i="4" s="1"/>
  <c r="F9" i="4" s="1"/>
  <c r="G9" i="4" s="1"/>
  <c r="L9" i="4" s="1"/>
  <c r="CD145" i="2"/>
  <c r="CD105" i="2"/>
  <c r="CD154" i="2"/>
  <c r="CD192" i="2"/>
  <c r="CD18" i="2"/>
  <c r="CD87" i="2"/>
  <c r="CD197" i="2"/>
  <c r="CD8" i="2"/>
  <c r="CD147" i="2"/>
  <c r="CD191" i="2"/>
  <c r="CD171" i="2"/>
  <c r="CD179" i="2"/>
  <c r="CD75" i="2"/>
  <c r="CD187" i="2"/>
  <c r="CD55" i="2"/>
  <c r="CD48" i="2"/>
  <c r="CD195" i="2"/>
  <c r="CD175" i="2"/>
  <c r="CD68" i="2"/>
  <c r="CD50" i="2"/>
  <c r="CD137" i="2"/>
  <c r="CD115" i="2"/>
  <c r="CD198" i="2"/>
  <c r="CD88" i="2"/>
  <c r="CD201" i="2"/>
  <c r="CD121" i="2"/>
  <c r="CD36" i="2"/>
  <c r="CD82" i="2"/>
  <c r="CD43" i="2"/>
  <c r="CD189" i="2"/>
  <c r="CD101" i="2"/>
  <c r="CD132" i="2"/>
  <c r="CD193" i="2"/>
  <c r="CD176" i="2"/>
  <c r="CD200" i="2"/>
  <c r="CD102" i="2"/>
  <c r="CD168" i="2"/>
  <c r="CD150" i="2"/>
  <c r="CD126" i="2"/>
  <c r="CD28" i="2"/>
  <c r="CD76" i="2"/>
  <c r="CD172" i="2"/>
  <c r="CD9" i="2"/>
  <c r="CD23" i="2"/>
  <c r="CD52" i="2"/>
  <c r="CD113" i="2"/>
  <c r="CD17" i="2"/>
  <c r="CD99" i="2"/>
  <c r="CD111" i="2"/>
  <c r="CD135" i="2"/>
  <c r="CD161" i="2"/>
  <c r="CD120" i="2"/>
  <c r="CD163" i="2"/>
  <c r="CD118" i="2"/>
  <c r="CD4" i="2"/>
  <c r="CD124" i="2"/>
  <c r="CD10" i="2"/>
  <c r="CD100" i="2"/>
  <c r="CD133" i="2"/>
  <c r="CD181" i="2"/>
  <c r="CD92" i="2"/>
  <c r="CD157" i="2"/>
  <c r="CD34" i="2"/>
  <c r="CD152" i="2"/>
  <c r="CD47" i="2"/>
  <c r="CD177" i="2"/>
  <c r="CD178" i="2"/>
  <c r="CD199" i="2"/>
  <c r="CD149" i="2"/>
  <c r="CD125" i="2"/>
  <c r="CD153" i="2"/>
  <c r="CD41" i="2"/>
  <c r="CD89" i="2"/>
  <c r="CD67" i="2"/>
  <c r="CD22" i="2"/>
  <c r="CD27" i="2"/>
  <c r="CD143" i="2"/>
  <c r="CD91" i="2"/>
  <c r="CD116" i="2"/>
  <c r="CD173" i="2"/>
  <c r="CD170" i="2"/>
  <c r="CD85" i="2"/>
  <c r="CD56" i="2"/>
  <c r="CD112" i="2"/>
  <c r="CD77" i="2"/>
  <c r="CD203" i="2"/>
  <c r="CD31" i="2"/>
  <c r="CD146" i="2"/>
  <c r="CD156" i="2"/>
  <c r="CD45" i="2"/>
  <c r="CD136" i="2"/>
  <c r="CD108" i="2"/>
  <c r="CD183" i="2"/>
  <c r="CD159" i="2"/>
  <c r="CD63" i="2"/>
  <c r="CD25" i="2"/>
  <c r="CD188" i="2"/>
  <c r="CD94" i="2"/>
  <c r="CD81" i="2"/>
  <c r="CD15" i="2"/>
  <c r="CD103" i="2"/>
  <c r="CD128" i="2"/>
  <c r="CD37" i="2"/>
  <c r="CD95" i="2"/>
  <c r="CD134" i="2"/>
  <c r="CD46" i="2"/>
  <c r="CD24" i="2"/>
  <c r="CD54" i="2"/>
  <c r="CD104" i="2"/>
  <c r="CD38" i="2"/>
  <c r="CD13" i="2"/>
  <c r="CD80" i="2"/>
  <c r="CD122" i="2"/>
  <c r="CD155" i="2"/>
  <c r="CD148" i="2"/>
  <c r="CD162" i="2"/>
  <c r="CD21" i="2"/>
  <c r="CD69" i="2"/>
  <c r="CD180" i="2"/>
  <c r="CD117" i="2"/>
  <c r="CD83" i="2"/>
  <c r="CD79" i="2"/>
  <c r="CD142" i="2"/>
  <c r="CD20" i="2"/>
  <c r="CD129" i="2"/>
  <c r="CD165" i="2"/>
  <c r="CD19" i="2"/>
  <c r="CD40" i="2"/>
  <c r="CD93" i="2"/>
  <c r="CD53" i="2"/>
  <c r="CD5" i="2"/>
  <c r="CD11" i="2"/>
  <c r="CD49" i="2"/>
  <c r="CD141" i="2"/>
  <c r="CD98" i="2"/>
  <c r="CD72" i="2"/>
  <c r="CD74" i="2"/>
  <c r="CD64" i="2"/>
  <c r="CD51" i="2"/>
  <c r="CD139" i="2"/>
  <c r="CD39" i="2"/>
  <c r="CD130" i="2"/>
  <c r="CD12" i="2"/>
  <c r="CD107" i="2"/>
  <c r="CD123" i="2"/>
  <c r="CD14" i="2"/>
  <c r="CD194" i="2"/>
  <c r="CD90" i="2"/>
  <c r="CD167" i="2"/>
  <c r="CD119" i="2"/>
  <c r="CD73" i="2"/>
  <c r="CD65" i="2"/>
  <c r="CD169" i="2"/>
  <c r="CD66" i="2"/>
  <c r="CD58" i="2"/>
  <c r="CD174" i="2"/>
  <c r="CD26" i="2"/>
  <c r="CD70" i="2"/>
  <c r="CD7" i="2"/>
  <c r="CD196" i="2"/>
  <c r="CD32" i="2"/>
  <c r="CD78" i="2"/>
  <c r="CD71" i="2"/>
  <c r="CD185" i="2"/>
  <c r="CD182" i="2"/>
  <c r="CD16" i="2"/>
  <c r="CD166" i="2"/>
  <c r="CD6" i="2"/>
  <c r="CD164" i="2"/>
  <c r="CD160" i="2"/>
  <c r="CD42" i="2"/>
  <c r="CD140" i="2"/>
  <c r="CD131" i="2"/>
  <c r="CD186" i="2"/>
  <c r="CD106" i="2"/>
  <c r="CD109" i="2"/>
  <c r="CD114" i="2"/>
  <c r="CD86" i="2"/>
  <c r="CD127" i="2"/>
  <c r="CD30" i="2"/>
  <c r="CD202" i="2"/>
  <c r="CD138" i="2"/>
  <c r="CD44" i="2"/>
  <c r="CD97" i="2"/>
  <c r="CD29" i="2"/>
  <c r="CY166" i="2"/>
  <c r="CY162" i="2"/>
  <c r="CY24" i="2"/>
  <c r="CY43" i="2"/>
  <c r="CY95" i="2"/>
  <c r="CY102" i="2"/>
  <c r="CY132" i="2"/>
  <c r="CY169" i="2"/>
  <c r="CY51" i="2"/>
  <c r="CY191" i="2"/>
  <c r="CY89" i="2"/>
  <c r="CY131" i="2"/>
  <c r="CY50" i="2"/>
  <c r="CY79" i="2"/>
  <c r="CY114" i="2"/>
  <c r="CY180" i="2"/>
  <c r="CY171" i="2"/>
  <c r="CY182" i="2"/>
  <c r="CY141" i="2"/>
  <c r="CY187" i="2"/>
  <c r="CY192" i="2"/>
  <c r="CY158" i="2"/>
  <c r="CY138" i="2"/>
  <c r="CY55" i="2"/>
  <c r="CY175" i="2"/>
  <c r="CY65" i="2"/>
  <c r="CY145" i="2"/>
  <c r="CY107" i="2"/>
  <c r="CY91" i="2"/>
  <c r="CY77" i="2"/>
  <c r="CY163" i="2"/>
  <c r="CY142" i="2"/>
  <c r="CY87" i="2"/>
  <c r="CY111" i="2"/>
  <c r="CY127" i="2"/>
  <c r="CY46" i="2"/>
  <c r="CY81" i="2"/>
  <c r="CY31" i="2"/>
  <c r="CY106" i="2"/>
  <c r="CY101" i="2"/>
  <c r="CY29" i="2"/>
  <c r="CY154" i="2"/>
  <c r="CY125" i="2"/>
  <c r="CY164" i="2"/>
  <c r="CY200" i="2"/>
  <c r="CY68" i="2"/>
  <c r="CY193" i="2"/>
  <c r="CY123" i="2"/>
  <c r="CY198" i="2"/>
  <c r="CY104" i="2"/>
  <c r="CY110" i="2"/>
  <c r="CY135" i="2"/>
  <c r="CY148" i="2"/>
  <c r="CY70" i="2"/>
  <c r="CY137" i="2"/>
  <c r="CY59" i="2"/>
  <c r="CY49" i="2"/>
  <c r="CY178" i="2"/>
  <c r="CY93" i="2"/>
  <c r="CY7" i="2"/>
  <c r="CY184" i="2"/>
  <c r="CY167" i="2"/>
  <c r="CY197" i="2"/>
  <c r="CY74" i="2"/>
  <c r="CY133" i="2"/>
  <c r="CY30" i="2"/>
  <c r="CY28" i="2"/>
  <c r="CY120" i="2"/>
  <c r="CY94" i="2"/>
  <c r="CY96" i="2"/>
  <c r="CY78" i="2"/>
  <c r="CY67" i="2"/>
  <c r="CY115" i="2"/>
  <c r="CY179" i="2"/>
  <c r="CY203" i="2"/>
  <c r="CY190" i="2"/>
  <c r="CY117" i="2"/>
  <c r="CY109" i="2"/>
  <c r="CY199" i="2"/>
  <c r="CY18" i="2"/>
  <c r="CY153" i="2"/>
  <c r="CY128" i="2"/>
  <c r="CY47" i="2"/>
  <c r="CY174" i="2"/>
  <c r="CY5" i="2"/>
  <c r="CY103" i="2"/>
  <c r="CY202" i="2"/>
  <c r="CY72" i="2"/>
  <c r="CY26" i="2"/>
  <c r="CY42" i="2"/>
  <c r="CY71" i="2"/>
  <c r="CY82" i="2"/>
  <c r="CY52" i="2"/>
  <c r="CY23" i="2"/>
  <c r="CY48" i="2"/>
  <c r="CY149" i="2"/>
  <c r="CY181" i="2"/>
  <c r="CY119" i="2"/>
  <c r="CY10" i="2"/>
  <c r="CY170" i="2"/>
  <c r="CY173" i="2"/>
  <c r="CY92" i="2"/>
  <c r="CY118" i="2"/>
  <c r="CY185" i="2"/>
  <c r="CY20" i="2"/>
  <c r="CY139" i="2"/>
  <c r="CY161" i="2"/>
  <c r="CY14" i="2"/>
  <c r="CY122" i="2"/>
  <c r="CY19" i="2"/>
  <c r="CY62" i="2"/>
  <c r="CY60" i="2"/>
  <c r="CY56" i="2"/>
  <c r="CY38" i="2"/>
  <c r="CY113" i="2"/>
  <c r="CY8" i="2"/>
  <c r="CY85" i="2"/>
  <c r="CY64" i="2"/>
  <c r="CY157" i="2"/>
  <c r="CY108" i="2"/>
  <c r="CY105" i="2"/>
  <c r="CY126" i="2"/>
  <c r="CY100" i="2"/>
  <c r="CY144" i="2"/>
  <c r="CY160" i="2"/>
  <c r="CY80" i="2"/>
  <c r="CY75" i="2"/>
  <c r="CY54" i="2"/>
  <c r="CY112" i="2"/>
  <c r="CY121" i="2"/>
  <c r="CY140" i="2"/>
  <c r="CY36" i="2"/>
  <c r="CY66" i="2"/>
  <c r="CY124" i="2"/>
  <c r="CY155" i="2"/>
  <c r="CY177" i="2"/>
  <c r="CY39" i="2"/>
  <c r="CY53" i="2"/>
  <c r="CY17" i="2"/>
  <c r="CY4" i="2"/>
  <c r="CY90" i="2"/>
  <c r="CY195" i="2"/>
  <c r="CY159" i="2"/>
  <c r="CY33" i="2"/>
  <c r="CY134" i="2"/>
  <c r="CY22" i="2"/>
  <c r="CY9" i="2"/>
  <c r="CY97" i="2"/>
  <c r="CY129" i="2"/>
  <c r="CY176" i="2"/>
  <c r="CY76" i="2"/>
  <c r="CY88" i="2"/>
  <c r="CY172" i="2"/>
  <c r="CY84" i="2"/>
  <c r="CY99" i="2"/>
  <c r="CY12" i="2"/>
  <c r="CY61" i="2"/>
  <c r="CY183" i="2"/>
  <c r="CY13" i="2"/>
  <c r="CY168" i="2"/>
  <c r="CY3" i="2"/>
  <c r="C10" i="4" s="1"/>
  <c r="E10" i="4" s="1"/>
  <c r="F10" i="4" s="1"/>
  <c r="G10" i="4" s="1"/>
  <c r="L10" i="4" s="1"/>
  <c r="CY189" i="2"/>
  <c r="CY45" i="2"/>
  <c r="CY196" i="2"/>
  <c r="CY37" i="2"/>
  <c r="CY194" i="2"/>
  <c r="CY21" i="2"/>
  <c r="CY40" i="2"/>
  <c r="CY41" i="2"/>
  <c r="CY156" i="2"/>
  <c r="CY15" i="2"/>
  <c r="CY32" i="2"/>
  <c r="CY63" i="2"/>
  <c r="CY44" i="2"/>
  <c r="CY35" i="2"/>
  <c r="CY25" i="2"/>
  <c r="CY98" i="2"/>
  <c r="CY16" i="2"/>
  <c r="CY86" i="2"/>
  <c r="CY186" i="2"/>
  <c r="CY34" i="2"/>
  <c r="CY116" i="2"/>
  <c r="CY11" i="2"/>
  <c r="CY69" i="2"/>
  <c r="CY143" i="2"/>
  <c r="CY147" i="2"/>
  <c r="CY130" i="2"/>
  <c r="CY201" i="2"/>
  <c r="CY151" i="2"/>
  <c r="CY83" i="2"/>
  <c r="CY188" i="2"/>
  <c r="CY57" i="2"/>
  <c r="CY165" i="2"/>
  <c r="CY27" i="2"/>
  <c r="CY58" i="2"/>
  <c r="CY146" i="2"/>
  <c r="CY73" i="2"/>
  <c r="CY6" i="2"/>
  <c r="CY152" i="2"/>
  <c r="CY136" i="2"/>
  <c r="CY15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<sst xmlns="http://schemas.openxmlformats.org/spreadsheetml/2006/main" count="1159" uniqueCount="324">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</sst>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637.38123339273841</c:v>
                </c:pt>
                <c:pt idx="82">
                  <c:v>650.34461886630663</c:v>
                </c:pt>
                <c:pt idx="83">
                  <c:v>663.30267762477672</c:v>
                </c:pt>
                <c:pt idx="84">
                  <c:v>676.25552834120583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604.28053598827455</c:v>
                </c:pt>
                <c:pt idx="107">
                  <c:v>608.95693147091299</c:v>
                </c:pt>
                <c:pt idx="108">
                  <c:v>613.63258161369856</c:v>
                </c:pt>
                <c:pt idx="109">
                  <c:v>618.30749289907305</c:v>
                </c:pt>
                <c:pt idx="110">
                  <c:v>622.98167170342276</c:v>
                </c:pt>
                <c:pt idx="111">
                  <c:v>627.65512429961279</c:v>
                </c:pt>
                <c:pt idx="112">
                  <c:v>632.32785685944475</c:v>
                </c:pt>
                <c:pt idx="113">
                  <c:v>636.99987545603437</c:v>
                </c:pt>
                <c:pt idx="114">
                  <c:v>641.67118606611893</c:v>
                </c:pt>
                <c:pt idx="115">
                  <c:v>646.34179457229243</c:v>
                </c:pt>
                <c:pt idx="116">
                  <c:v>651.0117067651729</c:v>
                </c:pt>
                <c:pt idx="117">
                  <c:v>655.68092834550419</c:v>
                </c:pt>
                <c:pt idx="118">
                  <c:v>660.34946492619565</c:v>
                </c:pt>
                <c:pt idx="119">
                  <c:v>665.01732203430026</c:v>
                </c:pt>
                <c:pt idx="120">
                  <c:v>669.68450511293452</c:v>
                </c:pt>
                <c:pt idx="121">
                  <c:v>674.35101952314142</c:v>
                </c:pt>
                <c:pt idx="122">
                  <c:v>679.01687054570129</c:v>
                </c:pt>
                <c:pt idx="123">
                  <c:v>683.68206338288792</c:v>
                </c:pt>
                <c:pt idx="124">
                  <c:v>688.34660316017482</c:v>
                </c:pt>
                <c:pt idx="125">
                  <c:v>693.01049492789389</c:v>
                </c:pt>
                <c:pt idx="126">
                  <c:v>614.49129398976925</c:v>
                </c:pt>
                <c:pt idx="127">
                  <c:v>621.74165448103975</c:v>
                </c:pt>
                <c:pt idx="128">
                  <c:v>628.99026395095882</c:v>
                </c:pt>
                <c:pt idx="129">
                  <c:v>636.237145425721</c:v>
                </c:pt>
                <c:pt idx="130">
                  <c:v>643.48232136416652</c:v>
                </c:pt>
                <c:pt idx="131">
                  <c:v>650.72581367812927</c:v>
                </c:pt>
                <c:pt idx="132">
                  <c:v>657.96764375183182</c:v>
                </c:pt>
                <c:pt idx="133">
                  <c:v>665.20783246038275</c:v>
                </c:pt>
                <c:pt idx="134">
                  <c:v>672.446400187427</c:v>
                </c:pt>
                <c:pt idx="135">
                  <c:v>679.68336684199483</c:v>
                </c:pt>
                <c:pt idx="136">
                  <c:v>604.94863836746219</c:v>
                </c:pt>
                <c:pt idx="137">
                  <c:v>612.20133890996397</c:v>
                </c:pt>
                <c:pt idx="138">
                  <c:v>619.45225723298984</c:v>
                </c:pt>
                <c:pt idx="139">
                  <c:v>626.70141714196632</c:v>
                </c:pt>
                <c:pt idx="140">
                  <c:v>633.94884184664045</c:v>
                </c:pt>
                <c:pt idx="141">
                  <c:v>641.19455398277194</c:v>
                </c:pt>
                <c:pt idx="142">
                  <c:v>648.43857563279437</c:v>
                </c:pt>
                <c:pt idx="143">
                  <c:v>655.68092834550441</c:v>
                </c:pt>
                <c:pt idx="144">
                  <c:v>662.92163315483799</c:v>
                </c:pt>
                <c:pt idx="145">
                  <c:v>670.1607105977813</c:v>
                </c:pt>
                <c:pt idx="146">
                  <c:v>674.35101952314164</c:v>
                </c:pt>
                <c:pt idx="147">
                  <c:v>678.54079353970099</c:v>
                </c:pt>
                <c:pt idx="148">
                  <c:v>682.73003641701564</c:v>
                </c:pt>
                <c:pt idx="149">
                  <c:v>686.91875187459925</c:v>
                </c:pt>
                <c:pt idx="150">
                  <c:v>691.10694358289345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8244992"/>
        <c:axId val="-1458248256"/>
      </c:scatterChart>
      <c:valAx>
        <c:axId val="-1458244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8248256"/>
        <c:crosses val="autoZero"/>
        <c:crossBetween val="midCat"/>
      </c:valAx>
      <c:valAx>
        <c:axId val="-14582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8244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22416976"/>
        <c:axId val="-1422416432"/>
      </c:scatterChart>
      <c:valAx>
        <c:axId val="-1422416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16432"/>
        <c:crosses val="autoZero"/>
        <c:crossBetween val="midCat"/>
      </c:valAx>
      <c:valAx>
        <c:axId val="-14224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1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3.0144729901239651</c:v>
                </c:pt>
                <c:pt idx="2">
                  <c:v>3.7468950574757081</c:v>
                </c:pt>
                <c:pt idx="3">
                  <c:v>4.6579540002102613</c:v>
                </c:pt>
                <c:pt idx="4">
                  <c:v>5.7913756947219461</c:v>
                </c:pt>
                <c:pt idx="5">
                  <c:v>7.2016248609402593</c:v>
                </c:pt>
                <c:pt idx="6">
                  <c:v>8.9565506379403956</c:v>
                </c:pt>
                <c:pt idx="7">
                  <c:v>11.140685769948931</c:v>
                </c:pt>
                <c:pt idx="8">
                  <c:v>13.859361303331346</c:v>
                </c:pt>
                <c:pt idx="9">
                  <c:v>17.243838893365925</c:v>
                </c:pt>
                <c:pt idx="10">
                  <c:v>21.457713020060186</c:v>
                </c:pt>
                <c:pt idx="11">
                  <c:v>26.704898108556105</c:v>
                </c:pt>
                <c:pt idx="12">
                  <c:v>33.239593858152226</c:v>
                </c:pt>
                <c:pt idx="13">
                  <c:v>41.37871989951222</c:v>
                </c:pt>
                <c:pt idx="14">
                  <c:v>51.517433090397105</c:v>
                </c:pt>
                <c:pt idx="15">
                  <c:v>64.148493411297324</c:v>
                </c:pt>
                <c:pt idx="16">
                  <c:v>87.372510351368462</c:v>
                </c:pt>
                <c:pt idx="17">
                  <c:v>110.44011402239947</c:v>
                </c:pt>
                <c:pt idx="18">
                  <c:v>133.38885484151706</c:v>
                </c:pt>
                <c:pt idx="19">
                  <c:v>156.24214880368172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271.86708887776115</c:v>
                </c:pt>
                <c:pt idx="27">
                  <c:v>287.04631762262665</c:v>
                </c:pt>
                <c:pt idx="28">
                  <c:v>302.20759558494649</c:v>
                </c:pt>
                <c:pt idx="29">
                  <c:v>317.35195014478217</c:v>
                </c:pt>
                <c:pt idx="30">
                  <c:v>332.48030260881734</c:v>
                </c:pt>
                <c:pt idx="31">
                  <c:v>241.18744081547302</c:v>
                </c:pt>
                <c:pt idx="32">
                  <c:v>255.88209316670418</c:v>
                </c:pt>
                <c:pt idx="33">
                  <c:v>270.55765774209493</c:v>
                </c:pt>
                <c:pt idx="34">
                  <c:v>285.21531583652148</c:v>
                </c:pt>
                <c:pt idx="35">
                  <c:v>299.85611737495464</c:v>
                </c:pt>
                <c:pt idx="36">
                  <c:v>313.69791468998773</c:v>
                </c:pt>
                <c:pt idx="37">
                  <c:v>327.52617272821135</c:v>
                </c:pt>
                <c:pt idx="38">
                  <c:v>341.34154369544405</c:v>
                </c:pt>
                <c:pt idx="39">
                  <c:v>355.14462268619019</c:v>
                </c:pt>
                <c:pt idx="40">
                  <c:v>368.93595475683128</c:v>
                </c:pt>
                <c:pt idx="41">
                  <c:v>311.34839401232813</c:v>
                </c:pt>
                <c:pt idx="42">
                  <c:v>324.13555271053275</c:v>
                </c:pt>
                <c:pt idx="43">
                  <c:v>336.91156479598618</c:v>
                </c:pt>
                <c:pt idx="44">
                  <c:v>349.67691259476123</c:v>
                </c:pt>
                <c:pt idx="45">
                  <c:v>362.43204033543674</c:v>
                </c:pt>
                <c:pt idx="46">
                  <c:v>374.65732842785491</c:v>
                </c:pt>
                <c:pt idx="47">
                  <c:v>386.87392753668519</c:v>
                </c:pt>
                <c:pt idx="48">
                  <c:v>399.08215074461054</c:v>
                </c:pt>
                <c:pt idx="49">
                  <c:v>411.28229041391364</c:v>
                </c:pt>
                <c:pt idx="50">
                  <c:v>423.47462014479123</c:v>
                </c:pt>
                <c:pt idx="51">
                  <c:v>364.77374091176671</c:v>
                </c:pt>
                <c:pt idx="52">
                  <c:v>376.21737131771482</c:v>
                </c:pt>
                <c:pt idx="53">
                  <c:v>387.6534228804025</c:v>
                </c:pt>
                <c:pt idx="54">
                  <c:v>399.08215074461049</c:v>
                </c:pt>
                <c:pt idx="55">
                  <c:v>410.50379424613106</c:v>
                </c:pt>
                <c:pt idx="56">
                  <c:v>421.39987026288958</c:v>
                </c:pt>
                <c:pt idx="57">
                  <c:v>432.28988076377004</c:v>
                </c:pt>
                <c:pt idx="58">
                  <c:v>443.17400011470886</c:v>
                </c:pt>
                <c:pt idx="59">
                  <c:v>454.05239341686456</c:v>
                </c:pt>
                <c:pt idx="60">
                  <c:v>464.92521721380859</c:v>
                </c:pt>
                <c:pt idx="61">
                  <c:v>406.35127452425991</c:v>
                </c:pt>
                <c:pt idx="62">
                  <c:v>416.47145514591904</c:v>
                </c:pt>
                <c:pt idx="63">
                  <c:v>426.58633509322271</c:v>
                </c:pt>
                <c:pt idx="64">
                  <c:v>436.69605780694877</c:v>
                </c:pt>
                <c:pt idx="65">
                  <c:v>446.8007595428424</c:v>
                </c:pt>
                <c:pt idx="66">
                  <c:v>456.38274791123877</c:v>
                </c:pt>
                <c:pt idx="67">
                  <c:v>465.96043924488578</c:v>
                </c:pt>
                <c:pt idx="68">
                  <c:v>475.53393434312346</c:v>
                </c:pt>
                <c:pt idx="69">
                  <c:v>485.1033296147063</c:v>
                </c:pt>
                <c:pt idx="70">
                  <c:v>494.66871735374849</c:v>
                </c:pt>
                <c:pt idx="71">
                  <c:v>440.32395743657571</c:v>
                </c:pt>
                <c:pt idx="72">
                  <c:v>449.390915778725</c:v>
                </c:pt>
                <c:pt idx="73">
                  <c:v>458.4539606614365</c:v>
                </c:pt>
                <c:pt idx="74">
                  <c:v>467.51318038276736</c:v>
                </c:pt>
                <c:pt idx="75">
                  <c:v>476.56865953860353</c:v>
                </c:pt>
                <c:pt idx="76">
                  <c:v>485.36190589341754</c:v>
                </c:pt>
                <c:pt idx="77">
                  <c:v>494.15177034208205</c:v>
                </c:pt>
                <c:pt idx="78">
                  <c:v>502.93832153954008</c:v>
                </c:pt>
                <c:pt idx="79">
                  <c:v>511.72162554562624</c:v>
                </c:pt>
                <c:pt idx="80">
                  <c:v>520.5017459669815</c:v>
                </c:pt>
                <c:pt idx="81">
                  <c:v>468.289509706199</c:v>
                </c:pt>
                <c:pt idx="82">
                  <c:v>476.82733336513166</c:v>
                </c:pt>
                <c:pt idx="83">
                  <c:v>485.3619058934176</c:v>
                </c:pt>
                <c:pt idx="84">
                  <c:v>493.89329253818352</c:v>
                </c:pt>
                <c:pt idx="85">
                  <c:v>502.42155610790496</c:v>
                </c:pt>
                <c:pt idx="86">
                  <c:v>510.17186383581696</c:v>
                </c:pt>
                <c:pt idx="87">
                  <c:v>517.91968442316318</c:v>
                </c:pt>
                <c:pt idx="88">
                  <c:v>525.66506033509472</c:v>
                </c:pt>
                <c:pt idx="89">
                  <c:v>533.40803268292461</c:v>
                </c:pt>
                <c:pt idx="90">
                  <c:v>541.1486412867431</c:v>
                </c:pt>
                <c:pt idx="91">
                  <c:v>492.08386752016168</c:v>
                </c:pt>
                <c:pt idx="92">
                  <c:v>499.8375599577796</c:v>
                </c:pt>
                <c:pt idx="93">
                  <c:v>507.58870641276661</c:v>
                </c:pt>
                <c:pt idx="94">
                  <c:v>515.33735125988164</c:v>
                </c:pt>
                <c:pt idx="95">
                  <c:v>523.08353743016426</c:v>
                </c:pt>
                <c:pt idx="96">
                  <c:v>530.31112959477809</c:v>
                </c:pt>
                <c:pt idx="97">
                  <c:v>537.53664894399822</c:v>
                </c:pt>
                <c:pt idx="98">
                  <c:v>544.76012727881914</c:v>
                </c:pt>
                <c:pt idx="99">
                  <c:v>551.98159548783872</c:v>
                </c:pt>
                <c:pt idx="100">
                  <c:v>559.20108358528967</c:v>
                </c:pt>
                <c:pt idx="101">
                  <c:v>513.14215334887604</c:v>
                </c:pt>
                <c:pt idx="102">
                  <c:v>519.98535531367281</c:v>
                </c:pt>
                <c:pt idx="103">
                  <c:v>526.82665842707786</c:v>
                </c:pt>
                <c:pt idx="104">
                  <c:v>533.6660908348241</c:v>
                </c:pt>
                <c:pt idx="105">
                  <c:v>540.50367990210327</c:v>
                </c:pt>
                <c:pt idx="106">
                  <c:v>547.33945224502975</c:v>
                </c:pt>
                <c:pt idx="107">
                  <c:v>554.1734337604471</c:v>
                </c:pt>
                <c:pt idx="108">
                  <c:v>561.00564965419142</c:v>
                </c:pt>
                <c:pt idx="109">
                  <c:v>567.83612446790278</c:v>
                </c:pt>
                <c:pt idx="110">
                  <c:v>574.66488210448233</c:v>
                </c:pt>
                <c:pt idx="111">
                  <c:v>575.95313629332816</c:v>
                </c:pt>
                <c:pt idx="112">
                  <c:v>577.24133033569547</c:v>
                </c:pt>
                <c:pt idx="113">
                  <c:v>578.52946438486867</c:v>
                </c:pt>
                <c:pt idx="114">
                  <c:v>579.81753859339392</c:v>
                </c:pt>
                <c:pt idx="115">
                  <c:v>581.10555311308337</c:v>
                </c:pt>
                <c:pt idx="116">
                  <c:v>582.39350809502082</c:v>
                </c:pt>
                <c:pt idx="117">
                  <c:v>583.68140368956654</c:v>
                </c:pt>
                <c:pt idx="118">
                  <c:v>584.96924004636276</c:v>
                </c:pt>
                <c:pt idx="119">
                  <c:v>586.25701731433867</c:v>
                </c:pt>
                <c:pt idx="120">
                  <c:v>587.54473564171485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8246080"/>
        <c:axId val="-1458247168"/>
      </c:scatterChart>
      <c:valAx>
        <c:axId val="-1458246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8247168"/>
        <c:crosses val="autoZero"/>
        <c:crossBetween val="midCat"/>
      </c:valAx>
      <c:valAx>
        <c:axId val="-145824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8246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2.5694529942710149</c:v>
                </c:pt>
                <c:pt idx="2">
                  <c:v>2.9557020271535053</c:v>
                </c:pt>
                <c:pt idx="3">
                  <c:v>3.400222088440163</c:v>
                </c:pt>
                <c:pt idx="4">
                  <c:v>3.9118339409912095</c:v>
                </c:pt>
                <c:pt idx="5">
                  <c:v>4.5006978187982645</c:v>
                </c:pt>
                <c:pt idx="6">
                  <c:v>5.1785174305933843</c:v>
                </c:pt>
                <c:pt idx="7">
                  <c:v>5.9587751181146329</c:v>
                </c:pt>
                <c:pt idx="8">
                  <c:v>6.8570029387542633</c:v>
                </c:pt>
                <c:pt idx="9">
                  <c:v>7.8910951742241124</c:v>
                </c:pt>
                <c:pt idx="10">
                  <c:v>9.0816686113256022</c:v>
                </c:pt>
                <c:pt idx="11">
                  <c:v>10.452477915247465</c:v>
                </c:pt>
                <c:pt idx="12">
                  <c:v>12.030894540047221</c:v>
                </c:pt>
                <c:pt idx="13">
                  <c:v>13.848458918205758</c:v>
                </c:pt>
                <c:pt idx="14">
                  <c:v>15.941517168048684</c:v>
                </c:pt>
                <c:pt idx="15">
                  <c:v>18.351955285191647</c:v>
                </c:pt>
                <c:pt idx="16">
                  <c:v>21.128045777533597</c:v>
                </c:pt>
                <c:pt idx="17">
                  <c:v>24.325424003726408</c:v>
                </c:pt>
                <c:pt idx="18">
                  <c:v>28.008214129865518</c:v>
                </c:pt>
                <c:pt idx="19">
                  <c:v>32.250327683070239</c:v>
                </c:pt>
                <c:pt idx="20">
                  <c:v>37.136961216803456</c:v>
                </c:pt>
                <c:pt idx="21">
                  <c:v>52.194990647052201</c:v>
                </c:pt>
                <c:pt idx="22">
                  <c:v>67.137145953806694</c:v>
                </c:pt>
                <c:pt idx="23">
                  <c:v>81.993151944701324</c:v>
                </c:pt>
                <c:pt idx="24">
                  <c:v>96.780914414576557</c:v>
                </c:pt>
                <c:pt idx="25">
                  <c:v>111.51236819689086</c:v>
                </c:pt>
                <c:pt idx="26">
                  <c:v>92.281699699602655</c:v>
                </c:pt>
                <c:pt idx="27">
                  <c:v>106.2624863737425</c:v>
                </c:pt>
                <c:pt idx="28">
                  <c:v>120.19787751166437</c:v>
                </c:pt>
                <c:pt idx="29">
                  <c:v>134.09388641289874</c:v>
                </c:pt>
                <c:pt idx="30">
                  <c:v>147.95517411067519</c:v>
                </c:pt>
                <c:pt idx="31">
                  <c:v>160.45687965015426</c:v>
                </c:pt>
                <c:pt idx="32">
                  <c:v>172.93551534530604</c:v>
                </c:pt>
                <c:pt idx="33">
                  <c:v>185.39298161658976</c:v>
                </c:pt>
                <c:pt idx="34">
                  <c:v>197.83090229467953</c:v>
                </c:pt>
                <c:pt idx="35">
                  <c:v>210.25068011833778</c:v>
                </c:pt>
                <c:pt idx="36">
                  <c:v>168.15906134569903</c:v>
                </c:pt>
                <c:pt idx="37">
                  <c:v>179.03426074781248</c:v>
                </c:pt>
                <c:pt idx="38">
                  <c:v>189.89398250113427</c:v>
                </c:pt>
                <c:pt idx="39">
                  <c:v>200.73923724573285</c:v>
                </c:pt>
                <c:pt idx="40">
                  <c:v>211.57091737527423</c:v>
                </c:pt>
                <c:pt idx="41">
                  <c:v>220.73197011665931</c:v>
                </c:pt>
                <c:pt idx="42">
                  <c:v>229.88429588052566</c:v>
                </c:pt>
                <c:pt idx="43">
                  <c:v>239.02829144720786</c:v>
                </c:pt>
                <c:pt idx="44">
                  <c:v>248.16432072833879</c:v>
                </c:pt>
                <c:pt idx="45">
                  <c:v>257.29271862600729</c:v>
                </c:pt>
                <c:pt idx="46">
                  <c:v>212.47611303961864</c:v>
                </c:pt>
                <c:pt idx="47">
                  <c:v>220.35514708008029</c:v>
                </c:pt>
                <c:pt idx="48">
                  <c:v>228.22771336800648</c:v>
                </c:pt>
                <c:pt idx="49">
                  <c:v>236.09406674821017</c:v>
                </c:pt>
                <c:pt idx="50">
                  <c:v>243.95444367508625</c:v>
                </c:pt>
                <c:pt idx="51">
                  <c:v>250.68195251403026</c:v>
                </c:pt>
                <c:pt idx="52">
                  <c:v>257.40536852824368</c:v>
                </c:pt>
                <c:pt idx="53">
                  <c:v>264.12481384943067</c:v>
                </c:pt>
                <c:pt idx="54">
                  <c:v>270.84040387949898</c:v>
                </c:pt>
                <c:pt idx="55">
                  <c:v>277.55224782280578</c:v>
                </c:pt>
                <c:pt idx="56">
                  <c:v>246.36028801318966</c:v>
                </c:pt>
                <c:pt idx="57">
                  <c:v>252.14717525278971</c:v>
                </c:pt>
                <c:pt idx="58">
                  <c:v>257.93105333598834</c:v>
                </c:pt>
                <c:pt idx="59">
                  <c:v>263.71199936688453</c:v>
                </c:pt>
                <c:pt idx="60">
                  <c:v>269.49008678800766</c:v>
                </c:pt>
                <c:pt idx="61">
                  <c:v>274.29052793225452</c:v>
                </c:pt>
                <c:pt idx="62">
                  <c:v>279.08908119679324</c:v>
                </c:pt>
                <c:pt idx="63">
                  <c:v>283.88578367606402</c:v>
                </c:pt>
                <c:pt idx="64">
                  <c:v>288.6806711066169</c:v>
                </c:pt>
                <c:pt idx="65">
                  <c:v>293.47377793906486</c:v>
                </c:pt>
                <c:pt idx="66">
                  <c:v>273.57808268324311</c:v>
                </c:pt>
                <c:pt idx="67">
                  <c:v>277.47727546304486</c:v>
                </c:pt>
                <c:pt idx="68">
                  <c:v>281.37523833720201</c:v>
                </c:pt>
                <c:pt idx="69">
                  <c:v>285.27199078035324</c:v>
                </c:pt>
                <c:pt idx="70">
                  <c:v>289.16755169071325</c:v>
                </c:pt>
                <c:pt idx="71">
                  <c:v>292.6875295412982</c:v>
                </c:pt>
                <c:pt idx="72">
                  <c:v>296.20656215300323</c:v>
                </c:pt>
                <c:pt idx="73">
                  <c:v>299.72466236145789</c:v>
                </c:pt>
                <c:pt idx="74">
                  <c:v>303.24184267583183</c:v>
                </c:pt>
                <c:pt idx="75">
                  <c:v>306.75811529091652</c:v>
                </c:pt>
                <c:pt idx="76">
                  <c:v>309.93695192564911</c:v>
                </c:pt>
                <c:pt idx="77">
                  <c:v>313.11506466918644</c:v>
                </c:pt>
                <c:pt idx="78">
                  <c:v>316.2924619195544</c:v>
                </c:pt>
                <c:pt idx="79">
                  <c:v>319.46915189197949</c:v>
                </c:pt>
                <c:pt idx="80">
                  <c:v>322.64514262468697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8245536"/>
        <c:axId val="-1458247712"/>
      </c:scatterChart>
      <c:valAx>
        <c:axId val="-1458245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8247712"/>
        <c:crosses val="autoZero"/>
        <c:crossBetween val="midCat"/>
      </c:valAx>
      <c:valAx>
        <c:axId val="-145824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8245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680.32686777604454</c:v>
                </c:pt>
                <c:pt idx="82">
                  <c:v>694.1657014177307</c:v>
                </c:pt>
                <c:pt idx="83">
                  <c:v>707.99888501592716</c:v>
                </c:pt>
                <c:pt idx="84">
                  <c:v>721.82654444707441</c:v>
                </c:pt>
                <c:pt idx="85">
                  <c:v>735.64880037494902</c:v>
                </c:pt>
                <c:pt idx="86">
                  <c:v>634.4946308834858</c:v>
                </c:pt>
                <c:pt idx="87">
                  <c:v>647.33433222460906</c:v>
                </c:pt>
                <c:pt idx="88">
                  <c:v>660.16878125310791</c:v>
                </c:pt>
                <c:pt idx="89">
                  <c:v>672.99809442020444</c:v>
                </c:pt>
                <c:pt idx="90">
                  <c:v>685.82238337756689</c:v>
                </c:pt>
                <c:pt idx="91">
                  <c:v>698.6417552630445</c:v>
                </c:pt>
                <c:pt idx="92">
                  <c:v>711.45631296435033</c:v>
                </c:pt>
                <c:pt idx="93">
                  <c:v>724.2661553627737</c:v>
                </c:pt>
                <c:pt idx="94">
                  <c:v>737.07137755876681</c:v>
                </c:pt>
                <c:pt idx="95">
                  <c:v>749.87207108104565</c:v>
                </c:pt>
                <c:pt idx="96">
                  <c:v>647.13056877940517</c:v>
                </c:pt>
                <c:pt idx="97">
                  <c:v>658.3356056379522</c:v>
                </c:pt>
                <c:pt idx="98">
                  <c:v>669.53671578846343</c:v>
                </c:pt>
                <c:pt idx="99">
                  <c:v>680.73397415831323</c:v>
                </c:pt>
                <c:pt idx="100">
                  <c:v>691.92745300992476</c:v>
                </c:pt>
                <c:pt idx="101">
                  <c:v>703.11722207803916</c:v>
                </c:pt>
                <c:pt idx="102">
                  <c:v>714.30334869779642</c:v>
                </c:pt>
                <c:pt idx="103">
                  <c:v>725.48589792438099</c:v>
                </c:pt>
                <c:pt idx="104">
                  <c:v>736.66493264491362</c:v>
                </c:pt>
                <c:pt idx="105">
                  <c:v>747.84051368319672</c:v>
                </c:pt>
                <c:pt idx="106">
                  <c:v>644.99097259505936</c:v>
                </c:pt>
                <c:pt idx="107">
                  <c:v>649.98313677136616</c:v>
                </c:pt>
                <c:pt idx="108">
                  <c:v>654.97451036614086</c:v>
                </c:pt>
                <c:pt idx="109">
                  <c:v>659.96510025530552</c:v>
                </c:pt>
                <c:pt idx="110">
                  <c:v>664.95491320228905</c:v>
                </c:pt>
                <c:pt idx="111">
                  <c:v>669.94395586071653</c:v>
                </c:pt>
                <c:pt idx="112">
                  <c:v>674.93223477701292</c:v>
                </c:pt>
                <c:pt idx="113">
                  <c:v>679.91975639292957</c:v>
                </c:pt>
                <c:pt idx="114">
                  <c:v>684.90652704798777</c:v>
                </c:pt>
                <c:pt idx="115">
                  <c:v>689.89255298185083</c:v>
                </c:pt>
                <c:pt idx="116">
                  <c:v>694.87784033662444</c:v>
                </c:pt>
                <c:pt idx="117">
                  <c:v>699.86239515908392</c:v>
                </c:pt>
                <c:pt idx="118">
                  <c:v>704.84622340283886</c:v>
                </c:pt>
                <c:pt idx="119">
                  <c:v>709.82933093043096</c:v>
                </c:pt>
                <c:pt idx="120">
                  <c:v>714.81172351537055</c:v>
                </c:pt>
                <c:pt idx="121">
                  <c:v>719.79340684411318</c:v>
                </c:pt>
                <c:pt idx="122">
                  <c:v>724.774386517979</c:v>
                </c:pt>
                <c:pt idx="123">
                  <c:v>729.75466805501628</c:v>
                </c:pt>
                <c:pt idx="124">
                  <c:v>734.73425689181238</c:v>
                </c:pt>
                <c:pt idx="125">
                  <c:v>739.71315838525106</c:v>
                </c:pt>
                <c:pt idx="126">
                  <c:v>655.89120787726108</c:v>
                </c:pt>
                <c:pt idx="127">
                  <c:v>663.63116062100107</c:v>
                </c:pt>
                <c:pt idx="128">
                  <c:v>671.36925605745023</c:v>
                </c:pt>
                <c:pt idx="129">
                  <c:v>679.10551861047963</c:v>
                </c:pt>
                <c:pt idx="130">
                  <c:v>686.83997210216705</c:v>
                </c:pt>
                <c:pt idx="131">
                  <c:v>694.57263977438197</c:v>
                </c:pt>
                <c:pt idx="132">
                  <c:v>702.3035443093562</c:v>
                </c:pt>
                <c:pt idx="133">
                  <c:v>710.03270784930476</c:v>
                </c:pt>
                <c:pt idx="134">
                  <c:v>717.76015201514747</c:v>
                </c:pt>
                <c:pt idx="135">
                  <c:v>725.48589792438088</c:v>
                </c:pt>
                <c:pt idx="136">
                  <c:v>645.70418757261757</c:v>
                </c:pt>
                <c:pt idx="137">
                  <c:v>653.4466224072861</c:v>
                </c:pt>
                <c:pt idx="138">
                  <c:v>661.18716684283243</c:v>
                </c:pt>
                <c:pt idx="139">
                  <c:v>668.92584612965754</c:v>
                </c:pt>
                <c:pt idx="140">
                  <c:v>676.66268488632659</c:v>
                </c:pt>
                <c:pt idx="141">
                  <c:v>684.39770712257632</c:v>
                </c:pt>
                <c:pt idx="142">
                  <c:v>692.13093626122975</c:v>
                </c:pt>
                <c:pt idx="143">
                  <c:v>699.86239515908426</c:v>
                </c:pt>
                <c:pt idx="144">
                  <c:v>707.59210612682125</c:v>
                </c:pt>
                <c:pt idx="145">
                  <c:v>715.32009094801049</c:v>
                </c:pt>
                <c:pt idx="146">
                  <c:v>719.79340684411352</c:v>
                </c:pt>
                <c:pt idx="147">
                  <c:v>724.2661553627737</c:v>
                </c:pt>
                <c:pt idx="148">
                  <c:v>728.73834050235837</c:v>
                </c:pt>
                <c:pt idx="149">
                  <c:v>733.20996620815197</c:v>
                </c:pt>
                <c:pt idx="150">
                  <c:v>737.68103637339084</c:v>
                </c:pt>
                <c:pt idx="151">
                  <c:v>3.036919790734272E-12</c:v>
                </c:pt>
                <c:pt idx="152">
                  <c:v>3.036919790734272E-12</c:v>
                </c:pt>
                <c:pt idx="153">
                  <c:v>3.036919790734272E-12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22420784"/>
        <c:axId val="-1422421328"/>
      </c:scatterChart>
      <c:valAx>
        <c:axId val="-142242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21328"/>
        <c:crosses val="autoZero"/>
        <c:crossBetween val="midCat"/>
      </c:valAx>
      <c:valAx>
        <c:axId val="-142242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2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1.8268206168806351</c:v>
                </c:pt>
                <c:pt idx="2">
                  <c:v>2.2961102554342538</c:v>
                </c:pt>
                <c:pt idx="3">
                  <c:v>2.8864336770230623</c:v>
                </c:pt>
                <c:pt idx="4">
                  <c:v>3.6291231519079452</c:v>
                </c:pt>
                <c:pt idx="5">
                  <c:v>4.5636503124994592</c:v>
                </c:pt>
                <c:pt idx="6">
                  <c:v>5.7397474086641189</c:v>
                </c:pt>
                <c:pt idx="7">
                  <c:v>7.220083048110614</c:v>
                </c:pt>
                <c:pt idx="8">
                  <c:v>9.0836377577585541</c:v>
                </c:pt>
                <c:pt idx="9">
                  <c:v>11.429962890877514</c:v>
                </c:pt>
                <c:pt idx="10">
                  <c:v>14.384554650968738</c:v>
                </c:pt>
                <c:pt idx="11">
                  <c:v>18.105635960906145</c:v>
                </c:pt>
                <c:pt idx="12">
                  <c:v>22.79271593049268</c:v>
                </c:pt>
                <c:pt idx="13">
                  <c:v>28.697394010544443</c:v>
                </c:pt>
                <c:pt idx="14">
                  <c:v>36.136998932686417</c:v>
                </c:pt>
                <c:pt idx="15">
                  <c:v>45.511808007058725</c:v>
                </c:pt>
                <c:pt idx="16">
                  <c:v>57.326788867323636</c:v>
                </c:pt>
                <c:pt idx="17">
                  <c:v>72.219054168653798</c:v>
                </c:pt>
                <c:pt idx="18">
                  <c:v>90.992533790089269</c:v>
                </c:pt>
                <c:pt idx="19">
                  <c:v>114.66176613626753</c:v>
                </c:pt>
                <c:pt idx="20">
                  <c:v>144.50721214708281</c:v>
                </c:pt>
                <c:pt idx="21">
                  <c:v>182.14513040472517</c:v>
                </c:pt>
                <c:pt idx="22">
                  <c:v>229.61585444509794</c:v>
                </c:pt>
                <c:pt idx="23">
                  <c:v>289.49532853362786</c:v>
                </c:pt>
                <c:pt idx="24">
                  <c:v>365.03604206029331</c:v>
                </c:pt>
                <c:pt idx="25">
                  <c:v>317.48065154237497</c:v>
                </c:pt>
                <c:pt idx="26">
                  <c:v>348.73627254210874</c:v>
                </c:pt>
                <c:pt idx="27">
                  <c:v>379.9304323092822</c:v>
                </c:pt>
                <c:pt idx="28">
                  <c:v>411.0688806981766</c:v>
                </c:pt>
                <c:pt idx="29">
                  <c:v>442.15642578299884</c:v>
                </c:pt>
                <c:pt idx="30">
                  <c:v>473.19714485434088</c:v>
                </c:pt>
                <c:pt idx="31">
                  <c:v>411.26704694209349</c:v>
                </c:pt>
                <c:pt idx="32">
                  <c:v>443.14568568068768</c:v>
                </c:pt>
                <c:pt idx="33">
                  <c:v>474.97520523208203</c:v>
                </c:pt>
                <c:pt idx="34">
                  <c:v>506.75935520962508</c:v>
                </c:pt>
                <c:pt idx="35">
                  <c:v>538.50137700385426</c:v>
                </c:pt>
                <c:pt idx="36">
                  <c:v>570.20409916416395</c:v>
                </c:pt>
                <c:pt idx="37">
                  <c:v>492.55071548251203</c:v>
                </c:pt>
                <c:pt idx="38">
                  <c:v>523.71977369153274</c:v>
                </c:pt>
                <c:pt idx="39">
                  <c:v>554.84975986976099</c:v>
                </c:pt>
                <c:pt idx="40">
                  <c:v>585.94317102430398</c:v>
                </c:pt>
                <c:pt idx="41">
                  <c:v>617.00221789220029</c:v>
                </c:pt>
                <c:pt idx="42">
                  <c:v>648.02887080282335</c:v>
                </c:pt>
                <c:pt idx="43">
                  <c:v>573.94294063008499</c:v>
                </c:pt>
                <c:pt idx="44">
                  <c:v>603.63911401199607</c:v>
                </c:pt>
                <c:pt idx="45">
                  <c:v>633.3049517266378</c:v>
                </c:pt>
                <c:pt idx="46">
                  <c:v>662.94207243619564</c:v>
                </c:pt>
                <c:pt idx="47">
                  <c:v>692.55193848724912</c:v>
                </c:pt>
                <c:pt idx="48">
                  <c:v>722.13587717529879</c:v>
                </c:pt>
                <c:pt idx="49">
                  <c:v>629.770164448576</c:v>
                </c:pt>
                <c:pt idx="50">
                  <c:v>657.44854745472765</c:v>
                </c:pt>
                <c:pt idx="51">
                  <c:v>685.10294040682004</c:v>
                </c:pt>
                <c:pt idx="52">
                  <c:v>712.73444645342158</c:v>
                </c:pt>
                <c:pt idx="53">
                  <c:v>740.34407636016385</c:v>
                </c:pt>
                <c:pt idx="54">
                  <c:v>767.93275947074017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22414800"/>
        <c:axId val="-1422421872"/>
      </c:scatterChart>
      <c:valAx>
        <c:axId val="-142241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21872"/>
        <c:crosses val="autoZero"/>
        <c:crossBetween val="midCat"/>
      </c:valAx>
      <c:valAx>
        <c:axId val="-142242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1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22420240"/>
        <c:axId val="-1422415888"/>
      </c:scatterChart>
      <c:valAx>
        <c:axId val="-142242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15888"/>
        <c:crosses val="autoZero"/>
        <c:crossBetween val="midCat"/>
      </c:valAx>
      <c:valAx>
        <c:axId val="-142241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2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22419696"/>
        <c:axId val="-1422419152"/>
      </c:scatterChart>
      <c:valAx>
        <c:axId val="-142241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19152"/>
        <c:crosses val="autoZero"/>
        <c:crossBetween val="midCat"/>
      </c:valAx>
      <c:valAx>
        <c:axId val="-142241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1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22415344"/>
        <c:axId val="-1422418608"/>
      </c:scatterChart>
      <c:valAx>
        <c:axId val="-142241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18608"/>
        <c:crosses val="autoZero"/>
        <c:crossBetween val="midCat"/>
      </c:valAx>
      <c:valAx>
        <c:axId val="-142241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1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22418064"/>
        <c:axId val="-1422417520"/>
      </c:scatterChart>
      <c:valAx>
        <c:axId val="-1422418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17520"/>
        <c:crosses val="autoZero"/>
        <c:crossBetween val="midCat"/>
      </c:valAx>
      <c:valAx>
        <c:axId val="-14224175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22418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45" zoomScale="70" zoomScaleNormal="70" workbookViewId="0">
      <selection activeCell="H20" sqref="H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8.83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0.60883327032902446</v>
      </c>
      <c r="D9" s="36">
        <f t="shared" ref="D9:D18" si="0">C9*$C$5</f>
        <v>5.3759977770052858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6</v>
      </c>
      <c r="C10" s="35">
        <v>7.5153401964969557E-2</v>
      </c>
      <c r="D10" s="36">
        <f t="shared" si="0"/>
        <v>0.6636045393506812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21</v>
      </c>
      <c r="C11" s="35">
        <v>5.2614359407230311E-2</v>
      </c>
      <c r="D11" s="36">
        <f t="shared" si="0"/>
        <v>0.46458479356584365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7.5362742917518205E-3</v>
      </c>
      <c r="D12" s="36">
        <f t="shared" si="0"/>
        <v>6.6545301996168579E-2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18</v>
      </c>
      <c r="C13" s="35">
        <v>0.12793134700351194</v>
      </c>
      <c r="D13" s="36">
        <f t="shared" si="0"/>
        <v>1.1296337940410104</v>
      </c>
      <c r="E13" s="37">
        <v>54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164</v>
      </c>
      <c r="C14" s="35">
        <v>0.12793134700351194</v>
      </c>
      <c r="D14" s="36">
        <f t="shared" si="0"/>
        <v>1.1296337940410104</v>
      </c>
      <c r="E14" s="37">
        <v>100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8.83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73</v>
      </c>
      <c r="C36" s="61"/>
      <c r="D36" s="61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v>109</v>
      </c>
      <c r="C37" s="61">
        <v>1</v>
      </c>
      <c r="D37" s="61"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v>121</v>
      </c>
      <c r="C38" s="61"/>
      <c r="D38" s="61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v>175</v>
      </c>
      <c r="C39" s="61">
        <v>2</v>
      </c>
      <c r="D39" s="61"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v>175</v>
      </c>
      <c r="C40" s="61"/>
      <c r="D40" s="61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v>232</v>
      </c>
      <c r="C41" s="61">
        <v>3</v>
      </c>
      <c r="D41" s="61"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v>231</v>
      </c>
      <c r="C42" s="61"/>
      <c r="D42" s="61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v>282</v>
      </c>
      <c r="C43" s="61">
        <v>4</v>
      </c>
      <c r="D43" s="61"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61">
        <v>273</v>
      </c>
      <c r="C44" s="61"/>
      <c r="D44" s="61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61">
        <v>317</v>
      </c>
      <c r="C45" s="61">
        <v>5</v>
      </c>
      <c r="D45" s="61"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61">
        <v>302</v>
      </c>
      <c r="C46" s="61"/>
      <c r="D46" s="61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61">
        <v>340</v>
      </c>
      <c r="C47" s="61">
        <v>6</v>
      </c>
      <c r="D47" s="61"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61">
        <v>320</v>
      </c>
      <c r="C48" s="61"/>
      <c r="D48" s="61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85</v>
      </c>
      <c r="B49" s="61">
        <v>354</v>
      </c>
      <c r="C49" s="61">
        <v>7</v>
      </c>
      <c r="D49" s="61">
        <v>56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>
        <v>95</v>
      </c>
      <c r="B50" s="53">
        <v>361</v>
      </c>
      <c r="C50" s="53">
        <v>8</v>
      </c>
      <c r="D50" s="53">
        <v>56</v>
      </c>
      <c r="E50" s="54"/>
      <c r="F50" s="54"/>
      <c r="G50" s="54"/>
      <c r="H50" s="54"/>
      <c r="I50" s="52">
        <f t="shared" si="1"/>
        <v>6.3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>
        <v>105</v>
      </c>
      <c r="B51" s="53">
        <v>360</v>
      </c>
      <c r="C51" s="53">
        <v>9</v>
      </c>
      <c r="D51" s="53">
        <v>53</v>
      </c>
      <c r="E51" s="54"/>
      <c r="F51" s="54"/>
      <c r="G51" s="54"/>
      <c r="H51" s="54"/>
      <c r="I51" s="52">
        <f t="shared" si="1"/>
        <v>5.5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>
        <v>125</v>
      </c>
      <c r="B52" s="53">
        <v>356</v>
      </c>
      <c r="C52" s="53">
        <v>10</v>
      </c>
      <c r="D52" s="53">
        <v>45</v>
      </c>
      <c r="E52" s="54"/>
      <c r="F52" s="54"/>
      <c r="G52" s="54"/>
      <c r="H52" s="54"/>
      <c r="I52" s="52">
        <f t="shared" si="1"/>
        <v>2.4500000000000002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>
        <v>135</v>
      </c>
      <c r="B53" s="53">
        <v>349</v>
      </c>
      <c r="C53" s="53">
        <v>11</v>
      </c>
      <c r="D53" s="53">
        <v>43</v>
      </c>
      <c r="E53" s="54"/>
      <c r="F53" s="54"/>
      <c r="G53" s="54"/>
      <c r="H53" s="54"/>
      <c r="I53" s="52">
        <f t="shared" si="1"/>
        <v>3.8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>
        <v>145</v>
      </c>
      <c r="B54" s="53">
        <v>344</v>
      </c>
      <c r="C54" s="53"/>
      <c r="D54" s="53"/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>
        <v>150</v>
      </c>
      <c r="B55" s="53">
        <v>355</v>
      </c>
      <c r="C55" s="53">
        <v>12</v>
      </c>
      <c r="D55" s="53">
        <f>B55</f>
        <v>355</v>
      </c>
      <c r="E55" s="54"/>
      <c r="F55" s="54"/>
      <c r="G55" s="54"/>
      <c r="H55" s="54"/>
      <c r="I55" s="52">
        <f t="shared" si="1"/>
        <v>2.2000000000000002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Charme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1">
        <v>29.487179487179485</v>
      </c>
      <c r="C62" s="61"/>
      <c r="D62" s="61"/>
      <c r="E62" s="54"/>
      <c r="F62" s="54"/>
      <c r="G62" s="54"/>
      <c r="H62" s="54"/>
      <c r="I62" s="56">
        <f>IFERROR(B62/A62,"")</f>
        <v>1.9658119658119657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1">
        <v>84.615384615384613</v>
      </c>
      <c r="C63" s="61"/>
      <c r="D63" s="61"/>
      <c r="E63" s="54"/>
      <c r="F63" s="54"/>
      <c r="G63" s="54"/>
      <c r="H63" s="54"/>
      <c r="I63" s="52">
        <f>IF(A63&lt;&gt;0,(B63-(B62-D62))/(A63-A62),"")</f>
        <v>11.025641025641026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1">
        <v>122.43589743589743</v>
      </c>
      <c r="C64" s="61"/>
      <c r="D64" s="61"/>
      <c r="E64" s="54"/>
      <c r="F64" s="54"/>
      <c r="G64" s="54"/>
      <c r="H64" s="54"/>
      <c r="I64" s="52">
        <f>IF(A64&lt;&gt;0,(B64-(B63-D63))/(A64-A63),"")</f>
        <v>7.5641025641025639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v>159.61538461538461</v>
      </c>
      <c r="C65" s="61">
        <v>1</v>
      </c>
      <c r="D65" s="61">
        <v>51.92307692307692</v>
      </c>
      <c r="E65" s="54"/>
      <c r="F65" s="54"/>
      <c r="G65" s="54"/>
      <c r="H65" s="54">
        <v>1</v>
      </c>
      <c r="I65" s="52">
        <f>IF(A65&lt;&gt;0,(B65-(B64-D64))/(A65-A64),"")</f>
        <v>7.4358974358974361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1">
        <v>143.58974358974359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7.1794871794871797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1">
        <v>177.56410256410257</v>
      </c>
      <c r="C67" s="61">
        <v>2</v>
      </c>
      <c r="D67" s="61">
        <v>34.615384615384613</v>
      </c>
      <c r="E67" s="54"/>
      <c r="F67" s="54"/>
      <c r="G67" s="54"/>
      <c r="H67" s="54"/>
      <c r="I67" s="52">
        <f t="shared" si="2"/>
        <v>6.7948717948717956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1">
        <v>174.35897435897436</v>
      </c>
      <c r="C68" s="61"/>
      <c r="D68" s="61"/>
      <c r="E68" s="54"/>
      <c r="F68" s="54"/>
      <c r="G68" s="54"/>
      <c r="H68" s="54"/>
      <c r="I68" s="52">
        <f t="shared" si="2"/>
        <v>6.2820512820512819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204.48717948717947</v>
      </c>
      <c r="C69" s="53">
        <v>3</v>
      </c>
      <c r="D69" s="53">
        <v>34.615384615384613</v>
      </c>
      <c r="E69" s="54"/>
      <c r="F69" s="54"/>
      <c r="G69" s="54"/>
      <c r="H69" s="54"/>
      <c r="I69" s="52">
        <f t="shared" si="2"/>
        <v>6.025641025641022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198.07692307692307</v>
      </c>
      <c r="C70" s="53"/>
      <c r="D70" s="53"/>
      <c r="E70" s="54"/>
      <c r="F70" s="54"/>
      <c r="G70" s="54"/>
      <c r="H70" s="54"/>
      <c r="I70" s="52">
        <f t="shared" si="2"/>
        <v>5.6410256410256405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225</v>
      </c>
      <c r="C71" s="53">
        <v>4</v>
      </c>
      <c r="D71" s="53">
        <v>33.974358974358971</v>
      </c>
      <c r="E71" s="54"/>
      <c r="F71" s="54"/>
      <c r="G71" s="54"/>
      <c r="H71" s="54"/>
      <c r="I71" s="52">
        <f t="shared" si="2"/>
        <v>5.3846153846153868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216.02564102564102</v>
      </c>
      <c r="C72" s="53"/>
      <c r="D72" s="53"/>
      <c r="E72" s="54"/>
      <c r="F72" s="54"/>
      <c r="G72" s="54"/>
      <c r="H72" s="54"/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v>239.74358974358972</v>
      </c>
      <c r="C73" s="53">
        <v>5</v>
      </c>
      <c r="D73" s="53">
        <v>31.410256410256409</v>
      </c>
      <c r="E73" s="54"/>
      <c r="F73" s="54"/>
      <c r="G73" s="54"/>
      <c r="H73" s="54"/>
      <c r="I73" s="52">
        <f t="shared" si="2"/>
        <v>4.7435897435897401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53">
        <v>230.76923076923077</v>
      </c>
      <c r="C74" s="53"/>
      <c r="D74" s="53"/>
      <c r="E74" s="54"/>
      <c r="F74" s="54"/>
      <c r="G74" s="54"/>
      <c r="H74" s="54"/>
      <c r="I74" s="52">
        <f t="shared" si="2"/>
        <v>4.4871794871794917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252.56410256410257</v>
      </c>
      <c r="C75" s="53">
        <v>6</v>
      </c>
      <c r="D75" s="53">
        <v>30.128205128205128</v>
      </c>
      <c r="E75" s="54"/>
      <c r="F75" s="54"/>
      <c r="G75" s="54"/>
      <c r="H75" s="54"/>
      <c r="I75" s="52">
        <f t="shared" si="2"/>
        <v>4.3589743589743595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85</v>
      </c>
      <c r="B76" s="53">
        <v>243.58974358974359</v>
      </c>
      <c r="C76" s="53"/>
      <c r="D76" s="53"/>
      <c r="E76" s="54"/>
      <c r="F76" s="54"/>
      <c r="G76" s="54"/>
      <c r="H76" s="54"/>
      <c r="I76" s="52">
        <f t="shared" si="2"/>
        <v>4.2307692307692317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90</v>
      </c>
      <c r="B77" s="53">
        <v>262.82051282051282</v>
      </c>
      <c r="C77" s="53">
        <v>7</v>
      </c>
      <c r="D77" s="53">
        <v>28.205128205128204</v>
      </c>
      <c r="E77" s="54"/>
      <c r="F77" s="54"/>
      <c r="G77" s="54"/>
      <c r="H77" s="54"/>
      <c r="I77" s="52">
        <f t="shared" si="2"/>
        <v>3.8461538461538454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95</v>
      </c>
      <c r="B78" s="53">
        <v>253.84615384615384</v>
      </c>
      <c r="C78" s="53"/>
      <c r="D78" s="53"/>
      <c r="E78" s="54"/>
      <c r="F78" s="54"/>
      <c r="G78" s="54"/>
      <c r="H78" s="54"/>
      <c r="I78" s="52">
        <f t="shared" si="2"/>
        <v>3.8461538461538454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100</v>
      </c>
      <c r="B79" s="53">
        <v>271.79487179487177</v>
      </c>
      <c r="C79" s="53">
        <v>8</v>
      </c>
      <c r="D79" s="53">
        <v>26.282051282051281</v>
      </c>
      <c r="E79" s="54"/>
      <c r="F79" s="54"/>
      <c r="G79" s="54"/>
      <c r="H79" s="54"/>
      <c r="I79" s="52">
        <f t="shared" si="2"/>
        <v>3.5897435897435854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279.4871794871795</v>
      </c>
      <c r="C80" s="53">
        <v>9</v>
      </c>
      <c r="D80" s="53"/>
      <c r="E80" s="54"/>
      <c r="F80" s="54"/>
      <c r="G80" s="54"/>
      <c r="H80" s="54"/>
      <c r="I80" s="52">
        <f t="shared" si="2"/>
        <v>3.3974358974359005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285.89743589743591</v>
      </c>
      <c r="C81" s="53">
        <v>10</v>
      </c>
      <c r="D81" s="53">
        <f>B81</f>
        <v>285.89743589743591</v>
      </c>
      <c r="E81" s="54"/>
      <c r="F81" s="54"/>
      <c r="G81" s="54"/>
      <c r="H81" s="54"/>
      <c r="I81" s="52">
        <f t="shared" si="2"/>
        <v>0.64102564102564086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champêtre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1">
        <v>18.3</v>
      </c>
      <c r="C88" s="61"/>
      <c r="D88" s="61"/>
      <c r="E88" s="54"/>
      <c r="F88" s="54"/>
      <c r="G88" s="54"/>
      <c r="H88" s="91"/>
      <c r="I88" s="56">
        <f>IFERROR(B88/A88,"")</f>
        <v>0.91500000000000004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1">
        <v>56.699999999999996</v>
      </c>
      <c r="C89" s="61">
        <v>1</v>
      </c>
      <c r="D89" s="61">
        <v>17.3</v>
      </c>
      <c r="E89" s="54"/>
      <c r="F89" s="54"/>
      <c r="G89" s="54"/>
      <c r="H89" s="91">
        <v>1</v>
      </c>
      <c r="I89" s="56">
        <f t="shared" ref="I89:I107" si="3">IF(A89&lt;&gt;0,(B89-(B88-D88))/(A89-A88),"")</f>
        <v>7.6799999999999979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1">
        <v>75.8</v>
      </c>
      <c r="C90" s="61"/>
      <c r="D90" s="61"/>
      <c r="E90" s="91"/>
      <c r="F90" s="91"/>
      <c r="G90" s="91"/>
      <c r="H90" s="91"/>
      <c r="I90" s="56">
        <f t="shared" si="3"/>
        <v>7.2800000000000011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1">
        <v>108.7</v>
      </c>
      <c r="C91" s="61">
        <v>2</v>
      </c>
      <c r="D91" s="61">
        <v>28</v>
      </c>
      <c r="E91" s="91"/>
      <c r="F91" s="91"/>
      <c r="G91" s="91"/>
      <c r="H91" s="91"/>
      <c r="I91" s="56">
        <f t="shared" si="3"/>
        <v>6.580000000000001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1">
        <v>109.4</v>
      </c>
      <c r="C92" s="61"/>
      <c r="D92" s="61"/>
      <c r="E92" s="91"/>
      <c r="F92" s="91"/>
      <c r="G92" s="91"/>
      <c r="H92" s="91"/>
      <c r="I92" s="56">
        <f t="shared" si="3"/>
        <v>5.74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1">
        <v>133.69999999999999</v>
      </c>
      <c r="C93" s="61">
        <v>3</v>
      </c>
      <c r="D93" s="61">
        <v>28</v>
      </c>
      <c r="E93" s="91"/>
      <c r="F93" s="91"/>
      <c r="G93" s="91"/>
      <c r="H93" s="91"/>
      <c r="I93" s="56">
        <f t="shared" si="3"/>
        <v>4.8599999999999968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1">
        <v>126.60000000000001</v>
      </c>
      <c r="C94" s="61"/>
      <c r="D94" s="61"/>
      <c r="E94" s="91"/>
      <c r="F94" s="91"/>
      <c r="G94" s="91"/>
      <c r="H94" s="91"/>
      <c r="I94" s="56">
        <f t="shared" si="3"/>
        <v>4.1800000000000042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1">
        <v>144.5</v>
      </c>
      <c r="C95" s="61">
        <v>4</v>
      </c>
      <c r="D95" s="61">
        <v>19.7</v>
      </c>
      <c r="E95" s="91"/>
      <c r="F95" s="91"/>
      <c r="G95" s="91"/>
      <c r="H95" s="91"/>
      <c r="I95" s="56">
        <f t="shared" si="3"/>
        <v>3.5799999999999983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61">
        <v>140.20000000000002</v>
      </c>
      <c r="C96" s="61"/>
      <c r="D96" s="61"/>
      <c r="E96" s="91"/>
      <c r="F96" s="91"/>
      <c r="G96" s="91"/>
      <c r="H96" s="91"/>
      <c r="I96" s="56">
        <f t="shared" si="3"/>
        <v>3.0800000000000041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61">
        <v>153.00000000000003</v>
      </c>
      <c r="C97" s="61">
        <v>5</v>
      </c>
      <c r="D97" s="61">
        <v>12.7</v>
      </c>
      <c r="E97" s="91"/>
      <c r="F97" s="91"/>
      <c r="G97" s="91"/>
      <c r="H97" s="91"/>
      <c r="I97" s="56">
        <f t="shared" si="3"/>
        <v>2.5600000000000023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61">
        <v>150.69999999999999</v>
      </c>
      <c r="C98" s="61"/>
      <c r="D98" s="61"/>
      <c r="E98" s="91"/>
      <c r="F98" s="91"/>
      <c r="G98" s="91"/>
      <c r="H98" s="91"/>
      <c r="I98" s="56">
        <f t="shared" si="3"/>
        <v>2.0799999999999899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61">
        <v>160.1</v>
      </c>
      <c r="C99" s="61"/>
      <c r="D99" s="61"/>
      <c r="E99" s="91"/>
      <c r="F99" s="91"/>
      <c r="G99" s="91"/>
      <c r="H99" s="91"/>
      <c r="I99" s="56">
        <f t="shared" si="3"/>
        <v>1.8800000000000012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61">
        <v>168.6</v>
      </c>
      <c r="C100" s="61">
        <v>6</v>
      </c>
      <c r="D100" s="61">
        <f>B100</f>
        <v>168.6</v>
      </c>
      <c r="E100" s="66"/>
      <c r="F100" s="66"/>
      <c r="G100" s="66"/>
      <c r="H100" s="66"/>
      <c r="I100" s="56">
        <f t="shared" si="3"/>
        <v>1.7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/>
      <c r="B101" s="61"/>
      <c r="C101" s="61"/>
      <c r="D101" s="61"/>
      <c r="E101" s="66"/>
      <c r="F101" s="66"/>
      <c r="G101" s="66"/>
      <c r="H101" s="66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v>73</v>
      </c>
      <c r="C114" s="61"/>
      <c r="D114" s="61"/>
      <c r="E114" s="54"/>
      <c r="F114" s="54"/>
      <c r="G114" s="54"/>
      <c r="H114" s="54"/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v>109</v>
      </c>
      <c r="C115" s="61">
        <v>1</v>
      </c>
      <c r="D115" s="61">
        <v>34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v>121</v>
      </c>
      <c r="C116" s="61"/>
      <c r="D116" s="61"/>
      <c r="E116" s="54"/>
      <c r="F116" s="54"/>
      <c r="G116" s="54"/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v>175</v>
      </c>
      <c r="C117" s="61">
        <v>2</v>
      </c>
      <c r="D117" s="61">
        <v>56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v>175</v>
      </c>
      <c r="C118" s="61"/>
      <c r="D118" s="61"/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v>232</v>
      </c>
      <c r="C119" s="61">
        <v>3</v>
      </c>
      <c r="D119" s="61">
        <v>56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v>231</v>
      </c>
      <c r="C120" s="61"/>
      <c r="D120" s="61"/>
      <c r="E120" s="91"/>
      <c r="F120" s="91"/>
      <c r="G120" s="91"/>
      <c r="H120" s="91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1">
        <v>282</v>
      </c>
      <c r="C121" s="61">
        <v>4</v>
      </c>
      <c r="D121" s="61">
        <v>56</v>
      </c>
      <c r="E121" s="91"/>
      <c r="F121" s="91"/>
      <c r="G121" s="91"/>
      <c r="H121" s="91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61">
        <v>273</v>
      </c>
      <c r="C122" s="61"/>
      <c r="D122" s="61"/>
      <c r="E122" s="91"/>
      <c r="F122" s="91"/>
      <c r="G122" s="91"/>
      <c r="H122" s="91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61">
        <v>317</v>
      </c>
      <c r="C123" s="61">
        <v>5</v>
      </c>
      <c r="D123" s="61">
        <v>56</v>
      </c>
      <c r="E123" s="91"/>
      <c r="F123" s="91"/>
      <c r="G123" s="91"/>
      <c r="H123" s="91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61">
        <v>302</v>
      </c>
      <c r="C124" s="61"/>
      <c r="D124" s="61"/>
      <c r="E124" s="91"/>
      <c r="F124" s="91"/>
      <c r="G124" s="91"/>
      <c r="H124" s="91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61">
        <v>340</v>
      </c>
      <c r="C125" s="61">
        <v>6</v>
      </c>
      <c r="D125" s="61">
        <v>56</v>
      </c>
      <c r="E125" s="91"/>
      <c r="F125" s="91"/>
      <c r="G125" s="91"/>
      <c r="H125" s="91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61">
        <v>320</v>
      </c>
      <c r="C126" s="61"/>
      <c r="D126" s="61"/>
      <c r="E126" s="66"/>
      <c r="F126" s="66"/>
      <c r="G126" s="66"/>
      <c r="H126" s="66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85</v>
      </c>
      <c r="B127" s="61">
        <v>354</v>
      </c>
      <c r="C127" s="61">
        <v>7</v>
      </c>
      <c r="D127" s="61">
        <v>56</v>
      </c>
      <c r="E127" s="66"/>
      <c r="F127" s="66"/>
      <c r="G127" s="66"/>
      <c r="H127" s="66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1">
        <v>95</v>
      </c>
      <c r="B128" s="53">
        <v>361</v>
      </c>
      <c r="C128" s="53">
        <v>8</v>
      </c>
      <c r="D128" s="53">
        <v>56</v>
      </c>
      <c r="E128" s="57"/>
      <c r="F128" s="57"/>
      <c r="G128" s="57"/>
      <c r="H128" s="57"/>
      <c r="I128" s="56">
        <f t="shared" si="4"/>
        <v>6.3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81">
        <v>105</v>
      </c>
      <c r="B129" s="53">
        <v>360</v>
      </c>
      <c r="C129" s="53">
        <v>9</v>
      </c>
      <c r="D129" s="53">
        <v>53</v>
      </c>
      <c r="E129" s="57"/>
      <c r="F129" s="57"/>
      <c r="G129" s="57"/>
      <c r="H129" s="57"/>
      <c r="I129" s="56">
        <f t="shared" si="4"/>
        <v>5.5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81">
        <v>125</v>
      </c>
      <c r="B130" s="53">
        <v>356</v>
      </c>
      <c r="C130" s="53">
        <v>10</v>
      </c>
      <c r="D130" s="53">
        <v>45</v>
      </c>
      <c r="E130" s="57"/>
      <c r="F130" s="57"/>
      <c r="G130" s="57"/>
      <c r="H130" s="57"/>
      <c r="I130" s="56">
        <f t="shared" si="4"/>
        <v>2.4500000000000002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81">
        <v>135</v>
      </c>
      <c r="B131" s="53">
        <v>349</v>
      </c>
      <c r="C131" s="53">
        <v>11</v>
      </c>
      <c r="D131" s="53">
        <v>43</v>
      </c>
      <c r="E131" s="57"/>
      <c r="F131" s="57"/>
      <c r="G131" s="57"/>
      <c r="H131" s="57"/>
      <c r="I131" s="56">
        <f t="shared" si="4"/>
        <v>3.8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81">
        <v>145</v>
      </c>
      <c r="B132" s="53">
        <v>344</v>
      </c>
      <c r="C132" s="53"/>
      <c r="D132" s="53"/>
      <c r="E132" s="57"/>
      <c r="F132" s="57"/>
      <c r="G132" s="57"/>
      <c r="H132" s="57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81">
        <v>150</v>
      </c>
      <c r="B133" s="53">
        <v>355</v>
      </c>
      <c r="C133" s="53">
        <v>12</v>
      </c>
      <c r="D133" s="53">
        <v>355</v>
      </c>
      <c r="E133" s="57"/>
      <c r="F133" s="57"/>
      <c r="G133" s="57"/>
      <c r="H133" s="57"/>
      <c r="I133" s="56">
        <f t="shared" si="4"/>
        <v>2.2000000000000002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Douglas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24</v>
      </c>
      <c r="B140" s="61">
        <v>299</v>
      </c>
      <c r="C140" s="61">
        <v>1</v>
      </c>
      <c r="D140" s="61">
        <v>66</v>
      </c>
      <c r="E140" s="54"/>
      <c r="F140" s="54"/>
      <c r="G140" s="54"/>
      <c r="H140" s="54">
        <v>1</v>
      </c>
      <c r="I140" s="59">
        <f>IFERROR(B140/A140,"")</f>
        <v>12.458333333333334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1">
        <v>390</v>
      </c>
      <c r="C141" s="61">
        <v>2</v>
      </c>
      <c r="D141" s="61">
        <v>79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26.166666666666668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36</v>
      </c>
      <c r="B142" s="61">
        <v>472</v>
      </c>
      <c r="C142" s="61">
        <v>3</v>
      </c>
      <c r="D142" s="61">
        <v>92</v>
      </c>
      <c r="E142" s="54"/>
      <c r="F142" s="54"/>
      <c r="G142" s="54"/>
      <c r="H142" s="54"/>
      <c r="I142" s="59">
        <f t="shared" si="5"/>
        <v>26.833333333333332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42</v>
      </c>
      <c r="B143" s="61">
        <v>538</v>
      </c>
      <c r="C143" s="61">
        <v>4</v>
      </c>
      <c r="D143" s="61">
        <v>88</v>
      </c>
      <c r="E143" s="54"/>
      <c r="F143" s="54"/>
      <c r="G143" s="54"/>
      <c r="H143" s="54"/>
      <c r="I143" s="59">
        <f t="shared" si="5"/>
        <v>26.333333333333332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48</v>
      </c>
      <c r="B144" s="61">
        <v>601</v>
      </c>
      <c r="C144" s="61">
        <v>5</v>
      </c>
      <c r="D144" s="61">
        <v>102</v>
      </c>
      <c r="E144" s="54"/>
      <c r="F144" s="54"/>
      <c r="G144" s="54"/>
      <c r="H144" s="54"/>
      <c r="I144" s="59">
        <f t="shared" si="5"/>
        <v>25.166666666666668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54</v>
      </c>
      <c r="B145" s="61">
        <v>640</v>
      </c>
      <c r="C145" s="61">
        <v>6</v>
      </c>
      <c r="D145" s="61">
        <f>B145</f>
        <v>640</v>
      </c>
      <c r="E145" s="54"/>
      <c r="F145" s="54"/>
      <c r="G145" s="54"/>
      <c r="H145" s="54"/>
      <c r="I145" s="59">
        <f t="shared" si="5"/>
        <v>23.5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1"/>
      <c r="C146" s="61"/>
      <c r="D146" s="61"/>
      <c r="E146" s="54"/>
      <c r="F146" s="54"/>
      <c r="G146" s="54"/>
      <c r="H146" s="54"/>
      <c r="I146" s="59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1"/>
      <c r="C147" s="61"/>
      <c r="D147" s="61"/>
      <c r="E147" s="54"/>
      <c r="F147" s="54"/>
      <c r="G147" s="54"/>
      <c r="H147" s="54"/>
      <c r="I147" s="59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1"/>
      <c r="C148" s="61"/>
      <c r="D148" s="61"/>
      <c r="E148" s="54"/>
      <c r="F148" s="54"/>
      <c r="G148" s="54"/>
      <c r="H148" s="54"/>
      <c r="I148" s="59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1"/>
      <c r="C149" s="61"/>
      <c r="D149" s="61"/>
      <c r="E149" s="54"/>
      <c r="F149" s="54"/>
      <c r="G149" s="54"/>
      <c r="H149" s="5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1"/>
      <c r="C150" s="61"/>
      <c r="D150" s="61"/>
      <c r="E150" s="54"/>
      <c r="F150" s="54"/>
      <c r="G150" s="54"/>
      <c r="H150" s="5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1"/>
      <c r="C151" s="61"/>
      <c r="D151" s="61"/>
      <c r="E151" s="54"/>
      <c r="F151" s="54"/>
      <c r="G151" s="54"/>
      <c r="H151" s="5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1"/>
      <c r="C152" s="61"/>
      <c r="D152" s="61"/>
      <c r="E152" s="57"/>
      <c r="F152" s="57"/>
      <c r="G152" s="57"/>
      <c r="H152" s="57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1"/>
      <c r="C153" s="61"/>
      <c r="D153" s="61"/>
      <c r="E153" s="57"/>
      <c r="F153" s="57"/>
      <c r="G153" s="57"/>
      <c r="H153" s="57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281"/>
      <c r="B154" s="53"/>
      <c r="C154" s="53"/>
      <c r="D154" s="53"/>
      <c r="E154" s="57"/>
      <c r="F154" s="57"/>
      <c r="G154" s="57"/>
      <c r="H154" s="57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281"/>
      <c r="B155" s="53"/>
      <c r="C155" s="53"/>
      <c r="D155" s="53"/>
      <c r="E155" s="57"/>
      <c r="F155" s="57"/>
      <c r="G155" s="57"/>
      <c r="H155" s="57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281"/>
      <c r="B156" s="53"/>
      <c r="C156" s="53"/>
      <c r="D156" s="53"/>
      <c r="E156" s="57"/>
      <c r="F156" s="57"/>
      <c r="G156" s="57"/>
      <c r="H156" s="57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281"/>
      <c r="B157" s="53"/>
      <c r="C157" s="53"/>
      <c r="D157" s="53"/>
      <c r="E157" s="57"/>
      <c r="F157" s="57"/>
      <c r="G157" s="57"/>
      <c r="H157" s="57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281"/>
      <c r="B158" s="53"/>
      <c r="C158" s="53"/>
      <c r="D158" s="53"/>
      <c r="E158" s="57"/>
      <c r="F158" s="57"/>
      <c r="G158" s="57"/>
      <c r="H158" s="57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281"/>
      <c r="B159" s="53"/>
      <c r="C159" s="53"/>
      <c r="D159" s="53"/>
      <c r="E159" s="57"/>
      <c r="F159" s="57"/>
      <c r="G159" s="57"/>
      <c r="H159" s="57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Cèdre de l'Atlas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1">
        <v>28</v>
      </c>
      <c r="C166" s="61"/>
      <c r="D166" s="61"/>
      <c r="E166" s="54"/>
      <c r="F166" s="54"/>
      <c r="G166" s="54"/>
      <c r="H166" s="54"/>
      <c r="I166" s="52">
        <f>IFERROR(B166/A166,"")</f>
        <v>1.4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1">
        <v>121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9.3000000000000007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40</v>
      </c>
      <c r="B168" s="61">
        <v>267</v>
      </c>
      <c r="C168" s="61">
        <v>1</v>
      </c>
      <c r="D168" s="61">
        <v>91</v>
      </c>
      <c r="E168" s="54"/>
      <c r="F168" s="54"/>
      <c r="G168" s="54"/>
      <c r="H168" s="54"/>
      <c r="I168" s="52">
        <f t="shared" si="6"/>
        <v>14.6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50</v>
      </c>
      <c r="B169" s="61">
        <v>380</v>
      </c>
      <c r="C169" s="61">
        <v>2</v>
      </c>
      <c r="D169" s="61">
        <v>91</v>
      </c>
      <c r="E169" s="54"/>
      <c r="F169" s="54"/>
      <c r="G169" s="54"/>
      <c r="H169" s="54"/>
      <c r="I169" s="52">
        <f t="shared" si="6"/>
        <v>20.399999999999999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60</v>
      </c>
      <c r="B170" s="61">
        <v>516</v>
      </c>
      <c r="C170" s="61">
        <v>3</v>
      </c>
      <c r="D170" s="61">
        <v>112</v>
      </c>
      <c r="E170" s="54"/>
      <c r="F170" s="54"/>
      <c r="G170" s="54"/>
      <c r="H170" s="54"/>
      <c r="I170" s="52">
        <f t="shared" si="6"/>
        <v>22.7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70</v>
      </c>
      <c r="B171" s="61">
        <v>631</v>
      </c>
      <c r="C171" s="61">
        <v>4</v>
      </c>
      <c r="D171" s="61">
        <v>109</v>
      </c>
      <c r="E171" s="54"/>
      <c r="F171" s="54"/>
      <c r="G171" s="54"/>
      <c r="H171" s="54"/>
      <c r="I171" s="52">
        <f t="shared" si="6"/>
        <v>22.7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80</v>
      </c>
      <c r="B172" s="61">
        <v>734</v>
      </c>
      <c r="C172" s="61">
        <v>5</v>
      </c>
      <c r="D172" s="61">
        <v>110</v>
      </c>
      <c r="E172" s="54"/>
      <c r="F172" s="54"/>
      <c r="G172" s="54"/>
      <c r="H172" s="54"/>
      <c r="I172" s="52">
        <f t="shared" si="6"/>
        <v>21.2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90</v>
      </c>
      <c r="B173" s="53">
        <v>802</v>
      </c>
      <c r="C173" s="53">
        <v>6</v>
      </c>
      <c r="D173" s="53">
        <v>97</v>
      </c>
      <c r="E173" s="54"/>
      <c r="F173" s="54"/>
      <c r="G173" s="54"/>
      <c r="H173" s="54"/>
      <c r="I173" s="52">
        <f t="shared" si="6"/>
        <v>17.8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100</v>
      </c>
      <c r="B174" s="53">
        <v>855</v>
      </c>
      <c r="C174" s="53">
        <v>7</v>
      </c>
      <c r="D174" s="53">
        <f>B174</f>
        <v>855</v>
      </c>
      <c r="E174" s="54"/>
      <c r="F174" s="54"/>
      <c r="G174" s="54"/>
      <c r="H174" s="54"/>
      <c r="I174" s="52">
        <f t="shared" si="6"/>
        <v>15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61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61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61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/>
      <c r="B221" s="61"/>
      <c r="C221" s="61"/>
      <c r="D221" s="61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/>
      <c r="B222" s="61"/>
      <c r="C222" s="61"/>
      <c r="D222" s="61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/>
      <c r="B223" s="61"/>
      <c r="C223" s="61"/>
      <c r="D223" s="61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/>
      <c r="B224" s="61"/>
      <c r="C224" s="61"/>
      <c r="D224" s="61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/>
      <c r="B225" s="53"/>
      <c r="C225" s="53"/>
      <c r="D225" s="53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/>
      <c r="B226" s="53"/>
      <c r="C226" s="53"/>
      <c r="D226" s="53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/>
      <c r="B227" s="53"/>
      <c r="C227" s="53"/>
      <c r="D227" s="53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/>
      <c r="B228" s="53"/>
      <c r="C228" s="53"/>
      <c r="D228" s="53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3"/>
      <c r="B229" s="53"/>
      <c r="C229" s="53"/>
      <c r="D229" s="53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3"/>
      <c r="B230" s="53"/>
      <c r="C230" s="53"/>
      <c r="D230" s="53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53"/>
      <c r="B231" s="53"/>
      <c r="C231" s="53"/>
      <c r="D231" s="5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C17" sqref="C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sessile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Charme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Erable champêtre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Alisier torminal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Douglas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Cèdre de l'Atlas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512.40280113190443</v>
      </c>
      <c r="T3" s="60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407.20940357901344</v>
      </c>
      <c r="AO3" s="60">
        <f>IF('Données projet'!E10&gt;30,$AM$33-$H$33,LOOKUP('Données projet'!$E$10,$A$3:$A$203,AM3:AM203)-LOOKUP('Données projet'!$E$10,$A$3:$A$203,$H$3:$H$203))</f>
        <v>369.14696927548397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202.5548390231225</v>
      </c>
      <c r="BJ3" s="60">
        <f>IF('Données projet'!E11&gt;30,$BH$33-$H$33,LOOKUP('Données projet'!$E$11,$A$3:$A$203,BH3:BH203)-LOOKUP('Données projet'!$E$11,$A$3:$A$203,$H$3:$H$203))</f>
        <v>184.62184077734179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544.70109088764275</v>
      </c>
      <c r="CE3" s="60">
        <f>IF('Données projet'!E12&gt;30,$CC$33-$H$33,LOOKUP('Données projet'!$E$12,$A$3:$A$203,CC3:CC203)-LOOKUP('Données projet'!$E$12,$A$3:$A$203,$H$3:$H$203))</f>
        <v>294.45557293177131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364.18190245972994</v>
      </c>
      <c r="CZ3" s="60">
        <f>IF('Données projet'!E13&gt;30,$CX$33-$H$33,LOOKUP('Données projet'!$E$13,$A$3:$A$203,CX3:CX203)-LOOKUP('Données projet'!$E$13,$A$3:$A$203,$H$3:$H$203))</f>
        <v>509.86381152100745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399.92909819003523</v>
      </c>
      <c r="DU3" s="60">
        <f>IF('Données projet'!E14&gt;30,$DS$33-$H$33,LOOKUP('Données projet'!$E$14,$A$3:$A$203,DS3:DS203)-LOOKUP('Données projet'!$E$14,$A$3:$A$203,$H$3:$H$203))</f>
        <v>163.7053537268381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0">
        <f t="shared" si="0"/>
        <v>260.72987866106189</v>
      </c>
      <c r="S4" s="60">
        <f ca="1">AVERAGE(OFFSET($R$3,0,0,'Données projet'!$E$9+1,1))-AVERAGE(OFFSET($H$3,0,0,'Données projet'!$E$9+1,1))</f>
        <v>512.40280113190443</v>
      </c>
      <c r="T4" s="60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1.9658119658119657</v>
      </c>
      <c r="AI4" s="14">
        <f>IF('Données projet'!$A$62&gt;35,AI3+AH4-AQ3,IF(A4&lt;'Données projet'!$A$62,$AF$205^A4,IF(A4='Données projet'!$A$62,'Données projet'!$B$62,AI3+AH4-AQ3)))</f>
        <v>1.2530706241207821</v>
      </c>
      <c r="AJ4" s="14">
        <f>AI4*VLOOKUP('Données projet'!$B$10,Paramètres!$A$1:$I$89,3,0)*VLOOKUP('Données projet'!$B$10,Paramètres!$A$1:$I$89,5,0)</f>
        <v>1.1924220059133361</v>
      </c>
      <c r="AK4" s="14">
        <f>EXP(-1.0587+0.8836*LN(AJ4)+0.284)</f>
        <v>0.53837588315305529</v>
      </c>
      <c r="AL4" s="22">
        <f t="shared" ref="AL4:AL67" si="4">(AJ4+AK4)*0.475*44/12</f>
        <v>3.0144729901239651</v>
      </c>
      <c r="AM4" s="60">
        <f t="shared" ref="AM4:AM67" si="5">AL4+(AD4+AE4)*44/12</f>
        <v>260.90336187901283</v>
      </c>
      <c r="AN4" s="60">
        <f ca="1">AVERAGE(OFFSET($AM$3,0,0,'Données projet'!$E$10+1,1))-AVERAGE(OFFSET($H$3,0,0,'Données projet'!$E$10+1,1))</f>
        <v>407.20940357901344</v>
      </c>
      <c r="AO4" s="60">
        <f>$AO$3</f>
        <v>369.14696927548397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0.91500000000000004</v>
      </c>
      <c r="BD4" s="13">
        <f>IF('Données projet'!$A$88&gt;35,BD3+BC4-BL3,IF(A4&lt;'Données projet'!$A$88,$BA$205^A4,IF(A4='Données projet'!$A$88,'Données projet'!$B$88,BD3+BC4-BL3)))</f>
        <v>1.1564385340088972</v>
      </c>
      <c r="BE4" s="14">
        <f>BD4*VLOOKUP('Données projet'!$B$11,Paramètres!$A$1:$I$89,3,0)*VLOOKUP('Données projet'!$B$11,Paramètres!$A$1:$I$89,5,0)</f>
        <v>1.0102647033101728</v>
      </c>
      <c r="BF4" s="14">
        <f>EXP(-1.0587+0.8836*LN(BE4)+0.284)</f>
        <v>0.46501931253921397</v>
      </c>
      <c r="BG4" s="22">
        <f t="shared" ref="BG4:BG67" si="7">(BE4+BF4)*0.475*44/12</f>
        <v>2.5694529942710149</v>
      </c>
      <c r="BH4" s="60">
        <f t="shared" ref="BH4:BH67" si="8">BG4+(AY4+AZ4)*44/12</f>
        <v>260.45834188315985</v>
      </c>
      <c r="BI4" s="60">
        <f ca="1">AVERAGE(OFFSET($BH$3,0,0,'Données projet'!$E$11+1,1))-AVERAGE(OFFSET($H$3,0,0,'Données projet'!$E$11+1,1))</f>
        <v>202.5548390231225</v>
      </c>
      <c r="BJ4" s="60">
        <f>$BJ$3</f>
        <v>184.62184077734179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1.1986225139154763</v>
      </c>
      <c r="CA4" s="14">
        <f>EXP(-1.0587+0.8836*LN(BZ4)+0.284)</f>
        <v>0.54084878793982472</v>
      </c>
      <c r="CB4" s="22">
        <f t="shared" ref="CB4:CB67" si="10">(BZ4+CA4)*0.475*44/12</f>
        <v>3.0295791840646493</v>
      </c>
      <c r="CC4" s="60">
        <f t="shared" ref="CC4:CC67" si="11">CB4+(BT4+BU4)*44/12</f>
        <v>260.91846807295349</v>
      </c>
      <c r="CD4" s="60">
        <f ca="1">AVERAGE(OFFSET($CC$3,0,0,'Données projet'!$E$12+1,1))-AVERAGE(OFFSET($H$3,0,0,'Données projet'!$E$12+1,1))</f>
        <v>544.70109088764275</v>
      </c>
      <c r="CE4" s="60">
        <f>$CE$3</f>
        <v>294.45557293177131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12.458333333333334</v>
      </c>
      <c r="CT4" s="13">
        <f>IF('Données projet'!$A$140&gt;35,CT3+CS4-DB3,IF(A4&lt;'Données projet'!$A$140,$CQ$205^A4,IF(A4='Données projet'!$A$140,'Données projet'!$B$140,CT3+CS4-DB3)))</f>
        <v>1.2680984338542187</v>
      </c>
      <c r="CU4" s="18">
        <f>CT4*VLOOKUP('Données projet'!$B$13,Paramètres!$A$1:$I$89,3,0)*VLOOKUP('Données projet'!$B$13,Paramètres!$A$1:$I$89,5,0)</f>
        <v>0.70886702452450823</v>
      </c>
      <c r="CV4" s="14">
        <f>EXP(-1.0587+0.8836*LN(CU4)+0.284)</f>
        <v>0.34002519569403811</v>
      </c>
      <c r="CW4" s="22">
        <f t="shared" ref="CW4:CW67" si="13">(CU4+CV4)*0.475*44/12</f>
        <v>1.8268206168806351</v>
      </c>
      <c r="CX4" s="60">
        <f t="shared" ref="CX4:CX67" si="14">CW4+(CO4+CP4)*44/12</f>
        <v>259.7157095057695</v>
      </c>
      <c r="CY4" s="60">
        <f ca="1">AVERAGE(OFFSET($CX$3,0,0,'Données projet'!$E$13+1,1))-AVERAGE(OFFSET($H$3,0,0,'Données projet'!$E$13+1,1))</f>
        <v>364.18190245972994</v>
      </c>
      <c r="CZ4" s="60">
        <f>$CZ$3</f>
        <v>509.86381152100745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1.4</v>
      </c>
      <c r="DO4" s="13">
        <f>IF('Données projet'!$A$166&gt;35,DO3+DN4-DW3,IF(A4&lt;'Données projet'!$A$166,$DL$205^A4,IF(A4='Données projet'!$A$166,'Données projet'!$B$166,DO3+DN4-DW3)))</f>
        <v>1.1812937373976771</v>
      </c>
      <c r="DP4" s="18">
        <f>DO4*VLOOKUP('Données projet'!$B$14,Paramètres!$A$1:$I$89,3,0)*VLOOKUP('Données projet'!$B$14,Paramètres!$A$1:$I$89,5,0)</f>
        <v>0.55284546910211285</v>
      </c>
      <c r="DQ4" s="14">
        <f>EXP(-1.0587+0.8836*LN(DP4)+0.284)</f>
        <v>0.27297114564908254</v>
      </c>
      <c r="DR4" s="22">
        <f t="shared" ref="DR4:DR67" si="16">(DP4+DQ4)*0.475*44/12</f>
        <v>1.4382972706916652</v>
      </c>
      <c r="DS4" s="60">
        <f t="shared" ref="DS4:DS67" si="17">DR4+(DJ4+DK4)*44/12</f>
        <v>259.32718615958055</v>
      </c>
      <c r="DT4" s="60">
        <f ca="1">AVERAGE(OFFSET($DS$3,0,0,'Données projet'!$E$14+1,1))-AVERAGE(OFFSET($H$3,0,0,'Données projet'!$E$14+1,1))</f>
        <v>399.92909819003523</v>
      </c>
      <c r="DU4" s="60">
        <f>$DU$3</f>
        <v>163.7053537268381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0">
        <f t="shared" si="0"/>
        <v>262.60472488787678</v>
      </c>
      <c r="S5" s="60">
        <f ca="1">AVERAGE(OFFSET($R$3,0,0,'Données projet'!$E$9+1,1))-AVERAGE(OFFSET($H$3,0,0,'Données projet'!$E$9+1,1))</f>
        <v>512.40280113190443</v>
      </c>
      <c r="T5" s="60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1.9658119658119657</v>
      </c>
      <c r="AI5" s="14">
        <f>IF('Données projet'!$A$62&gt;35,AI4+AH5-AQ4,IF(A5&lt;'Données projet'!$A$62,$AF$205^A5,IF(A5='Données projet'!$A$62,'Données projet'!$B$62,AI4+AH5-AQ4)))</f>
        <v>1.5701859890344463</v>
      </c>
      <c r="AJ5" s="14">
        <f>AI5*VLOOKUP('Données projet'!$B$10,Paramètres!$A$1:$I$89,3,0)*VLOOKUP('Données projet'!$B$10,Paramètres!$A$1:$I$89,5,0)</f>
        <v>1.494188987165179</v>
      </c>
      <c r="AK5" s="14">
        <f t="shared" ref="AK5:AK68" si="35">EXP(-1.0587+0.8836*LN(AJ5)+0.284)</f>
        <v>0.65713831856250049</v>
      </c>
      <c r="AL5" s="22">
        <f t="shared" si="4"/>
        <v>3.7468950574757081</v>
      </c>
      <c r="AM5" s="60">
        <f t="shared" si="5"/>
        <v>262.85800616858683</v>
      </c>
      <c r="AN5" s="60">
        <f ca="1">AVERAGE(OFFSET($AM$3,0,0,'Données projet'!$E$10+1,1))-AVERAGE(OFFSET($H$3,0,0,'Données projet'!$E$10+1,1))</f>
        <v>407.20940357901344</v>
      </c>
      <c r="AO5" s="60">
        <f t="shared" ref="AO5:AO68" si="36">$AO$3</f>
        <v>369.14696927548397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0.91500000000000004</v>
      </c>
      <c r="BD5" s="13">
        <f>IF('Données projet'!$A$88&gt;35,BD4+BC5-BL4,IF(A5&lt;'Données projet'!$A$88,$BA$205^A5,IF(A5='Données projet'!$A$88,'Données projet'!$B$88,BD4+BC5-BL4)))</f>
        <v>1.3373500829406473</v>
      </c>
      <c r="BE5" s="14">
        <f>BD5*VLOOKUP('Données projet'!$B$11,Paramètres!$A$1:$I$89,3,0)*VLOOKUP('Données projet'!$B$11,Paramètres!$A$1:$I$89,5,0)</f>
        <v>1.1683090324569496</v>
      </c>
      <c r="BF5" s="14">
        <f t="shared" ref="BF5:BF68" si="37">EXP(-1.0587+0.8836*LN(BE5)+0.284)</f>
        <v>0.52874476303788609</v>
      </c>
      <c r="BG5" s="22">
        <f t="shared" si="7"/>
        <v>2.9557020271535053</v>
      </c>
      <c r="BH5" s="60">
        <f t="shared" si="8"/>
        <v>262.06681313826465</v>
      </c>
      <c r="BI5" s="60">
        <f ca="1">AVERAGE(OFFSET($BH$3,0,0,'Données projet'!$E$11+1,1))-AVERAGE(OFFSET($H$3,0,0,'Données projet'!$E$11+1,1))</f>
        <v>202.5548390231225</v>
      </c>
      <c r="BJ5" s="60">
        <f t="shared" ref="BJ5:BJ68" si="38">$BJ$3</f>
        <v>184.62184077734179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1.4854176290995202</v>
      </c>
      <c r="CA5" s="14">
        <f t="shared" ref="CA5:CA68" si="39">EXP(-1.0587+0.8836*LN(BZ5)+0.284)</f>
        <v>0.65372856897250708</v>
      </c>
      <c r="CB5" s="22">
        <f t="shared" si="10"/>
        <v>3.725679628308781</v>
      </c>
      <c r="CC5" s="60">
        <f t="shared" si="11"/>
        <v>262.83679073941994</v>
      </c>
      <c r="CD5" s="60">
        <f ca="1">AVERAGE(OFFSET($CC$3,0,0,'Données projet'!$E$12+1,1))-AVERAGE(OFFSET($H$3,0,0,'Données projet'!$E$12+1,1))</f>
        <v>544.70109088764275</v>
      </c>
      <c r="CE5" s="60">
        <f t="shared" ref="CE5:CE68" si="40">$CE$3</f>
        <v>294.45557293177131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12.458333333333334</v>
      </c>
      <c r="CT5" s="13">
        <f>IF('Données projet'!$A$140&gt;35,CT4+CS5-DB4,IF(A5&lt;'Données projet'!$A$140,$CQ$205^A5,IF(A5='Données projet'!$A$140,'Données projet'!$B$140,CT4+CS5-DB4)))</f>
        <v>1.6080736379435223</v>
      </c>
      <c r="CU5" s="18">
        <f>CT5*VLOOKUP('Données projet'!$B$13,Paramètres!$A$1:$I$89,3,0)*VLOOKUP('Données projet'!$B$13,Paramètres!$A$1:$I$89,5,0)</f>
        <v>0.89891316361042906</v>
      </c>
      <c r="CV5" s="14">
        <f t="shared" ref="CV5:CV68" si="41">EXP(-1.0587+0.8836*LN(CU5)+0.284)</f>
        <v>0.41942765290684586</v>
      </c>
      <c r="CW5" s="22">
        <f t="shared" si="13"/>
        <v>2.2961102554342538</v>
      </c>
      <c r="CX5" s="60">
        <f t="shared" si="14"/>
        <v>261.4072213665454</v>
      </c>
      <c r="CY5" s="60">
        <f ca="1">AVERAGE(OFFSET($CX$3,0,0,'Données projet'!$E$13+1,1))-AVERAGE(OFFSET($H$3,0,0,'Données projet'!$E$13+1,1))</f>
        <v>364.18190245972994</v>
      </c>
      <c r="CZ5" s="60">
        <f t="shared" ref="CZ5:CZ68" si="42">$CZ$3</f>
        <v>509.86381152100745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1.4</v>
      </c>
      <c r="DO5" s="13">
        <f>IF('Données projet'!$A$166&gt;35,DO4+DN5-DW4,IF(A5&lt;'Données projet'!$A$166,$DL$205^A5,IF(A5='Données projet'!$A$166,'Données projet'!$B$166,DO4+DN5-DW4)))</f>
        <v>1.395454894014972</v>
      </c>
      <c r="DP5" s="18">
        <f>DO5*VLOOKUP('Données projet'!$B$14,Paramètres!$A$1:$I$89,3,0)*VLOOKUP('Données projet'!$B$14,Paramètres!$A$1:$I$89,5,0)</f>
        <v>0.65307289039900684</v>
      </c>
      <c r="DQ5" s="14">
        <f t="shared" ref="DQ5:DQ68" si="43">EXP(-1.0587+0.8836*LN(DP5)+0.284)</f>
        <v>0.31626576584246652</v>
      </c>
      <c r="DR5" s="22">
        <f t="shared" si="16"/>
        <v>1.6882648262872328</v>
      </c>
      <c r="DS5" s="60">
        <f t="shared" si="17"/>
        <v>260.79937593739839</v>
      </c>
      <c r="DT5" s="60">
        <f ca="1">AVERAGE(OFFSET($DS$3,0,0,'Données projet'!$E$14+1,1))-AVERAGE(OFFSET($H$3,0,0,'Données projet'!$E$14+1,1))</f>
        <v>399.92909819003523</v>
      </c>
      <c r="DU5" s="60">
        <f t="shared" ref="DU5:DU68" si="44">$DU$3</f>
        <v>163.7053537268381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0">
        <f t="shared" si="0"/>
        <v>264.63006022433916</v>
      </c>
      <c r="S6" s="60">
        <f ca="1">AVERAGE(OFFSET($R$3,0,0,'Données projet'!$E$9+1,1))-AVERAGE(OFFSET($H$3,0,0,'Données projet'!$E$9+1,1))</f>
        <v>512.40280113190443</v>
      </c>
      <c r="T6" s="60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1.9658119658119657</v>
      </c>
      <c r="AI6" s="14">
        <f>IF('Données projet'!$A$62&gt;35,AI5+AH6-AQ5,IF(A6&lt;'Données projet'!$A$62,$AF$205^A6,IF(A6='Données projet'!$A$62,'Données projet'!$B$62,AI5+AH6-AQ5)))</f>
        <v>1.967553937265101</v>
      </c>
      <c r="AJ6" s="14">
        <f>AI6*VLOOKUP('Données projet'!$B$10,Paramètres!$A$1:$I$89,3,0)*VLOOKUP('Données projet'!$B$10,Paramètres!$A$1:$I$89,5,0)</f>
        <v>1.87232432670147</v>
      </c>
      <c r="AK6" s="14">
        <f t="shared" si="35"/>
        <v>0.80209902270155142</v>
      </c>
      <c r="AL6" s="22">
        <f t="shared" si="4"/>
        <v>4.6579540002102613</v>
      </c>
      <c r="AM6" s="60">
        <f t="shared" si="5"/>
        <v>264.9912873335436</v>
      </c>
      <c r="AN6" s="60">
        <f ca="1">AVERAGE(OFFSET($AM$3,0,0,'Données projet'!$E$10+1,1))-AVERAGE(OFFSET($H$3,0,0,'Données projet'!$E$10+1,1))</f>
        <v>407.20940357901344</v>
      </c>
      <c r="AO6" s="60">
        <f t="shared" si="36"/>
        <v>369.14696927548397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0.91500000000000004</v>
      </c>
      <c r="BD6" s="13">
        <f>IF('Données projet'!$A$88&gt;35,BD5+BC6-BL5,IF(A6&lt;'Données projet'!$A$88,$BA$205^A6,IF(A6='Données projet'!$A$88,'Données projet'!$B$88,BD5+BC6-BL5)))</f>
        <v>1.5465631693725592</v>
      </c>
      <c r="BE6" s="14">
        <f>BD6*VLOOKUP('Données projet'!$B$11,Paramètres!$A$1:$I$89,3,0)*VLOOKUP('Données projet'!$B$11,Paramètres!$A$1:$I$89,5,0)</f>
        <v>1.3510775847638681</v>
      </c>
      <c r="BF6" s="14">
        <f t="shared" si="37"/>
        <v>0.60120304017785242</v>
      </c>
      <c r="BG6" s="22">
        <f t="shared" si="7"/>
        <v>3.400222088440163</v>
      </c>
      <c r="BH6" s="60">
        <f t="shared" si="8"/>
        <v>263.73355542177347</v>
      </c>
      <c r="BI6" s="60">
        <f ca="1">AVERAGE(OFFSET($BH$3,0,0,'Données projet'!$E$11+1,1))-AVERAGE(OFFSET($H$3,0,0,'Données projet'!$E$11+1,1))</f>
        <v>202.5548390231225</v>
      </c>
      <c r="BJ6" s="60">
        <f t="shared" si="38"/>
        <v>184.62184077734179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1.8408343804855598</v>
      </c>
      <c r="CA6" s="14">
        <f t="shared" si="39"/>
        <v>0.79016732850363813</v>
      </c>
      <c r="CB6" s="22">
        <f t="shared" si="10"/>
        <v>4.5823279764895188</v>
      </c>
      <c r="CC6" s="60">
        <f t="shared" si="11"/>
        <v>264.91566130982284</v>
      </c>
      <c r="CD6" s="60">
        <f ca="1">AVERAGE(OFFSET($CC$3,0,0,'Données projet'!$E$12+1,1))-AVERAGE(OFFSET($H$3,0,0,'Données projet'!$E$12+1,1))</f>
        <v>544.70109088764275</v>
      </c>
      <c r="CE6" s="60">
        <f t="shared" si="40"/>
        <v>294.45557293177131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12.458333333333334</v>
      </c>
      <c r="CT6" s="13">
        <f>IF('Données projet'!$A$140&gt;35,CT5+CS6-DB5,IF(A6&lt;'Données projet'!$A$140,$CQ$205^A6,IF(A6='Données projet'!$A$140,'Données projet'!$B$140,CT5+CS6-DB5)))</f>
        <v>2.0391956617984368</v>
      </c>
      <c r="CU6" s="18">
        <f>CT6*VLOOKUP('Données projet'!$B$13,Paramètres!$A$1:$I$89,3,0)*VLOOKUP('Données projet'!$B$13,Paramètres!$A$1:$I$89,5,0)</f>
        <v>1.1399103749453263</v>
      </c>
      <c r="CV6" s="14">
        <f t="shared" si="41"/>
        <v>0.5173721190392071</v>
      </c>
      <c r="CW6" s="22">
        <f t="shared" si="13"/>
        <v>2.8864336770230623</v>
      </c>
      <c r="CX6" s="60">
        <f t="shared" si="14"/>
        <v>263.21976701035635</v>
      </c>
      <c r="CY6" s="60">
        <f ca="1">AVERAGE(OFFSET($CX$3,0,0,'Données projet'!$E$13+1,1))-AVERAGE(OFFSET($H$3,0,0,'Données projet'!$E$13+1,1))</f>
        <v>364.18190245972994</v>
      </c>
      <c r="CZ6" s="60">
        <f t="shared" si="42"/>
        <v>509.86381152100745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1.4</v>
      </c>
      <c r="DO6" s="13">
        <f>IF('Données projet'!$A$166&gt;35,DO5+DN6-DW5,IF(A6&lt;'Données projet'!$A$166,$DL$205^A6,IF(A6='Données projet'!$A$166,'Données projet'!$B$166,DO5+DN6-DW5)))</f>
        <v>1.6484421271208256</v>
      </c>
      <c r="DP6" s="18">
        <f>DO6*VLOOKUP('Données projet'!$B$14,Paramètres!$A$1:$I$89,3,0)*VLOOKUP('Données projet'!$B$14,Paramètres!$A$1:$I$89,5,0)</f>
        <v>0.77147091549254643</v>
      </c>
      <c r="DQ6" s="14">
        <f t="shared" si="43"/>
        <v>0.36642713428952517</v>
      </c>
      <c r="DR6" s="22">
        <f t="shared" si="16"/>
        <v>1.9818391033704412</v>
      </c>
      <c r="DS6" s="60">
        <f t="shared" si="17"/>
        <v>262.31517243670373</v>
      </c>
      <c r="DT6" s="60">
        <f ca="1">AVERAGE(OFFSET($DS$3,0,0,'Données projet'!$E$14+1,1))-AVERAGE(OFFSET($H$3,0,0,'Données projet'!$E$14+1,1))</f>
        <v>399.92909819003523</v>
      </c>
      <c r="DU6" s="60">
        <f t="shared" si="44"/>
        <v>163.7053537268381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0">
        <f t="shared" si="0"/>
        <v>266.84071003350698</v>
      </c>
      <c r="S7" s="60">
        <f ca="1">AVERAGE(OFFSET($R$3,0,0,'Données projet'!$E$9+1,1))-AVERAGE(OFFSET($H$3,0,0,'Données projet'!$E$9+1,1))</f>
        <v>512.40280113190443</v>
      </c>
      <c r="T7" s="60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1.9658119658119657</v>
      </c>
      <c r="AI7" s="14">
        <f>IF('Données projet'!$A$62&gt;35,AI6+AH7-AQ6,IF(A7&lt;'Données projet'!$A$62,$AF$205^A7,IF(A7='Données projet'!$A$62,'Données projet'!$B$62,AI6+AH7-AQ6)))</f>
        <v>2.4654840401600824</v>
      </c>
      <c r="AJ7" s="14">
        <f>AI7*VLOOKUP('Données projet'!$B$10,Paramètres!$A$1:$I$89,3,0)*VLOOKUP('Données projet'!$B$10,Paramètres!$A$1:$I$89,5,0)</f>
        <v>2.3461546126163344</v>
      </c>
      <c r="AK7" s="14">
        <f t="shared" si="35"/>
        <v>0.97903717382688871</v>
      </c>
      <c r="AL7" s="22">
        <f t="shared" si="4"/>
        <v>5.7913756947219461</v>
      </c>
      <c r="AM7" s="60">
        <f t="shared" si="5"/>
        <v>267.34693125027746</v>
      </c>
      <c r="AN7" s="60">
        <f ca="1">AVERAGE(OFFSET($AM$3,0,0,'Données projet'!$E$10+1,1))-AVERAGE(OFFSET($H$3,0,0,'Données projet'!$E$10+1,1))</f>
        <v>407.20940357901344</v>
      </c>
      <c r="AO7" s="60">
        <f t="shared" si="36"/>
        <v>369.14696927548397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0.91500000000000004</v>
      </c>
      <c r="BD7" s="13">
        <f>IF('Données projet'!$A$88&gt;35,BD6+BC7-BL6,IF(A7&lt;'Données projet'!$A$88,$BA$205^A7,IF(A7='Données projet'!$A$88,'Données projet'!$B$88,BD6+BC7-BL6)))</f>
        <v>1.788505244341356</v>
      </c>
      <c r="BE7" s="14">
        <f>BD7*VLOOKUP('Données projet'!$B$11,Paramètres!$A$1:$I$89,3,0)*VLOOKUP('Données projet'!$B$11,Paramètres!$A$1:$I$89,5,0)</f>
        <v>1.5624381814566086</v>
      </c>
      <c r="BF7" s="14">
        <f t="shared" si="37"/>
        <v>0.68359087557183751</v>
      </c>
      <c r="BG7" s="22">
        <f t="shared" si="7"/>
        <v>3.9118339409912095</v>
      </c>
      <c r="BH7" s="60">
        <f t="shared" si="8"/>
        <v>265.46738949654673</v>
      </c>
      <c r="BI7" s="60">
        <f ca="1">AVERAGE(OFFSET($BH$3,0,0,'Données projet'!$E$11+1,1))-AVERAGE(OFFSET($H$3,0,0,'Données projet'!$E$11+1,1))</f>
        <v>202.5548390231225</v>
      </c>
      <c r="BJ7" s="60">
        <f t="shared" si="38"/>
        <v>184.62184077734179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2.2812919074024398</v>
      </c>
      <c r="CA7" s="14">
        <f t="shared" si="39"/>
        <v>0.95508202741684722</v>
      </c>
      <c r="CB7" s="22">
        <f t="shared" si="10"/>
        <v>5.6366846031435918</v>
      </c>
      <c r="CC7" s="60">
        <f t="shared" si="11"/>
        <v>267.19224015869912</v>
      </c>
      <c r="CD7" s="60">
        <f ca="1">AVERAGE(OFFSET($CC$3,0,0,'Données projet'!$E$12+1,1))-AVERAGE(OFFSET($H$3,0,0,'Données projet'!$E$12+1,1))</f>
        <v>544.70109088764275</v>
      </c>
      <c r="CE7" s="60">
        <f t="shared" si="40"/>
        <v>294.45557293177131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12.458333333333334</v>
      </c>
      <c r="CT7" s="13">
        <f>IF('Données projet'!$A$140&gt;35,CT6+CS7-DB6,IF(A7&lt;'Données projet'!$A$140,$CQ$205^A7,IF(A7='Données projet'!$A$140,'Données projet'!$B$140,CT6+CS7-DB6)))</f>
        <v>2.5859008250489146</v>
      </c>
      <c r="CU7" s="18">
        <f>CT7*VLOOKUP('Données projet'!$B$13,Paramètres!$A$1:$I$89,3,0)*VLOOKUP('Données projet'!$B$13,Paramètres!$A$1:$I$89,5,0)</f>
        <v>1.4455185612023431</v>
      </c>
      <c r="CV7" s="14">
        <f t="shared" si="41"/>
        <v>0.63818851166346269</v>
      </c>
      <c r="CW7" s="22">
        <f t="shared" si="13"/>
        <v>3.6291231519079452</v>
      </c>
      <c r="CX7" s="60">
        <f t="shared" si="14"/>
        <v>265.18467870746349</v>
      </c>
      <c r="CY7" s="60">
        <f ca="1">AVERAGE(OFFSET($CX$3,0,0,'Données projet'!$E$13+1,1))-AVERAGE(OFFSET($H$3,0,0,'Données projet'!$E$13+1,1))</f>
        <v>364.18190245972994</v>
      </c>
      <c r="CZ7" s="60">
        <f t="shared" si="42"/>
        <v>509.86381152100745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1.4</v>
      </c>
      <c r="DO7" s="13">
        <f>IF('Données projet'!$A$166&gt;35,DO6+DN7-DW6,IF(A7&lt;'Données projet'!$A$166,$DL$205^A7,IF(A7='Données projet'!$A$166,'Données projet'!$B$166,DO6+DN7-DW6)))</f>
        <v>1.9472943612303368</v>
      </c>
      <c r="DP7" s="18">
        <f>DO7*VLOOKUP('Données projet'!$B$14,Paramètres!$A$1:$I$89,3,0)*VLOOKUP('Données projet'!$B$14,Paramètres!$A$1:$I$89,5,0)</f>
        <v>0.91133376105579766</v>
      </c>
      <c r="DQ7" s="14">
        <f t="shared" si="43"/>
        <v>0.42454435239289751</v>
      </c>
      <c r="DR7" s="22">
        <f t="shared" si="16"/>
        <v>2.3266543809231437</v>
      </c>
      <c r="DS7" s="60">
        <f t="shared" si="17"/>
        <v>263.88220993647866</v>
      </c>
      <c r="DT7" s="60">
        <f ca="1">AVERAGE(OFFSET($DS$3,0,0,'Données projet'!$E$14+1,1))-AVERAGE(OFFSET($H$3,0,0,'Données projet'!$E$14+1,1))</f>
        <v>399.92909819003523</v>
      </c>
      <c r="DU7" s="60">
        <f t="shared" si="44"/>
        <v>163.7053537268381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0">
        <f t="shared" si="0"/>
        <v>269.27958561684324</v>
      </c>
      <c r="S8" s="60">
        <f ca="1">AVERAGE(OFFSET($R$3,0,0,'Données projet'!$E$9+1,1))-AVERAGE(OFFSET($H$3,0,0,'Données projet'!$E$9+1,1))</f>
        <v>512.40280113190443</v>
      </c>
      <c r="T8" s="60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1.9658119658119657</v>
      </c>
      <c r="AI8" s="14">
        <f>IF('Données projet'!$A$62&gt;35,AI7+AH8-AQ7,IF(A8&lt;'Données projet'!$A$62,$AF$205^A8,IF(A8='Données projet'!$A$62,'Données projet'!$B$62,AI7+AH8-AQ7)))</f>
        <v>3.0894256249632219</v>
      </c>
      <c r="AJ8" s="14">
        <f>AI8*VLOOKUP('Données projet'!$B$10,Paramètres!$A$1:$I$89,3,0)*VLOOKUP('Données projet'!$B$10,Paramètres!$A$1:$I$89,5,0)</f>
        <v>2.939897424715002</v>
      </c>
      <c r="AK8" s="14">
        <f t="shared" si="35"/>
        <v>1.19500680166218</v>
      </c>
      <c r="AL8" s="22">
        <f t="shared" si="4"/>
        <v>7.2016248609402593</v>
      </c>
      <c r="AM8" s="60">
        <f t="shared" si="5"/>
        <v>269.97940263871806</v>
      </c>
      <c r="AN8" s="60">
        <f ca="1">AVERAGE(OFFSET($AM$3,0,0,'Données projet'!$E$10+1,1))-AVERAGE(OFFSET($H$3,0,0,'Données projet'!$E$10+1,1))</f>
        <v>407.20940357901344</v>
      </c>
      <c r="AO8" s="60">
        <f t="shared" si="36"/>
        <v>369.14696927548397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0.91500000000000004</v>
      </c>
      <c r="BD8" s="13">
        <f>IF('Données projet'!$A$88&gt;35,BD7+BC8-BL7,IF(A8&lt;'Données projet'!$A$88,$BA$205^A8,IF(A8='Données projet'!$A$88,'Données projet'!$B$88,BD7+BC8-BL7)))</f>
        <v>2.0682963828333421</v>
      </c>
      <c r="BE8" s="14">
        <f>BD8*VLOOKUP('Données projet'!$B$11,Paramètres!$A$1:$I$89,3,0)*VLOOKUP('Données projet'!$B$11,Paramètres!$A$1:$I$89,5,0)</f>
        <v>1.8068637200432081</v>
      </c>
      <c r="BF8" s="14">
        <f t="shared" si="37"/>
        <v>0.77726899888402501</v>
      </c>
      <c r="BG8" s="22">
        <f t="shared" si="7"/>
        <v>4.5006978187982645</v>
      </c>
      <c r="BH8" s="60">
        <f t="shared" si="8"/>
        <v>267.27847559657602</v>
      </c>
      <c r="BI8" s="60">
        <f ca="1">AVERAGE(OFFSET($BH$3,0,0,'Données projet'!$E$11+1,1))-AVERAGE(OFFSET($H$3,0,0,'Données projet'!$E$11+1,1))</f>
        <v>202.5548390231225</v>
      </c>
      <c r="BJ8" s="60">
        <f t="shared" si="38"/>
        <v>184.62184077734179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2.8271379663210752</v>
      </c>
      <c r="CA8" s="14">
        <f t="shared" si="39"/>
        <v>1.1544158385061292</v>
      </c>
      <c r="CB8" s="22">
        <f t="shared" si="10"/>
        <v>6.9345395434073795</v>
      </c>
      <c r="CC8" s="60">
        <f t="shared" si="11"/>
        <v>269.71231732118514</v>
      </c>
      <c r="CD8" s="60">
        <f ca="1">AVERAGE(OFFSET($CC$3,0,0,'Données projet'!$E$12+1,1))-AVERAGE(OFFSET($H$3,0,0,'Données projet'!$E$12+1,1))</f>
        <v>544.70109088764275</v>
      </c>
      <c r="CE8" s="60">
        <f t="shared" si="40"/>
        <v>294.45557293177131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12.458333333333334</v>
      </c>
      <c r="CT8" s="13">
        <f>IF('Données projet'!$A$140&gt;35,CT7+CS8-DB7,IF(A8&lt;'Données projet'!$A$140,$CQ$205^A8,IF(A8='Données projet'!$A$140,'Données projet'!$B$140,CT7+CS8-DB7)))</f>
        <v>3.2791767863468606</v>
      </c>
      <c r="CU8" s="18">
        <f>CT8*VLOOKUP('Données projet'!$B$13,Paramètres!$A$1:$I$89,3,0)*VLOOKUP('Données projet'!$B$13,Paramètres!$A$1:$I$89,5,0)</f>
        <v>1.8330598235678952</v>
      </c>
      <c r="CV8" s="14">
        <f t="shared" si="41"/>
        <v>0.78721786781935432</v>
      </c>
      <c r="CW8" s="22">
        <f t="shared" si="13"/>
        <v>4.5636503124994592</v>
      </c>
      <c r="CX8" s="60">
        <f t="shared" si="14"/>
        <v>267.34142809027725</v>
      </c>
      <c r="CY8" s="60">
        <f ca="1">AVERAGE(OFFSET($CX$3,0,0,'Données projet'!$E$13+1,1))-AVERAGE(OFFSET($H$3,0,0,'Données projet'!$E$13+1,1))</f>
        <v>364.18190245972994</v>
      </c>
      <c r="CZ8" s="60">
        <f t="shared" si="42"/>
        <v>509.86381152100745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1.4</v>
      </c>
      <c r="DO8" s="13">
        <f>IF('Données projet'!$A$166&gt;35,DO7+DN8-DW7,IF(A8&lt;'Données projet'!$A$166,$DL$205^A8,IF(A8='Données projet'!$A$166,'Données projet'!$B$166,DO7+DN8-DW7)))</f>
        <v>2.3003266337912067</v>
      </c>
      <c r="DP8" s="18">
        <f>DO8*VLOOKUP('Données projet'!$B$14,Paramètres!$A$1:$I$89,3,0)*VLOOKUP('Données projet'!$B$14,Paramètres!$A$1:$I$89,5,0)</f>
        <v>1.0765528646142848</v>
      </c>
      <c r="DQ8" s="14">
        <f t="shared" si="43"/>
        <v>0.49187925860941634</v>
      </c>
      <c r="DR8" s="22">
        <f t="shared" si="16"/>
        <v>2.7316859479479461</v>
      </c>
      <c r="DS8" s="60">
        <f t="shared" si="17"/>
        <v>265.50946372572571</v>
      </c>
      <c r="DT8" s="60">
        <f ca="1">AVERAGE(OFFSET($DS$3,0,0,'Données projet'!$E$14+1,1))-AVERAGE(OFFSET($H$3,0,0,'Données projet'!$E$14+1,1))</f>
        <v>399.92909819003523</v>
      </c>
      <c r="DU8" s="60">
        <f t="shared" si="44"/>
        <v>163.7053537268381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0">
        <f t="shared" si="0"/>
        <v>271.99956744330279</v>
      </c>
      <c r="S9" s="60">
        <f ca="1">AVERAGE(OFFSET($R$3,0,0,'Données projet'!$E$9+1,1))-AVERAGE(OFFSET($H$3,0,0,'Données projet'!$E$9+1,1))</f>
        <v>512.40280113190443</v>
      </c>
      <c r="T9" s="60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1.9658119658119657</v>
      </c>
      <c r="AI9" s="14">
        <f>IF('Données projet'!$A$62&gt;35,AI8+AH9-AQ8,IF(A9&lt;'Données projet'!$A$62,$AF$205^A9,IF(A9='Données projet'!$A$62,'Données projet'!$B$62,AI8+AH9-AQ8)))</f>
        <v>3.8712684960474015</v>
      </c>
      <c r="AJ9" s="14">
        <f>AI9*VLOOKUP('Données projet'!$B$10,Paramètres!$A$1:$I$89,3,0)*VLOOKUP('Données projet'!$B$10,Paramètres!$A$1:$I$89,5,0)</f>
        <v>3.683899100838707</v>
      </c>
      <c r="AK9" s="14">
        <f t="shared" si="35"/>
        <v>1.4586180118543446</v>
      </c>
      <c r="AL9" s="22">
        <f t="shared" si="4"/>
        <v>8.9565506379403956</v>
      </c>
      <c r="AM9" s="60">
        <f t="shared" si="5"/>
        <v>272.95655063794038</v>
      </c>
      <c r="AN9" s="60">
        <f ca="1">AVERAGE(OFFSET($AM$3,0,0,'Données projet'!$E$10+1,1))-AVERAGE(OFFSET($H$3,0,0,'Données projet'!$E$10+1,1))</f>
        <v>407.20940357901344</v>
      </c>
      <c r="AO9" s="60">
        <f t="shared" si="36"/>
        <v>369.14696927548397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0.91500000000000004</v>
      </c>
      <c r="BD9" s="13">
        <f>IF('Données projet'!$A$88&gt;35,BD8+BC9-BL8,IF(A9&lt;'Données projet'!$A$88,$BA$205^A9,IF(A9='Données projet'!$A$88,'Données projet'!$B$88,BD8+BC9-BL8)))</f>
        <v>2.3918576368596951</v>
      </c>
      <c r="BE9" s="14">
        <f>BD9*VLOOKUP('Données projet'!$B$11,Paramètres!$A$1:$I$89,3,0)*VLOOKUP('Données projet'!$B$11,Paramètres!$A$1:$I$89,5,0)</f>
        <v>2.0895268315606299</v>
      </c>
      <c r="BF9" s="14">
        <f t="shared" si="37"/>
        <v>0.88378461184227064</v>
      </c>
      <c r="BG9" s="22">
        <f t="shared" si="7"/>
        <v>5.1785174305933843</v>
      </c>
      <c r="BH9" s="60">
        <f t="shared" si="8"/>
        <v>269.17851743059339</v>
      </c>
      <c r="BI9" s="60">
        <f ca="1">AVERAGE(OFFSET($BH$3,0,0,'Données projet'!$E$11+1,1))-AVERAGE(OFFSET($H$3,0,0,'Données projet'!$E$11+1,1))</f>
        <v>202.5548390231225</v>
      </c>
      <c r="BJ9" s="60">
        <f t="shared" si="38"/>
        <v>184.62184077734179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3.5035889333929422</v>
      </c>
      <c r="CA9" s="14">
        <f t="shared" si="39"/>
        <v>1.3953523257036018</v>
      </c>
      <c r="CB9" s="22">
        <f t="shared" si="10"/>
        <v>8.5323226929264795</v>
      </c>
      <c r="CC9" s="60">
        <f t="shared" si="11"/>
        <v>272.53232269292647</v>
      </c>
      <c r="CD9" s="60">
        <f ca="1">AVERAGE(OFFSET($CC$3,0,0,'Données projet'!$E$12+1,1))-AVERAGE(OFFSET($H$3,0,0,'Données projet'!$E$12+1,1))</f>
        <v>544.70109088764275</v>
      </c>
      <c r="CE9" s="60">
        <f t="shared" si="40"/>
        <v>294.45557293177131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12.458333333333334</v>
      </c>
      <c r="CT9" s="13">
        <f>IF('Données projet'!$A$140&gt;35,CT8+CS9-DB8,IF(A9&lt;'Données projet'!$A$140,$CQ$205^A9,IF(A9='Données projet'!$A$140,'Données projet'!$B$140,CT8+CS9-DB8)))</f>
        <v>4.1583189470975643</v>
      </c>
      <c r="CU9" s="18">
        <f>CT9*VLOOKUP('Données projet'!$B$13,Paramètres!$A$1:$I$89,3,0)*VLOOKUP('Données projet'!$B$13,Paramètres!$A$1:$I$89,5,0)</f>
        <v>2.3245002914275386</v>
      </c>
      <c r="CV9" s="14">
        <f t="shared" si="41"/>
        <v>0.97104845995855904</v>
      </c>
      <c r="CW9" s="22">
        <f t="shared" si="13"/>
        <v>5.7397474086641189</v>
      </c>
      <c r="CX9" s="60">
        <f t="shared" si="14"/>
        <v>269.73974740866413</v>
      </c>
      <c r="CY9" s="60">
        <f ca="1">AVERAGE(OFFSET($CX$3,0,0,'Données projet'!$E$13+1,1))-AVERAGE(OFFSET($H$3,0,0,'Données projet'!$E$13+1,1))</f>
        <v>364.18190245972994</v>
      </c>
      <c r="CZ9" s="60">
        <f t="shared" si="42"/>
        <v>509.86381152100745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1.4</v>
      </c>
      <c r="DO9" s="13">
        <f>IF('Données projet'!$A$166&gt;35,DO8+DN9-DW8,IF(A9&lt;'Données projet'!$A$166,$DL$205^A9,IF(A9='Données projet'!$A$166,'Données projet'!$B$166,DO8+DN9-DW8)))</f>
        <v>2.7173614464666325</v>
      </c>
      <c r="DP9" s="18">
        <f>DO9*VLOOKUP('Données projet'!$B$14,Paramètres!$A$1:$I$89,3,0)*VLOOKUP('Données projet'!$B$14,Paramètres!$A$1:$I$89,5,0)</f>
        <v>1.2717251569463841</v>
      </c>
      <c r="DQ9" s="14">
        <f t="shared" si="43"/>
        <v>0.56989382543060962</v>
      </c>
      <c r="DR9" s="22">
        <f t="shared" si="16"/>
        <v>3.2074863943065974</v>
      </c>
      <c r="DS9" s="60">
        <f t="shared" si="17"/>
        <v>267.20748639430661</v>
      </c>
      <c r="DT9" s="60">
        <f ca="1">AVERAGE(OFFSET($DS$3,0,0,'Données projet'!$E$14+1,1))-AVERAGE(OFFSET($H$3,0,0,'Données projet'!$E$14+1,1))</f>
        <v>399.92909819003523</v>
      </c>
      <c r="DU9" s="60">
        <f t="shared" si="44"/>
        <v>163.7053537268381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0">
        <f t="shared" si="0"/>
        <v>275.06582823164507</v>
      </c>
      <c r="S10" s="60">
        <f ca="1">AVERAGE(OFFSET($R$3,0,0,'Données projet'!$E$9+1,1))-AVERAGE(OFFSET($H$3,0,0,'Données projet'!$E$9+1,1))</f>
        <v>512.40280113190443</v>
      </c>
      <c r="T10" s="60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1.9658119658119657</v>
      </c>
      <c r="AI10" s="14">
        <f>IF('Données projet'!$A$62&gt;35,AI9+AH10-AQ9,IF(A10&lt;'Données projet'!$A$62,$AF$205^A10,IF(A10='Données projet'!$A$62,'Données projet'!$B$62,AI9+AH10-AQ9)))</f>
        <v>4.8509728304812381</v>
      </c>
      <c r="AJ10" s="14">
        <f>AI10*VLOOKUP('Données projet'!$B$10,Paramètres!$A$1:$I$89,3,0)*VLOOKUP('Données projet'!$B$10,Paramètres!$A$1:$I$89,5,0)</f>
        <v>4.6161857454859465</v>
      </c>
      <c r="AK10" s="14">
        <f t="shared" si="35"/>
        <v>1.7803802468292302</v>
      </c>
      <c r="AL10" s="22">
        <f t="shared" si="4"/>
        <v>11.140685769948931</v>
      </c>
      <c r="AM10" s="60">
        <f t="shared" si="5"/>
        <v>276.36290799217113</v>
      </c>
      <c r="AN10" s="60">
        <f ca="1">AVERAGE(OFFSET($AM$3,0,0,'Données projet'!$E$10+1,1))-AVERAGE(OFFSET($H$3,0,0,'Données projet'!$E$10+1,1))</f>
        <v>407.20940357901344</v>
      </c>
      <c r="AO10" s="60">
        <f t="shared" si="36"/>
        <v>369.14696927548397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0.91500000000000004</v>
      </c>
      <c r="BD10" s="13">
        <f>IF('Données projet'!$A$88&gt;35,BD9+BC10-BL9,IF(A10&lt;'Données projet'!$A$88,$BA$205^A10,IF(A10='Données projet'!$A$88,'Données projet'!$B$88,BD9+BC10-BL9)))</f>
        <v>2.7660363391280112</v>
      </c>
      <c r="BE10" s="14">
        <f>BD10*VLOOKUP('Données projet'!$B$11,Paramètres!$A$1:$I$89,3,0)*VLOOKUP('Données projet'!$B$11,Paramètres!$A$1:$I$89,5,0)</f>
        <v>2.4164093458622307</v>
      </c>
      <c r="BF10" s="14">
        <f t="shared" si="37"/>
        <v>1.0048969420504779</v>
      </c>
      <c r="BG10" s="22">
        <f t="shared" si="7"/>
        <v>5.9587751181146329</v>
      </c>
      <c r="BH10" s="60">
        <f t="shared" si="8"/>
        <v>271.18099734033689</v>
      </c>
      <c r="BI10" s="60">
        <f ca="1">AVERAGE(OFFSET($BH$3,0,0,'Données projet'!$E$11+1,1))-AVERAGE(OFFSET($H$3,0,0,'Données projet'!$E$11+1,1))</f>
        <v>202.5548390231225</v>
      </c>
      <c r="BJ10" s="60">
        <f t="shared" si="38"/>
        <v>184.62184077734179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4.3418947219498456</v>
      </c>
      <c r="CA10" s="14">
        <f t="shared" si="39"/>
        <v>1.6865743243491664</v>
      </c>
      <c r="CB10" s="22">
        <f t="shared" si="10"/>
        <v>10.499583588970779</v>
      </c>
      <c r="CC10" s="60">
        <f t="shared" si="11"/>
        <v>275.72180581119301</v>
      </c>
      <c r="CD10" s="60">
        <f ca="1">AVERAGE(OFFSET($CC$3,0,0,'Données projet'!$E$12+1,1))-AVERAGE(OFFSET($H$3,0,0,'Données projet'!$E$12+1,1))</f>
        <v>544.70109088764275</v>
      </c>
      <c r="CE10" s="60">
        <f t="shared" si="40"/>
        <v>294.45557293177131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12.458333333333334</v>
      </c>
      <c r="CT10" s="13">
        <f>IF('Données projet'!$A$140&gt;35,CT9+CS10-DB9,IF(A10&lt;'Données projet'!$A$140,$CQ$205^A10,IF(A10='Données projet'!$A$140,'Données projet'!$B$140,CT9+CS10-DB9)))</f>
        <v>5.2731577442807449</v>
      </c>
      <c r="CU10" s="18">
        <f>CT10*VLOOKUP('Données projet'!$B$13,Paramètres!$A$1:$I$89,3,0)*VLOOKUP('Données projet'!$B$13,Paramètres!$A$1:$I$89,5,0)</f>
        <v>2.9476951790529369</v>
      </c>
      <c r="CV10" s="14">
        <f t="shared" si="41"/>
        <v>1.197807049527321</v>
      </c>
      <c r="CW10" s="22">
        <f t="shared" si="13"/>
        <v>7.220083048110614</v>
      </c>
      <c r="CX10" s="60">
        <f t="shared" si="14"/>
        <v>272.44230527033284</v>
      </c>
      <c r="CY10" s="60">
        <f ca="1">AVERAGE(OFFSET($CX$3,0,0,'Données projet'!$E$13+1,1))-AVERAGE(OFFSET($H$3,0,0,'Données projet'!$E$13+1,1))</f>
        <v>364.18190245972994</v>
      </c>
      <c r="CZ10" s="60">
        <f t="shared" si="42"/>
        <v>509.86381152100745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1.4</v>
      </c>
      <c r="DO10" s="13">
        <f>IF('Données projet'!$A$166&gt;35,DO9+DN10-DW9,IF(A10&lt;'Données projet'!$A$166,$DL$205^A10,IF(A10='Données projet'!$A$166,'Données projet'!$B$166,DO9+DN10-DW9)))</f>
        <v>3.2100020589569258</v>
      </c>
      <c r="DP10" s="18">
        <f>DO10*VLOOKUP('Données projet'!$B$14,Paramètres!$A$1:$I$89,3,0)*VLOOKUP('Données projet'!$B$14,Paramètres!$A$1:$I$89,5,0)</f>
        <v>1.5022809635918413</v>
      </c>
      <c r="DQ10" s="14">
        <f t="shared" si="43"/>
        <v>0.66028190166446799</v>
      </c>
      <c r="DR10" s="22">
        <f t="shared" si="16"/>
        <v>3.7664636569880714</v>
      </c>
      <c r="DS10" s="60">
        <f t="shared" si="17"/>
        <v>268.98868587921032</v>
      </c>
      <c r="DT10" s="60">
        <f ca="1">AVERAGE(OFFSET($DS$3,0,0,'Données projet'!$E$14+1,1))-AVERAGE(OFFSET($H$3,0,0,'Données projet'!$E$14+1,1))</f>
        <v>399.92909819003523</v>
      </c>
      <c r="DU10" s="60">
        <f t="shared" si="44"/>
        <v>163.7053537268381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0">
        <f t="shared" si="0"/>
        <v>278.55869888669031</v>
      </c>
      <c r="S11" s="60">
        <f ca="1">AVERAGE(OFFSET($R$3,0,0,'Données projet'!$E$9+1,1))-AVERAGE(OFFSET($H$3,0,0,'Données projet'!$E$9+1,1))</f>
        <v>512.40280113190443</v>
      </c>
      <c r="T11" s="60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1.9658119658119657</v>
      </c>
      <c r="AI11" s="14">
        <f>IF('Données projet'!$A$62&gt;35,AI10+AH11-AQ10,IF(A11&lt;'Données projet'!$A$62,$AF$205^A11,IF(A11='Données projet'!$A$62,'Données projet'!$B$62,AI10+AH11-AQ10)))</f>
        <v>6.0786115522840829</v>
      </c>
      <c r="AJ11" s="14">
        <f>AI11*VLOOKUP('Données projet'!$B$10,Paramètres!$A$1:$I$89,3,0)*VLOOKUP('Données projet'!$B$10,Paramètres!$A$1:$I$89,5,0)</f>
        <v>5.784406753153533</v>
      </c>
      <c r="AK11" s="14">
        <f t="shared" si="35"/>
        <v>2.1731212678979568</v>
      </c>
      <c r="AL11" s="22">
        <f t="shared" si="4"/>
        <v>13.859361303331346</v>
      </c>
      <c r="AM11" s="60">
        <f t="shared" si="5"/>
        <v>280.30380574777581</v>
      </c>
      <c r="AN11" s="60">
        <f ca="1">AVERAGE(OFFSET($AM$3,0,0,'Données projet'!$E$10+1,1))-AVERAGE(OFFSET($H$3,0,0,'Données projet'!$E$10+1,1))</f>
        <v>407.20940357901344</v>
      </c>
      <c r="AO11" s="60">
        <f t="shared" si="36"/>
        <v>369.14696927548397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0.91500000000000004</v>
      </c>
      <c r="BD11" s="13">
        <f>IF('Données projet'!$A$88&gt;35,BD10+BC11-BL10,IF(A11&lt;'Données projet'!$A$88,$BA$205^A11,IF(A11='Données projet'!$A$88,'Données projet'!$B$88,BD10+BC11-BL10)))</f>
        <v>3.1987510090365339</v>
      </c>
      <c r="BE11" s="14">
        <f>BD11*VLOOKUP('Données projet'!$B$11,Paramètres!$A$1:$I$89,3,0)*VLOOKUP('Données projet'!$B$11,Paramètres!$A$1:$I$89,5,0)</f>
        <v>2.7944288814943166</v>
      </c>
      <c r="BF11" s="14">
        <f t="shared" si="37"/>
        <v>1.1426062986516723</v>
      </c>
      <c r="BG11" s="22">
        <f t="shared" si="7"/>
        <v>6.8570029387542633</v>
      </c>
      <c r="BH11" s="60">
        <f t="shared" si="8"/>
        <v>273.30144738319871</v>
      </c>
      <c r="BI11" s="60">
        <f ca="1">AVERAGE(OFFSET($BH$3,0,0,'Données projet'!$E$11+1,1))-AVERAGE(OFFSET($H$3,0,0,'Données projet'!$E$11+1,1))</f>
        <v>202.5548390231225</v>
      </c>
      <c r="BJ11" s="60">
        <f t="shared" si="38"/>
        <v>184.62184077734179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5.3807824305002701</v>
      </c>
      <c r="CA11" s="14">
        <f t="shared" si="39"/>
        <v>2.0385768519929188</v>
      </c>
      <c r="CB11" s="22">
        <f t="shared" si="10"/>
        <v>12.922050750342303</v>
      </c>
      <c r="CC11" s="60">
        <f t="shared" si="11"/>
        <v>279.36649519478675</v>
      </c>
      <c r="CD11" s="60">
        <f ca="1">AVERAGE(OFFSET($CC$3,0,0,'Données projet'!$E$12+1,1))-AVERAGE(OFFSET($H$3,0,0,'Données projet'!$E$12+1,1))</f>
        <v>544.70109088764275</v>
      </c>
      <c r="CE11" s="60">
        <f t="shared" si="40"/>
        <v>294.45557293177131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12.458333333333334</v>
      </c>
      <c r="CT11" s="13">
        <f>IF('Données projet'!$A$140&gt;35,CT10+CS11-DB10,IF(A11&lt;'Données projet'!$A$140,$CQ$205^A11,IF(A11='Données projet'!$A$140,'Données projet'!$B$140,CT10+CS11-DB10)))</f>
        <v>6.6868830769886571</v>
      </c>
      <c r="CU11" s="18">
        <f>CT11*VLOOKUP('Données projet'!$B$13,Paramètres!$A$1:$I$89,3,0)*VLOOKUP('Données projet'!$B$13,Paramètres!$A$1:$I$89,5,0)</f>
        <v>3.7379676400366595</v>
      </c>
      <c r="CV11" s="14">
        <f t="shared" si="41"/>
        <v>1.4775181538916971</v>
      </c>
      <c r="CW11" s="22">
        <f t="shared" si="13"/>
        <v>9.0836377577585541</v>
      </c>
      <c r="CX11" s="60">
        <f t="shared" si="14"/>
        <v>275.528082202203</v>
      </c>
      <c r="CY11" s="60">
        <f ca="1">AVERAGE(OFFSET($CX$3,0,0,'Données projet'!$E$13+1,1))-AVERAGE(OFFSET($H$3,0,0,'Données projet'!$E$13+1,1))</f>
        <v>364.18190245972994</v>
      </c>
      <c r="CZ11" s="60">
        <f t="shared" si="42"/>
        <v>509.86381152100745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1.4</v>
      </c>
      <c r="DO11" s="13">
        <f>IF('Données projet'!$A$166&gt;35,DO10+DN11-DW10,IF(A11&lt;'Données projet'!$A$166,$DL$205^A11,IF(A11='Données projet'!$A$166,'Données projet'!$B$166,DO10+DN11-DW10)))</f>
        <v>3.7919553292794657</v>
      </c>
      <c r="DP11" s="18">
        <f>DO11*VLOOKUP('Données projet'!$B$14,Paramètres!$A$1:$I$89,3,0)*VLOOKUP('Données projet'!$B$14,Paramètres!$A$1:$I$89,5,0)</f>
        <v>1.7746350941027897</v>
      </c>
      <c r="DQ11" s="14">
        <f t="shared" si="43"/>
        <v>0.76500598920549345</v>
      </c>
      <c r="DR11" s="22">
        <f t="shared" si="16"/>
        <v>4.42320822009526</v>
      </c>
      <c r="DS11" s="60">
        <f t="shared" si="17"/>
        <v>270.86765266453972</v>
      </c>
      <c r="DT11" s="60">
        <f ca="1">AVERAGE(OFFSET($DS$3,0,0,'Données projet'!$E$14+1,1))-AVERAGE(OFFSET($H$3,0,0,'Données projet'!$E$14+1,1))</f>
        <v>399.92909819003523</v>
      </c>
      <c r="DU11" s="60">
        <f t="shared" si="44"/>
        <v>163.7053537268381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0">
        <f t="shared" si="0"/>
        <v>282.5772044671009</v>
      </c>
      <c r="S12" s="60">
        <f ca="1">AVERAGE(OFFSET($R$3,0,0,'Données projet'!$E$9+1,1))-AVERAGE(OFFSET($H$3,0,0,'Données projet'!$E$9+1,1))</f>
        <v>512.40280113190443</v>
      </c>
      <c r="T12" s="60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1.9658119658119657</v>
      </c>
      <c r="AI12" s="14">
        <f>IF('Données projet'!$A$62&gt;35,AI11+AH12-AQ11,IF(A12&lt;'Données projet'!$A$62,$AF$205^A12,IF(A12='Données projet'!$A$62,'Données projet'!$B$62,AI11+AH12-AQ11)))</f>
        <v>7.616929571608412</v>
      </c>
      <c r="AJ12" s="14">
        <f>AI12*VLOOKUP('Données projet'!$B$10,Paramètres!$A$1:$I$89,3,0)*VLOOKUP('Données projet'!$B$10,Paramètres!$A$1:$I$89,5,0)</f>
        <v>7.2482701803425655</v>
      </c>
      <c r="AK12" s="14">
        <f t="shared" si="35"/>
        <v>2.6524985622598813</v>
      </c>
      <c r="AL12" s="22">
        <f t="shared" si="4"/>
        <v>17.243838893365925</v>
      </c>
      <c r="AM12" s="60">
        <f t="shared" si="5"/>
        <v>284.91050556003262</v>
      </c>
      <c r="AN12" s="60">
        <f ca="1">AVERAGE(OFFSET($AM$3,0,0,'Données projet'!$E$10+1,1))-AVERAGE(OFFSET($H$3,0,0,'Données projet'!$E$10+1,1))</f>
        <v>407.20940357901344</v>
      </c>
      <c r="AO12" s="60">
        <f t="shared" si="36"/>
        <v>369.14696927548397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0.91500000000000004</v>
      </c>
      <c r="BD12" s="13">
        <f>IF('Données projet'!$A$88&gt;35,BD11+BC12-BL11,IF(A12&lt;'Données projet'!$A$88,$BA$205^A12,IF(A12='Données projet'!$A$88,'Données projet'!$B$88,BD11+BC12-BL11)))</f>
        <v>3.6991589275496897</v>
      </c>
      <c r="BE12" s="14">
        <f>BD12*VLOOKUP('Données projet'!$B$11,Paramètres!$A$1:$I$89,3,0)*VLOOKUP('Données projet'!$B$11,Paramètres!$A$1:$I$89,5,0)</f>
        <v>3.2315852391074094</v>
      </c>
      <c r="BF12" s="14">
        <f t="shared" si="37"/>
        <v>1.2991871097294014</v>
      </c>
      <c r="BG12" s="22">
        <f t="shared" si="7"/>
        <v>7.8910951742241124</v>
      </c>
      <c r="BH12" s="60">
        <f t="shared" si="8"/>
        <v>275.55776184089081</v>
      </c>
      <c r="BI12" s="60">
        <f ca="1">AVERAGE(OFFSET($BH$3,0,0,'Données projet'!$E$11+1,1))-AVERAGE(OFFSET($H$3,0,0,'Données projet'!$E$11+1,1))</f>
        <v>202.5548390231225</v>
      </c>
      <c r="BJ12" s="60">
        <f t="shared" si="38"/>
        <v>184.62184077734179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6.6682454132324853</v>
      </c>
      <c r="CA12" s="14">
        <f t="shared" si="39"/>
        <v>2.4640453263659414</v>
      </c>
      <c r="CB12" s="22">
        <f t="shared" si="10"/>
        <v>15.905406371467258</v>
      </c>
      <c r="CC12" s="60">
        <f t="shared" si="11"/>
        <v>283.57207303813396</v>
      </c>
      <c r="CD12" s="60">
        <f ca="1">AVERAGE(OFFSET($CC$3,0,0,'Données projet'!$E$12+1,1))-AVERAGE(OFFSET($H$3,0,0,'Données projet'!$E$12+1,1))</f>
        <v>544.70109088764275</v>
      </c>
      <c r="CE12" s="60">
        <f t="shared" si="40"/>
        <v>294.45557293177131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12.458333333333334</v>
      </c>
      <c r="CT12" s="13">
        <f>IF('Données projet'!$A$140&gt;35,CT11+CS12-DB11,IF(A12&lt;'Données projet'!$A$140,$CQ$205^A12,IF(A12='Données projet'!$A$140,'Données projet'!$B$140,CT11+CS12-DB11)))</f>
        <v>8.4796259572955943</v>
      </c>
      <c r="CU12" s="18">
        <f>CT12*VLOOKUP('Données projet'!$B$13,Paramètres!$A$1:$I$89,3,0)*VLOOKUP('Données projet'!$B$13,Paramètres!$A$1:$I$89,5,0)</f>
        <v>4.7401109101282373</v>
      </c>
      <c r="CV12" s="14">
        <f t="shared" si="41"/>
        <v>1.8225472090358861</v>
      </c>
      <c r="CW12" s="22">
        <f t="shared" si="13"/>
        <v>11.429962890877514</v>
      </c>
      <c r="CX12" s="60">
        <f t="shared" si="14"/>
        <v>279.09662955754419</v>
      </c>
      <c r="CY12" s="60">
        <f ca="1">AVERAGE(OFFSET($CX$3,0,0,'Données projet'!$E$13+1,1))-AVERAGE(OFFSET($H$3,0,0,'Données projet'!$E$13+1,1))</f>
        <v>364.18190245972994</v>
      </c>
      <c r="CZ12" s="60">
        <f t="shared" si="42"/>
        <v>509.86381152100745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1.4</v>
      </c>
      <c r="DO12" s="13">
        <f>IF('Données projet'!$A$166&gt;35,DO11+DN12-DW11,IF(A12&lt;'Données projet'!$A$166,$DL$205^A12,IF(A12='Données projet'!$A$166,'Données projet'!$B$166,DO11+DN12-DW11)))</f>
        <v>4.4794130829695789</v>
      </c>
      <c r="DP12" s="18">
        <f>DO12*VLOOKUP('Données projet'!$B$14,Paramètres!$A$1:$I$89,3,0)*VLOOKUP('Données projet'!$B$14,Paramètres!$A$1:$I$89,5,0)</f>
        <v>2.096365322829763</v>
      </c>
      <c r="DQ12" s="14">
        <f t="shared" si="43"/>
        <v>0.88633985278862137</v>
      </c>
      <c r="DR12" s="22">
        <f t="shared" si="16"/>
        <v>5.1948781808686864</v>
      </c>
      <c r="DS12" s="60">
        <f t="shared" si="17"/>
        <v>272.86154484753536</v>
      </c>
      <c r="DT12" s="60">
        <f ca="1">AVERAGE(OFFSET($DS$3,0,0,'Données projet'!$E$14+1,1))-AVERAGE(OFFSET($H$3,0,0,'Données projet'!$E$14+1,1))</f>
        <v>399.92909819003523</v>
      </c>
      <c r="DU12" s="60">
        <f t="shared" si="44"/>
        <v>163.7053537268381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0">
        <f t="shared" si="0"/>
        <v>287.2434272262301</v>
      </c>
      <c r="S13" s="60">
        <f ca="1">AVERAGE(OFFSET($R$3,0,0,'Données projet'!$E$9+1,1))-AVERAGE(OFFSET($H$3,0,0,'Données projet'!$E$9+1,1))</f>
        <v>512.40280113190443</v>
      </c>
      <c r="T13" s="60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1.9658119658119657</v>
      </c>
      <c r="AI13" s="14">
        <f>IF('Données projet'!$A$62&gt;35,AI12+AH13-AQ12,IF(A13&lt;'Données projet'!$A$62,$AF$205^A13,IF(A13='Données projet'!$A$62,'Données projet'!$B$62,AI12+AH13-AQ12)))</f>
        <v>9.5445506921793939</v>
      </c>
      <c r="AJ13" s="14">
        <f>AI13*VLOOKUP('Données projet'!$B$10,Paramètres!$A$1:$I$89,3,0)*VLOOKUP('Données projet'!$B$10,Paramètres!$A$1:$I$89,5,0)</f>
        <v>9.0825944386779121</v>
      </c>
      <c r="AK13" s="14">
        <f t="shared" si="35"/>
        <v>3.237623563270521</v>
      </c>
      <c r="AL13" s="22">
        <f t="shared" si="4"/>
        <v>21.457713020060186</v>
      </c>
      <c r="AM13" s="60">
        <f t="shared" si="5"/>
        <v>290.34660190894903</v>
      </c>
      <c r="AN13" s="60">
        <f ca="1">AVERAGE(OFFSET($AM$3,0,0,'Données projet'!$E$10+1,1))-AVERAGE(OFFSET($H$3,0,0,'Données projet'!$E$10+1,1))</f>
        <v>407.20940357901344</v>
      </c>
      <c r="AO13" s="60">
        <f t="shared" si="36"/>
        <v>369.14696927548397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0.91500000000000004</v>
      </c>
      <c r="BD13" s="13">
        <f>IF('Données projet'!$A$88&gt;35,BD12+BC13-BL12,IF(A13&lt;'Données projet'!$A$88,$BA$205^A13,IF(A13='Données projet'!$A$88,'Données projet'!$B$88,BD12+BC13-BL12)))</f>
        <v>4.2778499272414878</v>
      </c>
      <c r="BE13" s="14">
        <f>BD13*VLOOKUP('Données projet'!$B$11,Paramètres!$A$1:$I$89,3,0)*VLOOKUP('Données projet'!$B$11,Paramètres!$A$1:$I$89,5,0)</f>
        <v>3.7371296964381644</v>
      </c>
      <c r="BF13" s="14">
        <f t="shared" si="37"/>
        <v>1.4772254870980666</v>
      </c>
      <c r="BG13" s="22">
        <f t="shared" si="7"/>
        <v>9.0816686113256022</v>
      </c>
      <c r="BH13" s="60">
        <f t="shared" si="8"/>
        <v>277.97055750021445</v>
      </c>
      <c r="BI13" s="60">
        <f ca="1">AVERAGE(OFFSET($BH$3,0,0,'Données projet'!$E$11+1,1))-AVERAGE(OFFSET($H$3,0,0,'Données projet'!$E$11+1,1))</f>
        <v>202.5548390231225</v>
      </c>
      <c r="BJ13" s="60">
        <f t="shared" si="38"/>
        <v>184.62184077734179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8.2637604224711172</v>
      </c>
      <c r="CA13" s="14">
        <f t="shared" si="39"/>
        <v>2.9783127206856603</v>
      </c>
      <c r="CB13" s="22">
        <f t="shared" si="10"/>
        <v>19.579944057664719</v>
      </c>
      <c r="CC13" s="60">
        <f t="shared" si="11"/>
        <v>288.46883294655356</v>
      </c>
      <c r="CD13" s="60">
        <f ca="1">AVERAGE(OFFSET($CC$3,0,0,'Données projet'!$E$12+1,1))-AVERAGE(OFFSET($H$3,0,0,'Données projet'!$E$12+1,1))</f>
        <v>544.70109088764275</v>
      </c>
      <c r="CE13" s="60">
        <f t="shared" si="40"/>
        <v>294.45557293177131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12.458333333333334</v>
      </c>
      <c r="CT13" s="13">
        <f>IF('Données projet'!$A$140&gt;35,CT12+CS13-DB12,IF(A13&lt;'Données projet'!$A$140,$CQ$205^A13,IF(A13='Données projet'!$A$140,'Données projet'!$B$140,CT12+CS13-DB12)))</f>
        <v>10.753000396116125</v>
      </c>
      <c r="CU13" s="18">
        <f>CT13*VLOOKUP('Données projet'!$B$13,Paramètres!$A$1:$I$89,3,0)*VLOOKUP('Données projet'!$B$13,Paramètres!$A$1:$I$89,5,0)</f>
        <v>6.010927221428914</v>
      </c>
      <c r="CV13" s="14">
        <f t="shared" si="41"/>
        <v>2.248147219318688</v>
      </c>
      <c r="CW13" s="22">
        <f t="shared" si="13"/>
        <v>14.384554650968738</v>
      </c>
      <c r="CX13" s="60">
        <f t="shared" si="14"/>
        <v>283.27344353985757</v>
      </c>
      <c r="CY13" s="60">
        <f ca="1">AVERAGE(OFFSET($CX$3,0,0,'Données projet'!$E$13+1,1))-AVERAGE(OFFSET($H$3,0,0,'Données projet'!$E$13+1,1))</f>
        <v>364.18190245972994</v>
      </c>
      <c r="CZ13" s="60">
        <f t="shared" si="42"/>
        <v>509.86381152100745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1.4</v>
      </c>
      <c r="DO13" s="13">
        <f>IF('Données projet'!$A$166&gt;35,DO12+DN13-DW12,IF(A13&lt;'Données projet'!$A$166,$DL$205^A13,IF(A13='Données projet'!$A$166,'Données projet'!$B$166,DO12+DN13-DW12)))</f>
        <v>5.291502622129185</v>
      </c>
      <c r="DP13" s="18">
        <f>DO13*VLOOKUP('Données projet'!$B$14,Paramètres!$A$1:$I$89,3,0)*VLOOKUP('Données projet'!$B$14,Paramètres!$A$1:$I$89,5,0)</f>
        <v>2.4764232271564586</v>
      </c>
      <c r="DQ13" s="14">
        <f t="shared" si="43"/>
        <v>1.026917887868104</v>
      </c>
      <c r="DR13" s="22">
        <f t="shared" si="16"/>
        <v>6.1016524420011136</v>
      </c>
      <c r="DS13" s="60">
        <f t="shared" si="17"/>
        <v>274.99054133088998</v>
      </c>
      <c r="DT13" s="60">
        <f ca="1">AVERAGE(OFFSET($DS$3,0,0,'Données projet'!$E$14+1,1))-AVERAGE(OFFSET($H$3,0,0,'Données projet'!$E$14+1,1))</f>
        <v>399.92909819003523</v>
      </c>
      <c r="DU13" s="60">
        <f t="shared" si="44"/>
        <v>163.7053537268381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0">
        <f t="shared" si="0"/>
        <v>292.70789065900522</v>
      </c>
      <c r="S14" s="60">
        <f ca="1">AVERAGE(OFFSET($R$3,0,0,'Données projet'!$E$9+1,1))-AVERAGE(OFFSET($H$3,0,0,'Données projet'!$E$9+1,1))</f>
        <v>512.40280113190443</v>
      </c>
      <c r="T14" s="60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1.9658119658119657</v>
      </c>
      <c r="AI14" s="14">
        <f>IF('Données projet'!$A$62&gt;35,AI13+AH14-AQ13,IF(A14&lt;'Données projet'!$A$62,$AF$205^A14,IF(A14='Données projet'!$A$62,'Données projet'!$B$62,AI13+AH14-AQ13)))</f>
        <v>11.959996092801674</v>
      </c>
      <c r="AJ14" s="14">
        <f>AI14*VLOOKUP('Données projet'!$B$10,Paramètres!$A$1:$I$89,3,0)*VLOOKUP('Données projet'!$B$10,Paramètres!$A$1:$I$89,5,0)</f>
        <v>11.381132281910073</v>
      </c>
      <c r="AK14" s="14">
        <f t="shared" si="35"/>
        <v>3.951823569892476</v>
      </c>
      <c r="AL14" s="22">
        <f t="shared" si="4"/>
        <v>26.704898108556105</v>
      </c>
      <c r="AM14" s="60">
        <f t="shared" si="5"/>
        <v>296.81600921966725</v>
      </c>
      <c r="AN14" s="60">
        <f ca="1">AVERAGE(OFFSET($AM$3,0,0,'Données projet'!$E$10+1,1))-AVERAGE(OFFSET($H$3,0,0,'Données projet'!$E$10+1,1))</f>
        <v>407.20940357901344</v>
      </c>
      <c r="AO14" s="60">
        <f t="shared" si="36"/>
        <v>369.14696927548397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0.91500000000000004</v>
      </c>
      <c r="BD14" s="13">
        <f>IF('Données projet'!$A$88&gt;35,BD13+BC14-BL13,IF(A14&lt;'Données projet'!$A$88,$BA$205^A14,IF(A14='Données projet'!$A$88,'Données projet'!$B$88,BD13+BC14-BL13)))</f>
        <v>4.9470704985692135</v>
      </c>
      <c r="BE14" s="14">
        <f>BD14*VLOOKUP('Données projet'!$B$11,Paramètres!$A$1:$I$89,3,0)*VLOOKUP('Données projet'!$B$11,Paramètres!$A$1:$I$89,5,0)</f>
        <v>4.3217607875500654</v>
      </c>
      <c r="BF14" s="14">
        <f t="shared" si="37"/>
        <v>1.6796619389078107</v>
      </c>
      <c r="BG14" s="22">
        <f t="shared" si="7"/>
        <v>10.452477915247465</v>
      </c>
      <c r="BH14" s="60">
        <f t="shared" si="8"/>
        <v>280.56358902635861</v>
      </c>
      <c r="BI14" s="60">
        <f ca="1">AVERAGE(OFFSET($BH$3,0,0,'Données projet'!$E$11+1,1))-AVERAGE(OFFSET($H$3,0,0,'Données projet'!$E$11+1,1))</f>
        <v>202.5548390231225</v>
      </c>
      <c r="BJ14" s="60">
        <f t="shared" si="38"/>
        <v>184.62184077734179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10.241035248115747</v>
      </c>
      <c r="CA14" s="14">
        <f t="shared" si="39"/>
        <v>3.5999121311945652</v>
      </c>
      <c r="CB14" s="22">
        <f t="shared" si="10"/>
        <v>24.106316685632123</v>
      </c>
      <c r="CC14" s="60">
        <f t="shared" si="11"/>
        <v>294.21742779674327</v>
      </c>
      <c r="CD14" s="60">
        <f ca="1">AVERAGE(OFFSET($CC$3,0,0,'Données projet'!$E$12+1,1))-AVERAGE(OFFSET($H$3,0,0,'Données projet'!$E$12+1,1))</f>
        <v>544.70109088764275</v>
      </c>
      <c r="CE14" s="60">
        <f t="shared" si="40"/>
        <v>294.45557293177131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12.458333333333334</v>
      </c>
      <c r="CT14" s="13">
        <f>IF('Données projet'!$A$140&gt;35,CT13+CS14-DB13,IF(A14&lt;'Données projet'!$A$140,$CQ$205^A14,IF(A14='Données projet'!$A$140,'Données projet'!$B$140,CT13+CS14-DB13)))</f>
        <v>13.635862961548652</v>
      </c>
      <c r="CU14" s="18">
        <f>CT14*VLOOKUP('Données projet'!$B$13,Paramètres!$A$1:$I$89,3,0)*VLOOKUP('Données projet'!$B$13,Paramètres!$A$1:$I$89,5,0)</f>
        <v>7.6224473955056968</v>
      </c>
      <c r="CV14" s="14">
        <f t="shared" si="41"/>
        <v>2.7731330605169702</v>
      </c>
      <c r="CW14" s="22">
        <f t="shared" si="13"/>
        <v>18.105635960906145</v>
      </c>
      <c r="CX14" s="60">
        <f t="shared" si="14"/>
        <v>288.21674707201731</v>
      </c>
      <c r="CY14" s="60">
        <f ca="1">AVERAGE(OFFSET($CX$3,0,0,'Données projet'!$E$13+1,1))-AVERAGE(OFFSET($H$3,0,0,'Données projet'!$E$13+1,1))</f>
        <v>364.18190245972994</v>
      </c>
      <c r="CZ14" s="60">
        <f t="shared" si="42"/>
        <v>509.86381152100745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1.4</v>
      </c>
      <c r="DO14" s="13">
        <f>IF('Données projet'!$A$166&gt;35,DO13+DN14-DW13,IF(A14&lt;'Données projet'!$A$166,$DL$205^A14,IF(A14='Données projet'!$A$166,'Données projet'!$B$166,DO13+DN14-DW13)))</f>
        <v>6.2508189089445931</v>
      </c>
      <c r="DP14" s="18">
        <f>DO14*VLOOKUP('Données projet'!$B$14,Paramètres!$A$1:$I$89,3,0)*VLOOKUP('Données projet'!$B$14,Paramètres!$A$1:$I$89,5,0)</f>
        <v>2.9253832493860692</v>
      </c>
      <c r="DQ14" s="14">
        <f t="shared" si="43"/>
        <v>1.1897923184945451</v>
      </c>
      <c r="DR14" s="22">
        <f t="shared" si="16"/>
        <v>7.1672641140587361</v>
      </c>
      <c r="DS14" s="60">
        <f t="shared" si="17"/>
        <v>277.2783752251699</v>
      </c>
      <c r="DT14" s="60">
        <f ca="1">AVERAGE(OFFSET($DS$3,0,0,'Données projet'!$E$14+1,1))-AVERAGE(OFFSET($H$3,0,0,'Données projet'!$E$14+1,1))</f>
        <v>399.92909819003523</v>
      </c>
      <c r="DU14" s="60">
        <f t="shared" si="44"/>
        <v>163.7053537268381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0">
        <f t="shared" si="0"/>
        <v>299.15620406350808</v>
      </c>
      <c r="S15" s="60">
        <f ca="1">AVERAGE(OFFSET($R$3,0,0,'Données projet'!$E$9+1,1))-AVERAGE(OFFSET($H$3,0,0,'Données projet'!$E$9+1,1))</f>
        <v>512.40280113190443</v>
      </c>
      <c r="T15" s="60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1.9658119658119657</v>
      </c>
      <c r="AI15" s="14">
        <f>IF('Données projet'!$A$62&gt;35,AI14+AH15-AQ14,IF(A15&lt;'Données projet'!$A$62,$AF$205^A15,IF(A15='Données projet'!$A$62,'Données projet'!$B$62,AI14+AH15-AQ14)))</f>
        <v>14.986719768489111</v>
      </c>
      <c r="AJ15" s="14">
        <f>AI15*VLOOKUP('Données projet'!$B$10,Paramètres!$A$1:$I$89,3,0)*VLOOKUP('Données projet'!$B$10,Paramètres!$A$1:$I$89,5,0)</f>
        <v>14.261362531694237</v>
      </c>
      <c r="AK15" s="14">
        <f t="shared" si="35"/>
        <v>4.8235717409290535</v>
      </c>
      <c r="AL15" s="22">
        <f t="shared" si="4"/>
        <v>33.239593858152226</v>
      </c>
      <c r="AM15" s="60">
        <f t="shared" si="5"/>
        <v>304.57292719148552</v>
      </c>
      <c r="AN15" s="60">
        <f ca="1">AVERAGE(OFFSET($AM$3,0,0,'Données projet'!$E$10+1,1))-AVERAGE(OFFSET($H$3,0,0,'Données projet'!$E$10+1,1))</f>
        <v>407.20940357901344</v>
      </c>
      <c r="AO15" s="60">
        <f t="shared" si="36"/>
        <v>369.14696927548397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0.91500000000000004</v>
      </c>
      <c r="BD15" s="13">
        <f>IF('Données projet'!$A$88&gt;35,BD14+BC15-BL14,IF(A15&lt;'Données projet'!$A$88,$BA$205^A15,IF(A15='Données projet'!$A$88,'Données projet'!$B$88,BD14+BC15-BL14)))</f>
        <v>5.720982955004045</v>
      </c>
      <c r="BE15" s="14">
        <f>BD15*VLOOKUP('Données projet'!$B$11,Paramètres!$A$1:$I$89,3,0)*VLOOKUP('Données projet'!$B$11,Paramètres!$A$1:$I$89,5,0)</f>
        <v>4.9978507094915345</v>
      </c>
      <c r="BF15" s="14">
        <f t="shared" si="37"/>
        <v>1.9098399355116551</v>
      </c>
      <c r="BG15" s="22">
        <f t="shared" si="7"/>
        <v>12.030894540047221</v>
      </c>
      <c r="BH15" s="60">
        <f t="shared" si="8"/>
        <v>283.36422787338051</v>
      </c>
      <c r="BI15" s="60">
        <f ca="1">AVERAGE(OFFSET($BH$3,0,0,'Données projet'!$E$11+1,1))-AVERAGE(OFFSET($H$3,0,0,'Données projet'!$E$11+1,1))</f>
        <v>202.5548390231225</v>
      </c>
      <c r="BJ15" s="60">
        <f t="shared" si="38"/>
        <v>184.62184077734179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12.69141378638699</v>
      </c>
      <c r="CA15" s="14">
        <f t="shared" si="39"/>
        <v>4.3512446702837533</v>
      </c>
      <c r="CB15" s="22">
        <f t="shared" si="10"/>
        <v>29.682630145368211</v>
      </c>
      <c r="CC15" s="60">
        <f t="shared" si="11"/>
        <v>301.01596347870151</v>
      </c>
      <c r="CD15" s="60">
        <f ca="1">AVERAGE(OFFSET($CC$3,0,0,'Données projet'!$E$12+1,1))-AVERAGE(OFFSET($H$3,0,0,'Données projet'!$E$12+1,1))</f>
        <v>544.70109088764275</v>
      </c>
      <c r="CE15" s="60">
        <f t="shared" si="40"/>
        <v>294.45557293177131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12.458333333333334</v>
      </c>
      <c r="CT15" s="13">
        <f>IF('Données projet'!$A$140&gt;35,CT14+CS15-DB14,IF(A15&lt;'Données projet'!$A$140,$CQ$205^A15,IF(A15='Données projet'!$A$140,'Données projet'!$B$140,CT14+CS15-DB14)))</f>
        <v>17.291616465790593</v>
      </c>
      <c r="CU15" s="18">
        <f>CT15*VLOOKUP('Données projet'!$B$13,Paramètres!$A$1:$I$89,3,0)*VLOOKUP('Données projet'!$B$13,Paramètres!$A$1:$I$89,5,0)</f>
        <v>9.6660136043769409</v>
      </c>
      <c r="CV15" s="14">
        <f t="shared" si="41"/>
        <v>3.4207132456667058</v>
      </c>
      <c r="CW15" s="22">
        <f t="shared" si="13"/>
        <v>22.79271593049268</v>
      </c>
      <c r="CX15" s="60">
        <f t="shared" si="14"/>
        <v>294.12604926382602</v>
      </c>
      <c r="CY15" s="60">
        <f ca="1">AVERAGE(OFFSET($CX$3,0,0,'Données projet'!$E$13+1,1))-AVERAGE(OFFSET($H$3,0,0,'Données projet'!$E$13+1,1))</f>
        <v>364.18190245972994</v>
      </c>
      <c r="CZ15" s="60">
        <f t="shared" si="42"/>
        <v>509.86381152100745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1.4</v>
      </c>
      <c r="DO15" s="13">
        <f>IF('Données projet'!$A$166&gt;35,DO14+DN15-DW14,IF(A15&lt;'Données projet'!$A$166,$DL$205^A15,IF(A15='Données projet'!$A$166,'Données projet'!$B$166,DO14+DN15-DW14)))</f>
        <v>7.3840532307432287</v>
      </c>
      <c r="DP15" s="18">
        <f>DO15*VLOOKUP('Données projet'!$B$14,Paramètres!$A$1:$I$89,3,0)*VLOOKUP('Données projet'!$B$14,Paramètres!$A$1:$I$89,5,0)</f>
        <v>3.455736911987831</v>
      </c>
      <c r="DQ15" s="14">
        <f t="shared" si="43"/>
        <v>1.3784994670678521</v>
      </c>
      <c r="DR15" s="22">
        <f t="shared" si="16"/>
        <v>8.4196283601886481</v>
      </c>
      <c r="DS15" s="60">
        <f t="shared" si="17"/>
        <v>279.75296169352197</v>
      </c>
      <c r="DT15" s="60">
        <f ca="1">AVERAGE(OFFSET($DS$3,0,0,'Données projet'!$E$14+1,1))-AVERAGE(OFFSET($H$3,0,0,'Données projet'!$E$14+1,1))</f>
        <v>399.92909819003523</v>
      </c>
      <c r="DU15" s="60">
        <f t="shared" si="44"/>
        <v>163.7053537268381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0">
        <f t="shared" si="0"/>
        <v>306.81726343399242</v>
      </c>
      <c r="S16" s="60">
        <f ca="1">AVERAGE(OFFSET($R$3,0,0,'Données projet'!$E$9+1,1))-AVERAGE(OFFSET($H$3,0,0,'Données projet'!$E$9+1,1))</f>
        <v>512.40280113190443</v>
      </c>
      <c r="T16" s="60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1.9658119658119657</v>
      </c>
      <c r="AI16" s="14">
        <f>IF('Données projet'!$A$62&gt;35,AI15+AH16-AQ15,IF(A16&lt;'Données projet'!$A$62,$AF$205^A16,IF(A16='Données projet'!$A$62,'Données projet'!$B$62,AI15+AH16-AQ15)))</f>
        <v>18.779418293823912</v>
      </c>
      <c r="AJ16" s="14">
        <f>AI16*VLOOKUP('Données projet'!$B$10,Paramètres!$A$1:$I$89,3,0)*VLOOKUP('Données projet'!$B$10,Paramètres!$A$1:$I$89,5,0)</f>
        <v>17.870494448402837</v>
      </c>
      <c r="AK16" s="14">
        <f t="shared" si="35"/>
        <v>5.8876222403123117</v>
      </c>
      <c r="AL16" s="22">
        <f t="shared" si="4"/>
        <v>41.37871989951222</v>
      </c>
      <c r="AM16" s="60">
        <f t="shared" si="5"/>
        <v>313.93427545506779</v>
      </c>
      <c r="AN16" s="60">
        <f ca="1">AVERAGE(OFFSET($AM$3,0,0,'Données projet'!$E$10+1,1))-AVERAGE(OFFSET($H$3,0,0,'Données projet'!$E$10+1,1))</f>
        <v>407.20940357901344</v>
      </c>
      <c r="AO16" s="60">
        <f t="shared" si="36"/>
        <v>369.14696927548397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0.91500000000000004</v>
      </c>
      <c r="BD16" s="13">
        <f>IF('Données projet'!$A$88&gt;35,BD15+BC16-BL15,IF(A16&lt;'Données projet'!$A$88,$BA$205^A16,IF(A16='Données projet'!$A$88,'Données projet'!$B$88,BD15+BC16-BL15)))</f>
        <v>6.6159651415747662</v>
      </c>
      <c r="BE16" s="14">
        <f>BD16*VLOOKUP('Données projet'!$B$11,Paramètres!$A$1:$I$89,3,0)*VLOOKUP('Données projet'!$B$11,Paramètres!$A$1:$I$89,5,0)</f>
        <v>5.7797071476797166</v>
      </c>
      <c r="BF16" s="14">
        <f t="shared" si="37"/>
        <v>2.1715611307159342</v>
      </c>
      <c r="BG16" s="22">
        <f t="shared" si="7"/>
        <v>13.848458918205758</v>
      </c>
      <c r="BH16" s="60">
        <f t="shared" si="8"/>
        <v>286.40401447376132</v>
      </c>
      <c r="BI16" s="60">
        <f ca="1">AVERAGE(OFFSET($BH$3,0,0,'Données projet'!$E$11+1,1))-AVERAGE(OFFSET($H$3,0,0,'Données projet'!$E$11+1,1))</f>
        <v>202.5548390231225</v>
      </c>
      <c r="BJ16" s="60">
        <f t="shared" si="38"/>
        <v>184.62184077734179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15.728095841377899</v>
      </c>
      <c r="CA16" s="14">
        <f t="shared" si="39"/>
        <v>5.2593867546400634</v>
      </c>
      <c r="CB16" s="22">
        <f t="shared" si="10"/>
        <v>36.553198854731285</v>
      </c>
      <c r="CC16" s="60">
        <f t="shared" si="11"/>
        <v>309.10875441028685</v>
      </c>
      <c r="CD16" s="60">
        <f ca="1">AVERAGE(OFFSET($CC$3,0,0,'Données projet'!$E$12+1,1))-AVERAGE(OFFSET($H$3,0,0,'Données projet'!$E$12+1,1))</f>
        <v>544.70109088764275</v>
      </c>
      <c r="CE16" s="60">
        <f t="shared" si="40"/>
        <v>294.45557293177131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12.458333333333334</v>
      </c>
      <c r="CT16" s="13">
        <f>IF('Données projet'!$A$140&gt;35,CT15+CS16-DB15,IF(A16&lt;'Données projet'!$A$140,$CQ$205^A16,IF(A16='Données projet'!$A$140,'Données projet'!$B$140,CT15+CS16-DB15)))</f>
        <v>21.927471759076873</v>
      </c>
      <c r="CU16" s="18">
        <f>CT16*VLOOKUP('Données projet'!$B$13,Paramètres!$A$1:$I$89,3,0)*VLOOKUP('Données projet'!$B$13,Paramètres!$A$1:$I$89,5,0)</f>
        <v>12.257456713323974</v>
      </c>
      <c r="CV16" s="14">
        <f t="shared" si="41"/>
        <v>4.2195159243092002</v>
      </c>
      <c r="CW16" s="22">
        <f t="shared" si="13"/>
        <v>28.697394010544443</v>
      </c>
      <c r="CX16" s="60">
        <f t="shared" si="14"/>
        <v>301.25294956609997</v>
      </c>
      <c r="CY16" s="60">
        <f ca="1">AVERAGE(OFFSET($CX$3,0,0,'Données projet'!$E$13+1,1))-AVERAGE(OFFSET($H$3,0,0,'Données projet'!$E$13+1,1))</f>
        <v>364.18190245972994</v>
      </c>
      <c r="CZ16" s="60">
        <f t="shared" si="42"/>
        <v>509.86381152100745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1.4</v>
      </c>
      <c r="DO16" s="13">
        <f>IF('Données projet'!$A$166&gt;35,DO15+DN16-DW15,IF(A16&lt;'Données projet'!$A$166,$DL$205^A16,IF(A16='Données projet'!$A$166,'Données projet'!$B$166,DO15+DN16-DW15)))</f>
        <v>8.7227358380880595</v>
      </c>
      <c r="DP16" s="18">
        <f>DO16*VLOOKUP('Données projet'!$B$14,Paramètres!$A$1:$I$89,3,0)*VLOOKUP('Données projet'!$B$14,Paramètres!$A$1:$I$89,5,0)</f>
        <v>4.0822403722252121</v>
      </c>
      <c r="DQ16" s="14">
        <f t="shared" si="43"/>
        <v>1.5971365348120328</v>
      </c>
      <c r="DR16" s="22">
        <f t="shared" si="16"/>
        <v>9.891581446423201</v>
      </c>
      <c r="DS16" s="60">
        <f t="shared" si="17"/>
        <v>282.44713700197872</v>
      </c>
      <c r="DT16" s="60">
        <f ca="1">AVERAGE(OFFSET($DS$3,0,0,'Données projet'!$E$14+1,1))-AVERAGE(OFFSET($H$3,0,0,'Données projet'!$E$14+1,1))</f>
        <v>399.92909819003523</v>
      </c>
      <c r="DU16" s="60">
        <f t="shared" si="44"/>
        <v>163.7053537268381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0">
        <f t="shared" si="0"/>
        <v>315.9733740744461</v>
      </c>
      <c r="S17" s="60">
        <f ca="1">AVERAGE(OFFSET($R$3,0,0,'Données projet'!$E$9+1,1))-AVERAGE(OFFSET($H$3,0,0,'Données projet'!$E$9+1,1))</f>
        <v>512.40280113190443</v>
      </c>
      <c r="T17" s="60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1.9658119658119657</v>
      </c>
      <c r="AI17" s="14">
        <f>IF('Données projet'!$A$62&gt;35,AI16+AH17-AQ16,IF(A17&lt;'Données projet'!$A$62,$AF$205^A17,IF(A17='Données projet'!$A$62,'Données projet'!$B$62,AI16+AH17-AQ16)))</f>
        <v>23.531937402067161</v>
      </c>
      <c r="AJ17" s="14">
        <f>AI17*VLOOKUP('Données projet'!$B$10,Paramètres!$A$1:$I$89,3,0)*VLOOKUP('Données projet'!$B$10,Paramètres!$A$1:$I$89,5,0)</f>
        <v>22.39299163180711</v>
      </c>
      <c r="AK17" s="14">
        <f t="shared" si="35"/>
        <v>7.1863957885165872</v>
      </c>
      <c r="AL17" s="22">
        <f t="shared" si="4"/>
        <v>51.517433090397105</v>
      </c>
      <c r="AM17" s="60">
        <f t="shared" si="5"/>
        <v>325.29521086817488</v>
      </c>
      <c r="AN17" s="60">
        <f ca="1">AVERAGE(OFFSET($AM$3,0,0,'Données projet'!$E$10+1,1))-AVERAGE(OFFSET($H$3,0,0,'Données projet'!$E$10+1,1))</f>
        <v>407.20940357901344</v>
      </c>
      <c r="AO17" s="60">
        <f t="shared" si="36"/>
        <v>369.14696927548397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0.91500000000000004</v>
      </c>
      <c r="BD17" s="13">
        <f>IF('Données projet'!$A$88&gt;35,BD16+BC17-BL16,IF(A17&lt;'Données projet'!$A$88,$BA$205^A17,IF(A17='Données projet'!$A$88,'Données projet'!$B$88,BD16+BC17-BL16)))</f>
        <v>7.6509570293766895</v>
      </c>
      <c r="BE17" s="14">
        <f>BD17*VLOOKUP('Données projet'!$B$11,Paramètres!$A$1:$I$89,3,0)*VLOOKUP('Données projet'!$B$11,Paramètres!$A$1:$I$89,5,0)</f>
        <v>6.6838760608634757</v>
      </c>
      <c r="BF17" s="14">
        <f t="shared" si="37"/>
        <v>2.4691481504563435</v>
      </c>
      <c r="BG17" s="22">
        <f t="shared" si="7"/>
        <v>15.941517168048684</v>
      </c>
      <c r="BH17" s="60">
        <f t="shared" si="8"/>
        <v>289.71929494582645</v>
      </c>
      <c r="BI17" s="60">
        <f ca="1">AVERAGE(OFFSET($BH$3,0,0,'Données projet'!$E$11+1,1))-AVERAGE(OFFSET($H$3,0,0,'Données projet'!$E$11+1,1))</f>
        <v>202.5548390231225</v>
      </c>
      <c r="BJ17" s="60">
        <f t="shared" si="38"/>
        <v>184.62184077734179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19.491366601009023</v>
      </c>
      <c r="CA17" s="14">
        <f t="shared" si="39"/>
        <v>6.3570658813537859</v>
      </c>
      <c r="CB17" s="22">
        <f t="shared" si="10"/>
        <v>45.01935324011523</v>
      </c>
      <c r="CC17" s="60">
        <f t="shared" si="11"/>
        <v>318.79713101789298</v>
      </c>
      <c r="CD17" s="60">
        <f ca="1">AVERAGE(OFFSET($CC$3,0,0,'Données projet'!$E$12+1,1))-AVERAGE(OFFSET($H$3,0,0,'Données projet'!$E$12+1,1))</f>
        <v>544.70109088764275</v>
      </c>
      <c r="CE17" s="60">
        <f t="shared" si="40"/>
        <v>294.45557293177131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12.458333333333334</v>
      </c>
      <c r="CT17" s="13">
        <f>IF('Données projet'!$A$140&gt;35,CT16+CS17-DB16,IF(A17&lt;'Données projet'!$A$140,$CQ$205^A17,IF(A17='Données projet'!$A$140,'Données projet'!$B$140,CT16+CS17-DB16)))</f>
        <v>27.806192596067994</v>
      </c>
      <c r="CU17" s="18">
        <f>CT17*VLOOKUP('Données projet'!$B$13,Paramètres!$A$1:$I$89,3,0)*VLOOKUP('Données projet'!$B$13,Paramètres!$A$1:$I$89,5,0)</f>
        <v>15.543661661202009</v>
      </c>
      <c r="CV17" s="14">
        <f t="shared" si="41"/>
        <v>5.2048544723978489</v>
      </c>
      <c r="CW17" s="22">
        <f t="shared" si="13"/>
        <v>36.136998932686417</v>
      </c>
      <c r="CX17" s="60">
        <f t="shared" si="14"/>
        <v>309.9147767104642</v>
      </c>
      <c r="CY17" s="60">
        <f ca="1">AVERAGE(OFFSET($CX$3,0,0,'Données projet'!$E$13+1,1))-AVERAGE(OFFSET($H$3,0,0,'Données projet'!$E$13+1,1))</f>
        <v>364.18190245972994</v>
      </c>
      <c r="CZ17" s="60">
        <f t="shared" si="42"/>
        <v>509.86381152100745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1.4</v>
      </c>
      <c r="DO17" s="13">
        <f>IF('Données projet'!$A$166&gt;35,DO16+DN17-DW16,IF(A17&lt;'Données projet'!$A$166,$DL$205^A17,IF(A17='Données projet'!$A$166,'Données projet'!$B$166,DO16+DN17-DW16)))</f>
        <v>10.304113218507704</v>
      </c>
      <c r="DP17" s="18">
        <f>DO17*VLOOKUP('Données projet'!$B$14,Paramètres!$A$1:$I$89,3,0)*VLOOKUP('Données projet'!$B$14,Paramètres!$A$1:$I$89,5,0)</f>
        <v>4.8223249862616049</v>
      </c>
      <c r="DQ17" s="14">
        <f t="shared" si="43"/>
        <v>1.8504505600260996</v>
      </c>
      <c r="DR17" s="22">
        <f t="shared" si="16"/>
        <v>11.621750743117751</v>
      </c>
      <c r="DS17" s="60">
        <f t="shared" si="17"/>
        <v>285.3995285208955</v>
      </c>
      <c r="DT17" s="60">
        <f ca="1">AVERAGE(OFFSET($DS$3,0,0,'Données projet'!$E$14+1,1))-AVERAGE(OFFSET($H$3,0,0,'Données projet'!$E$14+1,1))</f>
        <v>399.92909819003523</v>
      </c>
      <c r="DU17" s="60">
        <f t="shared" si="44"/>
        <v>163.7053537268381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0">
        <f t="shared" si="0"/>
        <v>326.97274628871452</v>
      </c>
      <c r="S18" s="60">
        <f ca="1">AVERAGE(OFFSET($R$3,0,0,'Données projet'!$E$9+1,1))-AVERAGE(OFFSET($H$3,0,0,'Données projet'!$E$9+1,1))</f>
        <v>512.40280113190443</v>
      </c>
      <c r="T18" s="60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29.487179487179485</v>
      </c>
      <c r="AG18" s="13">
        <f>VLOOKUP(A18,'Données projet'!$A$61:$I$81,9,0)</f>
        <v>1.9658119658119657</v>
      </c>
      <c r="AH18" s="13">
        <f t="array" ref="AH18">INDEX(AG:AG,MIN(IF(ISNUMBER(AG18:AG214),ROW(AG18:AG214),"")))</f>
        <v>1.9658119658119657</v>
      </c>
      <c r="AI18" s="14">
        <f>IF('Données projet'!$A$62&gt;35,AI17+AH18-AQ17,IF(A18&lt;'Données projet'!$A$62,$AF$205^A18,IF(A18='Données projet'!$A$62,'Données projet'!$B$62,AI17+AH18-AQ17)))</f>
        <v>29.487179487179485</v>
      </c>
      <c r="AJ18" s="14">
        <f>AI18*VLOOKUP('Données projet'!$B$10,Paramètres!$A$1:$I$89,3,0)*VLOOKUP('Données projet'!$B$10,Paramètres!$A$1:$I$89,5,0)</f>
        <v>28.06</v>
      </c>
      <c r="AK18" s="14">
        <f t="shared" si="35"/>
        <v>8.771670858161146</v>
      </c>
      <c r="AL18" s="22">
        <f t="shared" si="4"/>
        <v>64.148493411297324</v>
      </c>
      <c r="AM18" s="60">
        <f t="shared" si="5"/>
        <v>339.1484934112973</v>
      </c>
      <c r="AN18" s="60">
        <f ca="1">AVERAGE(OFFSET($AM$3,0,0,'Données projet'!$E$10+1,1))-AVERAGE(OFFSET($H$3,0,0,'Données projet'!$E$10+1,1))</f>
        <v>407.20940357901344</v>
      </c>
      <c r="AO18" s="60">
        <f t="shared" si="36"/>
        <v>369.14696927548397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0.91500000000000004</v>
      </c>
      <c r="BD18" s="13">
        <f>IF('Données projet'!$A$88&gt;35,BD17+BC18-BL17,IF(A18&lt;'Données projet'!$A$88,$BA$205^A18,IF(A18='Données projet'!$A$88,'Données projet'!$B$88,BD17+BC18-BL17)))</f>
        <v>8.8478615308174451</v>
      </c>
      <c r="BE18" s="14">
        <f>BD18*VLOOKUP('Données projet'!$B$11,Paramètres!$A$1:$I$89,3,0)*VLOOKUP('Données projet'!$B$11,Paramètres!$A$1:$I$89,5,0)</f>
        <v>7.7294918333221201</v>
      </c>
      <c r="BF18" s="14">
        <f t="shared" si="37"/>
        <v>2.8075159859266714</v>
      </c>
      <c r="BG18" s="22">
        <f t="shared" si="7"/>
        <v>18.351955285191647</v>
      </c>
      <c r="BH18" s="60">
        <f t="shared" si="8"/>
        <v>293.35195528519165</v>
      </c>
      <c r="BI18" s="60">
        <f ca="1">AVERAGE(OFFSET($BH$3,0,0,'Données projet'!$E$11+1,1))-AVERAGE(OFFSET($H$3,0,0,'Données projet'!$E$11+1,1))</f>
        <v>202.5548390231225</v>
      </c>
      <c r="BJ18" s="60">
        <f t="shared" si="38"/>
        <v>184.62184077734179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24.155077372776663</v>
      </c>
      <c r="CA18" s="14">
        <f t="shared" si="39"/>
        <v>7.6838400568695304</v>
      </c>
      <c r="CB18" s="22">
        <f t="shared" si="10"/>
        <v>55.452781189967119</v>
      </c>
      <c r="CC18" s="60">
        <f t="shared" si="11"/>
        <v>330.45278118996714</v>
      </c>
      <c r="CD18" s="60">
        <f ca="1">AVERAGE(OFFSET($CC$3,0,0,'Données projet'!$E$12+1,1))-AVERAGE(OFFSET($H$3,0,0,'Données projet'!$E$12+1,1))</f>
        <v>544.70109088764275</v>
      </c>
      <c r="CE18" s="60">
        <f t="shared" si="40"/>
        <v>294.45557293177131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12.458333333333334</v>
      </c>
      <c r="CT18" s="13">
        <f>IF('Données projet'!$A$140&gt;35,CT17+CS18-DB17,IF(A18&lt;'Données projet'!$A$140,$CQ$205^A18,IF(A18='Données projet'!$A$140,'Données projet'!$B$140,CT17+CS18-DB17)))</f>
        <v>35.260989282522594</v>
      </c>
      <c r="CU18" s="18">
        <f>CT18*VLOOKUP('Données projet'!$B$13,Paramètres!$A$1:$I$89,3,0)*VLOOKUP('Données projet'!$B$13,Paramètres!$A$1:$I$89,5,0)</f>
        <v>19.710893008930132</v>
      </c>
      <c r="CV18" s="14">
        <f t="shared" si="41"/>
        <v>6.4202886219169839</v>
      </c>
      <c r="CW18" s="22">
        <f t="shared" si="13"/>
        <v>45.511808007058725</v>
      </c>
      <c r="CX18" s="60">
        <f t="shared" si="14"/>
        <v>320.51180800705873</v>
      </c>
      <c r="CY18" s="60">
        <f ca="1">AVERAGE(OFFSET($CX$3,0,0,'Données projet'!$E$13+1,1))-AVERAGE(OFFSET($H$3,0,0,'Données projet'!$E$13+1,1))</f>
        <v>364.18190245972994</v>
      </c>
      <c r="CZ18" s="60">
        <f t="shared" si="42"/>
        <v>509.86381152100745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1.4</v>
      </c>
      <c r="DO18" s="13">
        <f>IF('Données projet'!$A$166&gt;35,DO17+DN18-DW17,IF(A18&lt;'Données projet'!$A$166,$DL$205^A18,IF(A18='Données projet'!$A$166,'Données projet'!$B$166,DO17+DN18-DW17)))</f>
        <v>12.172184414459773</v>
      </c>
      <c r="DP18" s="18">
        <f>DO18*VLOOKUP('Données projet'!$B$14,Paramètres!$A$1:$I$89,3,0)*VLOOKUP('Données projet'!$B$14,Paramètres!$A$1:$I$89,5,0)</f>
        <v>5.6965823059671736</v>
      </c>
      <c r="DQ18" s="14">
        <f t="shared" si="43"/>
        <v>2.1439414855686696</v>
      </c>
      <c r="DR18" s="22">
        <f t="shared" si="16"/>
        <v>13.655578936924925</v>
      </c>
      <c r="DS18" s="60">
        <f t="shared" si="17"/>
        <v>288.65557893692494</v>
      </c>
      <c r="DT18" s="60">
        <f ca="1">AVERAGE(OFFSET($DS$3,0,0,'Données projet'!$E$14+1,1))-AVERAGE(OFFSET($H$3,0,0,'Données projet'!$E$14+1,1))</f>
        <v>399.92909819003523</v>
      </c>
      <c r="DU18" s="60">
        <f t="shared" si="44"/>
        <v>163.7053537268381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0">
        <f t="shared" si="0"/>
        <v>340.24492173474681</v>
      </c>
      <c r="S19" s="60">
        <f ca="1">AVERAGE(OFFSET($R$3,0,0,'Données projet'!$E$9+1,1))-AVERAGE(OFFSET($H$3,0,0,'Données projet'!$E$9+1,1))</f>
        <v>512.40280113190443</v>
      </c>
      <c r="T19" s="60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11.025641025641026</v>
      </c>
      <c r="AI19" s="14">
        <f>IF('Données projet'!$A$62&gt;35,AI18+AH19-AQ18,IF(A19&lt;'Données projet'!$A$62,$AF$205^A19,IF(A19='Données projet'!$A$62,'Données projet'!$B$62,AI18+AH19-AQ18)))</f>
        <v>40.512820512820511</v>
      </c>
      <c r="AJ19" s="14">
        <f>AI19*VLOOKUP('Données projet'!$B$10,Paramètres!$A$1:$I$89,3,0)*VLOOKUP('Données projet'!$B$10,Paramètres!$A$1:$I$89,5,0)</f>
        <v>38.552</v>
      </c>
      <c r="AK19" s="14">
        <f t="shared" si="35"/>
        <v>11.614034651503431</v>
      </c>
      <c r="AL19" s="22">
        <f t="shared" si="4"/>
        <v>87.372510351368462</v>
      </c>
      <c r="AM19" s="60">
        <f t="shared" si="5"/>
        <v>363.5947325735907</v>
      </c>
      <c r="AN19" s="60">
        <f ca="1">AVERAGE(OFFSET($AM$3,0,0,'Données projet'!$E$10+1,1))-AVERAGE(OFFSET($H$3,0,0,'Données projet'!$E$10+1,1))</f>
        <v>407.20940357901344</v>
      </c>
      <c r="AO19" s="60">
        <f t="shared" si="36"/>
        <v>369.14696927548397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0.91500000000000004</v>
      </c>
      <c r="BD19" s="13">
        <f>IF('Données projet'!$A$88&gt;35,BD18+BC19-BL18,IF(A19&lt;'Données projet'!$A$88,$BA$205^A19,IF(A19='Données projet'!$A$88,'Données projet'!$B$88,BD18+BC19-BL18)))</f>
        <v>10.232008017812243</v>
      </c>
      <c r="BE19" s="14">
        <f>BD19*VLOOKUP('Données projet'!$B$11,Paramètres!$A$1:$I$89,3,0)*VLOOKUP('Données projet'!$B$11,Paramètres!$A$1:$I$89,5,0)</f>
        <v>8.9386822043607772</v>
      </c>
      <c r="BF19" s="14">
        <f t="shared" si="37"/>
        <v>3.1922531702996624</v>
      </c>
      <c r="BG19" s="22">
        <f t="shared" si="7"/>
        <v>21.128045777533597</v>
      </c>
      <c r="BH19" s="60">
        <f t="shared" si="8"/>
        <v>297.35026799975583</v>
      </c>
      <c r="BI19" s="60">
        <f ca="1">AVERAGE(OFFSET($BH$3,0,0,'Données projet'!$E$11+1,1))-AVERAGE(OFFSET($H$3,0,0,'Données projet'!$E$11+1,1))</f>
        <v>202.5548390231225</v>
      </c>
      <c r="BJ19" s="60">
        <f t="shared" si="38"/>
        <v>184.62184077734179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29.934676968962361</v>
      </c>
      <c r="CA19" s="14">
        <f t="shared" si="39"/>
        <v>9.2875233828754098</v>
      </c>
      <c r="CB19" s="22">
        <f t="shared" si="10"/>
        <v>68.311998946117441</v>
      </c>
      <c r="CC19" s="60">
        <f t="shared" si="11"/>
        <v>344.53422116833968</v>
      </c>
      <c r="CD19" s="60">
        <f ca="1">AVERAGE(OFFSET($CC$3,0,0,'Données projet'!$E$12+1,1))-AVERAGE(OFFSET($H$3,0,0,'Données projet'!$E$12+1,1))</f>
        <v>544.70109088764275</v>
      </c>
      <c r="CE19" s="60">
        <f t="shared" si="40"/>
        <v>294.45557293177131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12.458333333333334</v>
      </c>
      <c r="CT19" s="13">
        <f>IF('Données projet'!$A$140&gt;35,CT18+CS19-DB18,IF(A19&lt;'Données projet'!$A$140,$CQ$205^A19,IF(A19='Données projet'!$A$140,'Données projet'!$B$140,CT18+CS19-DB18)))</f>
        <v>44.714405285317291</v>
      </c>
      <c r="CU19" s="18">
        <f>CT19*VLOOKUP('Données projet'!$B$13,Paramètres!$A$1:$I$89,3,0)*VLOOKUP('Données projet'!$B$13,Paramètres!$A$1:$I$89,5,0)</f>
        <v>24.995352554492367</v>
      </c>
      <c r="CV19" s="14">
        <f t="shared" si="41"/>
        <v>7.9195501444494374</v>
      </c>
      <c r="CW19" s="22">
        <f t="shared" si="13"/>
        <v>57.326788867323636</v>
      </c>
      <c r="CX19" s="60">
        <f t="shared" si="14"/>
        <v>333.54901108954584</v>
      </c>
      <c r="CY19" s="60">
        <f ca="1">AVERAGE(OFFSET($CX$3,0,0,'Données projet'!$E$13+1,1))-AVERAGE(OFFSET($H$3,0,0,'Données projet'!$E$13+1,1))</f>
        <v>364.18190245972994</v>
      </c>
      <c r="CZ19" s="60">
        <f t="shared" si="42"/>
        <v>509.86381152100745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1.4</v>
      </c>
      <c r="DO19" s="13">
        <f>IF('Données projet'!$A$166&gt;35,DO18+DN19-DW18,IF(A19&lt;'Données projet'!$A$166,$DL$205^A19,IF(A19='Données projet'!$A$166,'Données projet'!$B$166,DO18+DN19-DW18)))</f>
        <v>14.378925219250942</v>
      </c>
      <c r="DP19" s="18">
        <f>DO19*VLOOKUP('Données projet'!$B$14,Paramètres!$A$1:$I$89,3,0)*VLOOKUP('Données projet'!$B$14,Paramètres!$A$1:$I$89,5,0)</f>
        <v>6.7293370026094408</v>
      </c>
      <c r="DQ19" s="14">
        <f t="shared" si="43"/>
        <v>2.4839815733728994</v>
      </c>
      <c r="DR19" s="22">
        <f t="shared" si="16"/>
        <v>16.04652985316924</v>
      </c>
      <c r="DS19" s="60">
        <f t="shared" si="17"/>
        <v>292.26875207539149</v>
      </c>
      <c r="DT19" s="60">
        <f ca="1">AVERAGE(OFFSET($DS$3,0,0,'Données projet'!$E$14+1,1))-AVERAGE(OFFSET($H$3,0,0,'Données projet'!$E$14+1,1))</f>
        <v>399.92909819003523</v>
      </c>
      <c r="DU19" s="60">
        <f t="shared" si="44"/>
        <v>163.7053537268381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0">
        <f t="shared" si="0"/>
        <v>356.31981931185817</v>
      </c>
      <c r="S20" s="60">
        <f ca="1">AVERAGE(OFFSET($R$3,0,0,'Données projet'!$E$9+1,1))-AVERAGE(OFFSET($H$3,0,0,'Données projet'!$E$9+1,1))</f>
        <v>512.40280113190443</v>
      </c>
      <c r="T20" s="60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11.025641025641026</v>
      </c>
      <c r="AI20" s="14">
        <f>IF('Données projet'!$A$62&gt;35,AI19+AH20-AQ19,IF(A20&lt;'Données projet'!$A$62,$AF$205^A20,IF(A20='Données projet'!$A$62,'Données projet'!$B$62,AI19+AH20-AQ19)))</f>
        <v>51.538461538461533</v>
      </c>
      <c r="AJ20" s="14">
        <f>AI20*VLOOKUP('Données projet'!$B$10,Paramètres!$A$1:$I$89,3,0)*VLOOKUP('Données projet'!$B$10,Paramètres!$A$1:$I$89,5,0)</f>
        <v>49.043999999999997</v>
      </c>
      <c r="AK20" s="14">
        <f t="shared" si="35"/>
        <v>14.366591783195872</v>
      </c>
      <c r="AL20" s="22">
        <f t="shared" si="4"/>
        <v>110.44011402239947</v>
      </c>
      <c r="AM20" s="60">
        <f t="shared" si="5"/>
        <v>387.88455846684394</v>
      </c>
      <c r="AN20" s="60">
        <f ca="1">AVERAGE(OFFSET($AM$3,0,0,'Données projet'!$E$10+1,1))-AVERAGE(OFFSET($H$3,0,0,'Données projet'!$E$10+1,1))</f>
        <v>407.20940357901344</v>
      </c>
      <c r="AO20" s="60">
        <f t="shared" si="36"/>
        <v>369.14696927548397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0.91500000000000004</v>
      </c>
      <c r="BD20" s="13">
        <f>IF('Données projet'!$A$88&gt;35,BD19+BC20-BL19,IF(A20&lt;'Données projet'!$A$88,$BA$205^A20,IF(A20='Données projet'!$A$88,'Données projet'!$B$88,BD19+BC20-BL19)))</f>
        <v>11.832688352086072</v>
      </c>
      <c r="BE20" s="14">
        <f>BD20*VLOOKUP('Données projet'!$B$11,Paramètres!$A$1:$I$89,3,0)*VLOOKUP('Données projet'!$B$11,Paramètres!$A$1:$I$89,5,0)</f>
        <v>10.337036544382393</v>
      </c>
      <c r="BF20" s="14">
        <f t="shared" si="37"/>
        <v>3.6297140797667402</v>
      </c>
      <c r="BG20" s="22">
        <f t="shared" si="7"/>
        <v>24.325424003726408</v>
      </c>
      <c r="BH20" s="60">
        <f t="shared" si="8"/>
        <v>301.76986844817088</v>
      </c>
      <c r="BI20" s="60">
        <f ca="1">AVERAGE(OFFSET($BH$3,0,0,'Données projet'!$E$11+1,1))-AVERAGE(OFFSET($H$3,0,0,'Données projet'!$E$11+1,1))</f>
        <v>202.5548390231225</v>
      </c>
      <c r="BJ20" s="60">
        <f t="shared" si="38"/>
        <v>184.62184077734179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37.097164766113913</v>
      </c>
      <c r="CA20" s="14">
        <f t="shared" si="39"/>
        <v>11.225909174194843</v>
      </c>
      <c r="CB20" s="22">
        <f t="shared" si="10"/>
        <v>84.162687112704418</v>
      </c>
      <c r="CC20" s="60">
        <f t="shared" si="11"/>
        <v>361.60713155714888</v>
      </c>
      <c r="CD20" s="60">
        <f ca="1">AVERAGE(OFFSET($CC$3,0,0,'Données projet'!$E$12+1,1))-AVERAGE(OFFSET($H$3,0,0,'Données projet'!$E$12+1,1))</f>
        <v>544.70109088764275</v>
      </c>
      <c r="CE20" s="60">
        <f t="shared" si="40"/>
        <v>294.45557293177131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12.458333333333334</v>
      </c>
      <c r="CT20" s="13">
        <f>IF('Données projet'!$A$140&gt;35,CT19+CS20-DB19,IF(A20&lt;'Données projet'!$A$140,$CQ$205^A20,IF(A20='Données projet'!$A$140,'Données projet'!$B$140,CT19+CS20-DB19)))</f>
        <v>56.702267313033659</v>
      </c>
      <c r="CU20" s="18">
        <f>CT20*VLOOKUP('Données projet'!$B$13,Paramètres!$A$1:$I$89,3,0)*VLOOKUP('Données projet'!$B$13,Paramètres!$A$1:$I$89,5,0)</f>
        <v>31.696567427985816</v>
      </c>
      <c r="CV20" s="14">
        <f t="shared" si="41"/>
        <v>9.7689182190881372</v>
      </c>
      <c r="CW20" s="22">
        <f t="shared" si="13"/>
        <v>72.219054168653798</v>
      </c>
      <c r="CX20" s="60">
        <f t="shared" si="14"/>
        <v>349.66349861309823</v>
      </c>
      <c r="CY20" s="60">
        <f ca="1">AVERAGE(OFFSET($CX$3,0,0,'Données projet'!$E$13+1,1))-AVERAGE(OFFSET($H$3,0,0,'Données projet'!$E$13+1,1))</f>
        <v>364.18190245972994</v>
      </c>
      <c r="CZ20" s="60">
        <f t="shared" si="42"/>
        <v>509.86381152100745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1.4</v>
      </c>
      <c r="DO20" s="13">
        <f>IF('Données projet'!$A$166&gt;35,DO19+DN20-DW19,IF(A20&lt;'Données projet'!$A$166,$DL$205^A20,IF(A20='Données projet'!$A$166,'Données projet'!$B$166,DO19+DN20-DW19)))</f>
        <v>16.985734312010656</v>
      </c>
      <c r="DP20" s="18">
        <f>DO20*VLOOKUP('Données projet'!$B$14,Paramètres!$A$1:$I$89,3,0)*VLOOKUP('Données projet'!$B$14,Paramètres!$A$1:$I$89,5,0)</f>
        <v>7.9493236580209867</v>
      </c>
      <c r="DQ20" s="14">
        <f t="shared" si="43"/>
        <v>2.8779537587144066</v>
      </c>
      <c r="DR20" s="22">
        <f t="shared" si="16"/>
        <v>18.857508167480809</v>
      </c>
      <c r="DS20" s="60">
        <f t="shared" si="17"/>
        <v>296.30195261192529</v>
      </c>
      <c r="DT20" s="60">
        <f ca="1">AVERAGE(OFFSET($DS$3,0,0,'Données projet'!$E$14+1,1))-AVERAGE(OFFSET($H$3,0,0,'Données projet'!$E$14+1,1))</f>
        <v>399.92909819003523</v>
      </c>
      <c r="DU20" s="60">
        <f t="shared" si="44"/>
        <v>163.7053537268381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0">
        <f t="shared" si="0"/>
        <v>375.85125169782572</v>
      </c>
      <c r="S21" s="60">
        <f ca="1">AVERAGE(OFFSET($R$3,0,0,'Données projet'!$E$9+1,1))-AVERAGE(OFFSET($H$3,0,0,'Données projet'!$E$9+1,1))</f>
        <v>512.40280113190443</v>
      </c>
      <c r="T21" s="60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11.025641025641026</v>
      </c>
      <c r="AI21" s="14">
        <f>IF('Données projet'!$A$62&gt;35,AI20+AH21-AQ20,IF(A21&lt;'Données projet'!$A$62,$AF$205^A21,IF(A21='Données projet'!$A$62,'Données projet'!$B$62,AI20+AH21-AQ20)))</f>
        <v>62.564102564102555</v>
      </c>
      <c r="AJ21" s="14">
        <f>AI21*VLOOKUP('Données projet'!$B$10,Paramètres!$A$1:$I$89,3,0)*VLOOKUP('Données projet'!$B$10,Paramètres!$A$1:$I$89,5,0)</f>
        <v>59.535999999999987</v>
      </c>
      <c r="AK21" s="14">
        <f t="shared" si="35"/>
        <v>17.050902301349527</v>
      </c>
      <c r="AL21" s="22">
        <f t="shared" si="4"/>
        <v>133.38885484151706</v>
      </c>
      <c r="AM21" s="60">
        <f t="shared" si="5"/>
        <v>412.05552150818374</v>
      </c>
      <c r="AN21" s="60">
        <f ca="1">AVERAGE(OFFSET($AM$3,0,0,'Données projet'!$E$10+1,1))-AVERAGE(OFFSET($H$3,0,0,'Données projet'!$E$10+1,1))</f>
        <v>407.20940357901344</v>
      </c>
      <c r="AO21" s="60">
        <f t="shared" si="36"/>
        <v>369.14696927548397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0.91500000000000004</v>
      </c>
      <c r="BD21" s="13">
        <f>IF('Données projet'!$A$88&gt;35,BD20+BC21-BL20,IF(A21&lt;'Données projet'!$A$88,$BA$205^A21,IF(A21='Données projet'!$A$88,'Données projet'!$B$88,BD20+BC21-BL20)))</f>
        <v>13.683776771270571</v>
      </c>
      <c r="BE21" s="14">
        <f>BD21*VLOOKUP('Données projet'!$B$11,Paramètres!$A$1:$I$89,3,0)*VLOOKUP('Données projet'!$B$11,Paramètres!$A$1:$I$89,5,0)</f>
        <v>11.954147387381973</v>
      </c>
      <c r="BF21" s="14">
        <f t="shared" si="37"/>
        <v>4.1271238833542085</v>
      </c>
      <c r="BG21" s="22">
        <f t="shared" si="7"/>
        <v>28.008214129865518</v>
      </c>
      <c r="BH21" s="60">
        <f t="shared" si="8"/>
        <v>306.67488079653219</v>
      </c>
      <c r="BI21" s="60">
        <f ca="1">AVERAGE(OFFSET($BH$3,0,0,'Données projet'!$E$11+1,1))-AVERAGE(OFFSET($H$3,0,0,'Données projet'!$E$11+1,1))</f>
        <v>202.5548390231225</v>
      </c>
      <c r="BJ21" s="60">
        <f t="shared" si="38"/>
        <v>184.62184077734179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45.973425238933089</v>
      </c>
      <c r="CA21" s="14">
        <f t="shared" si="39"/>
        <v>13.56885270616201</v>
      </c>
      <c r="CB21" s="22">
        <f t="shared" si="10"/>
        <v>103.70280075437397</v>
      </c>
      <c r="CC21" s="60">
        <f t="shared" si="11"/>
        <v>382.36946742104067</v>
      </c>
      <c r="CD21" s="60">
        <f ca="1">AVERAGE(OFFSET($CC$3,0,0,'Données projet'!$E$12+1,1))-AVERAGE(OFFSET($H$3,0,0,'Données projet'!$E$12+1,1))</f>
        <v>544.70109088764275</v>
      </c>
      <c r="CE21" s="60">
        <f t="shared" si="40"/>
        <v>294.45557293177131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12.458333333333334</v>
      </c>
      <c r="CT21" s="13">
        <f>IF('Données projet'!$A$140&gt;35,CT20+CS21-DB20,IF(A21&lt;'Données projet'!$A$140,$CQ$205^A21,IF(A21='Données projet'!$A$140,'Données projet'!$B$140,CT20+CS21-DB20)))</f>
        <v>71.904056375641233</v>
      </c>
      <c r="CU21" s="18">
        <f>CT21*VLOOKUP('Données projet'!$B$13,Paramètres!$A$1:$I$89,3,0)*VLOOKUP('Données projet'!$B$13,Paramètres!$A$1:$I$89,5,0)</f>
        <v>40.194367513983451</v>
      </c>
      <c r="CV21" s="14">
        <f t="shared" si="41"/>
        <v>12.050149494680237</v>
      </c>
      <c r="CW21" s="22">
        <f t="shared" si="13"/>
        <v>90.992533790089269</v>
      </c>
      <c r="CX21" s="60">
        <f t="shared" si="14"/>
        <v>369.65920045675597</v>
      </c>
      <c r="CY21" s="60">
        <f ca="1">AVERAGE(OFFSET($CX$3,0,0,'Données projet'!$E$13+1,1))-AVERAGE(OFFSET($H$3,0,0,'Données projet'!$E$13+1,1))</f>
        <v>364.18190245972994</v>
      </c>
      <c r="CZ21" s="60">
        <f t="shared" si="42"/>
        <v>509.86381152100745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1.4</v>
      </c>
      <c r="DO21" s="13">
        <f>IF('Données projet'!$A$166&gt;35,DO20+DN21-DW20,IF(A21&lt;'Données projet'!$A$166,$DL$205^A21,IF(A21='Données projet'!$A$166,'Données projet'!$B$166,DO20+DN21-DW20)))</f>
        <v>20.065141567879031</v>
      </c>
      <c r="DP21" s="18">
        <f>DO21*VLOOKUP('Données projet'!$B$14,Paramètres!$A$1:$I$89,3,0)*VLOOKUP('Données projet'!$B$14,Paramètres!$A$1:$I$89,5,0)</f>
        <v>9.3904862537673868</v>
      </c>
      <c r="DQ21" s="14">
        <f t="shared" si="43"/>
        <v>3.3344119481738947</v>
      </c>
      <c r="DR21" s="22">
        <f t="shared" si="16"/>
        <v>22.162531035047731</v>
      </c>
      <c r="DS21" s="60">
        <f t="shared" si="17"/>
        <v>300.82919770171441</v>
      </c>
      <c r="DT21" s="60">
        <f ca="1">AVERAGE(OFFSET($DS$3,0,0,'Données projet'!$E$14+1,1))-AVERAGE(OFFSET($H$3,0,0,'Données projet'!$E$14+1,1))</f>
        <v>399.92909819003523</v>
      </c>
      <c r="DU21" s="60">
        <f t="shared" si="44"/>
        <v>163.7053537268381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0">
        <f t="shared" si="0"/>
        <v>399.64596418363215</v>
      </c>
      <c r="S22" s="60">
        <f ca="1">AVERAGE(OFFSET($R$3,0,0,'Données projet'!$E$9+1,1))-AVERAGE(OFFSET($H$3,0,0,'Données projet'!$E$9+1,1))</f>
        <v>512.40280113190443</v>
      </c>
      <c r="T22" s="60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11.025641025641026</v>
      </c>
      <c r="AI22" s="14">
        <f>IF('Données projet'!$A$62&gt;35,AI21+AH22-AQ21,IF(A22&lt;'Données projet'!$A$62,$AF$205^A22,IF(A22='Données projet'!$A$62,'Données projet'!$B$62,AI21+AH22-AQ21)))</f>
        <v>73.589743589743577</v>
      </c>
      <c r="AJ22" s="14">
        <f>AI22*VLOOKUP('Données projet'!$B$10,Paramètres!$A$1:$I$89,3,0)*VLOOKUP('Données projet'!$B$10,Paramètres!$A$1:$I$89,5,0)</f>
        <v>70.027999999999992</v>
      </c>
      <c r="AK22" s="14">
        <f t="shared" si="35"/>
        <v>19.6804107963723</v>
      </c>
      <c r="AL22" s="22">
        <f t="shared" si="4"/>
        <v>156.24214880368172</v>
      </c>
      <c r="AM22" s="60">
        <f t="shared" si="5"/>
        <v>436.13103769257054</v>
      </c>
      <c r="AN22" s="60">
        <f ca="1">AVERAGE(OFFSET($AM$3,0,0,'Données projet'!$E$10+1,1))-AVERAGE(OFFSET($H$3,0,0,'Données projet'!$E$10+1,1))</f>
        <v>407.20940357901344</v>
      </c>
      <c r="AO22" s="60">
        <f t="shared" si="36"/>
        <v>369.14696927548397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0.91500000000000004</v>
      </c>
      <c r="BD22" s="13">
        <f>IF('Données projet'!$A$88&gt;35,BD21+BC22-BL21,IF(A22&lt;'Données projet'!$A$88,$BA$205^A22,IF(A22='Données projet'!$A$88,'Données projet'!$B$88,BD21+BC22-BL21)))</f>
        <v>15.82444674907314</v>
      </c>
      <c r="BE22" s="14">
        <f>BD22*VLOOKUP('Données projet'!$B$11,Paramètres!$A$1:$I$89,3,0)*VLOOKUP('Données projet'!$B$11,Paramètres!$A$1:$I$89,5,0)</f>
        <v>13.824236679990298</v>
      </c>
      <c r="BF22" s="14">
        <f t="shared" si="37"/>
        <v>4.6926978748825672</v>
      </c>
      <c r="BG22" s="22">
        <f t="shared" si="7"/>
        <v>32.250327683070239</v>
      </c>
      <c r="BH22" s="60">
        <f t="shared" si="8"/>
        <v>312.13921657195908</v>
      </c>
      <c r="BI22" s="60">
        <f ca="1">AVERAGE(OFFSET($BH$3,0,0,'Données projet'!$E$11+1,1))-AVERAGE(OFFSET($H$3,0,0,'Données projet'!$E$11+1,1))</f>
        <v>202.5548390231225</v>
      </c>
      <c r="BJ22" s="60">
        <f t="shared" si="38"/>
        <v>184.62184077734179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56.973513785354818</v>
      </c>
      <c r="CA22" s="14">
        <f t="shared" si="39"/>
        <v>16.400788649238766</v>
      </c>
      <c r="CB22" s="22">
        <f t="shared" si="10"/>
        <v>127.7935767402505</v>
      </c>
      <c r="CC22" s="60">
        <f t="shared" si="11"/>
        <v>407.68246562913936</v>
      </c>
      <c r="CD22" s="60">
        <f ca="1">AVERAGE(OFFSET($CC$3,0,0,'Données projet'!$E$12+1,1))-AVERAGE(OFFSET($H$3,0,0,'Données projet'!$E$12+1,1))</f>
        <v>544.70109088764275</v>
      </c>
      <c r="CE22" s="60">
        <f t="shared" si="40"/>
        <v>294.45557293177131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12.458333333333334</v>
      </c>
      <c r="CT22" s="13">
        <f>IF('Données projet'!$A$140&gt;35,CT21+CS22-DB21,IF(A22&lt;'Données projet'!$A$140,$CQ$205^A22,IF(A22='Données projet'!$A$140,'Données projet'!$B$140,CT21+CS22-DB21)))</f>
        <v>91.181421277716112</v>
      </c>
      <c r="CU22" s="18">
        <f>CT22*VLOOKUP('Données projet'!$B$13,Paramètres!$A$1:$I$89,3,0)*VLOOKUP('Données projet'!$B$13,Paramètres!$A$1:$I$89,5,0)</f>
        <v>50.970414494243308</v>
      </c>
      <c r="CV22" s="14">
        <f t="shared" si="41"/>
        <v>14.864092378254801</v>
      </c>
      <c r="CW22" s="22">
        <f t="shared" si="13"/>
        <v>114.66176613626753</v>
      </c>
      <c r="CX22" s="60">
        <f t="shared" si="14"/>
        <v>394.5506550251564</v>
      </c>
      <c r="CY22" s="60">
        <f ca="1">AVERAGE(OFFSET($CX$3,0,0,'Données projet'!$E$13+1,1))-AVERAGE(OFFSET($H$3,0,0,'Données projet'!$E$13+1,1))</f>
        <v>364.18190245972994</v>
      </c>
      <c r="CZ22" s="60">
        <f t="shared" si="42"/>
        <v>509.86381152100745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1.4</v>
      </c>
      <c r="DO22" s="13">
        <f>IF('Données projet'!$A$166&gt;35,DO21+DN22-DW21,IF(A22&lt;'Données projet'!$A$166,$DL$205^A22,IF(A22='Données projet'!$A$166,'Données projet'!$B$166,DO21+DN22-DW21)))</f>
        <v>23.702826074133306</v>
      </c>
      <c r="DP22" s="18">
        <f>DO22*VLOOKUP('Données projet'!$B$14,Paramètres!$A$1:$I$89,3,0)*VLOOKUP('Données projet'!$B$14,Paramètres!$A$1:$I$89,5,0)</f>
        <v>11.092922602694387</v>
      </c>
      <c r="DQ22" s="14">
        <f t="shared" si="43"/>
        <v>3.8632667416767035</v>
      </c>
      <c r="DR22" s="22">
        <f t="shared" si="16"/>
        <v>26.048696441446314</v>
      </c>
      <c r="DS22" s="60">
        <f t="shared" si="17"/>
        <v>305.9375853303352</v>
      </c>
      <c r="DT22" s="60">
        <f ca="1">AVERAGE(OFFSET($DS$3,0,0,'Données projet'!$E$14+1,1))-AVERAGE(OFFSET($H$3,0,0,'Données projet'!$E$14+1,1))</f>
        <v>399.92909819003523</v>
      </c>
      <c r="DU22" s="60">
        <f t="shared" si="44"/>
        <v>163.7053537268381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0">
        <f t="shared" si="0"/>
        <v>428.69949531545831</v>
      </c>
      <c r="S23" s="60">
        <f ca="1">AVERAGE(OFFSET($R$3,0,0,'Données projet'!$E$9+1,1))-AVERAGE(OFFSET($H$3,0,0,'Données projet'!$E$9+1,1))</f>
        <v>512.40280113190443</v>
      </c>
      <c r="T23" s="60">
        <f t="shared" si="34"/>
        <v>278.21741231699929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84.615384615384613</v>
      </c>
      <c r="AG23" s="13">
        <f>VLOOKUP(A23,'Données projet'!$A$61:$I$81,9,0)</f>
        <v>11.025641025641026</v>
      </c>
      <c r="AH23" s="13">
        <f t="array" ref="AH23">INDEX(AG:AG,MIN(IF(ISNUMBER(AG23:AG219),ROW(AG23:AG219),"")))</f>
        <v>11.025641025641026</v>
      </c>
      <c r="AI23" s="14">
        <f>IF('Données projet'!$A$62&gt;35,AI22+AH23-AQ22,IF(A23&lt;'Données projet'!$A$62,$AF$205^A23,IF(A23='Données projet'!$A$62,'Données projet'!$B$62,AI22+AH23-AQ22)))</f>
        <v>84.615384615384599</v>
      </c>
      <c r="AJ23" s="14">
        <f>AI23*VLOOKUP('Données projet'!$B$10,Paramètres!$A$1:$I$89,3,0)*VLOOKUP('Données projet'!$B$10,Paramètres!$A$1:$I$89,5,0)</f>
        <v>80.519999999999982</v>
      </c>
      <c r="AK23" s="14">
        <f t="shared" si="35"/>
        <v>22.264278849845564</v>
      </c>
      <c r="AL23" s="22">
        <f t="shared" si="4"/>
        <v>179.01595233014768</v>
      </c>
      <c r="AM23" s="60">
        <f t="shared" si="5"/>
        <v>460.12706344125883</v>
      </c>
      <c r="AN23" s="60">
        <f ca="1">AVERAGE(OFFSET($AM$3,0,0,'Données projet'!$E$10+1,1))-AVERAGE(OFFSET($H$3,0,0,'Données projet'!$E$10+1,1))</f>
        <v>407.20940357901344</v>
      </c>
      <c r="AO23" s="60">
        <f t="shared" si="36"/>
        <v>369.14696927548397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18.3</v>
      </c>
      <c r="BB23" s="13">
        <f>VLOOKUP(A23,'Données projet'!$A$87:$I$107,9,0)</f>
        <v>0.91500000000000004</v>
      </c>
      <c r="BC23" s="13">
        <f t="array" ref="BC23">INDEX(BB:BB,MIN(IF(ISNUMBER(BB23:BB219),ROW(BB23:BB219),"")))</f>
        <v>0.91500000000000004</v>
      </c>
      <c r="BD23" s="13">
        <f>IF('Données projet'!$A$88&gt;35,BD22+BC23-BL22,IF(A23&lt;'Données projet'!$A$88,$BA$205^A23,IF(A23='Données projet'!$A$88,'Données projet'!$B$88,BD22+BC23-BL22)))</f>
        <v>18.3</v>
      </c>
      <c r="BE23" s="14">
        <f>BD23*VLOOKUP('Données projet'!$B$11,Paramètres!$A$1:$I$89,3,0)*VLOOKUP('Données projet'!$B$11,Paramètres!$A$1:$I$89,5,0)</f>
        <v>15.986880000000003</v>
      </c>
      <c r="BF23" s="14">
        <f t="shared" si="37"/>
        <v>5.3357771579732765</v>
      </c>
      <c r="BG23" s="22">
        <f t="shared" si="7"/>
        <v>37.136961216803456</v>
      </c>
      <c r="BH23" s="60">
        <f t="shared" si="8"/>
        <v>318.2480723279146</v>
      </c>
      <c r="BI23" s="60">
        <f ca="1">AVERAGE(OFFSET($BH$3,0,0,'Données projet'!$E$11+1,1))-AVERAGE(OFFSET($H$3,0,0,'Données projet'!$E$11+1,1))</f>
        <v>202.5548390231225</v>
      </c>
      <c r="BJ23" s="60">
        <f t="shared" si="38"/>
        <v>184.62184077734179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70.605599999999995</v>
      </c>
      <c r="CA23" s="14">
        <f t="shared" si="39"/>
        <v>19.823773913828742</v>
      </c>
      <c r="CB23" s="22">
        <f t="shared" si="10"/>
        <v>157.49782623325171</v>
      </c>
      <c r="CC23" s="60">
        <f t="shared" si="11"/>
        <v>438.60893734436286</v>
      </c>
      <c r="CD23" s="60">
        <f ca="1">AVERAGE(OFFSET($CC$3,0,0,'Données projet'!$E$12+1,1))-AVERAGE(OFFSET($H$3,0,0,'Données projet'!$E$12+1,1))</f>
        <v>544.70109088764275</v>
      </c>
      <c r="CE23" s="60">
        <f t="shared" si="40"/>
        <v>294.45557293177131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12.458333333333334</v>
      </c>
      <c r="CT23" s="13">
        <f>IF('Données projet'!$A$140&gt;35,CT22+CS23-DB22,IF(A23&lt;'Données projet'!$A$140,$CQ$205^A23,IF(A23='Données projet'!$A$140,'Données projet'!$B$140,CT22+CS23-DB22)))</f>
        <v>115.62701751887353</v>
      </c>
      <c r="CU23" s="18">
        <f>CT23*VLOOKUP('Données projet'!$B$13,Paramètres!$A$1:$I$89,3,0)*VLOOKUP('Données projet'!$B$13,Paramètres!$A$1:$I$89,5,0)</f>
        <v>64.635502793050307</v>
      </c>
      <c r="CV23" s="14">
        <f t="shared" si="41"/>
        <v>18.335145329676681</v>
      </c>
      <c r="CW23" s="22">
        <f t="shared" si="13"/>
        <v>144.50721214708281</v>
      </c>
      <c r="CX23" s="60">
        <f t="shared" si="14"/>
        <v>425.61832325819398</v>
      </c>
      <c r="CY23" s="60">
        <f ca="1">AVERAGE(OFFSET($CX$3,0,0,'Données projet'!$E$13+1,1))-AVERAGE(OFFSET($H$3,0,0,'Données projet'!$E$13+1,1))</f>
        <v>364.18190245972994</v>
      </c>
      <c r="CZ23" s="60">
        <f t="shared" si="42"/>
        <v>509.86381152100745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28</v>
      </c>
      <c r="DM23" s="13">
        <f>VLOOKUP(A23,'Données projet'!$A$165:$I$185,9,0)</f>
        <v>1.4</v>
      </c>
      <c r="DN23" s="13">
        <f t="array" ref="DN23">INDEX(DM:DM,MIN(IF(ISNUMBER(DM23:DM219),ROW(DM23:DM219),"")))</f>
        <v>1.4</v>
      </c>
      <c r="DO23" s="13">
        <f>IF('Données projet'!$A$166&gt;35,DO22+DN23-DW22,IF(A23&lt;'Données projet'!$A$166,$DL$205^A23,IF(A23='Données projet'!$A$166,'Données projet'!$B$166,DO22+DN23-DW22)))</f>
        <v>28</v>
      </c>
      <c r="DP23" s="18">
        <f>DO23*VLOOKUP('Données projet'!$B$14,Paramètres!$A$1:$I$89,3,0)*VLOOKUP('Données projet'!$B$14,Paramètres!$A$1:$I$89,5,0)</f>
        <v>13.104000000000001</v>
      </c>
      <c r="DQ23" s="14">
        <f t="shared" si="43"/>
        <v>4.4760006109979793</v>
      </c>
      <c r="DR23" s="22">
        <f t="shared" si="16"/>
        <v>30.618501064154817</v>
      </c>
      <c r="DS23" s="60">
        <f t="shared" si="17"/>
        <v>311.72961217526597</v>
      </c>
      <c r="DT23" s="60">
        <f ca="1">AVERAGE(OFFSET($DS$3,0,0,'Données projet'!$E$14+1,1))-AVERAGE(OFFSET($H$3,0,0,'Données projet'!$E$14+1,1))</f>
        <v>399.92909819003523</v>
      </c>
      <c r="DU23" s="60">
        <f t="shared" si="44"/>
        <v>163.7053537268381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0">
        <f t="shared" si="0"/>
        <v>444.08896575162873</v>
      </c>
      <c r="S24" s="60">
        <f ca="1">AVERAGE(OFFSET($R$3,0,0,'Données projet'!$E$9+1,1))-AVERAGE(OFFSET($H$3,0,0,'Données projet'!$E$9+1,1))</f>
        <v>512.40280113190443</v>
      </c>
      <c r="T24" s="60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7.5641025641025639</v>
      </c>
      <c r="AI24" s="14">
        <f>IF('Données projet'!$A$62&gt;35,AI23+AH24-AQ23,IF(A24&lt;'Données projet'!$A$62,$AF$205^A24,IF(A24='Données projet'!$A$62,'Données projet'!$B$62,AI23+AH24-AQ23)))</f>
        <v>92.179487179487168</v>
      </c>
      <c r="AJ24" s="14">
        <f>AI24*VLOOKUP('Données projet'!$B$10,Paramètres!$A$1:$I$89,3,0)*VLOOKUP('Données projet'!$B$10,Paramètres!$A$1:$I$89,5,0)</f>
        <v>87.717999999999989</v>
      </c>
      <c r="AK24" s="14">
        <f t="shared" si="35"/>
        <v>24.014041608889237</v>
      </c>
      <c r="AL24" s="22">
        <f t="shared" si="4"/>
        <v>194.59997246881539</v>
      </c>
      <c r="AM24" s="60">
        <f t="shared" si="5"/>
        <v>476.93330580214871</v>
      </c>
      <c r="AN24" s="60">
        <f ca="1">AVERAGE(OFFSET($AM$3,0,0,'Données projet'!$E$10+1,1))-AVERAGE(OFFSET($H$3,0,0,'Données projet'!$E$10+1,1))</f>
        <v>407.20940357901344</v>
      </c>
      <c r="AO24" s="60">
        <f t="shared" si="36"/>
        <v>369.14696927548397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7.6799999999999979</v>
      </c>
      <c r="BD24" s="13">
        <f>IF('Données projet'!$A$88&gt;35,BD23+BC24-BL23,IF(A24&lt;'Données projet'!$A$88,$BA$205^A24,IF(A24='Données projet'!$A$88,'Données projet'!$B$88,BD23+BC24-BL23)))</f>
        <v>25.979999999999997</v>
      </c>
      <c r="BE24" s="14">
        <f>BD24*VLOOKUP('Données projet'!$B$11,Paramètres!$A$1:$I$89,3,0)*VLOOKUP('Données projet'!$B$11,Paramètres!$A$1:$I$89,5,0)</f>
        <v>22.696128000000002</v>
      </c>
      <c r="BF24" s="14">
        <f t="shared" si="37"/>
        <v>7.2722876825180078</v>
      </c>
      <c r="BG24" s="22">
        <f t="shared" si="7"/>
        <v>52.194990647052201</v>
      </c>
      <c r="BH24" s="60">
        <f t="shared" si="8"/>
        <v>334.52832398038549</v>
      </c>
      <c r="BI24" s="60">
        <f ca="1">AVERAGE(OFFSET($BH$3,0,0,'Données projet'!$E$11+1,1))-AVERAGE(OFFSET($H$3,0,0,'Données projet'!$E$11+1,1))</f>
        <v>202.5548390231225</v>
      </c>
      <c r="BJ24" s="60">
        <f t="shared" si="38"/>
        <v>184.62184077734179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80.2</v>
      </c>
      <c r="BZ24" s="14">
        <f>BY24*VLOOKUP('Données projet'!$B$12,Paramètres!$A$1:$I$89,3,0)*VLOOKUP('Données projet'!$B$12,Paramètres!$A$1:$I$89,5,0)</f>
        <v>77.569440000000014</v>
      </c>
      <c r="CA24" s="14">
        <f t="shared" si="39"/>
        <v>21.541836664136856</v>
      </c>
      <c r="CB24" s="22">
        <f t="shared" si="10"/>
        <v>172.61880685670505</v>
      </c>
      <c r="CC24" s="60">
        <f t="shared" si="11"/>
        <v>454.95214019003834</v>
      </c>
      <c r="CD24" s="60">
        <f ca="1">AVERAGE(OFFSET($CC$3,0,0,'Données projet'!$E$12+1,1))-AVERAGE(OFFSET($H$3,0,0,'Données projet'!$E$12+1,1))</f>
        <v>544.70109088764275</v>
      </c>
      <c r="CE24" s="60">
        <f t="shared" si="40"/>
        <v>294.45557293177131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12.458333333333334</v>
      </c>
      <c r="CT24" s="13">
        <f>IF('Données projet'!$A$140&gt;35,CT23+CS24-DB23,IF(A24&lt;'Données projet'!$A$140,$CQ$205^A24,IF(A24='Données projet'!$A$140,'Données projet'!$B$140,CT23+CS24-DB23)))</f>
        <v>146.62643982691785</v>
      </c>
      <c r="CU24" s="18">
        <f>CT24*VLOOKUP('Données projet'!$B$13,Paramètres!$A$1:$I$89,3,0)*VLOOKUP('Données projet'!$B$13,Paramètres!$A$1:$I$89,5,0)</f>
        <v>81.964179863247068</v>
      </c>
      <c r="CV24" s="14">
        <f t="shared" si="41"/>
        <v>22.616756254298497</v>
      </c>
      <c r="CW24" s="22">
        <f t="shared" si="13"/>
        <v>182.14513040472517</v>
      </c>
      <c r="CX24" s="60">
        <f t="shared" si="14"/>
        <v>464.47846373805851</v>
      </c>
      <c r="CY24" s="60">
        <f ca="1">AVERAGE(OFFSET($CX$3,0,0,'Données projet'!$E$13+1,1))-AVERAGE(OFFSET($H$3,0,0,'Données projet'!$E$13+1,1))</f>
        <v>364.18190245972994</v>
      </c>
      <c r="CZ24" s="60">
        <f t="shared" si="42"/>
        <v>509.86381152100745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9.3000000000000007</v>
      </c>
      <c r="DO24" s="13">
        <f>IF('Données projet'!$A$166&gt;35,DO23+DN24-DW23,IF(A24&lt;'Données projet'!$A$166,$DL$205^A24,IF(A24='Données projet'!$A$166,'Données projet'!$B$166,DO23+DN24-DW23)))</f>
        <v>37.299999999999997</v>
      </c>
      <c r="DP24" s="18">
        <f>DO24*VLOOKUP('Données projet'!$B$14,Paramètres!$A$1:$I$89,3,0)*VLOOKUP('Données projet'!$B$14,Paramètres!$A$1:$I$89,5,0)</f>
        <v>17.456399999999999</v>
      </c>
      <c r="DQ24" s="14">
        <f t="shared" si="43"/>
        <v>5.7669106730837063</v>
      </c>
      <c r="DR24" s="22">
        <f t="shared" si="16"/>
        <v>40.447266088954116</v>
      </c>
      <c r="DS24" s="60">
        <f t="shared" si="17"/>
        <v>322.78059942228742</v>
      </c>
      <c r="DT24" s="60">
        <f ca="1">AVERAGE(OFFSET($DS$3,0,0,'Données projet'!$E$14+1,1))-AVERAGE(OFFSET($H$3,0,0,'Données projet'!$E$14+1,1))</f>
        <v>399.92909819003523</v>
      </c>
      <c r="DU24" s="60">
        <f t="shared" si="44"/>
        <v>163.7053537268381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0">
        <f t="shared" si="0"/>
        <v>459.44906838783072</v>
      </c>
      <c r="S25" s="60">
        <f ca="1">AVERAGE(OFFSET($R$3,0,0,'Données projet'!$E$9+1,1))-AVERAGE(OFFSET($H$3,0,0,'Données projet'!$E$9+1,1))</f>
        <v>512.40280113190443</v>
      </c>
      <c r="T25" s="60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7.5641025641025639</v>
      </c>
      <c r="AI25" s="14">
        <f>IF('Données projet'!$A$62&gt;35,AI24+AH25-AQ24,IF(A25&lt;'Données projet'!$A$62,$AF$205^A25,IF(A25='Données projet'!$A$62,'Données projet'!$B$62,AI24+AH25-AQ24)))</f>
        <v>99.743589743589737</v>
      </c>
      <c r="AJ25" s="14">
        <f>AI25*VLOOKUP('Données projet'!$B$10,Paramètres!$A$1:$I$89,3,0)*VLOOKUP('Données projet'!$B$10,Paramètres!$A$1:$I$89,5,0)</f>
        <v>94.915999999999997</v>
      </c>
      <c r="AK25" s="14">
        <f t="shared" si="35"/>
        <v>25.747151184602235</v>
      </c>
      <c r="AL25" s="22">
        <f t="shared" si="4"/>
        <v>210.1549883131822</v>
      </c>
      <c r="AM25" s="60">
        <f t="shared" si="5"/>
        <v>493.71054386873777</v>
      </c>
      <c r="AN25" s="60">
        <f ca="1">AVERAGE(OFFSET($AM$3,0,0,'Données projet'!$E$10+1,1))-AVERAGE(OFFSET($H$3,0,0,'Données projet'!$E$10+1,1))</f>
        <v>407.20940357901344</v>
      </c>
      <c r="AO25" s="60">
        <f t="shared" si="36"/>
        <v>369.14696927548397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7.6799999999999979</v>
      </c>
      <c r="BD25" s="13">
        <f>IF('Données projet'!$A$88&gt;35,BD24+BC25-BL24,IF(A25&lt;'Données projet'!$A$88,$BA$205^A25,IF(A25='Données projet'!$A$88,'Données projet'!$B$88,BD24+BC25-BL24)))</f>
        <v>33.659999999999997</v>
      </c>
      <c r="BE25" s="14">
        <f>BD25*VLOOKUP('Données projet'!$B$11,Paramètres!$A$1:$I$89,3,0)*VLOOKUP('Données projet'!$B$11,Paramètres!$A$1:$I$89,5,0)</f>
        <v>29.405376</v>
      </c>
      <c r="BF25" s="14">
        <f t="shared" si="37"/>
        <v>9.1422676098411646</v>
      </c>
      <c r="BG25" s="22">
        <f t="shared" si="7"/>
        <v>67.137145953806694</v>
      </c>
      <c r="BH25" s="60">
        <f t="shared" si="8"/>
        <v>350.69270150936222</v>
      </c>
      <c r="BI25" s="60">
        <f ca="1">AVERAGE(OFFSET($BH$3,0,0,'Données projet'!$E$11+1,1))-AVERAGE(OFFSET($H$3,0,0,'Données projet'!$E$11+1,1))</f>
        <v>202.5548390231225</v>
      </c>
      <c r="BJ25" s="60">
        <f t="shared" si="38"/>
        <v>184.62184077734179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87.4</v>
      </c>
      <c r="BZ25" s="14">
        <f>BY25*VLOOKUP('Données projet'!$B$12,Paramètres!$A$1:$I$89,3,0)*VLOOKUP('Données projet'!$B$12,Paramètres!$A$1:$I$89,5,0)</f>
        <v>84.533280000000005</v>
      </c>
      <c r="CA25" s="14">
        <f t="shared" si="39"/>
        <v>23.242014012893971</v>
      </c>
      <c r="CB25" s="22">
        <f t="shared" si="10"/>
        <v>187.70863707245701</v>
      </c>
      <c r="CC25" s="60">
        <f t="shared" si="11"/>
        <v>471.26419262801255</v>
      </c>
      <c r="CD25" s="60">
        <f ca="1">AVERAGE(OFFSET($CC$3,0,0,'Données projet'!$E$12+1,1))-AVERAGE(OFFSET($H$3,0,0,'Données projet'!$E$12+1,1))</f>
        <v>544.70109088764275</v>
      </c>
      <c r="CE25" s="60">
        <f t="shared" si="40"/>
        <v>294.45557293177131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12.458333333333334</v>
      </c>
      <c r="CT25" s="13">
        <f>IF('Données projet'!$A$140&gt;35,CT24+CS25-DB24,IF(A25&lt;'Données projet'!$A$140,$CQ$205^A25,IF(A25='Données projet'!$A$140,'Données projet'!$B$140,CT24+CS25-DB24)))</f>
        <v>185.93675870613436</v>
      </c>
      <c r="CU25" s="18">
        <f>CT25*VLOOKUP('Données projet'!$B$13,Paramètres!$A$1:$I$89,3,0)*VLOOKUP('Données projet'!$B$13,Paramètres!$A$1:$I$89,5,0)</f>
        <v>103.9386481167291</v>
      </c>
      <c r="CV25" s="14">
        <f t="shared" si="41"/>
        <v>27.898206110121411</v>
      </c>
      <c r="CW25" s="22">
        <f t="shared" si="13"/>
        <v>229.61585444509794</v>
      </c>
      <c r="CX25" s="60">
        <f t="shared" si="14"/>
        <v>513.17141000065351</v>
      </c>
      <c r="CY25" s="60">
        <f ca="1">AVERAGE(OFFSET($CX$3,0,0,'Données projet'!$E$13+1,1))-AVERAGE(OFFSET($H$3,0,0,'Données projet'!$E$13+1,1))</f>
        <v>364.18190245972994</v>
      </c>
      <c r="CZ25" s="60">
        <f t="shared" si="42"/>
        <v>509.86381152100745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9.3000000000000007</v>
      </c>
      <c r="DO25" s="13">
        <f>IF('Données projet'!$A$166&gt;35,DO24+DN25-DW24,IF(A25&lt;'Données projet'!$A$166,$DL$205^A25,IF(A25='Données projet'!$A$166,'Données projet'!$B$166,DO24+DN25-DW24)))</f>
        <v>46.599999999999994</v>
      </c>
      <c r="DP25" s="18">
        <f>DO25*VLOOKUP('Données projet'!$B$14,Paramètres!$A$1:$I$89,3,0)*VLOOKUP('Données projet'!$B$14,Paramètres!$A$1:$I$89,5,0)</f>
        <v>21.808799999999994</v>
      </c>
      <c r="DQ25" s="14">
        <f t="shared" si="43"/>
        <v>7.0204846906618394</v>
      </c>
      <c r="DR25" s="22">
        <f t="shared" si="16"/>
        <v>50.211004169569357</v>
      </c>
      <c r="DS25" s="60">
        <f t="shared" si="17"/>
        <v>333.76655972512492</v>
      </c>
      <c r="DT25" s="60">
        <f ca="1">AVERAGE(OFFSET($DS$3,0,0,'Données projet'!$E$14+1,1))-AVERAGE(OFFSET($H$3,0,0,'Données projet'!$E$14+1,1))</f>
        <v>399.92909819003523</v>
      </c>
      <c r="DU25" s="60">
        <f t="shared" si="44"/>
        <v>163.7053537268381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0">
        <f t="shared" si="0"/>
        <v>474.78249759155403</v>
      </c>
      <c r="S26" s="60">
        <f ca="1">AVERAGE(OFFSET($R$3,0,0,'Données projet'!$E$9+1,1))-AVERAGE(OFFSET($H$3,0,0,'Données projet'!$E$9+1,1))</f>
        <v>512.40280113190443</v>
      </c>
      <c r="T26" s="60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7.5641025641025639</v>
      </c>
      <c r="AI26" s="14">
        <f>IF('Données projet'!$A$62&gt;35,AI25+AH26-AQ25,IF(A26&lt;'Données projet'!$A$62,$AF$205^A26,IF(A26='Données projet'!$A$62,'Données projet'!$B$62,AI25+AH26-AQ25)))</f>
        <v>107.30769230769231</v>
      </c>
      <c r="AJ26" s="14">
        <f>AI26*VLOOKUP('Données projet'!$B$10,Paramètres!$A$1:$I$89,3,0)*VLOOKUP('Données projet'!$B$10,Paramètres!$A$1:$I$89,5,0)</f>
        <v>102.114</v>
      </c>
      <c r="AK26" s="14">
        <f t="shared" si="35"/>
        <v>27.465014076024996</v>
      </c>
      <c r="AL26" s="22">
        <f t="shared" si="4"/>
        <v>225.68344951574352</v>
      </c>
      <c r="AM26" s="60">
        <f t="shared" si="5"/>
        <v>510.46122729352129</v>
      </c>
      <c r="AN26" s="60">
        <f ca="1">AVERAGE(OFFSET($AM$3,0,0,'Données projet'!$E$10+1,1))-AVERAGE(OFFSET($H$3,0,0,'Données projet'!$E$10+1,1))</f>
        <v>407.20940357901344</v>
      </c>
      <c r="AO26" s="60">
        <f t="shared" si="36"/>
        <v>369.14696927548397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7.6799999999999979</v>
      </c>
      <c r="BD26" s="13">
        <f>IF('Données projet'!$A$88&gt;35,BD25+BC26-BL25,IF(A26&lt;'Données projet'!$A$88,$BA$205^A26,IF(A26='Données projet'!$A$88,'Données projet'!$B$88,BD25+BC26-BL25)))</f>
        <v>41.339999999999996</v>
      </c>
      <c r="BE26" s="14">
        <f>BD26*VLOOKUP('Données projet'!$B$11,Paramètres!$A$1:$I$89,3,0)*VLOOKUP('Données projet'!$B$11,Paramètres!$A$1:$I$89,5,0)</f>
        <v>36.114624000000006</v>
      </c>
      <c r="BF26" s="14">
        <f t="shared" si="37"/>
        <v>10.962783815139515</v>
      </c>
      <c r="BG26" s="22">
        <f t="shared" si="7"/>
        <v>81.993151944701324</v>
      </c>
      <c r="BH26" s="60">
        <f t="shared" si="8"/>
        <v>366.77092972247908</v>
      </c>
      <c r="BI26" s="60">
        <f ca="1">AVERAGE(OFFSET($BH$3,0,0,'Données projet'!$E$11+1,1))-AVERAGE(OFFSET($H$3,0,0,'Données projet'!$E$11+1,1))</f>
        <v>202.5548390231225</v>
      </c>
      <c r="BJ26" s="60">
        <f t="shared" si="38"/>
        <v>184.62184077734179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94.600000000000009</v>
      </c>
      <c r="BZ26" s="14">
        <f>BY26*VLOOKUP('Données projet'!$B$12,Paramètres!$A$1:$I$89,3,0)*VLOOKUP('Données projet'!$B$12,Paramètres!$A$1:$I$89,5,0)</f>
        <v>91.49712000000001</v>
      </c>
      <c r="CA26" s="14">
        <f t="shared" si="39"/>
        <v>24.925946867642839</v>
      </c>
      <c r="CB26" s="22">
        <f t="shared" si="10"/>
        <v>202.77017479447795</v>
      </c>
      <c r="CC26" s="60">
        <f t="shared" si="11"/>
        <v>487.54795257225572</v>
      </c>
      <c r="CD26" s="60">
        <f ca="1">AVERAGE(OFFSET($CC$3,0,0,'Données projet'!$E$12+1,1))-AVERAGE(OFFSET($H$3,0,0,'Données projet'!$E$12+1,1))</f>
        <v>544.70109088764275</v>
      </c>
      <c r="CE26" s="60">
        <f t="shared" si="40"/>
        <v>294.45557293177131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12.458333333333334</v>
      </c>
      <c r="CT26" s="13">
        <f>IF('Données projet'!$A$140&gt;35,CT25+CS26-DB25,IF(A26&lt;'Données projet'!$A$140,$CQ$205^A26,IF(A26='Données projet'!$A$140,'Données projet'!$B$140,CT25+CS26-DB25)))</f>
        <v>235.78611251117874</v>
      </c>
      <c r="CU26" s="18">
        <f>CT26*VLOOKUP('Données projet'!$B$13,Paramètres!$A$1:$I$89,3,0)*VLOOKUP('Données projet'!$B$13,Paramètres!$A$1:$I$89,5,0)</f>
        <v>131.80443689374891</v>
      </c>
      <c r="CV26" s="14">
        <f t="shared" si="41"/>
        <v>34.412976618381876</v>
      </c>
      <c r="CW26" s="22">
        <f t="shared" si="13"/>
        <v>289.49532853362786</v>
      </c>
      <c r="CX26" s="60">
        <f t="shared" si="14"/>
        <v>574.27310631140563</v>
      </c>
      <c r="CY26" s="60">
        <f ca="1">AVERAGE(OFFSET($CX$3,0,0,'Données projet'!$E$13+1,1))-AVERAGE(OFFSET($H$3,0,0,'Données projet'!$E$13+1,1))</f>
        <v>364.18190245972994</v>
      </c>
      <c r="CZ26" s="60">
        <f t="shared" si="42"/>
        <v>509.86381152100745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9.3000000000000007</v>
      </c>
      <c r="DO26" s="13">
        <f>IF('Données projet'!$A$166&gt;35,DO25+DN26-DW25,IF(A26&lt;'Données projet'!$A$166,$DL$205^A26,IF(A26='Données projet'!$A$166,'Données projet'!$B$166,DO25+DN26-DW25)))</f>
        <v>55.899999999999991</v>
      </c>
      <c r="DP26" s="18">
        <f>DO26*VLOOKUP('Données projet'!$B$14,Paramètres!$A$1:$I$89,3,0)*VLOOKUP('Données projet'!$B$14,Paramètres!$A$1:$I$89,5,0)</f>
        <v>26.161199999999994</v>
      </c>
      <c r="DQ26" s="14">
        <f t="shared" si="43"/>
        <v>8.2450705120606234</v>
      </c>
      <c r="DR26" s="22">
        <f t="shared" si="16"/>
        <v>59.924254475172233</v>
      </c>
      <c r="DS26" s="60">
        <f t="shared" si="17"/>
        <v>344.70203225295</v>
      </c>
      <c r="DT26" s="60">
        <f ca="1">AVERAGE(OFFSET($DS$3,0,0,'Données projet'!$E$14+1,1))-AVERAGE(OFFSET($H$3,0,0,'Données projet'!$E$14+1,1))</f>
        <v>399.92909819003523</v>
      </c>
      <c r="DU26" s="60">
        <f t="shared" si="44"/>
        <v>163.7053537268381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0">
        <f t="shared" si="0"/>
        <v>490.09151430529414</v>
      </c>
      <c r="S27" s="60">
        <f ca="1">AVERAGE(OFFSET($R$3,0,0,'Données projet'!$E$9+1,1))-AVERAGE(OFFSET($H$3,0,0,'Données projet'!$E$9+1,1))</f>
        <v>512.40280113190443</v>
      </c>
      <c r="T27" s="60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7.5641025641025639</v>
      </c>
      <c r="AI27" s="14">
        <f>IF('Données projet'!$A$62&gt;35,AI26+AH27-AQ26,IF(A27&lt;'Données projet'!$A$62,$AF$205^A27,IF(A27='Données projet'!$A$62,'Données projet'!$B$62,AI26+AH27-AQ26)))</f>
        <v>114.87179487179488</v>
      </c>
      <c r="AJ27" s="14">
        <f>AI27*VLOOKUP('Données projet'!$B$10,Paramètres!$A$1:$I$89,3,0)*VLOOKUP('Données projet'!$B$10,Paramètres!$A$1:$I$89,5,0)</f>
        <v>109.31200000000001</v>
      </c>
      <c r="AK27" s="14">
        <f t="shared" si="35"/>
        <v>29.168827262472544</v>
      </c>
      <c r="AL27" s="22">
        <f t="shared" si="4"/>
        <v>241.18744081547302</v>
      </c>
      <c r="AM27" s="60">
        <f t="shared" si="5"/>
        <v>527.187440815473</v>
      </c>
      <c r="AN27" s="60">
        <f ca="1">AVERAGE(OFFSET($AM$3,0,0,'Données projet'!$E$10+1,1))-AVERAGE(OFFSET($H$3,0,0,'Données projet'!$E$10+1,1))</f>
        <v>407.20940357901344</v>
      </c>
      <c r="AO27" s="60">
        <f t="shared" si="36"/>
        <v>369.14696927548397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7.6799999999999979</v>
      </c>
      <c r="BD27" s="13">
        <f>IF('Données projet'!$A$88&gt;35,BD26+BC27-BL26,IF(A27&lt;'Données projet'!$A$88,$BA$205^A27,IF(A27='Données projet'!$A$88,'Données projet'!$B$88,BD26+BC27-BL26)))</f>
        <v>49.019999999999996</v>
      </c>
      <c r="BE27" s="14">
        <f>BD27*VLOOKUP('Données projet'!$B$11,Paramètres!$A$1:$I$89,3,0)*VLOOKUP('Données projet'!$B$11,Paramètres!$A$1:$I$89,5,0)</f>
        <v>42.823872000000001</v>
      </c>
      <c r="BF27" s="14">
        <f t="shared" si="37"/>
        <v>12.744117137555916</v>
      </c>
      <c r="BG27" s="22">
        <f t="shared" si="7"/>
        <v>96.780914414576557</v>
      </c>
      <c r="BH27" s="60">
        <f t="shared" si="8"/>
        <v>382.78091441457656</v>
      </c>
      <c r="BI27" s="60">
        <f ca="1">AVERAGE(OFFSET($BH$3,0,0,'Données projet'!$E$11+1,1))-AVERAGE(OFFSET($H$3,0,0,'Données projet'!$E$11+1,1))</f>
        <v>202.5548390231225</v>
      </c>
      <c r="BJ27" s="60">
        <f t="shared" si="38"/>
        <v>184.62184077734179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101.80000000000001</v>
      </c>
      <c r="BZ27" s="14">
        <f>BY27*VLOOKUP('Données projet'!$B$12,Paramètres!$A$1:$I$89,3,0)*VLOOKUP('Données projet'!$B$12,Paramètres!$A$1:$I$89,5,0)</f>
        <v>98.460960000000014</v>
      </c>
      <c r="CA27" s="14">
        <f t="shared" si="39"/>
        <v>26.595012174033403</v>
      </c>
      <c r="CB27" s="22">
        <f t="shared" si="10"/>
        <v>217.80581820310817</v>
      </c>
      <c r="CC27" s="60">
        <f t="shared" si="11"/>
        <v>503.80581820310817</v>
      </c>
      <c r="CD27" s="60">
        <f ca="1">AVERAGE(OFFSET($CC$3,0,0,'Données projet'!$E$12+1,1))-AVERAGE(OFFSET($H$3,0,0,'Données projet'!$E$12+1,1))</f>
        <v>544.70109088764275</v>
      </c>
      <c r="CE27" s="60">
        <f t="shared" si="40"/>
        <v>294.45557293177131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>
        <f>VLOOKUP(A27,'Données projet'!$A$139:$I$159,2,0)</f>
        <v>299</v>
      </c>
      <c r="CR27" s="13">
        <f>VLOOKUP(A27,'Données projet'!$A$139:$I$159,9,0)</f>
        <v>12.458333333333334</v>
      </c>
      <c r="CS27" s="13">
        <f t="array" ref="CS27">INDEX(CR:CR,MIN(IF(ISNUMBER(CR27:CR223),ROW(CR27:CR223),"")))</f>
        <v>12.458333333333334</v>
      </c>
      <c r="CT27" s="13">
        <f>IF('Données projet'!$A$140&gt;35,CT26+CS27-DB26,IF(A27&lt;'Données projet'!$A$140,$CQ$205^A27,IF(A27='Données projet'!$A$140,'Données projet'!$B$140,CT26+CS27-DB26)))</f>
        <v>299</v>
      </c>
      <c r="CU27" s="18">
        <f>CT27*VLOOKUP('Données projet'!$B$13,Paramètres!$A$1:$I$89,3,0)*VLOOKUP('Données projet'!$B$13,Paramètres!$A$1:$I$89,5,0)</f>
        <v>167.14099999999999</v>
      </c>
      <c r="CV27" s="14">
        <f t="shared" si="41"/>
        <v>42.449071996340692</v>
      </c>
      <c r="CW27" s="22">
        <f t="shared" si="13"/>
        <v>365.03604206029331</v>
      </c>
      <c r="CX27" s="60">
        <f t="shared" si="14"/>
        <v>651.03604206029331</v>
      </c>
      <c r="CY27" s="60">
        <f ca="1">AVERAGE(OFFSET($CX$3,0,0,'Données projet'!$E$13+1,1))-AVERAGE(OFFSET($H$3,0,0,'Données projet'!$E$13+1,1))</f>
        <v>364.18190245972994</v>
      </c>
      <c r="CZ27" s="60">
        <f t="shared" si="42"/>
        <v>509.86381152100745</v>
      </c>
      <c r="DA27" s="16">
        <f>IF(ISNA(VLOOKUP(A27,'Données projet'!$A$139:$I$159,3,0)),0,VLOOKUP(A27,'Données projet'!$A$139:$I$159,3,0))</f>
        <v>1</v>
      </c>
      <c r="DB27" s="16">
        <f>IF(ISNA(VLOOKUP(A27,'Données projet'!$A$139:$I$159,4,0)),0,VLOOKUP(A27,'Données projet'!$A$139:$I$159,4,0))</f>
        <v>66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9.3000000000000007</v>
      </c>
      <c r="DO27" s="13">
        <f>IF('Données projet'!$A$166&gt;35,DO26+DN27-DW26,IF(A27&lt;'Données projet'!$A$166,$DL$205^A27,IF(A27='Données projet'!$A$166,'Données projet'!$B$166,DO26+DN27-DW26)))</f>
        <v>65.199999999999989</v>
      </c>
      <c r="DP27" s="18">
        <f>DO27*VLOOKUP('Données projet'!$B$14,Paramètres!$A$1:$I$89,3,0)*VLOOKUP('Données projet'!$B$14,Paramètres!$A$1:$I$89,5,0)</f>
        <v>30.513599999999993</v>
      </c>
      <c r="DQ27" s="14">
        <f t="shared" si="43"/>
        <v>9.4460551368326566</v>
      </c>
      <c r="DR27" s="22">
        <f t="shared" si="16"/>
        <v>69.596399363316863</v>
      </c>
      <c r="DS27" s="60">
        <f t="shared" si="17"/>
        <v>355.59639936331689</v>
      </c>
      <c r="DT27" s="60">
        <f ca="1">AVERAGE(OFFSET($DS$3,0,0,'Données projet'!$E$14+1,1))-AVERAGE(OFFSET($H$3,0,0,'Données projet'!$E$14+1,1))</f>
        <v>399.92909819003523</v>
      </c>
      <c r="DU27" s="60">
        <f t="shared" si="44"/>
        <v>163.7053537268381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0">
        <f t="shared" si="0"/>
        <v>505.37804153496802</v>
      </c>
      <c r="S28" s="60">
        <f ca="1">AVERAGE(OFFSET($R$3,0,0,'Données projet'!$E$9+1,1))-AVERAGE(OFFSET($H$3,0,0,'Données projet'!$E$9+1,1))</f>
        <v>512.40280113190443</v>
      </c>
      <c r="T28" s="60">
        <f t="shared" si="34"/>
        <v>278.21741231699929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122.43589743589743</v>
      </c>
      <c r="AG28" s="13">
        <f>VLOOKUP(A28,'Données projet'!$A$61:$I$81,9,0)</f>
        <v>7.5641025641025639</v>
      </c>
      <c r="AH28" s="13">
        <f t="array" ref="AH28">INDEX(AG:AG,MIN(IF(ISNUMBER(AG28:AG224),ROW(AG28:AG224),"")))</f>
        <v>7.5641025641025639</v>
      </c>
      <c r="AI28" s="14">
        <f>IF('Données projet'!$A$62&gt;35,AI27+AH28-AQ27,IF(A28&lt;'Données projet'!$A$62,$AF$205^A28,IF(A28='Données projet'!$A$62,'Données projet'!$B$62,AI27+AH28-AQ27)))</f>
        <v>122.43589743589745</v>
      </c>
      <c r="AJ28" s="14">
        <f>AI28*VLOOKUP('Données projet'!$B$10,Paramètres!$A$1:$I$89,3,0)*VLOOKUP('Données projet'!$B$10,Paramètres!$A$1:$I$89,5,0)</f>
        <v>116.51000000000002</v>
      </c>
      <c r="AK28" s="14">
        <f t="shared" si="35"/>
        <v>30.859621169021747</v>
      </c>
      <c r="AL28" s="22">
        <f t="shared" si="4"/>
        <v>256.66875686937959</v>
      </c>
      <c r="AM28" s="60">
        <f t="shared" si="5"/>
        <v>543.89097909160182</v>
      </c>
      <c r="AN28" s="60">
        <f ca="1">AVERAGE(OFFSET($AM$3,0,0,'Données projet'!$E$10+1,1))-AVERAGE(OFFSET($H$3,0,0,'Données projet'!$E$10+1,1))</f>
        <v>407.20940357901344</v>
      </c>
      <c r="AO28" s="60">
        <f t="shared" si="36"/>
        <v>369.14696927548397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56.699999999999996</v>
      </c>
      <c r="BB28" s="13">
        <f>VLOOKUP(A28,'Données projet'!$A$87:$I$107,9,0)</f>
        <v>7.6799999999999979</v>
      </c>
      <c r="BC28" s="13">
        <f t="array" ref="BC28">INDEX(BB:BB,MIN(IF(ISNUMBER(BB28:BB224),ROW(BB28:BB224),"")))</f>
        <v>7.6799999999999979</v>
      </c>
      <c r="BD28" s="13">
        <f>IF('Données projet'!$A$88&gt;35,BD27+BC28-BL27,IF(A28&lt;'Données projet'!$A$88,$BA$205^A28,IF(A28='Données projet'!$A$88,'Données projet'!$B$88,BD27+BC28-BL27)))</f>
        <v>56.699999999999996</v>
      </c>
      <c r="BE28" s="14">
        <f>BD28*VLOOKUP('Données projet'!$B$11,Paramètres!$A$1:$I$89,3,0)*VLOOKUP('Données projet'!$B$11,Paramètres!$A$1:$I$89,5,0)</f>
        <v>49.533119999999997</v>
      </c>
      <c r="BF28" s="14">
        <f t="shared" si="37"/>
        <v>14.493120113047389</v>
      </c>
      <c r="BG28" s="22">
        <f t="shared" si="7"/>
        <v>111.51236819689086</v>
      </c>
      <c r="BH28" s="60">
        <f t="shared" si="8"/>
        <v>398.73459041911309</v>
      </c>
      <c r="BI28" s="60">
        <f ca="1">AVERAGE(OFFSET($BH$3,0,0,'Données projet'!$E$11+1,1))-AVERAGE(OFFSET($H$3,0,0,'Données projet'!$E$11+1,1))</f>
        <v>202.5548390231225</v>
      </c>
      <c r="BJ28" s="60">
        <f t="shared" si="38"/>
        <v>184.62184077734179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17.3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109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109.00000000000001</v>
      </c>
      <c r="BZ28" s="14">
        <f>BY28*VLOOKUP('Données projet'!$B$12,Paramètres!$A$1:$I$89,3,0)*VLOOKUP('Données projet'!$B$12,Paramètres!$A$1:$I$89,5,0)</f>
        <v>105.42480000000002</v>
      </c>
      <c r="CA28" s="14">
        <f t="shared" si="39"/>
        <v>28.250381069605584</v>
      </c>
      <c r="CB28" s="22">
        <f t="shared" si="10"/>
        <v>232.81760702956308</v>
      </c>
      <c r="CC28" s="60">
        <f t="shared" si="11"/>
        <v>520.03982925178525</v>
      </c>
      <c r="CD28" s="60">
        <f ca="1">AVERAGE(OFFSET($CC$3,0,0,'Données projet'!$E$12+1,1))-AVERAGE(OFFSET($H$3,0,0,'Données projet'!$E$12+1,1))</f>
        <v>544.70109088764275</v>
      </c>
      <c r="CE28" s="60">
        <f t="shared" si="40"/>
        <v>294.45557293177131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26.166666666666668</v>
      </c>
      <c r="CT28" s="13">
        <f>IF('Données projet'!$A$140&gt;35,CT27+CS28-DB27,IF(A28&lt;'Données projet'!$A$140,$CQ$205^A28,IF(A28='Données projet'!$A$140,'Données projet'!$B$140,CT27+CS28-DB27)))</f>
        <v>259.16666666666669</v>
      </c>
      <c r="CU28" s="18">
        <f>CT28*VLOOKUP('Données projet'!$B$13,Paramètres!$A$1:$I$89,3,0)*VLOOKUP('Données projet'!$B$13,Paramètres!$A$1:$I$89,5,0)</f>
        <v>144.8741666666667</v>
      </c>
      <c r="CV28" s="14">
        <f t="shared" si="41"/>
        <v>37.411374888763902</v>
      </c>
      <c r="CW28" s="22">
        <f t="shared" si="13"/>
        <v>317.48065154237497</v>
      </c>
      <c r="CX28" s="60">
        <f t="shared" si="14"/>
        <v>604.70287376459714</v>
      </c>
      <c r="CY28" s="60">
        <f ca="1">AVERAGE(OFFSET($CX$3,0,0,'Données projet'!$E$13+1,1))-AVERAGE(OFFSET($H$3,0,0,'Données projet'!$E$13+1,1))</f>
        <v>364.18190245972994</v>
      </c>
      <c r="CZ28" s="60">
        <f t="shared" si="42"/>
        <v>509.86381152100745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9.3000000000000007</v>
      </c>
      <c r="DO28" s="13">
        <f>IF('Données projet'!$A$166&gt;35,DO27+DN28-DW27,IF(A28&lt;'Données projet'!$A$166,$DL$205^A28,IF(A28='Données projet'!$A$166,'Données projet'!$B$166,DO27+DN28-DW27)))</f>
        <v>74.499999999999986</v>
      </c>
      <c r="DP28" s="18">
        <f>DO28*VLOOKUP('Données projet'!$B$14,Paramètres!$A$1:$I$89,3,0)*VLOOKUP('Données projet'!$B$14,Paramètres!$A$1:$I$89,5,0)</f>
        <v>34.865999999999993</v>
      </c>
      <c r="DQ28" s="14">
        <f t="shared" si="43"/>
        <v>10.627193376648185</v>
      </c>
      <c r="DR28" s="22">
        <f t="shared" si="16"/>
        <v>79.233978464328899</v>
      </c>
      <c r="DS28" s="60">
        <f t="shared" si="17"/>
        <v>366.45620068655114</v>
      </c>
      <c r="DT28" s="60">
        <f ca="1">AVERAGE(OFFSET($DS$3,0,0,'Données projet'!$E$14+1,1))-AVERAGE(OFFSET($H$3,0,0,'Données projet'!$E$14+1,1))</f>
        <v>399.92909819003523</v>
      </c>
      <c r="DU28" s="60">
        <f t="shared" si="44"/>
        <v>163.7053537268381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0">
        <f t="shared" si="0"/>
        <v>458.05789673333743</v>
      </c>
      <c r="S29" s="60">
        <f ca="1">AVERAGE(OFFSET($R$3,0,0,'Données projet'!$E$9+1,1))-AVERAGE(OFFSET($H$3,0,0,'Données projet'!$E$9+1,1))</f>
        <v>512.40280113190443</v>
      </c>
      <c r="T29" s="60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7.4358974358974361</v>
      </c>
      <c r="AI29" s="14">
        <f>IF('Données projet'!$A$62&gt;35,AI28+AH29-AQ28,IF(A29&lt;'Données projet'!$A$62,$AF$205^A29,IF(A29='Données projet'!$A$62,'Données projet'!$B$62,AI28+AH29-AQ28)))</f>
        <v>129.87179487179489</v>
      </c>
      <c r="AJ29" s="14">
        <f>AI29*VLOOKUP('Données projet'!$B$10,Paramètres!$A$1:$I$89,3,0)*VLOOKUP('Données projet'!$B$10,Paramètres!$A$1:$I$89,5,0)</f>
        <v>123.58600000000003</v>
      </c>
      <c r="AK29" s="14">
        <f t="shared" si="35"/>
        <v>32.509936197757575</v>
      </c>
      <c r="AL29" s="22">
        <f t="shared" si="4"/>
        <v>271.86708887776115</v>
      </c>
      <c r="AM29" s="60">
        <f t="shared" si="5"/>
        <v>560.31153332220561</v>
      </c>
      <c r="AN29" s="60">
        <f ca="1">AVERAGE(OFFSET($AM$3,0,0,'Données projet'!$E$10+1,1))-AVERAGE(OFFSET($H$3,0,0,'Données projet'!$E$10+1,1))</f>
        <v>407.20940357901344</v>
      </c>
      <c r="AO29" s="60">
        <f t="shared" si="36"/>
        <v>369.14696927548397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7.2800000000000011</v>
      </c>
      <c r="BD29" s="13">
        <f>IF('Données projet'!$A$88&gt;35,BD28+BC29-BL28,IF(A29&lt;'Données projet'!$A$88,$BA$205^A29,IF(A29='Données projet'!$A$88,'Données projet'!$B$88,BD28+BC29-BL28)))</f>
        <v>46.679999999999993</v>
      </c>
      <c r="BE29" s="14">
        <f>BD29*VLOOKUP('Données projet'!$B$11,Paramètres!$A$1:$I$89,3,0)*VLOOKUP('Données projet'!$B$11,Paramètres!$A$1:$I$89,5,0)</f>
        <v>40.779648000000002</v>
      </c>
      <c r="BF29" s="14">
        <f t="shared" si="37"/>
        <v>12.205059961494348</v>
      </c>
      <c r="BG29" s="22">
        <f t="shared" si="7"/>
        <v>92.281699699602655</v>
      </c>
      <c r="BH29" s="60">
        <f t="shared" si="8"/>
        <v>380.72614414404711</v>
      </c>
      <c r="BI29" s="60">
        <f ca="1">AVERAGE(OFFSET($BH$3,0,0,'Données projet'!$E$11+1,1))-AVERAGE(OFFSET($H$3,0,0,'Données projet'!$E$11+1,1))</f>
        <v>202.5548390231225</v>
      </c>
      <c r="BJ29" s="60">
        <f t="shared" si="38"/>
        <v>184.62184077734179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81.438240000000022</v>
      </c>
      <c r="CA29" s="14">
        <f t="shared" si="39"/>
        <v>22.488475778344696</v>
      </c>
      <c r="CB29" s="22">
        <f t="shared" si="10"/>
        <v>181.00569664728371</v>
      </c>
      <c r="CC29" s="60">
        <f t="shared" si="11"/>
        <v>469.45014109172814</v>
      </c>
      <c r="CD29" s="60">
        <f ca="1">AVERAGE(OFFSET($CC$3,0,0,'Données projet'!$E$12+1,1))-AVERAGE(OFFSET($H$3,0,0,'Données projet'!$E$12+1,1))</f>
        <v>544.70109088764275</v>
      </c>
      <c r="CE29" s="60">
        <f t="shared" si="40"/>
        <v>294.45557293177131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26.166666666666668</v>
      </c>
      <c r="CT29" s="13">
        <f>IF('Données projet'!$A$140&gt;35,CT28+CS29-DB28,IF(A29&lt;'Données projet'!$A$140,$CQ$205^A29,IF(A29='Données projet'!$A$140,'Données projet'!$B$140,CT28+CS29-DB28)))</f>
        <v>285.33333333333337</v>
      </c>
      <c r="CU29" s="18">
        <f>CT29*VLOOKUP('Données projet'!$B$13,Paramètres!$A$1:$I$89,3,0)*VLOOKUP('Données projet'!$B$13,Paramètres!$A$1:$I$89,5,0)</f>
        <v>159.50133333333335</v>
      </c>
      <c r="CV29" s="14">
        <f t="shared" si="41"/>
        <v>40.730019322422891</v>
      </c>
      <c r="CW29" s="22">
        <f t="shared" si="13"/>
        <v>348.73627254210874</v>
      </c>
      <c r="CX29" s="60">
        <f t="shared" si="14"/>
        <v>637.18071698655319</v>
      </c>
      <c r="CY29" s="60">
        <f ca="1">AVERAGE(OFFSET($CX$3,0,0,'Données projet'!$E$13+1,1))-AVERAGE(OFFSET($H$3,0,0,'Données projet'!$E$13+1,1))</f>
        <v>364.18190245972994</v>
      </c>
      <c r="CZ29" s="60">
        <f t="shared" si="42"/>
        <v>509.86381152100745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9.3000000000000007</v>
      </c>
      <c r="DO29" s="13">
        <f>IF('Données projet'!$A$166&gt;35,DO28+DN29-DW28,IF(A29&lt;'Données projet'!$A$166,$DL$205^A29,IF(A29='Données projet'!$A$166,'Données projet'!$B$166,DO28+DN29-DW28)))</f>
        <v>83.799999999999983</v>
      </c>
      <c r="DP29" s="18">
        <f>DO29*VLOOKUP('Données projet'!$B$14,Paramètres!$A$1:$I$89,3,0)*VLOOKUP('Données projet'!$B$14,Paramètres!$A$1:$I$89,5,0)</f>
        <v>39.218399999999988</v>
      </c>
      <c r="DQ29" s="14">
        <f t="shared" si="43"/>
        <v>11.7912464178037</v>
      </c>
      <c r="DR29" s="22">
        <f t="shared" si="16"/>
        <v>88.841800844341421</v>
      </c>
      <c r="DS29" s="60">
        <f t="shared" si="17"/>
        <v>377.28624528878589</v>
      </c>
      <c r="DT29" s="60">
        <f ca="1">AVERAGE(OFFSET($DS$3,0,0,'Données projet'!$E$14+1,1))-AVERAGE(OFFSET($H$3,0,0,'Données projet'!$E$14+1,1))</f>
        <v>399.92909819003523</v>
      </c>
      <c r="DU29" s="60">
        <f t="shared" si="44"/>
        <v>163.7053537268381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0">
        <f t="shared" si="0"/>
        <v>477.32127040383227</v>
      </c>
      <c r="S30" s="60">
        <f ca="1">AVERAGE(OFFSET($R$3,0,0,'Données projet'!$E$9+1,1))-AVERAGE(OFFSET($H$3,0,0,'Données projet'!$E$9+1,1))</f>
        <v>512.40280113190443</v>
      </c>
      <c r="T30" s="60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7.4358974358974361</v>
      </c>
      <c r="AI30" s="14">
        <f>IF('Données projet'!$A$62&gt;35,AI29+AH30-AQ29,IF(A30&lt;'Données projet'!$A$62,$AF$205^A30,IF(A30='Données projet'!$A$62,'Données projet'!$B$62,AI29+AH30-AQ29)))</f>
        <v>137.30769230769232</v>
      </c>
      <c r="AJ30" s="14">
        <f>AI30*VLOOKUP('Données projet'!$B$10,Paramètres!$A$1:$I$89,3,0)*VLOOKUP('Données projet'!$B$10,Paramètres!$A$1:$I$89,5,0)</f>
        <v>130.66200000000001</v>
      </c>
      <c r="AK30" s="14">
        <f t="shared" si="35"/>
        <v>34.149282845527281</v>
      </c>
      <c r="AL30" s="22">
        <f t="shared" si="4"/>
        <v>287.04631762262665</v>
      </c>
      <c r="AM30" s="60">
        <f t="shared" si="5"/>
        <v>576.71298428929333</v>
      </c>
      <c r="AN30" s="60">
        <f ca="1">AVERAGE(OFFSET($AM$3,0,0,'Données projet'!$E$10+1,1))-AVERAGE(OFFSET($H$3,0,0,'Données projet'!$E$10+1,1))</f>
        <v>407.20940357901344</v>
      </c>
      <c r="AO30" s="60">
        <f t="shared" si="36"/>
        <v>369.14696927548397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7.2800000000000011</v>
      </c>
      <c r="BD30" s="13">
        <f>IF('Données projet'!$A$88&gt;35,BD29+BC30-BL29,IF(A30&lt;'Données projet'!$A$88,$BA$205^A30,IF(A30='Données projet'!$A$88,'Données projet'!$B$88,BD29+BC30-BL29)))</f>
        <v>53.959999999999994</v>
      </c>
      <c r="BE30" s="14">
        <f>BD30*VLOOKUP('Données projet'!$B$11,Paramètres!$A$1:$I$89,3,0)*VLOOKUP('Données projet'!$B$11,Paramètres!$A$1:$I$89,5,0)</f>
        <v>47.139456000000003</v>
      </c>
      <c r="BF30" s="14">
        <f t="shared" si="37"/>
        <v>13.872497898799528</v>
      </c>
      <c r="BG30" s="22">
        <f t="shared" si="7"/>
        <v>106.2624863737425</v>
      </c>
      <c r="BH30" s="60">
        <f t="shared" si="8"/>
        <v>395.92915304040918</v>
      </c>
      <c r="BI30" s="60">
        <f ca="1">AVERAGE(OFFSET($BH$3,0,0,'Données projet'!$E$11+1,1))-AVERAGE(OFFSET($H$3,0,0,'Données projet'!$E$11+1,1))</f>
        <v>202.5548390231225</v>
      </c>
      <c r="BJ30" s="60">
        <f t="shared" si="38"/>
        <v>184.62184077734179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90.336480000000023</v>
      </c>
      <c r="CA30" s="14">
        <f t="shared" si="39"/>
        <v>24.646358234355564</v>
      </c>
      <c r="CB30" s="22">
        <f t="shared" si="10"/>
        <v>200.26177659150264</v>
      </c>
      <c r="CC30" s="60">
        <f t="shared" si="11"/>
        <v>489.9284432581693</v>
      </c>
      <c r="CD30" s="60">
        <f ca="1">AVERAGE(OFFSET($CC$3,0,0,'Données projet'!$E$12+1,1))-AVERAGE(OFFSET($H$3,0,0,'Données projet'!$E$12+1,1))</f>
        <v>544.70109088764275</v>
      </c>
      <c r="CE30" s="60">
        <f t="shared" si="40"/>
        <v>294.45557293177131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26.166666666666668</v>
      </c>
      <c r="CT30" s="13">
        <f>IF('Données projet'!$A$140&gt;35,CT29+CS30-DB29,IF(A30&lt;'Données projet'!$A$140,$CQ$205^A30,IF(A30='Données projet'!$A$140,'Données projet'!$B$140,CT29+CS30-DB29)))</f>
        <v>311.50000000000006</v>
      </c>
      <c r="CU30" s="18">
        <f>CT30*VLOOKUP('Données projet'!$B$13,Paramètres!$A$1:$I$89,3,0)*VLOOKUP('Données projet'!$B$13,Paramètres!$A$1:$I$89,5,0)</f>
        <v>174.12850000000003</v>
      </c>
      <c r="CV30" s="14">
        <f t="shared" si="41"/>
        <v>44.013375010114146</v>
      </c>
      <c r="CW30" s="22">
        <f t="shared" si="13"/>
        <v>379.9304323092822</v>
      </c>
      <c r="CX30" s="60">
        <f t="shared" si="14"/>
        <v>669.59709897594894</v>
      </c>
      <c r="CY30" s="60">
        <f ca="1">AVERAGE(OFFSET($CX$3,0,0,'Données projet'!$E$13+1,1))-AVERAGE(OFFSET($H$3,0,0,'Données projet'!$E$13+1,1))</f>
        <v>364.18190245972994</v>
      </c>
      <c r="CZ30" s="60">
        <f t="shared" si="42"/>
        <v>509.86381152100745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9.3000000000000007</v>
      </c>
      <c r="DO30" s="13">
        <f>IF('Données projet'!$A$166&gt;35,DO29+DN30-DW29,IF(A30&lt;'Données projet'!$A$166,$DL$205^A30,IF(A30='Données projet'!$A$166,'Données projet'!$B$166,DO29+DN30-DW29)))</f>
        <v>93.09999999999998</v>
      </c>
      <c r="DP30" s="18">
        <f>DO30*VLOOKUP('Données projet'!$B$14,Paramètres!$A$1:$I$89,3,0)*VLOOKUP('Données projet'!$B$14,Paramètres!$A$1:$I$89,5,0)</f>
        <v>43.570799999999991</v>
      </c>
      <c r="DQ30" s="14">
        <f t="shared" si="43"/>
        <v>12.940326634618197</v>
      </c>
      <c r="DR30" s="22">
        <f t="shared" si="16"/>
        <v>98.42354555529333</v>
      </c>
      <c r="DS30" s="60">
        <f t="shared" si="17"/>
        <v>388.09021222196003</v>
      </c>
      <c r="DT30" s="60">
        <f ca="1">AVERAGE(OFFSET($DS$3,0,0,'Données projet'!$E$14+1,1))-AVERAGE(OFFSET($H$3,0,0,'Données projet'!$E$14+1,1))</f>
        <v>399.92909819003523</v>
      </c>
      <c r="DU30" s="60">
        <f t="shared" si="44"/>
        <v>163.7053537268381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0">
        <f t="shared" si="0"/>
        <v>496.54418197683344</v>
      </c>
      <c r="S31" s="60">
        <f ca="1">AVERAGE(OFFSET($R$3,0,0,'Données projet'!$E$9+1,1))-AVERAGE(OFFSET($H$3,0,0,'Données projet'!$E$9+1,1))</f>
        <v>512.40280113190443</v>
      </c>
      <c r="T31" s="60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7.4358974358974361</v>
      </c>
      <c r="AI31" s="14">
        <f>IF('Données projet'!$A$62&gt;35,AI30+AH31-AQ30,IF(A31&lt;'Données projet'!$A$62,$AF$205^A31,IF(A31='Données projet'!$A$62,'Données projet'!$B$62,AI30+AH31-AQ30)))</f>
        <v>144.74358974358975</v>
      </c>
      <c r="AJ31" s="14">
        <f>AI31*VLOOKUP('Données projet'!$B$10,Paramètres!$A$1:$I$89,3,0)*VLOOKUP('Données projet'!$B$10,Paramètres!$A$1:$I$89,5,0)</f>
        <v>137.738</v>
      </c>
      <c r="AK31" s="14">
        <f t="shared" si="35"/>
        <v>35.778322823892715</v>
      </c>
      <c r="AL31" s="22">
        <f t="shared" si="4"/>
        <v>302.20759558494649</v>
      </c>
      <c r="AM31" s="60">
        <f t="shared" si="5"/>
        <v>593.09648447383529</v>
      </c>
      <c r="AN31" s="60">
        <f ca="1">AVERAGE(OFFSET($AM$3,0,0,'Données projet'!$E$10+1,1))-AVERAGE(OFFSET($H$3,0,0,'Données projet'!$E$10+1,1))</f>
        <v>407.20940357901344</v>
      </c>
      <c r="AO31" s="60">
        <f t="shared" si="36"/>
        <v>369.14696927548397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7.2800000000000011</v>
      </c>
      <c r="BD31" s="13">
        <f>IF('Données projet'!$A$88&gt;35,BD30+BC31-BL30,IF(A31&lt;'Données projet'!$A$88,$BA$205^A31,IF(A31='Données projet'!$A$88,'Données projet'!$B$88,BD30+BC31-BL30)))</f>
        <v>61.239999999999995</v>
      </c>
      <c r="BE31" s="14">
        <f>BD31*VLOOKUP('Données projet'!$B$11,Paramètres!$A$1:$I$89,3,0)*VLOOKUP('Données projet'!$B$11,Paramètres!$A$1:$I$89,5,0)</f>
        <v>53.499264000000004</v>
      </c>
      <c r="BF31" s="14">
        <f t="shared" si="37"/>
        <v>15.513871413395808</v>
      </c>
      <c r="BG31" s="22">
        <f t="shared" si="7"/>
        <v>120.19787751166437</v>
      </c>
      <c r="BH31" s="60">
        <f t="shared" si="8"/>
        <v>411.08676640055324</v>
      </c>
      <c r="BI31" s="60">
        <f ca="1">AVERAGE(OFFSET($BH$3,0,0,'Données projet'!$E$11+1,1))-AVERAGE(OFFSET($H$3,0,0,'Données projet'!$E$11+1,1))</f>
        <v>202.5548390231225</v>
      </c>
      <c r="BJ31" s="60">
        <f t="shared" si="38"/>
        <v>184.62184077734179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99.234720000000024</v>
      </c>
      <c r="CA31" s="14">
        <f t="shared" si="39"/>
        <v>26.779598706219044</v>
      </c>
      <c r="CB31" s="22">
        <f t="shared" si="10"/>
        <v>219.47493841333153</v>
      </c>
      <c r="CC31" s="60">
        <f t="shared" si="11"/>
        <v>510.36382730222039</v>
      </c>
      <c r="CD31" s="60">
        <f ca="1">AVERAGE(OFFSET($CC$3,0,0,'Données projet'!$E$12+1,1))-AVERAGE(OFFSET($H$3,0,0,'Données projet'!$E$12+1,1))</f>
        <v>544.70109088764275</v>
      </c>
      <c r="CE31" s="60">
        <f t="shared" si="40"/>
        <v>294.45557293177131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26.166666666666668</v>
      </c>
      <c r="CT31" s="13">
        <f>IF('Données projet'!$A$140&gt;35,CT30+CS31-DB30,IF(A31&lt;'Données projet'!$A$140,$CQ$205^A31,IF(A31='Données projet'!$A$140,'Données projet'!$B$140,CT30+CS31-DB30)))</f>
        <v>337.66666666666674</v>
      </c>
      <c r="CU31" s="18">
        <f>CT31*VLOOKUP('Données projet'!$B$13,Paramètres!$A$1:$I$89,3,0)*VLOOKUP('Données projet'!$B$13,Paramètres!$A$1:$I$89,5,0)</f>
        <v>188.75566666666671</v>
      </c>
      <c r="CV31" s="14">
        <f t="shared" si="41"/>
        <v>47.264743303578236</v>
      </c>
      <c r="CW31" s="22">
        <f t="shared" si="13"/>
        <v>411.0688806981766</v>
      </c>
      <c r="CX31" s="60">
        <f t="shared" si="14"/>
        <v>701.95776958706551</v>
      </c>
      <c r="CY31" s="60">
        <f ca="1">AVERAGE(OFFSET($CX$3,0,0,'Données projet'!$E$13+1,1))-AVERAGE(OFFSET($H$3,0,0,'Données projet'!$E$13+1,1))</f>
        <v>364.18190245972994</v>
      </c>
      <c r="CZ31" s="60">
        <f t="shared" si="42"/>
        <v>509.86381152100745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9.3000000000000007</v>
      </c>
      <c r="DO31" s="13">
        <f>IF('Données projet'!$A$166&gt;35,DO30+DN31-DW30,IF(A31&lt;'Données projet'!$A$166,$DL$205^A31,IF(A31='Données projet'!$A$166,'Données projet'!$B$166,DO30+DN31-DW30)))</f>
        <v>102.39999999999998</v>
      </c>
      <c r="DP31" s="18">
        <f>DO31*VLOOKUP('Données projet'!$B$14,Paramètres!$A$1:$I$89,3,0)*VLOOKUP('Données projet'!$B$14,Paramètres!$A$1:$I$89,5,0)</f>
        <v>47.923199999999987</v>
      </c>
      <c r="DQ31" s="14">
        <f t="shared" si="43"/>
        <v>14.076099961955951</v>
      </c>
      <c r="DR31" s="22">
        <f t="shared" si="16"/>
        <v>107.98211410040659</v>
      </c>
      <c r="DS31" s="60">
        <f t="shared" si="17"/>
        <v>398.87100298929545</v>
      </c>
      <c r="DT31" s="60">
        <f ca="1">AVERAGE(OFFSET($DS$3,0,0,'Données projet'!$E$14+1,1))-AVERAGE(OFFSET($H$3,0,0,'Données projet'!$E$14+1,1))</f>
        <v>399.92909819003523</v>
      </c>
      <c r="DU31" s="60">
        <f t="shared" si="44"/>
        <v>163.7053537268381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0">
        <f t="shared" si="0"/>
        <v>515.73067222186751</v>
      </c>
      <c r="S32" s="60">
        <f ca="1">AVERAGE(OFFSET($R$3,0,0,'Données projet'!$E$9+1,1))-AVERAGE(OFFSET($H$3,0,0,'Données projet'!$E$9+1,1))</f>
        <v>512.40280113190443</v>
      </c>
      <c r="T32" s="60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7.4358974358974361</v>
      </c>
      <c r="AI32" s="14">
        <f>IF('Données projet'!$A$62&gt;35,AI31+AH32-AQ31,IF(A32&lt;'Données projet'!$A$62,$AF$205^A32,IF(A32='Données projet'!$A$62,'Données projet'!$B$62,AI31+AH32-AQ31)))</f>
        <v>152.17948717948718</v>
      </c>
      <c r="AJ32" s="14">
        <f>AI32*VLOOKUP('Données projet'!$B$10,Paramètres!$A$1:$I$89,3,0)*VLOOKUP('Données projet'!$B$10,Paramètres!$A$1:$I$89,5,0)</f>
        <v>144.81399999999999</v>
      </c>
      <c r="AK32" s="14">
        <f t="shared" si="35"/>
        <v>37.397646016142879</v>
      </c>
      <c r="AL32" s="22">
        <f t="shared" si="4"/>
        <v>317.35195014478217</v>
      </c>
      <c r="AM32" s="60">
        <f t="shared" si="5"/>
        <v>609.46306125589331</v>
      </c>
      <c r="AN32" s="60">
        <f ca="1">AVERAGE(OFFSET($AM$3,0,0,'Données projet'!$E$10+1,1))-AVERAGE(OFFSET($H$3,0,0,'Données projet'!$E$10+1,1))</f>
        <v>407.20940357901344</v>
      </c>
      <c r="AO32" s="60">
        <f t="shared" si="36"/>
        <v>369.14696927548397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7.2800000000000011</v>
      </c>
      <c r="BD32" s="13">
        <f>IF('Données projet'!$A$88&gt;35,BD31+BC32-BL31,IF(A32&lt;'Données projet'!$A$88,$BA$205^A32,IF(A32='Données projet'!$A$88,'Données projet'!$B$88,BD31+BC32-BL31)))</f>
        <v>68.52</v>
      </c>
      <c r="BE32" s="14">
        <f>BD32*VLOOKUP('Données projet'!$B$11,Paramètres!$A$1:$I$89,3,0)*VLOOKUP('Données projet'!$B$11,Paramètres!$A$1:$I$89,5,0)</f>
        <v>59.859072000000005</v>
      </c>
      <c r="BF32" s="14">
        <f t="shared" si="37"/>
        <v>17.132633117453814</v>
      </c>
      <c r="BG32" s="22">
        <f t="shared" si="7"/>
        <v>134.09388641289874</v>
      </c>
      <c r="BH32" s="60">
        <f t="shared" si="8"/>
        <v>426.20499752400985</v>
      </c>
      <c r="BI32" s="60">
        <f ca="1">AVERAGE(OFFSET($BH$3,0,0,'Données projet'!$E$11+1,1))-AVERAGE(OFFSET($H$3,0,0,'Données projet'!$E$11+1,1))</f>
        <v>202.5548390231225</v>
      </c>
      <c r="BJ32" s="60">
        <f t="shared" si="38"/>
        <v>184.62184077734179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108.13296000000003</v>
      </c>
      <c r="CA32" s="14">
        <f t="shared" si="39"/>
        <v>28.890658079177882</v>
      </c>
      <c r="CB32" s="22">
        <f t="shared" si="10"/>
        <v>238.64946815456821</v>
      </c>
      <c r="CC32" s="60">
        <f t="shared" si="11"/>
        <v>530.76057926567933</v>
      </c>
      <c r="CD32" s="60">
        <f ca="1">AVERAGE(OFFSET($CC$3,0,0,'Données projet'!$E$12+1,1))-AVERAGE(OFFSET($H$3,0,0,'Données projet'!$E$12+1,1))</f>
        <v>544.70109088764275</v>
      </c>
      <c r="CE32" s="60">
        <f t="shared" si="40"/>
        <v>294.45557293177131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26.166666666666668</v>
      </c>
      <c r="CT32" s="13">
        <f>IF('Données projet'!$A$140&gt;35,CT31+CS32-DB31,IF(A32&lt;'Données projet'!$A$140,$CQ$205^A32,IF(A32='Données projet'!$A$140,'Données projet'!$B$140,CT31+CS32-DB31)))</f>
        <v>363.83333333333343</v>
      </c>
      <c r="CU32" s="18">
        <f>CT32*VLOOKUP('Données projet'!$B$13,Paramètres!$A$1:$I$89,3,0)*VLOOKUP('Données projet'!$B$13,Paramètres!$A$1:$I$89,5,0)</f>
        <v>203.38283333333339</v>
      </c>
      <c r="CV32" s="14">
        <f t="shared" si="41"/>
        <v>50.486884819584603</v>
      </c>
      <c r="CW32" s="22">
        <f t="shared" si="13"/>
        <v>442.15642578299884</v>
      </c>
      <c r="CX32" s="60">
        <f t="shared" si="14"/>
        <v>734.26753689410998</v>
      </c>
      <c r="CY32" s="60">
        <f ca="1">AVERAGE(OFFSET($CX$3,0,0,'Données projet'!$E$13+1,1))-AVERAGE(OFFSET($H$3,0,0,'Données projet'!$E$13+1,1))</f>
        <v>364.18190245972994</v>
      </c>
      <c r="CZ32" s="60">
        <f t="shared" si="42"/>
        <v>509.86381152100745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9.3000000000000007</v>
      </c>
      <c r="DO32" s="13">
        <f>IF('Données projet'!$A$166&gt;35,DO31+DN32-DW31,IF(A32&lt;'Données projet'!$A$166,$DL$205^A32,IF(A32='Données projet'!$A$166,'Données projet'!$B$166,DO31+DN32-DW31)))</f>
        <v>111.69999999999997</v>
      </c>
      <c r="DP32" s="18">
        <f>DO32*VLOOKUP('Données projet'!$B$14,Paramètres!$A$1:$I$89,3,0)*VLOOKUP('Données projet'!$B$14,Paramètres!$A$1:$I$89,5,0)</f>
        <v>52.27559999999999</v>
      </c>
      <c r="DQ32" s="14">
        <f t="shared" si="43"/>
        <v>15.199912378332435</v>
      </c>
      <c r="DR32" s="22">
        <f t="shared" si="16"/>
        <v>117.51985072559563</v>
      </c>
      <c r="DS32" s="60">
        <f t="shared" si="17"/>
        <v>409.63096183670677</v>
      </c>
      <c r="DT32" s="60">
        <f ca="1">AVERAGE(OFFSET($DS$3,0,0,'Données projet'!$E$14+1,1))-AVERAGE(OFFSET($H$3,0,0,'Données projet'!$E$14+1,1))</f>
        <v>399.92909819003523</v>
      </c>
      <c r="DU32" s="60">
        <f t="shared" si="44"/>
        <v>163.7053537268381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0">
        <f t="shared" si="0"/>
        <v>534.88407898366597</v>
      </c>
      <c r="S33" s="60">
        <f ca="1">AVERAGE(OFFSET($R$3,0,0,'Données projet'!$E$9+1,1))-AVERAGE(OFFSET($H$3,0,0,'Données projet'!$E$9+1,1))</f>
        <v>512.40280113190443</v>
      </c>
      <c r="T33" s="60">
        <f t="shared" si="34"/>
        <v>278.21741231699929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159.61538461538461</v>
      </c>
      <c r="AG33" s="13">
        <f>VLOOKUP(A33,'Données projet'!$A$61:$I$81,9,0)</f>
        <v>7.4358974358974361</v>
      </c>
      <c r="AH33" s="13">
        <f t="array" ref="AH33">INDEX(AG:AG,MIN(IF(ISNUMBER(AG33:AG229),ROW(AG33:AG229),"")))</f>
        <v>7.4358974358974361</v>
      </c>
      <c r="AI33" s="14">
        <f>IF('Données projet'!$A$62&gt;35,AI32+AH33-AQ32,IF(A33&lt;'Données projet'!$A$62,$AF$205^A33,IF(A33='Données projet'!$A$62,'Données projet'!$B$62,AI32+AH33-AQ32)))</f>
        <v>159.61538461538461</v>
      </c>
      <c r="AJ33" s="14">
        <f>AI33*VLOOKUP('Données projet'!$B$10,Paramètres!$A$1:$I$89,3,0)*VLOOKUP('Données projet'!$B$10,Paramètres!$A$1:$I$89,5,0)</f>
        <v>151.89000000000001</v>
      </c>
      <c r="AK33" s="14">
        <f t="shared" si="35"/>
        <v>39.007781402191782</v>
      </c>
      <c r="AL33" s="22">
        <f t="shared" si="4"/>
        <v>332.48030260881734</v>
      </c>
      <c r="AM33" s="60">
        <f t="shared" si="5"/>
        <v>625.81363594215065</v>
      </c>
      <c r="AN33" s="60">
        <f ca="1">AVERAGE(OFFSET($AM$3,0,0,'Données projet'!$E$10+1,1))-AVERAGE(OFFSET($H$3,0,0,'Données projet'!$E$10+1,1))</f>
        <v>407.20940357901344</v>
      </c>
      <c r="AO33" s="60">
        <f t="shared" si="36"/>
        <v>369.14696927548397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51.92307692307692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75.8</v>
      </c>
      <c r="BB33" s="13">
        <f>VLOOKUP(A33,'Données projet'!$A$87:$I$107,9,0)</f>
        <v>7.2800000000000011</v>
      </c>
      <c r="BC33" s="13">
        <f t="array" ref="BC33">INDEX(BB:BB,MIN(IF(ISNUMBER(BB33:BB229),ROW(BB33:BB229),"")))</f>
        <v>7.2800000000000011</v>
      </c>
      <c r="BD33" s="13">
        <f>IF('Données projet'!$A$88&gt;35,BD32+BC33-BL32,IF(A33&lt;'Données projet'!$A$88,$BA$205^A33,IF(A33='Données projet'!$A$88,'Données projet'!$B$88,BD32+BC33-BL32)))</f>
        <v>75.8</v>
      </c>
      <c r="BE33" s="14">
        <f>BD33*VLOOKUP('Données projet'!$B$11,Paramètres!$A$1:$I$89,3,0)*VLOOKUP('Données projet'!$B$11,Paramètres!$A$1:$I$89,5,0)</f>
        <v>66.218879999999999</v>
      </c>
      <c r="BF33" s="14">
        <f t="shared" si="37"/>
        <v>18.731459202301547</v>
      </c>
      <c r="BG33" s="22">
        <f t="shared" si="7"/>
        <v>147.95517411067519</v>
      </c>
      <c r="BH33" s="60">
        <f t="shared" si="8"/>
        <v>441.28850744400847</v>
      </c>
      <c r="BI33" s="60">
        <f ca="1">AVERAGE(OFFSET($BH$3,0,0,'Données projet'!$E$11+1,1))-AVERAGE(OFFSET($H$3,0,0,'Données projet'!$E$11+1,1))</f>
        <v>202.5548390231225</v>
      </c>
      <c r="BJ33" s="60">
        <f t="shared" si="38"/>
        <v>184.62184077734179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117.03120000000003</v>
      </c>
      <c r="CA33" s="14">
        <f t="shared" si="39"/>
        <v>30.981569147428555</v>
      </c>
      <c r="CB33" s="22">
        <f t="shared" si="10"/>
        <v>257.78890626510474</v>
      </c>
      <c r="CC33" s="60">
        <f t="shared" si="11"/>
        <v>551.122239598438</v>
      </c>
      <c r="CD33" s="60">
        <f ca="1">AVERAGE(OFFSET($CC$3,0,0,'Données projet'!$E$12+1,1))-AVERAGE(OFFSET($H$3,0,0,'Données projet'!$E$12+1,1))</f>
        <v>544.70109088764275</v>
      </c>
      <c r="CE33" s="60">
        <f t="shared" si="40"/>
        <v>294.45557293177131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390</v>
      </c>
      <c r="CR33" s="13">
        <f>VLOOKUP(A33,'Données projet'!$A$139:$I$159,9,0)</f>
        <v>26.166666666666668</v>
      </c>
      <c r="CS33" s="13">
        <f t="array" ref="CS33">INDEX(CR:CR,MIN(IF(ISNUMBER(CR33:CR229),ROW(CR33:CR229),"")))</f>
        <v>26.166666666666668</v>
      </c>
      <c r="CT33" s="13">
        <f>IF('Données projet'!$A$140&gt;35,CT32+CS33-DB32,IF(A33&lt;'Données projet'!$A$140,$CQ$205^A33,IF(A33='Données projet'!$A$140,'Données projet'!$B$140,CT32+CS33-DB32)))</f>
        <v>390.00000000000011</v>
      </c>
      <c r="CU33" s="18">
        <f>CT33*VLOOKUP('Données projet'!$B$13,Paramètres!$A$1:$I$89,3,0)*VLOOKUP('Données projet'!$B$13,Paramètres!$A$1:$I$89,5,0)</f>
        <v>218.01000000000008</v>
      </c>
      <c r="CV33" s="14">
        <f t="shared" si="41"/>
        <v>53.682140586224406</v>
      </c>
      <c r="CW33" s="22">
        <f t="shared" si="13"/>
        <v>473.19714485434088</v>
      </c>
      <c r="CX33" s="60">
        <f t="shared" si="14"/>
        <v>766.53047818767413</v>
      </c>
      <c r="CY33" s="60">
        <f ca="1">AVERAGE(OFFSET($CX$3,0,0,'Données projet'!$E$13+1,1))-AVERAGE(OFFSET($H$3,0,0,'Données projet'!$E$13+1,1))</f>
        <v>364.18190245972994</v>
      </c>
      <c r="CZ33" s="60">
        <f t="shared" si="42"/>
        <v>509.86381152100745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79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9.3000000000000007</v>
      </c>
      <c r="DN33" s="13">
        <f t="array" ref="DN33">INDEX(DM:DM,MIN(IF(ISNUMBER(DM33:DM229),ROW(DM33:DM229),"")))</f>
        <v>9.3000000000000007</v>
      </c>
      <c r="DO33" s="13">
        <f>IF('Données projet'!$A$166&gt;35,DO32+DN33-DW32,IF(A33&lt;'Données projet'!$A$166,$DL$205^A33,IF(A33='Données projet'!$A$166,'Données projet'!$B$166,DO32+DN33-DW32)))</f>
        <v>120.99999999999997</v>
      </c>
      <c r="DP33" s="18">
        <f>DO33*VLOOKUP('Données projet'!$B$14,Paramètres!$A$1:$I$89,3,0)*VLOOKUP('Données projet'!$B$14,Paramètres!$A$1:$I$89,5,0)</f>
        <v>56.627999999999986</v>
      </c>
      <c r="DQ33" s="14">
        <f t="shared" si="43"/>
        <v>16.312872953208519</v>
      </c>
      <c r="DR33" s="22">
        <f t="shared" si="16"/>
        <v>127.03868706017147</v>
      </c>
      <c r="DS33" s="60">
        <f t="shared" si="17"/>
        <v>420.37202039350478</v>
      </c>
      <c r="DT33" s="60">
        <f ca="1">AVERAGE(OFFSET($DS$3,0,0,'Données projet'!$E$14+1,1))-AVERAGE(OFFSET($H$3,0,0,'Données projet'!$E$14+1,1))</f>
        <v>399.92909819003523</v>
      </c>
      <c r="DU33" s="60">
        <f t="shared" si="44"/>
        <v>163.7053537268381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0">
        <f t="shared" si="0"/>
        <v>555.8952725195021</v>
      </c>
      <c r="S34" s="60">
        <f ca="1">AVERAGE(OFFSET($R$3,0,0,'Données projet'!$E$9+1,1))-AVERAGE(OFFSET($H$3,0,0,'Données projet'!$E$9+1,1))</f>
        <v>512.40280113190443</v>
      </c>
      <c r="T34" s="60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7.1794871794871797</v>
      </c>
      <c r="AI34" s="14">
        <f>IF('Données projet'!$A$62&gt;35,AI33+AH34-AQ33,IF(A34&lt;'Données projet'!$A$62,$AF$205^A34,IF(A34='Données projet'!$A$62,'Données projet'!$B$62,AI33+AH34-AQ33)))</f>
        <v>114.87179487179488</v>
      </c>
      <c r="AJ34" s="14">
        <f>AI34*VLOOKUP('Données projet'!$B$10,Paramètres!$A$1:$I$89,3,0)*VLOOKUP('Données projet'!$B$10,Paramètres!$A$1:$I$89,5,0)</f>
        <v>109.31200000000001</v>
      </c>
      <c r="AK34" s="14">
        <f t="shared" si="35"/>
        <v>29.168827262472544</v>
      </c>
      <c r="AL34" s="22">
        <f t="shared" si="4"/>
        <v>241.18744081547302</v>
      </c>
      <c r="AM34" s="60">
        <f t="shared" si="5"/>
        <v>534.52077414880637</v>
      </c>
      <c r="AN34" s="60">
        <f ca="1">AVERAGE(OFFSET($AM$3,0,0,'Données projet'!$E$10+1,1))-AVERAGE(OFFSET($H$3,0,0,'Données projet'!$E$10+1,1))</f>
        <v>407.20940357901344</v>
      </c>
      <c r="AO34" s="60">
        <f t="shared" si="36"/>
        <v>369.14696927548397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6.580000000000001</v>
      </c>
      <c r="BD34" s="13">
        <f>IF('Données projet'!$A$88&gt;35,BD33+BC34-BL33,IF(A34&lt;'Données projet'!$A$88,$BA$205^A34,IF(A34='Données projet'!$A$88,'Données projet'!$B$88,BD33+BC34-BL33)))</f>
        <v>82.38</v>
      </c>
      <c r="BE34" s="14">
        <f>BD34*VLOOKUP('Données projet'!$B$11,Paramètres!$A$1:$I$89,3,0)*VLOOKUP('Données projet'!$B$11,Paramètres!$A$1:$I$89,5,0)</f>
        <v>71.967168000000001</v>
      </c>
      <c r="BF34" s="14">
        <f t="shared" si="37"/>
        <v>20.161183952241689</v>
      </c>
      <c r="BG34" s="22">
        <f t="shared" si="7"/>
        <v>160.45687965015426</v>
      </c>
      <c r="BH34" s="60">
        <f t="shared" si="8"/>
        <v>453.79021298348755</v>
      </c>
      <c r="BI34" s="60">
        <f ca="1">AVERAGE(OFFSET($BH$3,0,0,'Données projet'!$E$11+1,1))-AVERAGE(OFFSET($H$3,0,0,'Données projet'!$E$11+1,1))</f>
        <v>202.5548390231225</v>
      </c>
      <c r="BJ34" s="60">
        <f t="shared" si="38"/>
        <v>184.62184077734179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131.80000000000004</v>
      </c>
      <c r="BZ34" s="14">
        <f>BY34*VLOOKUP('Données projet'!$B$12,Paramètres!$A$1:$I$89,3,0)*VLOOKUP('Données projet'!$B$12,Paramètres!$A$1:$I$89,5,0)</f>
        <v>127.47696000000003</v>
      </c>
      <c r="CA34" s="14">
        <f t="shared" si="39"/>
        <v>33.412695535466739</v>
      </c>
      <c r="CB34" s="22">
        <f t="shared" si="10"/>
        <v>280.21615005760458</v>
      </c>
      <c r="CC34" s="60">
        <f t="shared" si="11"/>
        <v>573.54948339093789</v>
      </c>
      <c r="CD34" s="60">
        <f ca="1">AVERAGE(OFFSET($CC$3,0,0,'Données projet'!$E$12+1,1))-AVERAGE(OFFSET($H$3,0,0,'Données projet'!$E$12+1,1))</f>
        <v>544.70109088764275</v>
      </c>
      <c r="CE34" s="60">
        <f t="shared" si="40"/>
        <v>294.45557293177131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26.833333333333332</v>
      </c>
      <c r="CT34" s="13">
        <f>IF('Données projet'!$A$140&gt;35,CT33+CS34-DB33,IF(A34&lt;'Données projet'!$A$140,$CQ$205^A34,IF(A34='Données projet'!$A$140,'Données projet'!$B$140,CT33+CS34-DB33)))</f>
        <v>337.83333333333343</v>
      </c>
      <c r="CU34" s="18">
        <f>CT34*VLOOKUP('Données projet'!$B$13,Paramètres!$A$1:$I$89,3,0)*VLOOKUP('Données projet'!$B$13,Paramètres!$A$1:$I$89,5,0)</f>
        <v>188.8488333333334</v>
      </c>
      <c r="CV34" s="14">
        <f t="shared" si="41"/>
        <v>47.285356298490633</v>
      </c>
      <c r="CW34" s="22">
        <f t="shared" si="13"/>
        <v>411.26704694209349</v>
      </c>
      <c r="CX34" s="60">
        <f t="shared" si="14"/>
        <v>704.6003802754268</v>
      </c>
      <c r="CY34" s="60">
        <f ca="1">AVERAGE(OFFSET($CX$3,0,0,'Données projet'!$E$13+1,1))-AVERAGE(OFFSET($H$3,0,0,'Données projet'!$E$13+1,1))</f>
        <v>364.18190245972994</v>
      </c>
      <c r="CZ34" s="60">
        <f t="shared" si="42"/>
        <v>509.86381152100745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14.6</v>
      </c>
      <c r="DO34" s="13">
        <f>IF('Données projet'!$A$166&gt;35,DO33+DN34-DW33,IF(A34&lt;'Données projet'!$A$166,$DL$205^A34,IF(A34='Données projet'!$A$166,'Données projet'!$B$166,DO33+DN34-DW33)))</f>
        <v>135.59999999999997</v>
      </c>
      <c r="DP34" s="18">
        <f>DO34*VLOOKUP('Données projet'!$B$14,Paramètres!$A$1:$I$89,3,0)*VLOOKUP('Données projet'!$B$14,Paramètres!$A$1:$I$89,5,0)</f>
        <v>63.460799999999985</v>
      </c>
      <c r="DQ34" s="14">
        <f t="shared" si="43"/>
        <v>18.04039167659279</v>
      </c>
      <c r="DR34" s="22">
        <f t="shared" si="16"/>
        <v>141.94790883673241</v>
      </c>
      <c r="DS34" s="60">
        <f t="shared" si="17"/>
        <v>435.28124217006575</v>
      </c>
      <c r="DT34" s="60">
        <f ca="1">AVERAGE(OFFSET($DS$3,0,0,'Données projet'!$E$14+1,1))-AVERAGE(OFFSET($H$3,0,0,'Données projet'!$E$14+1,1))</f>
        <v>399.92909819003523</v>
      </c>
      <c r="DU34" s="60">
        <f t="shared" si="44"/>
        <v>163.7053537268381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0">
        <f t="shared" si="0"/>
        <v>576.86852712790665</v>
      </c>
      <c r="S35" s="60">
        <f ca="1">AVERAGE(OFFSET($R$3,0,0,'Données projet'!$E$9+1,1))-AVERAGE(OFFSET($H$3,0,0,'Données projet'!$E$9+1,1))</f>
        <v>512.40280113190443</v>
      </c>
      <c r="T35" s="60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7.1794871794871797</v>
      </c>
      <c r="AI35" s="14">
        <f>IF('Données projet'!$A$62&gt;35,AI34+AH35-AQ34,IF(A35&lt;'Données projet'!$A$62,$AF$205^A35,IF(A35='Données projet'!$A$62,'Données projet'!$B$62,AI34+AH35-AQ34)))</f>
        <v>122.05128205128206</v>
      </c>
      <c r="AJ35" s="14">
        <f>AI35*VLOOKUP('Données projet'!$B$10,Paramètres!$A$1:$I$89,3,0)*VLOOKUP('Données projet'!$B$10,Paramètres!$A$1:$I$89,5,0)</f>
        <v>116.14400000000001</v>
      </c>
      <c r="AK35" s="14">
        <f t="shared" si="35"/>
        <v>30.773948229686635</v>
      </c>
      <c r="AL35" s="22">
        <f t="shared" si="4"/>
        <v>255.88209316670418</v>
      </c>
      <c r="AM35" s="60">
        <f t="shared" si="5"/>
        <v>549.21542650003744</v>
      </c>
      <c r="AN35" s="60">
        <f ca="1">AVERAGE(OFFSET($AM$3,0,0,'Données projet'!$E$10+1,1))-AVERAGE(OFFSET($H$3,0,0,'Données projet'!$E$10+1,1))</f>
        <v>407.20940357901344</v>
      </c>
      <c r="AO35" s="60">
        <f t="shared" si="36"/>
        <v>369.14696927548397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6.580000000000001</v>
      </c>
      <c r="BD35" s="13">
        <f>IF('Données projet'!$A$88&gt;35,BD34+BC35-BL34,IF(A35&lt;'Données projet'!$A$88,$BA$205^A35,IF(A35='Données projet'!$A$88,'Données projet'!$B$88,BD34+BC35-BL34)))</f>
        <v>88.96</v>
      </c>
      <c r="BE35" s="14">
        <f>BD35*VLOOKUP('Données projet'!$B$11,Paramètres!$A$1:$I$89,3,0)*VLOOKUP('Données projet'!$B$11,Paramètres!$A$1:$I$89,5,0)</f>
        <v>77.715456000000003</v>
      </c>
      <c r="BF35" s="14">
        <f t="shared" si="37"/>
        <v>21.57766285854893</v>
      </c>
      <c r="BG35" s="22">
        <f t="shared" si="7"/>
        <v>172.93551534530604</v>
      </c>
      <c r="BH35" s="60">
        <f t="shared" si="8"/>
        <v>466.26884867863936</v>
      </c>
      <c r="BI35" s="60">
        <f ca="1">AVERAGE(OFFSET($BH$3,0,0,'Données projet'!$E$11+1,1))-AVERAGE(OFFSET($H$3,0,0,'Données projet'!$E$11+1,1))</f>
        <v>202.5548390231225</v>
      </c>
      <c r="BJ35" s="60">
        <f t="shared" si="38"/>
        <v>184.62184077734179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142.60000000000005</v>
      </c>
      <c r="BZ35" s="14">
        <f>BY35*VLOOKUP('Données projet'!$B$12,Paramètres!$A$1:$I$89,3,0)*VLOOKUP('Données projet'!$B$12,Paramètres!$A$1:$I$89,5,0)</f>
        <v>137.92272000000006</v>
      </c>
      <c r="CA35" s="14">
        <f t="shared" si="39"/>
        <v>35.82071658526872</v>
      </c>
      <c r="CB35" s="22">
        <f t="shared" si="10"/>
        <v>302.60315205267642</v>
      </c>
      <c r="CC35" s="60">
        <f t="shared" si="11"/>
        <v>595.93648538600974</v>
      </c>
      <c r="CD35" s="60">
        <f ca="1">AVERAGE(OFFSET($CC$3,0,0,'Données projet'!$E$12+1,1))-AVERAGE(OFFSET($H$3,0,0,'Données projet'!$E$12+1,1))</f>
        <v>544.70109088764275</v>
      </c>
      <c r="CE35" s="60">
        <f t="shared" si="40"/>
        <v>294.45557293177131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26.833333333333332</v>
      </c>
      <c r="CT35" s="13">
        <f>IF('Données projet'!$A$140&gt;35,CT34+CS35-DB34,IF(A35&lt;'Données projet'!$A$140,$CQ$205^A35,IF(A35='Données projet'!$A$140,'Données projet'!$B$140,CT34+CS35-DB34)))</f>
        <v>364.66666666666674</v>
      </c>
      <c r="CU35" s="18">
        <f>CT35*VLOOKUP('Données projet'!$B$13,Paramètres!$A$1:$I$89,3,0)*VLOOKUP('Données projet'!$B$13,Paramètres!$A$1:$I$89,5,0)</f>
        <v>203.84866666666673</v>
      </c>
      <c r="CV35" s="14">
        <f t="shared" si="41"/>
        <v>50.589047599756881</v>
      </c>
      <c r="CW35" s="22">
        <f t="shared" si="13"/>
        <v>443.14568568068768</v>
      </c>
      <c r="CX35" s="60">
        <f t="shared" si="14"/>
        <v>736.47901901402099</v>
      </c>
      <c r="CY35" s="60">
        <f ca="1">AVERAGE(OFFSET($CX$3,0,0,'Données projet'!$E$13+1,1))-AVERAGE(OFFSET($H$3,0,0,'Données projet'!$E$13+1,1))</f>
        <v>364.18190245972994</v>
      </c>
      <c r="CZ35" s="60">
        <f t="shared" si="42"/>
        <v>509.86381152100745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14.6</v>
      </c>
      <c r="DO35" s="13">
        <f>IF('Données projet'!$A$166&gt;35,DO34+DN35-DW34,IF(A35&lt;'Données projet'!$A$166,$DL$205^A35,IF(A35='Données projet'!$A$166,'Données projet'!$B$166,DO34+DN35-DW34)))</f>
        <v>150.19999999999996</v>
      </c>
      <c r="DP35" s="18">
        <f>DO35*VLOOKUP('Données projet'!$B$14,Paramètres!$A$1:$I$89,3,0)*VLOOKUP('Données projet'!$B$14,Paramètres!$A$1:$I$89,5,0)</f>
        <v>70.293599999999984</v>
      </c>
      <c r="DQ35" s="14">
        <f t="shared" si="43"/>
        <v>19.746351028689723</v>
      </c>
      <c r="DR35" s="22">
        <f t="shared" si="16"/>
        <v>156.8195813749679</v>
      </c>
      <c r="DS35" s="60">
        <f t="shared" si="17"/>
        <v>450.15291470830118</v>
      </c>
      <c r="DT35" s="60">
        <f ca="1">AVERAGE(OFFSET($DS$3,0,0,'Données projet'!$E$14+1,1))-AVERAGE(OFFSET($H$3,0,0,'Données projet'!$E$14+1,1))</f>
        <v>399.92909819003523</v>
      </c>
      <c r="DU35" s="60">
        <f t="shared" si="44"/>
        <v>163.7053537268381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0">
        <f t="shared" si="0"/>
        <v>597.80704287706772</v>
      </c>
      <c r="S36" s="60">
        <f ca="1">AVERAGE(OFFSET($R$3,0,0,'Données projet'!$E$9+1,1))-AVERAGE(OFFSET($H$3,0,0,'Données projet'!$E$9+1,1))</f>
        <v>512.40280113190443</v>
      </c>
      <c r="T36" s="60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7.1794871794871797</v>
      </c>
      <c r="AI36" s="14">
        <f>IF('Données projet'!$A$62&gt;35,AI35+AH36-AQ35,IF(A36&lt;'Données projet'!$A$62,$AF$205^A36,IF(A36='Données projet'!$A$62,'Données projet'!$B$62,AI35+AH36-AQ35)))</f>
        <v>129.23076923076923</v>
      </c>
      <c r="AJ36" s="14">
        <f>AI36*VLOOKUP('Données projet'!$B$10,Paramètres!$A$1:$I$89,3,0)*VLOOKUP('Données projet'!$B$10,Paramètres!$A$1:$I$89,5,0)</f>
        <v>122.97599999999998</v>
      </c>
      <c r="AK36" s="14">
        <f t="shared" si="35"/>
        <v>32.368109708379897</v>
      </c>
      <c r="AL36" s="22">
        <f t="shared" si="4"/>
        <v>270.55765774209493</v>
      </c>
      <c r="AM36" s="60">
        <f t="shared" si="5"/>
        <v>563.89099107542825</v>
      </c>
      <c r="AN36" s="60">
        <f ca="1">AVERAGE(OFFSET($AM$3,0,0,'Données projet'!$E$10+1,1))-AVERAGE(OFFSET($H$3,0,0,'Données projet'!$E$10+1,1))</f>
        <v>407.20940357901344</v>
      </c>
      <c r="AO36" s="60">
        <f t="shared" si="36"/>
        <v>369.14696927548397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6.580000000000001</v>
      </c>
      <c r="BD36" s="13">
        <f>IF('Données projet'!$A$88&gt;35,BD35+BC36-BL35,IF(A36&lt;'Données projet'!$A$88,$BA$205^A36,IF(A36='Données projet'!$A$88,'Données projet'!$B$88,BD35+BC36-BL35)))</f>
        <v>95.539999999999992</v>
      </c>
      <c r="BE36" s="14">
        <f>BD36*VLOOKUP('Données projet'!$B$11,Paramètres!$A$1:$I$89,3,0)*VLOOKUP('Données projet'!$B$11,Paramètres!$A$1:$I$89,5,0)</f>
        <v>83.463744000000005</v>
      </c>
      <c r="BF36" s="14">
        <f t="shared" si="37"/>
        <v>22.981987071726181</v>
      </c>
      <c r="BG36" s="22">
        <f t="shared" si="7"/>
        <v>185.39298161658976</v>
      </c>
      <c r="BH36" s="60">
        <f t="shared" si="8"/>
        <v>478.72631494992311</v>
      </c>
      <c r="BI36" s="60">
        <f ca="1">AVERAGE(OFFSET($BH$3,0,0,'Données projet'!$E$11+1,1))-AVERAGE(OFFSET($H$3,0,0,'Données projet'!$E$11+1,1))</f>
        <v>202.5548390231225</v>
      </c>
      <c r="BJ36" s="60">
        <f t="shared" si="38"/>
        <v>184.62184077734179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153.40000000000006</v>
      </c>
      <c r="BZ36" s="14">
        <f>BY36*VLOOKUP('Données projet'!$B$12,Paramètres!$A$1:$I$89,3,0)*VLOOKUP('Données projet'!$B$12,Paramètres!$A$1:$I$89,5,0)</f>
        <v>148.36848000000006</v>
      </c>
      <c r="CA36" s="14">
        <f t="shared" si="39"/>
        <v>38.207581183185937</v>
      </c>
      <c r="CB36" s="22">
        <f t="shared" si="10"/>
        <v>324.95330656071559</v>
      </c>
      <c r="CC36" s="60">
        <f t="shared" si="11"/>
        <v>618.2866398940489</v>
      </c>
      <c r="CD36" s="60">
        <f ca="1">AVERAGE(OFFSET($CC$3,0,0,'Données projet'!$E$12+1,1))-AVERAGE(OFFSET($H$3,0,0,'Données projet'!$E$12+1,1))</f>
        <v>544.70109088764275</v>
      </c>
      <c r="CE36" s="60">
        <f t="shared" si="40"/>
        <v>294.45557293177131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26.833333333333332</v>
      </c>
      <c r="CT36" s="13">
        <f>IF('Données projet'!$A$140&gt;35,CT35+CS36-DB35,IF(A36&lt;'Données projet'!$A$140,$CQ$205^A36,IF(A36='Données projet'!$A$140,'Données projet'!$B$140,CT35+CS36-DB35)))</f>
        <v>391.50000000000006</v>
      </c>
      <c r="CU36" s="18">
        <f>CT36*VLOOKUP('Données projet'!$B$13,Paramètres!$A$1:$I$89,3,0)*VLOOKUP('Données projet'!$B$13,Paramètres!$A$1:$I$89,5,0)</f>
        <v>218.84850000000003</v>
      </c>
      <c r="CV36" s="14">
        <f t="shared" si="41"/>
        <v>53.864536496889208</v>
      </c>
      <c r="CW36" s="22">
        <f t="shared" si="13"/>
        <v>474.97520523208203</v>
      </c>
      <c r="CX36" s="60">
        <f t="shared" si="14"/>
        <v>768.30853856541535</v>
      </c>
      <c r="CY36" s="60">
        <f ca="1">AVERAGE(OFFSET($CX$3,0,0,'Données projet'!$E$13+1,1))-AVERAGE(OFFSET($H$3,0,0,'Données projet'!$E$13+1,1))</f>
        <v>364.18190245972994</v>
      </c>
      <c r="CZ36" s="60">
        <f t="shared" si="42"/>
        <v>509.86381152100745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14.6</v>
      </c>
      <c r="DO36" s="13">
        <f>IF('Données projet'!$A$166&gt;35,DO35+DN36-DW35,IF(A36&lt;'Données projet'!$A$166,$DL$205^A36,IF(A36='Données projet'!$A$166,'Données projet'!$B$166,DO35+DN36-DW35)))</f>
        <v>164.79999999999995</v>
      </c>
      <c r="DP36" s="18">
        <f>DO36*VLOOKUP('Données projet'!$B$14,Paramètres!$A$1:$I$89,3,0)*VLOOKUP('Données projet'!$B$14,Paramètres!$A$1:$I$89,5,0)</f>
        <v>77.126399999999975</v>
      </c>
      <c r="DQ36" s="14">
        <f t="shared" si="43"/>
        <v>21.43308513655586</v>
      </c>
      <c r="DR36" s="22">
        <f t="shared" si="16"/>
        <v>171.65776994616806</v>
      </c>
      <c r="DS36" s="60">
        <f t="shared" si="17"/>
        <v>464.99110327950137</v>
      </c>
      <c r="DT36" s="60">
        <f ca="1">AVERAGE(OFFSET($DS$3,0,0,'Données projet'!$E$14+1,1))-AVERAGE(OFFSET($H$3,0,0,'Données projet'!$E$14+1,1))</f>
        <v>399.92909819003523</v>
      </c>
      <c r="DU36" s="60">
        <f t="shared" si="44"/>
        <v>163.7053537268381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0">
        <f t="shared" si="0"/>
        <v>618.71354371583652</v>
      </c>
      <c r="S37" s="60">
        <f ca="1">AVERAGE(OFFSET($R$3,0,0,'Données projet'!$E$9+1,1))-AVERAGE(OFFSET($H$3,0,0,'Données projet'!$E$9+1,1))</f>
        <v>512.40280113190443</v>
      </c>
      <c r="T37" s="60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7.1794871794871797</v>
      </c>
      <c r="AI37" s="14">
        <f>IF('Données projet'!$A$62&gt;35,AI36+AH37-AQ36,IF(A37&lt;'Données projet'!$A$62,$AF$205^A37,IF(A37='Données projet'!$A$62,'Données projet'!$B$62,AI36+AH37-AQ36)))</f>
        <v>136.41025641025641</v>
      </c>
      <c r="AJ37" s="14">
        <f>AI37*VLOOKUP('Données projet'!$B$10,Paramètres!$A$1:$I$89,3,0)*VLOOKUP('Données projet'!$B$10,Paramètres!$A$1:$I$89,5,0)</f>
        <v>129.80799999999999</v>
      </c>
      <c r="AK37" s="14">
        <f t="shared" si="35"/>
        <v>33.951989953983613</v>
      </c>
      <c r="AL37" s="22">
        <f t="shared" si="4"/>
        <v>285.21531583652148</v>
      </c>
      <c r="AM37" s="60">
        <f t="shared" si="5"/>
        <v>578.5486491698548</v>
      </c>
      <c r="AN37" s="60">
        <f ca="1">AVERAGE(OFFSET($AM$3,0,0,'Données projet'!$E$10+1,1))-AVERAGE(OFFSET($H$3,0,0,'Données projet'!$E$10+1,1))</f>
        <v>407.20940357901344</v>
      </c>
      <c r="AO37" s="60">
        <f t="shared" si="36"/>
        <v>369.14696927548397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6.580000000000001</v>
      </c>
      <c r="BD37" s="13">
        <f>IF('Données projet'!$A$88&gt;35,BD36+BC37-BL36,IF(A37&lt;'Données projet'!$A$88,$BA$205^A37,IF(A37='Données projet'!$A$88,'Données projet'!$B$88,BD36+BC37-BL36)))</f>
        <v>102.11999999999999</v>
      </c>
      <c r="BE37" s="14">
        <f>BD37*VLOOKUP('Données projet'!$B$11,Paramètres!$A$1:$I$89,3,0)*VLOOKUP('Données projet'!$B$11,Paramètres!$A$1:$I$89,5,0)</f>
        <v>89.212031999999994</v>
      </c>
      <c r="BF37" s="14">
        <f t="shared" si="37"/>
        <v>24.375088934744237</v>
      </c>
      <c r="BG37" s="22">
        <f t="shared" si="7"/>
        <v>197.83090229467953</v>
      </c>
      <c r="BH37" s="60">
        <f t="shared" si="8"/>
        <v>491.16423562801288</v>
      </c>
      <c r="BI37" s="60">
        <f ca="1">AVERAGE(OFFSET($BH$3,0,0,'Données projet'!$E$11+1,1))-AVERAGE(OFFSET($H$3,0,0,'Données projet'!$E$11+1,1))</f>
        <v>202.5548390231225</v>
      </c>
      <c r="BJ37" s="60">
        <f t="shared" si="38"/>
        <v>184.62184077734179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164.20000000000007</v>
      </c>
      <c r="BZ37" s="14">
        <f>BY37*VLOOKUP('Données projet'!$B$12,Paramètres!$A$1:$I$89,3,0)*VLOOKUP('Données projet'!$B$12,Paramètres!$A$1:$I$89,5,0)</f>
        <v>158.81424000000007</v>
      </c>
      <c r="CA37" s="14">
        <f t="shared" si="39"/>
        <v>40.574948252224658</v>
      </c>
      <c r="CB37" s="22">
        <f t="shared" si="10"/>
        <v>347.26950287262474</v>
      </c>
      <c r="CC37" s="60">
        <f t="shared" si="11"/>
        <v>640.60283620595806</v>
      </c>
      <c r="CD37" s="60">
        <f ca="1">AVERAGE(OFFSET($CC$3,0,0,'Données projet'!$E$12+1,1))-AVERAGE(OFFSET($H$3,0,0,'Données projet'!$E$12+1,1))</f>
        <v>544.70109088764275</v>
      </c>
      <c r="CE37" s="60">
        <f t="shared" si="40"/>
        <v>294.45557293177131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26.833333333333332</v>
      </c>
      <c r="CT37" s="13">
        <f>IF('Données projet'!$A$140&gt;35,CT36+CS37-DB36,IF(A37&lt;'Données projet'!$A$140,$CQ$205^A37,IF(A37='Données projet'!$A$140,'Données projet'!$B$140,CT36+CS37-DB36)))</f>
        <v>418.33333333333337</v>
      </c>
      <c r="CU37" s="18">
        <f>CT37*VLOOKUP('Données projet'!$B$13,Paramètres!$A$1:$I$89,3,0)*VLOOKUP('Données projet'!$B$13,Paramètres!$A$1:$I$89,5,0)</f>
        <v>233.84833333333336</v>
      </c>
      <c r="CV37" s="14">
        <f t="shared" si="41"/>
        <v>57.113975877934628</v>
      </c>
      <c r="CW37" s="22">
        <f t="shared" si="13"/>
        <v>506.75935520962508</v>
      </c>
      <c r="CX37" s="60">
        <f t="shared" si="14"/>
        <v>800.0926885429584</v>
      </c>
      <c r="CY37" s="60">
        <f ca="1">AVERAGE(OFFSET($CX$3,0,0,'Données projet'!$E$13+1,1))-AVERAGE(OFFSET($H$3,0,0,'Données projet'!$E$13+1,1))</f>
        <v>364.18190245972994</v>
      </c>
      <c r="CZ37" s="60">
        <f t="shared" si="42"/>
        <v>509.86381152100745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14.6</v>
      </c>
      <c r="DO37" s="13">
        <f>IF('Données projet'!$A$166&gt;35,DO36+DN37-DW36,IF(A37&lt;'Données projet'!$A$166,$DL$205^A37,IF(A37='Données projet'!$A$166,'Données projet'!$B$166,DO36+DN37-DW36)))</f>
        <v>179.39999999999995</v>
      </c>
      <c r="DP37" s="18">
        <f>DO37*VLOOKUP('Données projet'!$B$14,Paramètres!$A$1:$I$89,3,0)*VLOOKUP('Données projet'!$B$14,Paramètres!$A$1:$I$89,5,0)</f>
        <v>83.959199999999967</v>
      </c>
      <c r="DQ37" s="14">
        <f t="shared" si="43"/>
        <v>23.10249088081062</v>
      </c>
      <c r="DR37" s="22">
        <f t="shared" si="16"/>
        <v>186.46577828407843</v>
      </c>
      <c r="DS37" s="60">
        <f t="shared" si="17"/>
        <v>479.79911161741177</v>
      </c>
      <c r="DT37" s="60">
        <f ca="1">AVERAGE(OFFSET($DS$3,0,0,'Données projet'!$E$14+1,1))-AVERAGE(OFFSET($H$3,0,0,'Données projet'!$E$14+1,1))</f>
        <v>399.92909819003523</v>
      </c>
      <c r="DU37" s="60">
        <f t="shared" si="44"/>
        <v>163.7053537268381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0">
        <f t="shared" si="0"/>
        <v>639.59037499870374</v>
      </c>
      <c r="S38" s="60">
        <f ca="1">AVERAGE(OFFSET($R$3,0,0,'Données projet'!$E$9+1,1))-AVERAGE(OFFSET($H$3,0,0,'Données projet'!$E$9+1,1))</f>
        <v>512.40280113190443</v>
      </c>
      <c r="T38" s="60">
        <f t="shared" si="34"/>
        <v>278.21741231699929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143.58974358974359</v>
      </c>
      <c r="AG38" s="13">
        <f>VLOOKUP(A38,'Données projet'!$A$61:$I$81,9,0)</f>
        <v>7.1794871794871797</v>
      </c>
      <c r="AH38" s="13">
        <f t="array" ref="AH38">INDEX(AG:AG,MIN(IF(ISNUMBER(AG38:AG234),ROW(AG38:AG234),"")))</f>
        <v>7.1794871794871797</v>
      </c>
      <c r="AI38" s="14">
        <f>IF('Données projet'!$A$62&gt;35,AI37+AH38-AQ37,IF(A38&lt;'Données projet'!$A$62,$AF$205^A38,IF(A38='Données projet'!$A$62,'Données projet'!$B$62,AI37+AH38-AQ37)))</f>
        <v>143.58974358974359</v>
      </c>
      <c r="AJ38" s="14">
        <f>AI38*VLOOKUP('Données projet'!$B$10,Paramètres!$A$1:$I$89,3,0)*VLOOKUP('Données projet'!$B$10,Paramètres!$A$1:$I$89,5,0)</f>
        <v>136.64000000000001</v>
      </c>
      <c r="AK38" s="14">
        <f t="shared" si="35"/>
        <v>35.526191794232275</v>
      </c>
      <c r="AL38" s="22">
        <f t="shared" si="4"/>
        <v>299.85611737495464</v>
      </c>
      <c r="AM38" s="60">
        <f t="shared" si="5"/>
        <v>593.18945070828795</v>
      </c>
      <c r="AN38" s="60">
        <f ca="1">AVERAGE(OFFSET($AM$3,0,0,'Données projet'!$E$10+1,1))-AVERAGE(OFFSET($H$3,0,0,'Données projet'!$E$10+1,1))</f>
        <v>407.20940357901344</v>
      </c>
      <c r="AO38" s="60">
        <f t="shared" si="36"/>
        <v>369.14696927548397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108.7</v>
      </c>
      <c r="BB38" s="13">
        <f>VLOOKUP(A38,'Données projet'!$A$87:$I$107,9,0)</f>
        <v>6.580000000000001</v>
      </c>
      <c r="BC38" s="13">
        <f t="array" ref="BC38">INDEX(BB:BB,MIN(IF(ISNUMBER(BB38:BB234),ROW(BB38:BB234),"")))</f>
        <v>6.580000000000001</v>
      </c>
      <c r="BD38" s="13">
        <f>IF('Données projet'!$A$88&gt;35,BD37+BC38-BL37,IF(A38&lt;'Données projet'!$A$88,$BA$205^A38,IF(A38='Données projet'!$A$88,'Données projet'!$B$88,BD37+BC38-BL37)))</f>
        <v>108.69999999999999</v>
      </c>
      <c r="BE38" s="14">
        <f>BD38*VLOOKUP('Données projet'!$B$11,Paramètres!$A$1:$I$89,3,0)*VLOOKUP('Données projet'!$B$11,Paramètres!$A$1:$I$89,5,0)</f>
        <v>94.96032000000001</v>
      </c>
      <c r="BF38" s="14">
        <f t="shared" si="37"/>
        <v>25.757773847849446</v>
      </c>
      <c r="BG38" s="22">
        <f t="shared" si="7"/>
        <v>210.25068011833778</v>
      </c>
      <c r="BH38" s="60">
        <f t="shared" si="8"/>
        <v>503.58401345167113</v>
      </c>
      <c r="BI38" s="60">
        <f ca="1">AVERAGE(OFFSET($BH$3,0,0,'Données projet'!$E$11+1,1))-AVERAGE(OFFSET($H$3,0,0,'Données projet'!$E$11+1,1))</f>
        <v>202.5548390231225</v>
      </c>
      <c r="BJ38" s="60">
        <f t="shared" si="38"/>
        <v>184.62184077734179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175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175.00000000000009</v>
      </c>
      <c r="BZ38" s="14">
        <f>BY38*VLOOKUP('Données projet'!$B$12,Paramètres!$A$1:$I$89,3,0)*VLOOKUP('Données projet'!$B$12,Paramètres!$A$1:$I$89,5,0)</f>
        <v>169.2600000000001</v>
      </c>
      <c r="CA38" s="14">
        <f t="shared" si="39"/>
        <v>42.924246146122314</v>
      </c>
      <c r="CB38" s="22">
        <f t="shared" si="10"/>
        <v>369.55422870449644</v>
      </c>
      <c r="CC38" s="60">
        <f t="shared" si="11"/>
        <v>662.88756203782975</v>
      </c>
      <c r="CD38" s="60">
        <f ca="1">AVERAGE(OFFSET($CC$3,0,0,'Données projet'!$E$12+1,1))-AVERAGE(OFFSET($H$3,0,0,'Données projet'!$E$12+1,1))</f>
        <v>544.70109088764275</v>
      </c>
      <c r="CE38" s="60">
        <f t="shared" si="40"/>
        <v>294.45557293177131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26.833333333333332</v>
      </c>
      <c r="CT38" s="13">
        <f>IF('Données projet'!$A$140&gt;35,CT37+CS38-DB37,IF(A38&lt;'Données projet'!$A$140,$CQ$205^A38,IF(A38='Données projet'!$A$140,'Données projet'!$B$140,CT37+CS38-DB37)))</f>
        <v>445.16666666666669</v>
      </c>
      <c r="CU38" s="18">
        <f>CT38*VLOOKUP('Données projet'!$B$13,Paramètres!$A$1:$I$89,3,0)*VLOOKUP('Données projet'!$B$13,Paramètres!$A$1:$I$89,5,0)</f>
        <v>248.84816666666669</v>
      </c>
      <c r="CV38" s="14">
        <f t="shared" si="41"/>
        <v>60.339226828369291</v>
      </c>
      <c r="CW38" s="22">
        <f t="shared" si="13"/>
        <v>538.50137700385426</v>
      </c>
      <c r="CX38" s="60">
        <f t="shared" si="14"/>
        <v>831.83471033718752</v>
      </c>
      <c r="CY38" s="60">
        <f ca="1">AVERAGE(OFFSET($CX$3,0,0,'Données projet'!$E$13+1,1))-AVERAGE(OFFSET($H$3,0,0,'Données projet'!$E$13+1,1))</f>
        <v>364.18190245972994</v>
      </c>
      <c r="CZ38" s="60">
        <f t="shared" si="42"/>
        <v>509.86381152100745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14.6</v>
      </c>
      <c r="DO38" s="13">
        <f>IF('Données projet'!$A$166&gt;35,DO37+DN38-DW37,IF(A38&lt;'Données projet'!$A$166,$DL$205^A38,IF(A38='Données projet'!$A$166,'Données projet'!$B$166,DO37+DN38-DW37)))</f>
        <v>193.99999999999994</v>
      </c>
      <c r="DP38" s="18">
        <f>DO38*VLOOKUP('Données projet'!$B$14,Paramètres!$A$1:$I$89,3,0)*VLOOKUP('Données projet'!$B$14,Paramètres!$A$1:$I$89,5,0)</f>
        <v>90.791999999999973</v>
      </c>
      <c r="DQ38" s="14">
        <f t="shared" si="43"/>
        <v>24.756138813110173</v>
      </c>
      <c r="DR38" s="22">
        <f t="shared" si="16"/>
        <v>201.24634176616681</v>
      </c>
      <c r="DS38" s="60">
        <f t="shared" si="17"/>
        <v>494.57967509950015</v>
      </c>
      <c r="DT38" s="60">
        <f ca="1">AVERAGE(OFFSET($DS$3,0,0,'Données projet'!$E$14+1,1))-AVERAGE(OFFSET($H$3,0,0,'Données projet'!$E$14+1,1))</f>
        <v>399.92909819003523</v>
      </c>
      <c r="DU38" s="60">
        <f t="shared" si="44"/>
        <v>163.7053537268381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0">
        <f t="shared" si="0"/>
        <v>552.78498149130326</v>
      </c>
      <c r="S39" s="60">
        <f ca="1">AVERAGE(OFFSET($R$3,0,0,'Données projet'!$E$9+1,1))-AVERAGE(OFFSET($H$3,0,0,'Données projet'!$E$9+1,1))</f>
        <v>512.40280113190443</v>
      </c>
      <c r="T39" s="60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6.7948717948717956</v>
      </c>
      <c r="AI39" s="14">
        <f>IF('Données projet'!$A$62&gt;35,AI38+AH39-AQ38,IF(A39&lt;'Données projet'!$A$62,$AF$205^A39,IF(A39='Données projet'!$A$62,'Données projet'!$B$62,AI38+AH39-AQ38)))</f>
        <v>150.38461538461539</v>
      </c>
      <c r="AJ39" s="14">
        <f>AI39*VLOOKUP('Données projet'!$B$10,Paramètres!$A$1:$I$89,3,0)*VLOOKUP('Données projet'!$B$10,Paramètres!$A$1:$I$89,5,0)</f>
        <v>143.10599999999999</v>
      </c>
      <c r="AK39" s="14">
        <f t="shared" si="35"/>
        <v>37.007635228701105</v>
      </c>
      <c r="AL39" s="22">
        <f t="shared" si="4"/>
        <v>313.69791468998773</v>
      </c>
      <c r="AM39" s="60">
        <f t="shared" si="5"/>
        <v>607.03124802332104</v>
      </c>
      <c r="AN39" s="60">
        <f ca="1">AVERAGE(OFFSET($AM$3,0,0,'Données projet'!$E$10+1,1))-AVERAGE(OFFSET($H$3,0,0,'Données projet'!$E$10+1,1))</f>
        <v>407.20940357901344</v>
      </c>
      <c r="AO39" s="60">
        <f t="shared" si="36"/>
        <v>369.14696927548397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5.74</v>
      </c>
      <c r="BD39" s="13">
        <f>IF('Données projet'!$A$88&gt;35,BD38+BC39-BL38,IF(A39&lt;'Données projet'!$A$88,$BA$205^A39,IF(A39='Données projet'!$A$88,'Données projet'!$B$88,BD38+BC39-BL38)))</f>
        <v>86.439999999999984</v>
      </c>
      <c r="BE39" s="14">
        <f>BD39*VLOOKUP('Données projet'!$B$11,Paramètres!$A$1:$I$89,3,0)*VLOOKUP('Données projet'!$B$11,Paramètres!$A$1:$I$89,5,0)</f>
        <v>75.513983999999994</v>
      </c>
      <c r="BF39" s="14">
        <f t="shared" si="37"/>
        <v>21.036673231980323</v>
      </c>
      <c r="BG39" s="22">
        <f t="shared" si="7"/>
        <v>168.15906134569903</v>
      </c>
      <c r="BH39" s="60">
        <f t="shared" si="8"/>
        <v>461.49239467903237</v>
      </c>
      <c r="BI39" s="60">
        <f ca="1">AVERAGE(OFFSET($BH$3,0,0,'Données projet'!$E$11+1,1))-AVERAGE(OFFSET($H$3,0,0,'Données projet'!$E$11+1,1))</f>
        <v>202.5548390231225</v>
      </c>
      <c r="BJ39" s="60">
        <f t="shared" si="38"/>
        <v>184.62184077734179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130.20000000000007</v>
      </c>
      <c r="BZ39" s="14">
        <f>BY39*VLOOKUP('Données projet'!$B$12,Paramètres!$A$1:$I$89,3,0)*VLOOKUP('Données projet'!$B$12,Paramètres!$A$1:$I$89,5,0)</f>
        <v>125.92944000000007</v>
      </c>
      <c r="CA39" s="14">
        <f t="shared" si="39"/>
        <v>33.054038034052077</v>
      </c>
      <c r="CB39" s="22">
        <f t="shared" si="10"/>
        <v>276.89622424264081</v>
      </c>
      <c r="CC39" s="60">
        <f t="shared" si="11"/>
        <v>570.22955757597413</v>
      </c>
      <c r="CD39" s="60">
        <f ca="1">AVERAGE(OFFSET($CC$3,0,0,'Données projet'!$E$12+1,1))-AVERAGE(OFFSET($H$3,0,0,'Données projet'!$E$12+1,1))</f>
        <v>544.70109088764275</v>
      </c>
      <c r="CE39" s="60">
        <f t="shared" si="40"/>
        <v>294.45557293177131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>
        <f>VLOOKUP(A39,'Données projet'!$A$139:$I$159,2,0)</f>
        <v>472</v>
      </c>
      <c r="CR39" s="13">
        <f>VLOOKUP(A39,'Données projet'!$A$139:$I$159,9,0)</f>
        <v>26.833333333333332</v>
      </c>
      <c r="CS39" s="13">
        <f t="array" ref="CS39">INDEX(CR:CR,MIN(IF(ISNUMBER(CR39:CR235),ROW(CR39:CR235),"")))</f>
        <v>26.833333333333332</v>
      </c>
      <c r="CT39" s="13">
        <f>IF('Données projet'!$A$140&gt;35,CT38+CS39-DB38,IF(A39&lt;'Données projet'!$A$140,$CQ$205^A39,IF(A39='Données projet'!$A$140,'Données projet'!$B$140,CT38+CS39-DB38)))</f>
        <v>472</v>
      </c>
      <c r="CU39" s="18">
        <f>CT39*VLOOKUP('Données projet'!$B$13,Paramètres!$A$1:$I$89,3,0)*VLOOKUP('Données projet'!$B$13,Paramètres!$A$1:$I$89,5,0)</f>
        <v>263.84800000000001</v>
      </c>
      <c r="CV39" s="14">
        <f t="shared" si="41"/>
        <v>63.541913395692205</v>
      </c>
      <c r="CW39" s="22">
        <f t="shared" si="13"/>
        <v>570.20409916416395</v>
      </c>
      <c r="CX39" s="60">
        <f t="shared" si="14"/>
        <v>863.53743249749732</v>
      </c>
      <c r="CY39" s="60">
        <f ca="1">AVERAGE(OFFSET($CX$3,0,0,'Données projet'!$E$13+1,1))-AVERAGE(OFFSET($H$3,0,0,'Données projet'!$E$13+1,1))</f>
        <v>364.18190245972994</v>
      </c>
      <c r="CZ39" s="60">
        <f t="shared" si="42"/>
        <v>509.86381152100745</v>
      </c>
      <c r="DA39" s="16">
        <f>IF(ISNA(VLOOKUP(A39,'Données projet'!$A$139:$I$159,3,0)),0,VLOOKUP(A39,'Données projet'!$A$139:$I$159,3,0))</f>
        <v>3</v>
      </c>
      <c r="DB39" s="16">
        <f>IF(ISNA(VLOOKUP(A39,'Données projet'!$A$139:$I$159,4,0)),0,VLOOKUP(A39,'Données projet'!$A$139:$I$159,4,0))</f>
        <v>92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14.6</v>
      </c>
      <c r="DO39" s="13">
        <f>IF('Données projet'!$A$166&gt;35,DO38+DN39-DW38,IF(A39&lt;'Données projet'!$A$166,$DL$205^A39,IF(A39='Données projet'!$A$166,'Données projet'!$B$166,DO38+DN39-DW38)))</f>
        <v>208.59999999999994</v>
      </c>
      <c r="DP39" s="18">
        <f>DO39*VLOOKUP('Données projet'!$B$14,Paramètres!$A$1:$I$89,3,0)*VLOOKUP('Données projet'!$B$14,Paramètres!$A$1:$I$89,5,0)</f>
        <v>97.624799999999965</v>
      </c>
      <c r="DQ39" s="14">
        <f t="shared" si="43"/>
        <v>26.395349675372152</v>
      </c>
      <c r="DR39" s="22">
        <f t="shared" si="16"/>
        <v>216.00176068460644</v>
      </c>
      <c r="DS39" s="60">
        <f t="shared" si="17"/>
        <v>509.33509401793975</v>
      </c>
      <c r="DT39" s="60">
        <f ca="1">AVERAGE(OFFSET($DS$3,0,0,'Données projet'!$E$14+1,1))-AVERAGE(OFFSET($H$3,0,0,'Données projet'!$E$14+1,1))</f>
        <v>399.92909819003523</v>
      </c>
      <c r="DU39" s="60">
        <f t="shared" si="44"/>
        <v>163.7053537268381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0">
        <f t="shared" si="0"/>
        <v>574.53993500762533</v>
      </c>
      <c r="S40" s="60">
        <f ca="1">AVERAGE(OFFSET($R$3,0,0,'Données projet'!$E$9+1,1))-AVERAGE(OFFSET($H$3,0,0,'Données projet'!$E$9+1,1))</f>
        <v>512.40280113190443</v>
      </c>
      <c r="T40" s="60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6.7948717948717956</v>
      </c>
      <c r="AI40" s="14">
        <f>IF('Données projet'!$A$62&gt;35,AI39+AH40-AQ39,IF(A40&lt;'Données projet'!$A$62,$AF$205^A40,IF(A40='Données projet'!$A$62,'Données projet'!$B$62,AI39+AH40-AQ39)))</f>
        <v>157.17948717948718</v>
      </c>
      <c r="AJ40" s="14">
        <f>AI40*VLOOKUP('Données projet'!$B$10,Paramètres!$A$1:$I$89,3,0)*VLOOKUP('Données projet'!$B$10,Paramètres!$A$1:$I$89,5,0)</f>
        <v>149.572</v>
      </c>
      <c r="AK40" s="14">
        <f t="shared" si="35"/>
        <v>38.481304915719448</v>
      </c>
      <c r="AL40" s="22">
        <f t="shared" si="4"/>
        <v>327.52617272821135</v>
      </c>
      <c r="AM40" s="60">
        <f t="shared" si="5"/>
        <v>620.85950606154461</v>
      </c>
      <c r="AN40" s="60">
        <f ca="1">AVERAGE(OFFSET($AM$3,0,0,'Données projet'!$E$10+1,1))-AVERAGE(OFFSET($H$3,0,0,'Données projet'!$E$10+1,1))</f>
        <v>407.20940357901344</v>
      </c>
      <c r="AO40" s="60">
        <f t="shared" si="36"/>
        <v>369.14696927548397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5.74</v>
      </c>
      <c r="BD40" s="13">
        <f>IF('Données projet'!$A$88&gt;35,BD39+BC40-BL39,IF(A40&lt;'Données projet'!$A$88,$BA$205^A40,IF(A40='Données projet'!$A$88,'Données projet'!$B$88,BD39+BC40-BL39)))</f>
        <v>92.179999999999978</v>
      </c>
      <c r="BE40" s="14">
        <f>BD40*VLOOKUP('Données projet'!$B$11,Paramètres!$A$1:$I$89,3,0)*VLOOKUP('Données projet'!$B$11,Paramètres!$A$1:$I$89,5,0)</f>
        <v>80.528447999999997</v>
      </c>
      <c r="BF40" s="14">
        <f t="shared" si="37"/>
        <v>22.266342859988033</v>
      </c>
      <c r="BG40" s="22">
        <f t="shared" si="7"/>
        <v>179.03426074781248</v>
      </c>
      <c r="BH40" s="60">
        <f t="shared" si="8"/>
        <v>472.3675940811458</v>
      </c>
      <c r="BI40" s="60">
        <f ca="1">AVERAGE(OFFSET($BH$3,0,0,'Données projet'!$E$11+1,1))-AVERAGE(OFFSET($H$3,0,0,'Données projet'!$E$11+1,1))</f>
        <v>202.5548390231225</v>
      </c>
      <c r="BJ40" s="60">
        <f t="shared" si="38"/>
        <v>184.62184077734179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141.40000000000006</v>
      </c>
      <c r="BZ40" s="14">
        <f>BY40*VLOOKUP('Données projet'!$B$12,Paramètres!$A$1:$I$89,3,0)*VLOOKUP('Données projet'!$B$12,Paramètres!$A$1:$I$89,5,0)</f>
        <v>136.76208000000005</v>
      </c>
      <c r="CA40" s="14">
        <f t="shared" si="39"/>
        <v>35.554236342883392</v>
      </c>
      <c r="CB40" s="22">
        <f t="shared" si="10"/>
        <v>300.11758429718867</v>
      </c>
      <c r="CC40" s="60">
        <f t="shared" si="11"/>
        <v>593.45091763052199</v>
      </c>
      <c r="CD40" s="60">
        <f ca="1">AVERAGE(OFFSET($CC$3,0,0,'Données projet'!$E$12+1,1))-AVERAGE(OFFSET($H$3,0,0,'Données projet'!$E$12+1,1))</f>
        <v>544.70109088764275</v>
      </c>
      <c r="CE40" s="60">
        <f t="shared" si="40"/>
        <v>294.45557293177131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26.333333333333332</v>
      </c>
      <c r="CT40" s="13">
        <f>IF('Données projet'!$A$140&gt;35,CT39+CS40-DB39,IF(A40&lt;'Données projet'!$A$140,$CQ$205^A40,IF(A40='Données projet'!$A$140,'Données projet'!$B$140,CT39+CS40-DB39)))</f>
        <v>406.33333333333331</v>
      </c>
      <c r="CU40" s="18">
        <f>CT40*VLOOKUP('Données projet'!$B$13,Paramètres!$A$1:$I$89,3,0)*VLOOKUP('Données projet'!$B$13,Paramètres!$A$1:$I$89,5,0)</f>
        <v>227.14033333333333</v>
      </c>
      <c r="CV40" s="14">
        <f t="shared" si="41"/>
        <v>55.663905221219039</v>
      </c>
      <c r="CW40" s="22">
        <f t="shared" si="13"/>
        <v>492.55071548251203</v>
      </c>
      <c r="CX40" s="60">
        <f t="shared" si="14"/>
        <v>785.88404881584529</v>
      </c>
      <c r="CY40" s="60">
        <f ca="1">AVERAGE(OFFSET($CX$3,0,0,'Données projet'!$E$13+1,1))-AVERAGE(OFFSET($H$3,0,0,'Données projet'!$E$13+1,1))</f>
        <v>364.18190245972994</v>
      </c>
      <c r="CZ40" s="60">
        <f t="shared" si="42"/>
        <v>509.86381152100745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14.6</v>
      </c>
      <c r="DO40" s="13">
        <f>IF('Données projet'!$A$166&gt;35,DO39+DN40-DW39,IF(A40&lt;'Données projet'!$A$166,$DL$205^A40,IF(A40='Données projet'!$A$166,'Données projet'!$B$166,DO39+DN40-DW39)))</f>
        <v>223.19999999999993</v>
      </c>
      <c r="DP40" s="18">
        <f>DO40*VLOOKUP('Données projet'!$B$14,Paramètres!$A$1:$I$89,3,0)*VLOOKUP('Données projet'!$B$14,Paramètres!$A$1:$I$89,5,0)</f>
        <v>104.45759999999997</v>
      </c>
      <c r="DQ40" s="14">
        <f t="shared" si="43"/>
        <v>28.021248860498247</v>
      </c>
      <c r="DR40" s="22">
        <f t="shared" si="16"/>
        <v>230.73399509870103</v>
      </c>
      <c r="DS40" s="60">
        <f t="shared" si="17"/>
        <v>524.0673284320344</v>
      </c>
      <c r="DT40" s="60">
        <f ca="1">AVERAGE(OFFSET($DS$3,0,0,'Données projet'!$E$14+1,1))-AVERAGE(OFFSET($H$3,0,0,'Données projet'!$E$14+1,1))</f>
        <v>399.92909819003523</v>
      </c>
      <c r="DU40" s="60">
        <f t="shared" si="44"/>
        <v>163.7053537268381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0">
        <f t="shared" si="0"/>
        <v>596.25717061705507</v>
      </c>
      <c r="S41" s="60">
        <f ca="1">AVERAGE(OFFSET($R$3,0,0,'Données projet'!$E$9+1,1))-AVERAGE(OFFSET($H$3,0,0,'Données projet'!$E$9+1,1))</f>
        <v>512.40280113190443</v>
      </c>
      <c r="T41" s="60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6.7948717948717956</v>
      </c>
      <c r="AI41" s="14">
        <f>IF('Données projet'!$A$62&gt;35,AI40+AH41-AQ40,IF(A41&lt;'Données projet'!$A$62,$AF$205^A41,IF(A41='Données projet'!$A$62,'Données projet'!$B$62,AI40+AH41-AQ40)))</f>
        <v>163.97435897435898</v>
      </c>
      <c r="AJ41" s="14">
        <f>AI41*VLOOKUP('Données projet'!$B$10,Paramètres!$A$1:$I$89,3,0)*VLOOKUP('Données projet'!$B$10,Paramètres!$A$1:$I$89,5,0)</f>
        <v>156.03800000000001</v>
      </c>
      <c r="AK41" s="14">
        <f t="shared" si="35"/>
        <v>39.94757532752773</v>
      </c>
      <c r="AL41" s="22">
        <f t="shared" si="4"/>
        <v>341.34154369544405</v>
      </c>
      <c r="AM41" s="60">
        <f t="shared" si="5"/>
        <v>634.67487702877736</v>
      </c>
      <c r="AN41" s="60">
        <f ca="1">AVERAGE(OFFSET($AM$3,0,0,'Données projet'!$E$10+1,1))-AVERAGE(OFFSET($H$3,0,0,'Données projet'!$E$10+1,1))</f>
        <v>407.20940357901344</v>
      </c>
      <c r="AO41" s="60">
        <f t="shared" si="36"/>
        <v>369.14696927548397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5.74</v>
      </c>
      <c r="BD41" s="13">
        <f>IF('Données projet'!$A$88&gt;35,BD40+BC41-BL40,IF(A41&lt;'Données projet'!$A$88,$BA$205^A41,IF(A41='Données projet'!$A$88,'Données projet'!$B$88,BD40+BC41-BL40)))</f>
        <v>97.919999999999973</v>
      </c>
      <c r="BE41" s="14">
        <f>BD41*VLOOKUP('Données projet'!$B$11,Paramètres!$A$1:$I$89,3,0)*VLOOKUP('Données projet'!$B$11,Paramètres!$A$1:$I$89,5,0)</f>
        <v>85.542911999999987</v>
      </c>
      <c r="BF41" s="14">
        <f t="shared" si="37"/>
        <v>23.487125799694358</v>
      </c>
      <c r="BG41" s="22">
        <f t="shared" si="7"/>
        <v>189.89398250113427</v>
      </c>
      <c r="BH41" s="60">
        <f t="shared" si="8"/>
        <v>483.22731583446762</v>
      </c>
      <c r="BI41" s="60">
        <f ca="1">AVERAGE(OFFSET($BH$3,0,0,'Données projet'!$E$11+1,1))-AVERAGE(OFFSET($H$3,0,0,'Données projet'!$E$11+1,1))</f>
        <v>202.5548390231225</v>
      </c>
      <c r="BJ41" s="60">
        <f t="shared" si="38"/>
        <v>184.62184077734179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152.60000000000005</v>
      </c>
      <c r="BZ41" s="14">
        <f>BY41*VLOOKUP('Données projet'!$B$12,Paramètres!$A$1:$I$89,3,0)*VLOOKUP('Données projet'!$B$12,Paramètres!$A$1:$I$89,5,0)</f>
        <v>147.59472000000005</v>
      </c>
      <c r="CA41" s="14">
        <f t="shared" si="39"/>
        <v>38.031463918082679</v>
      </c>
      <c r="CB41" s="22">
        <f t="shared" si="10"/>
        <v>323.29893699066071</v>
      </c>
      <c r="CC41" s="60">
        <f t="shared" si="11"/>
        <v>616.63227032399402</v>
      </c>
      <c r="CD41" s="60">
        <f ca="1">AVERAGE(OFFSET($CC$3,0,0,'Données projet'!$E$12+1,1))-AVERAGE(OFFSET($H$3,0,0,'Données projet'!$E$12+1,1))</f>
        <v>544.70109088764275</v>
      </c>
      <c r="CE41" s="60">
        <f t="shared" si="40"/>
        <v>294.45557293177131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26.333333333333332</v>
      </c>
      <c r="CT41" s="13">
        <f>IF('Données projet'!$A$140&gt;35,CT40+CS41-DB40,IF(A41&lt;'Données projet'!$A$140,$CQ$205^A41,IF(A41='Données projet'!$A$140,'Données projet'!$B$140,CT40+CS41-DB40)))</f>
        <v>432.66666666666663</v>
      </c>
      <c r="CU41" s="18">
        <f>CT41*VLOOKUP('Données projet'!$B$13,Paramètres!$A$1:$I$89,3,0)*VLOOKUP('Données projet'!$B$13,Paramètres!$A$1:$I$89,5,0)</f>
        <v>241.86066666666665</v>
      </c>
      <c r="CV41" s="14">
        <f t="shared" si="41"/>
        <v>58.839681864356905</v>
      </c>
      <c r="CW41" s="22">
        <f t="shared" si="13"/>
        <v>523.71977369153274</v>
      </c>
      <c r="CX41" s="60">
        <f t="shared" si="14"/>
        <v>817.05310702486599</v>
      </c>
      <c r="CY41" s="60">
        <f ca="1">AVERAGE(OFFSET($CX$3,0,0,'Données projet'!$E$13+1,1))-AVERAGE(OFFSET($H$3,0,0,'Données projet'!$E$13+1,1))</f>
        <v>364.18190245972994</v>
      </c>
      <c r="CZ41" s="60">
        <f t="shared" si="42"/>
        <v>509.86381152100745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14.6</v>
      </c>
      <c r="DO41" s="13">
        <f>IF('Données projet'!$A$166&gt;35,DO40+DN41-DW40,IF(A41&lt;'Données projet'!$A$166,$DL$205^A41,IF(A41='Données projet'!$A$166,'Données projet'!$B$166,DO40+DN41-DW40)))</f>
        <v>237.79999999999993</v>
      </c>
      <c r="DP41" s="18">
        <f>DO41*VLOOKUP('Données projet'!$B$14,Paramètres!$A$1:$I$89,3,0)*VLOOKUP('Données projet'!$B$14,Paramètres!$A$1:$I$89,5,0)</f>
        <v>111.29039999999998</v>
      </c>
      <c r="DQ41" s="14">
        <f t="shared" si="43"/>
        <v>29.634806205918217</v>
      </c>
      <c r="DR41" s="22">
        <f t="shared" si="16"/>
        <v>245.44473414197418</v>
      </c>
      <c r="DS41" s="60">
        <f t="shared" si="17"/>
        <v>538.77806747530747</v>
      </c>
      <c r="DT41" s="60">
        <f ca="1">AVERAGE(OFFSET($DS$3,0,0,'Données projet'!$E$14+1,1))-AVERAGE(OFFSET($H$3,0,0,'Données projet'!$E$14+1,1))</f>
        <v>399.92909819003523</v>
      </c>
      <c r="DU41" s="60">
        <f t="shared" si="44"/>
        <v>163.7053537268381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0">
        <f t="shared" si="0"/>
        <v>617.93977141159837</v>
      </c>
      <c r="S42" s="60">
        <f ca="1">AVERAGE(OFFSET($R$3,0,0,'Données projet'!$E$9+1,1))-AVERAGE(OFFSET($H$3,0,0,'Données projet'!$E$9+1,1))</f>
        <v>512.40280113190443</v>
      </c>
      <c r="T42" s="60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6.7948717948717956</v>
      </c>
      <c r="AI42" s="14">
        <f>IF('Données projet'!$A$62&gt;35,AI41+AH42-AQ41,IF(A42&lt;'Données projet'!$A$62,$AF$205^A42,IF(A42='Données projet'!$A$62,'Données projet'!$B$62,AI41+AH42-AQ41)))</f>
        <v>170.76923076923077</v>
      </c>
      <c r="AJ42" s="14">
        <f>AI42*VLOOKUP('Données projet'!$B$10,Paramètres!$A$1:$I$89,3,0)*VLOOKUP('Données projet'!$B$10,Paramètres!$A$1:$I$89,5,0)</f>
        <v>162.50399999999999</v>
      </c>
      <c r="AK42" s="14">
        <f t="shared" si="35"/>
        <v>41.406788145180982</v>
      </c>
      <c r="AL42" s="22">
        <f t="shared" si="4"/>
        <v>355.14462268619019</v>
      </c>
      <c r="AM42" s="60">
        <f t="shared" si="5"/>
        <v>648.4779560195235</v>
      </c>
      <c r="AN42" s="60">
        <f ca="1">AVERAGE(OFFSET($AM$3,0,0,'Données projet'!$E$10+1,1))-AVERAGE(OFFSET($H$3,0,0,'Données projet'!$E$10+1,1))</f>
        <v>407.20940357901344</v>
      </c>
      <c r="AO42" s="60">
        <f t="shared" si="36"/>
        <v>369.14696927548397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5.74</v>
      </c>
      <c r="BD42" s="13">
        <f>IF('Données projet'!$A$88&gt;35,BD41+BC42-BL41,IF(A42&lt;'Données projet'!$A$88,$BA$205^A42,IF(A42='Données projet'!$A$88,'Données projet'!$B$88,BD41+BC42-BL41)))</f>
        <v>103.65999999999997</v>
      </c>
      <c r="BE42" s="14">
        <f>BD42*VLOOKUP('Données projet'!$B$11,Paramètres!$A$1:$I$89,3,0)*VLOOKUP('Données projet'!$B$11,Paramètres!$A$1:$I$89,5,0)</f>
        <v>90.557375999999991</v>
      </c>
      <c r="BF42" s="14">
        <f t="shared" si="37"/>
        <v>24.699602322908831</v>
      </c>
      <c r="BG42" s="22">
        <f t="shared" si="7"/>
        <v>200.73923724573285</v>
      </c>
      <c r="BH42" s="60">
        <f t="shared" si="8"/>
        <v>494.07257057906617</v>
      </c>
      <c r="BI42" s="60">
        <f ca="1">AVERAGE(OFFSET($BH$3,0,0,'Données projet'!$E$11+1,1))-AVERAGE(OFFSET($H$3,0,0,'Données projet'!$E$11+1,1))</f>
        <v>202.5548390231225</v>
      </c>
      <c r="BJ42" s="60">
        <f t="shared" si="38"/>
        <v>184.62184077734179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163.80000000000004</v>
      </c>
      <c r="BZ42" s="14">
        <f>BY42*VLOOKUP('Données projet'!$B$12,Paramètres!$A$1:$I$89,3,0)*VLOOKUP('Données projet'!$B$12,Paramètres!$A$1:$I$89,5,0)</f>
        <v>158.42736000000005</v>
      </c>
      <c r="CA42" s="14">
        <f t="shared" si="39"/>
        <v>40.487598405868248</v>
      </c>
      <c r="CB42" s="22">
        <f t="shared" si="10"/>
        <v>346.44355255688725</v>
      </c>
      <c r="CC42" s="60">
        <f t="shared" si="11"/>
        <v>639.77688589022057</v>
      </c>
      <c r="CD42" s="60">
        <f ca="1">AVERAGE(OFFSET($CC$3,0,0,'Données projet'!$E$12+1,1))-AVERAGE(OFFSET($H$3,0,0,'Données projet'!$E$12+1,1))</f>
        <v>544.70109088764275</v>
      </c>
      <c r="CE42" s="60">
        <f t="shared" si="40"/>
        <v>294.45557293177131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26.333333333333332</v>
      </c>
      <c r="CT42" s="13">
        <f>IF('Données projet'!$A$140&gt;35,CT41+CS42-DB41,IF(A42&lt;'Données projet'!$A$140,$CQ$205^A42,IF(A42='Données projet'!$A$140,'Données projet'!$B$140,CT41+CS42-DB41)))</f>
        <v>458.99999999999994</v>
      </c>
      <c r="CU42" s="18">
        <f>CT42*VLOOKUP('Données projet'!$B$13,Paramètres!$A$1:$I$89,3,0)*VLOOKUP('Données projet'!$B$13,Paramètres!$A$1:$I$89,5,0)</f>
        <v>256.58099999999996</v>
      </c>
      <c r="CV42" s="14">
        <f t="shared" si="41"/>
        <v>61.993024805604456</v>
      </c>
      <c r="CW42" s="22">
        <f t="shared" si="13"/>
        <v>554.84975986976099</v>
      </c>
      <c r="CX42" s="60">
        <f t="shared" si="14"/>
        <v>848.18309320309436</v>
      </c>
      <c r="CY42" s="60">
        <f ca="1">AVERAGE(OFFSET($CX$3,0,0,'Données projet'!$E$13+1,1))-AVERAGE(OFFSET($H$3,0,0,'Données projet'!$E$13+1,1))</f>
        <v>364.18190245972994</v>
      </c>
      <c r="CZ42" s="60">
        <f t="shared" si="42"/>
        <v>509.86381152100745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14.6</v>
      </c>
      <c r="DO42" s="13">
        <f>IF('Données projet'!$A$166&gt;35,DO41+DN42-DW41,IF(A42&lt;'Données projet'!$A$166,$DL$205^A42,IF(A42='Données projet'!$A$166,'Données projet'!$B$166,DO41+DN42-DW41)))</f>
        <v>252.39999999999992</v>
      </c>
      <c r="DP42" s="18">
        <f>DO42*VLOOKUP('Données projet'!$B$14,Paramètres!$A$1:$I$89,3,0)*VLOOKUP('Données projet'!$B$14,Paramètres!$A$1:$I$89,5,0)</f>
        <v>118.12319999999995</v>
      </c>
      <c r="DQ42" s="14">
        <f t="shared" si="43"/>
        <v>31.236865730893584</v>
      </c>
      <c r="DR42" s="22">
        <f t="shared" si="16"/>
        <v>260.13544781463958</v>
      </c>
      <c r="DS42" s="60">
        <f t="shared" si="17"/>
        <v>553.46878114797289</v>
      </c>
      <c r="DT42" s="60">
        <f ca="1">AVERAGE(OFFSET($DS$3,0,0,'Données projet'!$E$14+1,1))-AVERAGE(OFFSET($H$3,0,0,'Données projet'!$E$14+1,1))</f>
        <v>399.92909819003523</v>
      </c>
      <c r="DU42" s="60">
        <f t="shared" si="44"/>
        <v>163.7053537268381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0">
        <f t="shared" si="0"/>
        <v>639.59037499870374</v>
      </c>
      <c r="S43" s="60">
        <f ca="1">AVERAGE(OFFSET($R$3,0,0,'Données projet'!$E$9+1,1))-AVERAGE(OFFSET($H$3,0,0,'Données projet'!$E$9+1,1))</f>
        <v>512.40280113190443</v>
      </c>
      <c r="T43" s="60">
        <f t="shared" si="34"/>
        <v>278.21741231699929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177.56410256410257</v>
      </c>
      <c r="AG43" s="13">
        <f>VLOOKUP(A43,'Données projet'!$A$61:$I$81,9,0)</f>
        <v>6.7948717948717956</v>
      </c>
      <c r="AH43" s="13">
        <f t="array" ref="AH43">INDEX(AG:AG,MIN(IF(ISNUMBER(AG43:AG239),ROW(AG43:AG239),"")))</f>
        <v>6.7948717948717956</v>
      </c>
      <c r="AI43" s="14">
        <f>IF('Données projet'!$A$62&gt;35,AI42+AH43-AQ42,IF(A43&lt;'Données projet'!$A$62,$AF$205^A43,IF(A43='Données projet'!$A$62,'Données projet'!$B$62,AI42+AH43-AQ42)))</f>
        <v>177.56410256410257</v>
      </c>
      <c r="AJ43" s="14">
        <f>AI43*VLOOKUP('Données projet'!$B$10,Paramètres!$A$1:$I$89,3,0)*VLOOKUP('Données projet'!$B$10,Paramètres!$A$1:$I$89,5,0)</f>
        <v>168.97000000000003</v>
      </c>
      <c r="AK43" s="14">
        <f t="shared" si="35"/>
        <v>42.85925631971174</v>
      </c>
      <c r="AL43" s="22">
        <f t="shared" si="4"/>
        <v>368.93595475683128</v>
      </c>
      <c r="AM43" s="60">
        <f t="shared" si="5"/>
        <v>662.26928809016454</v>
      </c>
      <c r="AN43" s="60">
        <f ca="1">AVERAGE(OFFSET($AM$3,0,0,'Données projet'!$E$10+1,1))-AVERAGE(OFFSET($H$3,0,0,'Données projet'!$E$10+1,1))</f>
        <v>407.20940357901344</v>
      </c>
      <c r="AO43" s="60">
        <f t="shared" si="36"/>
        <v>369.14696927548397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34.615384615384613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109.4</v>
      </c>
      <c r="BB43" s="13">
        <f>VLOOKUP(A43,'Données projet'!$A$87:$I$107,9,0)</f>
        <v>5.74</v>
      </c>
      <c r="BC43" s="13">
        <f t="array" ref="BC43">INDEX(BB:BB,MIN(IF(ISNUMBER(BB43:BB239),ROW(BB43:BB239),"")))</f>
        <v>5.74</v>
      </c>
      <c r="BD43" s="13">
        <f>IF('Données projet'!$A$88&gt;35,BD42+BC43-BL42,IF(A43&lt;'Données projet'!$A$88,$BA$205^A43,IF(A43='Données projet'!$A$88,'Données projet'!$B$88,BD42+BC43-BL42)))</f>
        <v>109.39999999999996</v>
      </c>
      <c r="BE43" s="14">
        <f>BD43*VLOOKUP('Données projet'!$B$11,Paramètres!$A$1:$I$89,3,0)*VLOOKUP('Données projet'!$B$11,Paramètres!$A$1:$I$89,5,0)</f>
        <v>95.57183999999998</v>
      </c>
      <c r="BF43" s="14">
        <f t="shared" si="37"/>
        <v>25.904284808769916</v>
      </c>
      <c r="BG43" s="22">
        <f t="shared" si="7"/>
        <v>211.57091737527423</v>
      </c>
      <c r="BH43" s="60">
        <f t="shared" si="8"/>
        <v>504.90425070860755</v>
      </c>
      <c r="BI43" s="60">
        <f ca="1">AVERAGE(OFFSET($BH$3,0,0,'Données projet'!$E$11+1,1))-AVERAGE(OFFSET($H$3,0,0,'Données projet'!$E$11+1,1))</f>
        <v>202.5548390231225</v>
      </c>
      <c r="BJ43" s="60">
        <f t="shared" si="38"/>
        <v>184.62184077734179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175.00000000000003</v>
      </c>
      <c r="BZ43" s="14">
        <f>BY43*VLOOKUP('Données projet'!$B$12,Paramètres!$A$1:$I$89,3,0)*VLOOKUP('Données projet'!$B$12,Paramètres!$A$1:$I$89,5,0)</f>
        <v>169.26000000000002</v>
      </c>
      <c r="CA43" s="14">
        <f t="shared" si="39"/>
        <v>42.924246146122272</v>
      </c>
      <c r="CB43" s="22">
        <f t="shared" si="10"/>
        <v>369.55422870449632</v>
      </c>
      <c r="CC43" s="60">
        <f t="shared" si="11"/>
        <v>662.88756203782964</v>
      </c>
      <c r="CD43" s="60">
        <f ca="1">AVERAGE(OFFSET($CC$3,0,0,'Données projet'!$E$12+1,1))-AVERAGE(OFFSET($H$3,0,0,'Données projet'!$E$12+1,1))</f>
        <v>544.70109088764275</v>
      </c>
      <c r="CE43" s="60">
        <f t="shared" si="40"/>
        <v>294.45557293177131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26.333333333333332</v>
      </c>
      <c r="CT43" s="13">
        <f>IF('Données projet'!$A$140&gt;35,CT42+CS43-DB42,IF(A43&lt;'Données projet'!$A$140,$CQ$205^A43,IF(A43='Données projet'!$A$140,'Données projet'!$B$140,CT42+CS43-DB42)))</f>
        <v>485.33333333333326</v>
      </c>
      <c r="CU43" s="18">
        <f>CT43*VLOOKUP('Données projet'!$B$13,Paramètres!$A$1:$I$89,3,0)*VLOOKUP('Données projet'!$B$13,Paramètres!$A$1:$I$89,5,0)</f>
        <v>271.30133333333328</v>
      </c>
      <c r="CV43" s="14">
        <f t="shared" si="41"/>
        <v>65.125367733252759</v>
      </c>
      <c r="CW43" s="22">
        <f t="shared" si="13"/>
        <v>585.94317102430398</v>
      </c>
      <c r="CX43" s="60">
        <f t="shared" si="14"/>
        <v>879.27650435763735</v>
      </c>
      <c r="CY43" s="60">
        <f ca="1">AVERAGE(OFFSET($CX$3,0,0,'Données projet'!$E$13+1,1))-AVERAGE(OFFSET($H$3,0,0,'Données projet'!$E$13+1,1))</f>
        <v>364.18190245972994</v>
      </c>
      <c r="CZ43" s="60">
        <f t="shared" si="42"/>
        <v>509.86381152100745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267</v>
      </c>
      <c r="DM43" s="13">
        <f>VLOOKUP(A43,'Données projet'!$A$165:$I$185,9,0)</f>
        <v>14.6</v>
      </c>
      <c r="DN43" s="13">
        <f t="array" ref="DN43">INDEX(DM:DM,MIN(IF(ISNUMBER(DM43:DM239),ROW(DM43:DM239),"")))</f>
        <v>14.6</v>
      </c>
      <c r="DO43" s="13">
        <f>IF('Données projet'!$A$166&gt;35,DO42+DN43-DW42,IF(A43&lt;'Données projet'!$A$166,$DL$205^A43,IF(A43='Données projet'!$A$166,'Données projet'!$B$166,DO42+DN43-DW42)))</f>
        <v>266.99999999999994</v>
      </c>
      <c r="DP43" s="18">
        <f>DO43*VLOOKUP('Données projet'!$B$14,Paramètres!$A$1:$I$89,3,0)*VLOOKUP('Données projet'!$B$14,Paramètres!$A$1:$I$89,5,0)</f>
        <v>124.95599999999997</v>
      </c>
      <c r="DQ43" s="14">
        <f t="shared" si="43"/>
        <v>32.828168295117194</v>
      </c>
      <c r="DR43" s="22">
        <f t="shared" si="16"/>
        <v>274.80742644732908</v>
      </c>
      <c r="DS43" s="60">
        <f t="shared" si="17"/>
        <v>568.14075978066239</v>
      </c>
      <c r="DT43" s="60">
        <f ca="1">AVERAGE(OFFSET($DS$3,0,0,'Données projet'!$E$14+1,1))-AVERAGE(OFFSET($H$3,0,0,'Données projet'!$E$14+1,1))</f>
        <v>399.92909819003523</v>
      </c>
      <c r="DU43" s="60">
        <f t="shared" si="44"/>
        <v>163.7053537268381</v>
      </c>
      <c r="DV43" s="16">
        <f>IF(ISNA(VLOOKUP(A43,'Données projet'!$A$165:$I$185,3,0)),0,VLOOKUP(A43,'Données projet'!$A$165:$I$185,3,0))</f>
        <v>1</v>
      </c>
      <c r="DW43" s="16">
        <f>IF(ISNA(VLOOKUP(A43,'Données projet'!$A$165:$I$185,4,0)),0,VLOOKUP(A43,'Données projet'!$A$165:$I$185,4,0))</f>
        <v>91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0">
        <f t="shared" si="0"/>
        <v>661.59709205070442</v>
      </c>
      <c r="S44" s="60">
        <f ca="1">AVERAGE(OFFSET($R$3,0,0,'Données projet'!$E$9+1,1))-AVERAGE(OFFSET($H$3,0,0,'Données projet'!$E$9+1,1))</f>
        <v>512.40280113190443</v>
      </c>
      <c r="T44" s="60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6.2820512820512819</v>
      </c>
      <c r="AI44" s="14">
        <f>IF('Données projet'!$A$62&gt;35,AI43+AH44-AQ43,IF(A44&lt;'Données projet'!$A$62,$AF$205^A44,IF(A44='Données projet'!$A$62,'Données projet'!$B$62,AI43+AH44-AQ43)))</f>
        <v>149.23076923076923</v>
      </c>
      <c r="AJ44" s="14">
        <f>AI44*VLOOKUP('Données projet'!$B$10,Paramètres!$A$1:$I$89,3,0)*VLOOKUP('Données projet'!$B$10,Paramètres!$A$1:$I$89,5,0)</f>
        <v>142.00799999999998</v>
      </c>
      <c r="AK44" s="14">
        <f t="shared" si="35"/>
        <v>36.756628141049653</v>
      </c>
      <c r="AL44" s="22">
        <f t="shared" si="4"/>
        <v>311.34839401232813</v>
      </c>
      <c r="AM44" s="60">
        <f t="shared" si="5"/>
        <v>604.68172734566144</v>
      </c>
      <c r="AN44" s="60">
        <f ca="1">AVERAGE(OFFSET($AM$3,0,0,'Données projet'!$E$10+1,1))-AVERAGE(OFFSET($H$3,0,0,'Données projet'!$E$10+1,1))</f>
        <v>407.20940357901344</v>
      </c>
      <c r="AO44" s="60">
        <f t="shared" si="36"/>
        <v>369.14696927548397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4.8599999999999968</v>
      </c>
      <c r="BD44" s="13">
        <f>IF('Données projet'!$A$88&gt;35,BD43+BC44-BL43,IF(A44&lt;'Données projet'!$A$88,$BA$205^A44,IF(A44='Données projet'!$A$88,'Données projet'!$B$88,BD43+BC44-BL43)))</f>
        <v>114.25999999999996</v>
      </c>
      <c r="BE44" s="14">
        <f>BD44*VLOOKUP('Données projet'!$B$11,Paramètres!$A$1:$I$89,3,0)*VLOOKUP('Données projet'!$B$11,Paramètres!$A$1:$I$89,5,0)</f>
        <v>99.817535999999976</v>
      </c>
      <c r="BF44" s="14">
        <f t="shared" si="37"/>
        <v>26.918523397124979</v>
      </c>
      <c r="BG44" s="22">
        <f t="shared" si="7"/>
        <v>220.73197011665931</v>
      </c>
      <c r="BH44" s="60">
        <f t="shared" si="8"/>
        <v>514.0653034499926</v>
      </c>
      <c r="BI44" s="60">
        <f ca="1">AVERAGE(OFFSET($BH$3,0,0,'Données projet'!$E$11+1,1))-AVERAGE(OFFSET($H$3,0,0,'Données projet'!$E$11+1,1))</f>
        <v>202.5548390231225</v>
      </c>
      <c r="BJ44" s="60">
        <f t="shared" si="38"/>
        <v>184.62184077734179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186.40000000000003</v>
      </c>
      <c r="BZ44" s="14">
        <f>BY44*VLOOKUP('Données projet'!$B$12,Paramètres!$A$1:$I$89,3,0)*VLOOKUP('Données projet'!$B$12,Paramètres!$A$1:$I$89,5,0)</f>
        <v>180.28608000000006</v>
      </c>
      <c r="CA44" s="14">
        <f t="shared" si="39"/>
        <v>45.38582781198636</v>
      </c>
      <c r="CB44" s="22">
        <f t="shared" si="10"/>
        <v>393.04523943920964</v>
      </c>
      <c r="CC44" s="60">
        <f t="shared" si="11"/>
        <v>686.37857277254295</v>
      </c>
      <c r="CD44" s="60">
        <f ca="1">AVERAGE(OFFSET($CC$3,0,0,'Données projet'!$E$12+1,1))-AVERAGE(OFFSET($H$3,0,0,'Données projet'!$E$12+1,1))</f>
        <v>544.70109088764275</v>
      </c>
      <c r="CE44" s="60">
        <f t="shared" si="40"/>
        <v>294.45557293177131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26.333333333333332</v>
      </c>
      <c r="CT44" s="13">
        <f>IF('Données projet'!$A$140&gt;35,CT43+CS44-DB43,IF(A44&lt;'Données projet'!$A$140,$CQ$205^A44,IF(A44='Données projet'!$A$140,'Données projet'!$B$140,CT43+CS44-DB43)))</f>
        <v>511.66666666666657</v>
      </c>
      <c r="CU44" s="18">
        <f>CT44*VLOOKUP('Données projet'!$B$13,Paramètres!$A$1:$I$89,3,0)*VLOOKUP('Données projet'!$B$13,Paramètres!$A$1:$I$89,5,0)</f>
        <v>286.02166666666665</v>
      </c>
      <c r="CV44" s="14">
        <f t="shared" si="41"/>
        <v>68.237979970003394</v>
      </c>
      <c r="CW44" s="22">
        <f t="shared" si="13"/>
        <v>617.00221789220029</v>
      </c>
      <c r="CX44" s="60">
        <f t="shared" si="14"/>
        <v>910.33555122553366</v>
      </c>
      <c r="CY44" s="60">
        <f ca="1">AVERAGE(OFFSET($CX$3,0,0,'Données projet'!$E$13+1,1))-AVERAGE(OFFSET($H$3,0,0,'Données projet'!$E$13+1,1))</f>
        <v>364.18190245972994</v>
      </c>
      <c r="CZ44" s="60">
        <f t="shared" si="42"/>
        <v>509.86381152100745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20.399999999999999</v>
      </c>
      <c r="DO44" s="13">
        <f>IF('Données projet'!$A$166&gt;35,DO43+DN44-DW43,IF(A44&lt;'Données projet'!$A$166,$DL$205^A44,IF(A44='Données projet'!$A$166,'Données projet'!$B$166,DO43+DN44-DW43)))</f>
        <v>196.39999999999992</v>
      </c>
      <c r="DP44" s="18">
        <f>DO44*VLOOKUP('Données projet'!$B$14,Paramètres!$A$1:$I$89,3,0)*VLOOKUP('Données projet'!$B$14,Paramètres!$A$1:$I$89,5,0)</f>
        <v>91.915199999999956</v>
      </c>
      <c r="DQ44" s="14">
        <f t="shared" si="43"/>
        <v>25.026557534351902</v>
      </c>
      <c r="DR44" s="22">
        <f t="shared" si="16"/>
        <v>203.67356103899616</v>
      </c>
      <c r="DS44" s="60">
        <f t="shared" si="17"/>
        <v>497.0068943723295</v>
      </c>
      <c r="DT44" s="60">
        <f ca="1">AVERAGE(OFFSET($DS$3,0,0,'Données projet'!$E$14+1,1))-AVERAGE(OFFSET($H$3,0,0,'Données projet'!$E$14+1,1))</f>
        <v>399.92909819003523</v>
      </c>
      <c r="DU44" s="60">
        <f t="shared" si="44"/>
        <v>163.7053537268381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0">
        <f t="shared" si="0"/>
        <v>683.57511849201842</v>
      </c>
      <c r="S45" s="60">
        <f ca="1">AVERAGE(OFFSET($R$3,0,0,'Données projet'!$E$9+1,1))-AVERAGE(OFFSET($H$3,0,0,'Données projet'!$E$9+1,1))</f>
        <v>512.40280113190443</v>
      </c>
      <c r="T45" s="60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6.2820512820512819</v>
      </c>
      <c r="AI45" s="14">
        <f>IF('Données projet'!$A$62&gt;35,AI44+AH45-AQ44,IF(A45&lt;'Données projet'!$A$62,$AF$205^A45,IF(A45='Données projet'!$A$62,'Données projet'!$B$62,AI44+AH45-AQ44)))</f>
        <v>155.5128205128205</v>
      </c>
      <c r="AJ45" s="14">
        <f>AI45*VLOOKUP('Données projet'!$B$10,Paramètres!$A$1:$I$89,3,0)*VLOOKUP('Données projet'!$B$10,Paramètres!$A$1:$I$89,5,0)</f>
        <v>147.98599999999999</v>
      </c>
      <c r="AK45" s="14">
        <f t="shared" si="35"/>
        <v>38.120537441454239</v>
      </c>
      <c r="AL45" s="22">
        <f t="shared" si="4"/>
        <v>324.13555271053275</v>
      </c>
      <c r="AM45" s="60">
        <f t="shared" si="5"/>
        <v>617.46888604386606</v>
      </c>
      <c r="AN45" s="60">
        <f ca="1">AVERAGE(OFFSET($AM$3,0,0,'Données projet'!$E$10+1,1))-AVERAGE(OFFSET($H$3,0,0,'Données projet'!$E$10+1,1))</f>
        <v>407.20940357901344</v>
      </c>
      <c r="AO45" s="60">
        <f t="shared" si="36"/>
        <v>369.14696927548397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4.8599999999999968</v>
      </c>
      <c r="BD45" s="13">
        <f>IF('Données projet'!$A$88&gt;35,BD44+BC45-BL44,IF(A45&lt;'Données projet'!$A$88,$BA$205^A45,IF(A45='Données projet'!$A$88,'Données projet'!$B$88,BD44+BC45-BL44)))</f>
        <v>119.11999999999996</v>
      </c>
      <c r="BE45" s="14">
        <f>BD45*VLOOKUP('Données projet'!$B$11,Paramètres!$A$1:$I$89,3,0)*VLOOKUP('Données projet'!$B$11,Paramètres!$A$1:$I$89,5,0)</f>
        <v>104.06323199999999</v>
      </c>
      <c r="BF45" s="14">
        <f t="shared" si="37"/>
        <v>27.927751280684614</v>
      </c>
      <c r="BG45" s="22">
        <f t="shared" si="7"/>
        <v>229.88429588052566</v>
      </c>
      <c r="BH45" s="60">
        <f t="shared" si="8"/>
        <v>523.21762921385903</v>
      </c>
      <c r="BI45" s="60">
        <f ca="1">AVERAGE(OFFSET($BH$3,0,0,'Données projet'!$E$11+1,1))-AVERAGE(OFFSET($H$3,0,0,'Données projet'!$E$11+1,1))</f>
        <v>202.5548390231225</v>
      </c>
      <c r="BJ45" s="60">
        <f t="shared" si="38"/>
        <v>184.62184077734179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197.80000000000004</v>
      </c>
      <c r="BZ45" s="14">
        <f>BY45*VLOOKUP('Données projet'!$B$12,Paramètres!$A$1:$I$89,3,0)*VLOOKUP('Données projet'!$B$12,Paramètres!$A$1:$I$89,5,0)</f>
        <v>191.31216000000003</v>
      </c>
      <c r="CA45" s="14">
        <f t="shared" si="39"/>
        <v>47.829936494057677</v>
      </c>
      <c r="CB45" s="22">
        <f t="shared" si="10"/>
        <v>416.50581806048382</v>
      </c>
      <c r="CC45" s="60">
        <f t="shared" si="11"/>
        <v>709.83915139381713</v>
      </c>
      <c r="CD45" s="60">
        <f ca="1">AVERAGE(OFFSET($CC$3,0,0,'Données projet'!$E$12+1,1))-AVERAGE(OFFSET($H$3,0,0,'Données projet'!$E$12+1,1))</f>
        <v>544.70109088764275</v>
      </c>
      <c r="CE45" s="60">
        <f t="shared" si="40"/>
        <v>294.45557293177131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538</v>
      </c>
      <c r="CR45" s="13">
        <f>VLOOKUP(A45,'Données projet'!$A$139:$I$159,9,0)</f>
        <v>26.333333333333332</v>
      </c>
      <c r="CS45" s="13">
        <f t="array" ref="CS45">INDEX(CR:CR,MIN(IF(ISNUMBER(CR45:CR241),ROW(CR45:CR241),"")))</f>
        <v>26.333333333333332</v>
      </c>
      <c r="CT45" s="13">
        <f>IF('Données projet'!$A$140&gt;35,CT44+CS45-DB44,IF(A45&lt;'Données projet'!$A$140,$CQ$205^A45,IF(A45='Données projet'!$A$140,'Données projet'!$B$140,CT44+CS45-DB44)))</f>
        <v>537.99999999999989</v>
      </c>
      <c r="CU45" s="18">
        <f>CT45*VLOOKUP('Données projet'!$B$13,Paramètres!$A$1:$I$89,3,0)*VLOOKUP('Données projet'!$B$13,Paramètres!$A$1:$I$89,5,0)</f>
        <v>300.74199999999996</v>
      </c>
      <c r="CV45" s="14">
        <f t="shared" si="41"/>
        <v>71.331992805448834</v>
      </c>
      <c r="CW45" s="22">
        <f t="shared" si="13"/>
        <v>648.02887080282335</v>
      </c>
      <c r="CX45" s="60">
        <f t="shared" si="14"/>
        <v>941.36220413615661</v>
      </c>
      <c r="CY45" s="60">
        <f ca="1">AVERAGE(OFFSET($CX$3,0,0,'Données projet'!$E$13+1,1))-AVERAGE(OFFSET($H$3,0,0,'Données projet'!$E$13+1,1))</f>
        <v>364.18190245972994</v>
      </c>
      <c r="CZ45" s="60">
        <f t="shared" si="42"/>
        <v>509.86381152100745</v>
      </c>
      <c r="DA45" s="16">
        <f>IF(ISNA(VLOOKUP(A45,'Données projet'!$A$139:$I$159,3,0)),0,VLOOKUP(A45,'Données projet'!$A$139:$I$159,3,0))</f>
        <v>4</v>
      </c>
      <c r="DB45" s="16">
        <f>IF(ISNA(VLOOKUP(A45,'Données projet'!$A$139:$I$159,4,0)),0,VLOOKUP(A45,'Données projet'!$A$139:$I$159,4,0))</f>
        <v>88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20.399999999999999</v>
      </c>
      <c r="DO45" s="13">
        <f>IF('Données projet'!$A$166&gt;35,DO44+DN45-DW44,IF(A45&lt;'Données projet'!$A$166,$DL$205^A45,IF(A45='Données projet'!$A$166,'Données projet'!$B$166,DO44+DN45-DW44)))</f>
        <v>216.79999999999993</v>
      </c>
      <c r="DP45" s="18">
        <f>DO45*VLOOKUP('Données projet'!$B$14,Paramètres!$A$1:$I$89,3,0)*VLOOKUP('Données projet'!$B$14,Paramètres!$A$1:$I$89,5,0)</f>
        <v>101.46239999999997</v>
      </c>
      <c r="DQ45" s="14">
        <f t="shared" si="43"/>
        <v>27.310099257465147</v>
      </c>
      <c r="DR45" s="22">
        <f t="shared" si="16"/>
        <v>224.27876954008505</v>
      </c>
      <c r="DS45" s="60">
        <f t="shared" si="17"/>
        <v>517.61210287341839</v>
      </c>
      <c r="DT45" s="60">
        <f ca="1">AVERAGE(OFFSET($DS$3,0,0,'Données projet'!$E$14+1,1))-AVERAGE(OFFSET($H$3,0,0,'Données projet'!$E$14+1,1))</f>
        <v>399.92909819003523</v>
      </c>
      <c r="DU45" s="60">
        <f t="shared" si="44"/>
        <v>163.7053537268381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0">
        <f t="shared" si="0"/>
        <v>705.52629626882026</v>
      </c>
      <c r="S46" s="60">
        <f ca="1">AVERAGE(OFFSET($R$3,0,0,'Données projet'!$E$9+1,1))-AVERAGE(OFFSET($H$3,0,0,'Données projet'!$E$9+1,1))</f>
        <v>512.40280113190443</v>
      </c>
      <c r="T46" s="60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6.2820512820512819</v>
      </c>
      <c r="AI46" s="14">
        <f>IF('Données projet'!$A$62&gt;35,AI45+AH46-AQ45,IF(A46&lt;'Données projet'!$A$62,$AF$205^A46,IF(A46='Données projet'!$A$62,'Données projet'!$B$62,AI45+AH46-AQ45)))</f>
        <v>161.79487179487177</v>
      </c>
      <c r="AJ46" s="14">
        <f>AI46*VLOOKUP('Données projet'!$B$10,Paramètres!$A$1:$I$89,3,0)*VLOOKUP('Données projet'!$B$10,Paramètres!$A$1:$I$89,5,0)</f>
        <v>153.96399999999997</v>
      </c>
      <c r="AK46" s="14">
        <f t="shared" si="35"/>
        <v>39.478046772815077</v>
      </c>
      <c r="AL46" s="22">
        <f t="shared" si="4"/>
        <v>336.91156479598618</v>
      </c>
      <c r="AM46" s="60">
        <f t="shared" si="5"/>
        <v>630.24489812931949</v>
      </c>
      <c r="AN46" s="60">
        <f ca="1">AVERAGE(OFFSET($AM$3,0,0,'Données projet'!$E$10+1,1))-AVERAGE(OFFSET($H$3,0,0,'Données projet'!$E$10+1,1))</f>
        <v>407.20940357901344</v>
      </c>
      <c r="AO46" s="60">
        <f t="shared" si="36"/>
        <v>369.14696927548397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4.8599999999999968</v>
      </c>
      <c r="BD46" s="13">
        <f>IF('Données projet'!$A$88&gt;35,BD45+BC46-BL45,IF(A46&lt;'Données projet'!$A$88,$BA$205^A46,IF(A46='Données projet'!$A$88,'Données projet'!$B$88,BD45+BC46-BL45)))</f>
        <v>123.97999999999996</v>
      </c>
      <c r="BE46" s="14">
        <f>BD46*VLOOKUP('Données projet'!$B$11,Paramètres!$A$1:$I$89,3,0)*VLOOKUP('Données projet'!$B$11,Paramètres!$A$1:$I$89,5,0)</f>
        <v>108.30892799999998</v>
      </c>
      <c r="BF46" s="14">
        <f t="shared" si="37"/>
        <v>28.932196275908854</v>
      </c>
      <c r="BG46" s="22">
        <f t="shared" si="7"/>
        <v>239.02829144720786</v>
      </c>
      <c r="BH46" s="60">
        <f t="shared" si="8"/>
        <v>532.36162478054121</v>
      </c>
      <c r="BI46" s="60">
        <f ca="1">AVERAGE(OFFSET($BH$3,0,0,'Données projet'!$E$11+1,1))-AVERAGE(OFFSET($H$3,0,0,'Données projet'!$E$11+1,1))</f>
        <v>202.5548390231225</v>
      </c>
      <c r="BJ46" s="60">
        <f t="shared" si="38"/>
        <v>184.62184077734179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209.20000000000005</v>
      </c>
      <c r="BZ46" s="14">
        <f>BY46*VLOOKUP('Données projet'!$B$12,Paramètres!$A$1:$I$89,3,0)*VLOOKUP('Données projet'!$B$12,Paramètres!$A$1:$I$89,5,0)</f>
        <v>202.33824000000007</v>
      </c>
      <c r="CA46" s="14">
        <f t="shared" si="39"/>
        <v>50.257693963357795</v>
      </c>
      <c r="CB46" s="22">
        <f t="shared" si="10"/>
        <v>439.93791831951495</v>
      </c>
      <c r="CC46" s="60">
        <f t="shared" si="11"/>
        <v>733.27125165284826</v>
      </c>
      <c r="CD46" s="60">
        <f ca="1">AVERAGE(OFFSET($CC$3,0,0,'Données projet'!$E$12+1,1))-AVERAGE(OFFSET($H$3,0,0,'Données projet'!$E$12+1,1))</f>
        <v>544.70109088764275</v>
      </c>
      <c r="CE46" s="60">
        <f t="shared" si="40"/>
        <v>294.45557293177131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25.166666666666668</v>
      </c>
      <c r="CT46" s="13">
        <f>IF('Données projet'!$A$140&gt;35,CT45+CS46-DB45,IF(A46&lt;'Données projet'!$A$140,$CQ$205^A46,IF(A46='Données projet'!$A$140,'Données projet'!$B$140,CT45+CS46-DB45)))</f>
        <v>475.16666666666652</v>
      </c>
      <c r="CU46" s="18">
        <f>CT46*VLOOKUP('Données projet'!$B$13,Paramètres!$A$1:$I$89,3,0)*VLOOKUP('Données projet'!$B$13,Paramètres!$A$1:$I$89,5,0)</f>
        <v>265.61816666666658</v>
      </c>
      <c r="CV46" s="14">
        <f t="shared" si="41"/>
        <v>63.918449963047308</v>
      </c>
      <c r="CW46" s="22">
        <f t="shared" si="13"/>
        <v>573.94294063008499</v>
      </c>
      <c r="CX46" s="60">
        <f t="shared" si="14"/>
        <v>867.27627396341836</v>
      </c>
      <c r="CY46" s="60">
        <f ca="1">AVERAGE(OFFSET($CX$3,0,0,'Données projet'!$E$13+1,1))-AVERAGE(OFFSET($H$3,0,0,'Données projet'!$E$13+1,1))</f>
        <v>364.18190245972994</v>
      </c>
      <c r="CZ46" s="60">
        <f t="shared" si="42"/>
        <v>509.86381152100745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20.399999999999999</v>
      </c>
      <c r="DO46" s="13">
        <f>IF('Données projet'!$A$166&gt;35,DO45+DN46-DW45,IF(A46&lt;'Données projet'!$A$166,$DL$205^A46,IF(A46='Données projet'!$A$166,'Données projet'!$B$166,DO45+DN46-DW45)))</f>
        <v>237.19999999999993</v>
      </c>
      <c r="DP46" s="18">
        <f>DO46*VLOOKUP('Données projet'!$B$14,Paramètres!$A$1:$I$89,3,0)*VLOOKUP('Données projet'!$B$14,Paramètres!$A$1:$I$89,5,0)</f>
        <v>111.00959999999996</v>
      </c>
      <c r="DQ46" s="14">
        <f t="shared" si="43"/>
        <v>29.568727576170897</v>
      </c>
      <c r="DR46" s="22">
        <f t="shared" si="16"/>
        <v>244.8405871951642</v>
      </c>
      <c r="DS46" s="60">
        <f t="shared" si="17"/>
        <v>538.17392052849755</v>
      </c>
      <c r="DT46" s="60">
        <f ca="1">AVERAGE(OFFSET($DS$3,0,0,'Données projet'!$E$14+1,1))-AVERAGE(OFFSET($H$3,0,0,'Données projet'!$E$14+1,1))</f>
        <v>399.92909819003523</v>
      </c>
      <c r="DU46" s="60">
        <f t="shared" si="44"/>
        <v>163.7053537268381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0">
        <f t="shared" si="0"/>
        <v>727.45225524198804</v>
      </c>
      <c r="S47" s="60">
        <f ca="1">AVERAGE(OFFSET($R$3,0,0,'Données projet'!$E$9+1,1))-AVERAGE(OFFSET($H$3,0,0,'Données projet'!$E$9+1,1))</f>
        <v>512.40280113190443</v>
      </c>
      <c r="T47" s="60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6.2820512820512819</v>
      </c>
      <c r="AI47" s="14">
        <f>IF('Données projet'!$A$62&gt;35,AI46+AH47-AQ46,IF(A47&lt;'Données projet'!$A$62,$AF$205^A47,IF(A47='Données projet'!$A$62,'Données projet'!$B$62,AI46+AH47-AQ46)))</f>
        <v>168.07692307692304</v>
      </c>
      <c r="AJ47" s="14">
        <f>AI47*VLOOKUP('Données projet'!$B$10,Paramètres!$A$1:$I$89,3,0)*VLOOKUP('Données projet'!$B$10,Paramètres!$A$1:$I$89,5,0)</f>
        <v>159.94199999999998</v>
      </c>
      <c r="AK47" s="14">
        <f t="shared" si="35"/>
        <v>40.829433068762448</v>
      </c>
      <c r="AL47" s="22">
        <f t="shared" si="4"/>
        <v>349.67691259476123</v>
      </c>
      <c r="AM47" s="60">
        <f t="shared" si="5"/>
        <v>643.01024592809449</v>
      </c>
      <c r="AN47" s="60">
        <f ca="1">AVERAGE(OFFSET($AM$3,0,0,'Données projet'!$E$10+1,1))-AVERAGE(OFFSET($H$3,0,0,'Données projet'!$E$10+1,1))</f>
        <v>407.20940357901344</v>
      </c>
      <c r="AO47" s="60">
        <f t="shared" si="36"/>
        <v>369.14696927548397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4.8599999999999968</v>
      </c>
      <c r="BD47" s="13">
        <f>IF('Données projet'!$A$88&gt;35,BD46+BC47-BL46,IF(A47&lt;'Données projet'!$A$88,$BA$205^A47,IF(A47='Données projet'!$A$88,'Données projet'!$B$88,BD46+BC47-BL46)))</f>
        <v>128.83999999999995</v>
      </c>
      <c r="BE47" s="14">
        <f>BD47*VLOOKUP('Données projet'!$B$11,Paramètres!$A$1:$I$89,3,0)*VLOOKUP('Données projet'!$B$11,Paramètres!$A$1:$I$89,5,0)</f>
        <v>112.55462399999996</v>
      </c>
      <c r="BF47" s="14">
        <f t="shared" si="37"/>
        <v>29.932067327275888</v>
      </c>
      <c r="BG47" s="22">
        <f t="shared" si="7"/>
        <v>248.16432072833879</v>
      </c>
      <c r="BH47" s="60">
        <f t="shared" si="8"/>
        <v>541.49765406167216</v>
      </c>
      <c r="BI47" s="60">
        <f ca="1">AVERAGE(OFFSET($BH$3,0,0,'Données projet'!$E$11+1,1))-AVERAGE(OFFSET($H$3,0,0,'Données projet'!$E$11+1,1))</f>
        <v>202.5548390231225</v>
      </c>
      <c r="BJ47" s="60">
        <f t="shared" si="38"/>
        <v>184.62184077734179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220.60000000000005</v>
      </c>
      <c r="BZ47" s="14">
        <f>BY47*VLOOKUP('Données projet'!$B$12,Paramètres!$A$1:$I$89,3,0)*VLOOKUP('Données projet'!$B$12,Paramètres!$A$1:$I$89,5,0)</f>
        <v>213.36432000000005</v>
      </c>
      <c r="CA47" s="14">
        <f t="shared" si="39"/>
        <v>52.670092827991724</v>
      </c>
      <c r="CB47" s="22">
        <f t="shared" si="10"/>
        <v>463.34326900875232</v>
      </c>
      <c r="CC47" s="60">
        <f t="shared" si="11"/>
        <v>756.67660234208563</v>
      </c>
      <c r="CD47" s="60">
        <f ca="1">AVERAGE(OFFSET($CC$3,0,0,'Données projet'!$E$12+1,1))-AVERAGE(OFFSET($H$3,0,0,'Données projet'!$E$12+1,1))</f>
        <v>544.70109088764275</v>
      </c>
      <c r="CE47" s="60">
        <f t="shared" si="40"/>
        <v>294.45557293177131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25.166666666666668</v>
      </c>
      <c r="CT47" s="13">
        <f>IF('Données projet'!$A$140&gt;35,CT46+CS47-DB46,IF(A47&lt;'Données projet'!$A$140,$CQ$205^A47,IF(A47='Données projet'!$A$140,'Données projet'!$B$140,CT46+CS47-DB46)))</f>
        <v>500.3333333333332</v>
      </c>
      <c r="CU47" s="18">
        <f>CT47*VLOOKUP('Données projet'!$B$13,Paramètres!$A$1:$I$89,3,0)*VLOOKUP('Données projet'!$B$13,Paramètres!$A$1:$I$89,5,0)</f>
        <v>279.68633333333327</v>
      </c>
      <c r="CV47" s="14">
        <f t="shared" si="41"/>
        <v>66.900717774032884</v>
      </c>
      <c r="CW47" s="22">
        <f t="shared" si="13"/>
        <v>603.63911401199607</v>
      </c>
      <c r="CX47" s="60">
        <f t="shared" si="14"/>
        <v>896.97244734532933</v>
      </c>
      <c r="CY47" s="60">
        <f ca="1">AVERAGE(OFFSET($CX$3,0,0,'Données projet'!$E$13+1,1))-AVERAGE(OFFSET($H$3,0,0,'Données projet'!$E$13+1,1))</f>
        <v>364.18190245972994</v>
      </c>
      <c r="CZ47" s="60">
        <f t="shared" si="42"/>
        <v>509.86381152100745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20.399999999999999</v>
      </c>
      <c r="DO47" s="13">
        <f>IF('Données projet'!$A$166&gt;35,DO46+DN47-DW46,IF(A47&lt;'Données projet'!$A$166,$DL$205^A47,IF(A47='Données projet'!$A$166,'Données projet'!$B$166,DO46+DN47-DW46)))</f>
        <v>257.59999999999991</v>
      </c>
      <c r="DP47" s="18">
        <f>DO47*VLOOKUP('Données projet'!$B$14,Paramètres!$A$1:$I$89,3,0)*VLOOKUP('Données projet'!$B$14,Paramètres!$A$1:$I$89,5,0)</f>
        <v>120.55679999999995</v>
      </c>
      <c r="DQ47" s="14">
        <f t="shared" si="43"/>
        <v>31.804828741198779</v>
      </c>
      <c r="DR47" s="22">
        <f t="shared" si="16"/>
        <v>265.36317005758775</v>
      </c>
      <c r="DS47" s="60">
        <f t="shared" si="17"/>
        <v>558.69650339092107</v>
      </c>
      <c r="DT47" s="60">
        <f ca="1">AVERAGE(OFFSET($DS$3,0,0,'Données projet'!$E$14+1,1))-AVERAGE(OFFSET($H$3,0,0,'Données projet'!$E$14+1,1))</f>
        <v>399.92909819003523</v>
      </c>
      <c r="DU47" s="60">
        <f t="shared" si="44"/>
        <v>163.7053537268381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0">
        <f t="shared" si="0"/>
        <v>749.35444730432789</v>
      </c>
      <c r="S48" s="60">
        <f ca="1">AVERAGE(OFFSET($R$3,0,0,'Données projet'!$E$9+1,1))-AVERAGE(OFFSET($H$3,0,0,'Données projet'!$E$9+1,1))</f>
        <v>512.40280113190443</v>
      </c>
      <c r="T48" s="60">
        <f t="shared" si="34"/>
        <v>278.21741231699929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174.35897435897436</v>
      </c>
      <c r="AG48" s="13">
        <f>VLOOKUP(A48,'Données projet'!$A$61:$I$81,9,0)</f>
        <v>6.2820512820512819</v>
      </c>
      <c r="AH48" s="13">
        <f t="array" ref="AH48">INDEX(AG:AG,MIN(IF(ISNUMBER(AG48:AG244),ROW(AG48:AG244),"")))</f>
        <v>6.2820512820512819</v>
      </c>
      <c r="AI48" s="14">
        <f>IF('Données projet'!$A$62&gt;35,AI47+AH48-AQ47,IF(A48&lt;'Données projet'!$A$62,$AF$205^A48,IF(A48='Données projet'!$A$62,'Données projet'!$B$62,AI47+AH48-AQ47)))</f>
        <v>174.35897435897431</v>
      </c>
      <c r="AJ48" s="14">
        <f>AI48*VLOOKUP('Données projet'!$B$10,Paramètres!$A$1:$I$89,3,0)*VLOOKUP('Données projet'!$B$10,Paramètres!$A$1:$I$89,5,0)</f>
        <v>165.91999999999996</v>
      </c>
      <c r="AK48" s="14">
        <f t="shared" si="35"/>
        <v>42.174951388767532</v>
      </c>
      <c r="AL48" s="22">
        <f t="shared" si="4"/>
        <v>362.43204033543674</v>
      </c>
      <c r="AM48" s="60">
        <f t="shared" si="5"/>
        <v>655.76537366877005</v>
      </c>
      <c r="AN48" s="60">
        <f ca="1">AVERAGE(OFFSET($AM$3,0,0,'Données projet'!$E$10+1,1))-AVERAGE(OFFSET($H$3,0,0,'Données projet'!$E$10+1,1))</f>
        <v>407.20940357901344</v>
      </c>
      <c r="AO48" s="60">
        <f t="shared" si="36"/>
        <v>369.14696927548397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133.69999999999999</v>
      </c>
      <c r="BB48" s="13">
        <f>VLOOKUP(A48,'Données projet'!$A$87:$I$107,9,0)</f>
        <v>4.8599999999999968</v>
      </c>
      <c r="BC48" s="13">
        <f t="array" ref="BC48">INDEX(BB:BB,MIN(IF(ISNUMBER(BB48:BB244),ROW(BB48:BB244),"")))</f>
        <v>4.8599999999999968</v>
      </c>
      <c r="BD48" s="13">
        <f>IF('Données projet'!$A$88&gt;35,BD47+BC48-BL47,IF(A48&lt;'Données projet'!$A$88,$BA$205^A48,IF(A48='Données projet'!$A$88,'Données projet'!$B$88,BD47+BC48-BL47)))</f>
        <v>133.69999999999993</v>
      </c>
      <c r="BE48" s="14">
        <f>BD48*VLOOKUP('Données projet'!$B$11,Paramètres!$A$1:$I$89,3,0)*VLOOKUP('Données projet'!$B$11,Paramètres!$A$1:$I$89,5,0)</f>
        <v>116.80031999999996</v>
      </c>
      <c r="BF48" s="14">
        <f t="shared" si="37"/>
        <v>30.927556723066434</v>
      </c>
      <c r="BG48" s="22">
        <f t="shared" si="7"/>
        <v>257.29271862600729</v>
      </c>
      <c r="BH48" s="60">
        <f t="shared" si="8"/>
        <v>550.62605195934066</v>
      </c>
      <c r="BI48" s="60">
        <f ca="1">AVERAGE(OFFSET($BH$3,0,0,'Données projet'!$E$11+1,1))-AVERAGE(OFFSET($H$3,0,0,'Données projet'!$E$11+1,1))</f>
        <v>202.5548390231225</v>
      </c>
      <c r="BJ48" s="60">
        <f t="shared" si="38"/>
        <v>184.62184077734179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232.00000000000006</v>
      </c>
      <c r="BZ48" s="14">
        <f>BY48*VLOOKUP('Données projet'!$B$12,Paramètres!$A$1:$I$89,3,0)*VLOOKUP('Données projet'!$B$12,Paramètres!$A$1:$I$89,5,0)</f>
        <v>224.39040000000006</v>
      </c>
      <c r="CA48" s="14">
        <f t="shared" si="39"/>
        <v>55.068017311015858</v>
      </c>
      <c r="CB48" s="22">
        <f t="shared" si="10"/>
        <v>486.72341015001939</v>
      </c>
      <c r="CC48" s="60">
        <f t="shared" si="11"/>
        <v>780.05674348335265</v>
      </c>
      <c r="CD48" s="60">
        <f ca="1">AVERAGE(OFFSET($CC$3,0,0,'Données projet'!$E$12+1,1))-AVERAGE(OFFSET($H$3,0,0,'Données projet'!$E$12+1,1))</f>
        <v>544.70109088764275</v>
      </c>
      <c r="CE48" s="60">
        <f t="shared" si="40"/>
        <v>294.45557293177131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56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25.166666666666668</v>
      </c>
      <c r="CT48" s="13">
        <f>IF('Données projet'!$A$140&gt;35,CT47+CS48-DB47,IF(A48&lt;'Données projet'!$A$140,$CQ$205^A48,IF(A48='Données projet'!$A$140,'Données projet'!$B$140,CT47+CS48-DB47)))</f>
        <v>525.49999999999989</v>
      </c>
      <c r="CU48" s="18">
        <f>CT48*VLOOKUP('Données projet'!$B$13,Paramètres!$A$1:$I$89,3,0)*VLOOKUP('Données projet'!$B$13,Paramètres!$A$1:$I$89,5,0)</f>
        <v>293.75449999999995</v>
      </c>
      <c r="CV48" s="14">
        <f t="shared" si="41"/>
        <v>69.865567977016994</v>
      </c>
      <c r="CW48" s="22">
        <f t="shared" si="13"/>
        <v>633.3049517266378</v>
      </c>
      <c r="CX48" s="60">
        <f t="shared" si="14"/>
        <v>926.63828505997117</v>
      </c>
      <c r="CY48" s="60">
        <f ca="1">AVERAGE(OFFSET($CX$3,0,0,'Données projet'!$E$13+1,1))-AVERAGE(OFFSET($H$3,0,0,'Données projet'!$E$13+1,1))</f>
        <v>364.18190245972994</v>
      </c>
      <c r="CZ48" s="60">
        <f t="shared" si="42"/>
        <v>509.86381152100745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20.399999999999999</v>
      </c>
      <c r="DO48" s="13">
        <f>IF('Données projet'!$A$166&gt;35,DO47+DN48-DW47,IF(A48&lt;'Données projet'!$A$166,$DL$205^A48,IF(A48='Données projet'!$A$166,'Données projet'!$B$166,DO47+DN48-DW47)))</f>
        <v>277.99999999999989</v>
      </c>
      <c r="DP48" s="18">
        <f>DO48*VLOOKUP('Données projet'!$B$14,Paramètres!$A$1:$I$89,3,0)*VLOOKUP('Données projet'!$B$14,Paramètres!$A$1:$I$89,5,0)</f>
        <v>130.10399999999996</v>
      </c>
      <c r="DQ48" s="14">
        <f t="shared" si="43"/>
        <v>34.020389560268086</v>
      </c>
      <c r="DR48" s="22">
        <f t="shared" si="16"/>
        <v>285.84997848413349</v>
      </c>
      <c r="DS48" s="60">
        <f t="shared" si="17"/>
        <v>579.1833118174668</v>
      </c>
      <c r="DT48" s="60">
        <f ca="1">AVERAGE(OFFSET($DS$3,0,0,'Données projet'!$E$14+1,1))-AVERAGE(OFFSET($H$3,0,0,'Données projet'!$E$14+1,1))</f>
        <v>399.92909819003523</v>
      </c>
      <c r="DU48" s="60">
        <f t="shared" si="44"/>
        <v>163.7053537268381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0">
        <f t="shared" si="0"/>
        <v>662.75452844747895</v>
      </c>
      <c r="S49" s="60">
        <f ca="1">AVERAGE(OFFSET($R$3,0,0,'Données projet'!$E$9+1,1))-AVERAGE(OFFSET($H$3,0,0,'Données projet'!$E$9+1,1))</f>
        <v>512.40280113190443</v>
      </c>
      <c r="T49" s="60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6.025641025641022</v>
      </c>
      <c r="AI49" s="14">
        <f>IF('Données projet'!$A$62&gt;35,AI48+AH49-AQ48,IF(A49&lt;'Données projet'!$A$62,$AF$205^A49,IF(A49='Données projet'!$A$62,'Données projet'!$B$62,AI48+AH49-AQ48)))</f>
        <v>180.38461538461533</v>
      </c>
      <c r="AJ49" s="14">
        <f>AI49*VLOOKUP('Données projet'!$B$10,Paramètres!$A$1:$I$89,3,0)*VLOOKUP('Données projet'!$B$10,Paramètres!$A$1:$I$89,5,0)</f>
        <v>171.65399999999994</v>
      </c>
      <c r="AK49" s="14">
        <f t="shared" si="35"/>
        <v>43.460255556663185</v>
      </c>
      <c r="AL49" s="22">
        <f t="shared" si="4"/>
        <v>374.65732842785491</v>
      </c>
      <c r="AM49" s="60">
        <f t="shared" si="5"/>
        <v>667.99066176118822</v>
      </c>
      <c r="AN49" s="60">
        <f ca="1">AVERAGE(OFFSET($AM$3,0,0,'Données projet'!$E$10+1,1))-AVERAGE(OFFSET($H$3,0,0,'Données projet'!$E$10+1,1))</f>
        <v>407.20940357901344</v>
      </c>
      <c r="AO49" s="60">
        <f t="shared" si="36"/>
        <v>369.14696927548397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4.1800000000000042</v>
      </c>
      <c r="BD49" s="13">
        <f>IF('Données projet'!$A$88&gt;35,BD48+BC49-BL48,IF(A49&lt;'Données projet'!$A$88,$BA$205^A49,IF(A49='Données projet'!$A$88,'Données projet'!$B$88,BD48+BC49-BL48)))</f>
        <v>109.87999999999994</v>
      </c>
      <c r="BE49" s="14">
        <f>BD49*VLOOKUP('Données projet'!$B$11,Paramètres!$A$1:$I$89,3,0)*VLOOKUP('Données projet'!$B$11,Paramètres!$A$1:$I$89,5,0)</f>
        <v>95.991167999999959</v>
      </c>
      <c r="BF49" s="14">
        <f t="shared" si="37"/>
        <v>26.004686376814568</v>
      </c>
      <c r="BG49" s="22">
        <f t="shared" si="7"/>
        <v>212.47611303961864</v>
      </c>
      <c r="BH49" s="60">
        <f t="shared" si="8"/>
        <v>505.80944637295192</v>
      </c>
      <c r="BI49" s="60">
        <f ca="1">AVERAGE(OFFSET($BH$3,0,0,'Données projet'!$E$11+1,1))-AVERAGE(OFFSET($H$3,0,0,'Données projet'!$E$11+1,1))</f>
        <v>202.5548390231225</v>
      </c>
      <c r="BJ49" s="60">
        <f t="shared" si="38"/>
        <v>184.62184077734179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187.00000000000006</v>
      </c>
      <c r="BZ49" s="14">
        <f>BY49*VLOOKUP('Données projet'!$B$12,Paramètres!$A$1:$I$89,3,0)*VLOOKUP('Données projet'!$B$12,Paramètres!$A$1:$I$89,5,0)</f>
        <v>180.86640000000006</v>
      </c>
      <c r="CA49" s="14">
        <f t="shared" si="39"/>
        <v>45.514890302102152</v>
      </c>
      <c r="CB49" s="22">
        <f t="shared" si="10"/>
        <v>394.28074727616132</v>
      </c>
      <c r="CC49" s="60">
        <f t="shared" si="11"/>
        <v>687.61408060949464</v>
      </c>
      <c r="CD49" s="60">
        <f ca="1">AVERAGE(OFFSET($CC$3,0,0,'Données projet'!$E$12+1,1))-AVERAGE(OFFSET($H$3,0,0,'Données projet'!$E$12+1,1))</f>
        <v>544.70109088764275</v>
      </c>
      <c r="CE49" s="60">
        <f t="shared" si="40"/>
        <v>294.45557293177131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25.166666666666668</v>
      </c>
      <c r="CT49" s="13">
        <f>IF('Données projet'!$A$140&gt;35,CT48+CS49-DB48,IF(A49&lt;'Données projet'!$A$140,$CQ$205^A49,IF(A49='Données projet'!$A$140,'Données projet'!$B$140,CT48+CS49-DB48)))</f>
        <v>550.66666666666652</v>
      </c>
      <c r="CU49" s="18">
        <f>CT49*VLOOKUP('Données projet'!$B$13,Paramètres!$A$1:$I$89,3,0)*VLOOKUP('Données projet'!$B$13,Paramètres!$A$1:$I$89,5,0)</f>
        <v>307.82266666666658</v>
      </c>
      <c r="CV49" s="14">
        <f t="shared" si="41"/>
        <v>72.813929947417051</v>
      </c>
      <c r="CW49" s="22">
        <f t="shared" si="13"/>
        <v>662.94207243619564</v>
      </c>
      <c r="CX49" s="60">
        <f t="shared" si="14"/>
        <v>956.27540576952902</v>
      </c>
      <c r="CY49" s="60">
        <f ca="1">AVERAGE(OFFSET($CX$3,0,0,'Données projet'!$E$13+1,1))-AVERAGE(OFFSET($H$3,0,0,'Données projet'!$E$13+1,1))</f>
        <v>364.18190245972994</v>
      </c>
      <c r="CZ49" s="60">
        <f t="shared" si="42"/>
        <v>509.86381152100745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20.399999999999999</v>
      </c>
      <c r="DO49" s="13">
        <f>IF('Données projet'!$A$166&gt;35,DO48+DN49-DW48,IF(A49&lt;'Données projet'!$A$166,$DL$205^A49,IF(A49='Données projet'!$A$166,'Données projet'!$B$166,DO48+DN49-DW48)))</f>
        <v>298.39999999999986</v>
      </c>
      <c r="DP49" s="18">
        <f>DO49*VLOOKUP('Données projet'!$B$14,Paramètres!$A$1:$I$89,3,0)*VLOOKUP('Données projet'!$B$14,Paramètres!$A$1:$I$89,5,0)</f>
        <v>139.65119999999993</v>
      </c>
      <c r="DQ49" s="14">
        <f t="shared" si="43"/>
        <v>36.217088715919452</v>
      </c>
      <c r="DR49" s="22">
        <f t="shared" si="16"/>
        <v>306.30393618022629</v>
      </c>
      <c r="DS49" s="60">
        <f t="shared" si="17"/>
        <v>599.63726951355966</v>
      </c>
      <c r="DT49" s="60">
        <f ca="1">AVERAGE(OFFSET($DS$3,0,0,'Données projet'!$E$14+1,1))-AVERAGE(OFFSET($H$3,0,0,'Données projet'!$E$14+1,1))</f>
        <v>399.92909819003523</v>
      </c>
      <c r="DU49" s="60">
        <f t="shared" si="44"/>
        <v>163.7053537268381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0">
        <f t="shared" si="0"/>
        <v>683.96045320765336</v>
      </c>
      <c r="S50" s="60">
        <f ca="1">AVERAGE(OFFSET($R$3,0,0,'Données projet'!$E$9+1,1))-AVERAGE(OFFSET($H$3,0,0,'Données projet'!$E$9+1,1))</f>
        <v>512.40280113190443</v>
      </c>
      <c r="T50" s="60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6.025641025641022</v>
      </c>
      <c r="AI50" s="14">
        <f>IF('Données projet'!$A$62&gt;35,AI49+AH50-AQ49,IF(A50&lt;'Données projet'!$A$62,$AF$205^A50,IF(A50='Données projet'!$A$62,'Données projet'!$B$62,AI49+AH50-AQ49)))</f>
        <v>186.41025641025635</v>
      </c>
      <c r="AJ50" s="14">
        <f>AI50*VLOOKUP('Données projet'!$B$10,Paramètres!$A$1:$I$89,3,0)*VLOOKUP('Données projet'!$B$10,Paramètres!$A$1:$I$89,5,0)</f>
        <v>177.38799999999995</v>
      </c>
      <c r="AK50" s="14">
        <f t="shared" si="35"/>
        <v>44.740570834460435</v>
      </c>
      <c r="AL50" s="22">
        <f t="shared" si="4"/>
        <v>386.87392753668519</v>
      </c>
      <c r="AM50" s="60">
        <f t="shared" si="5"/>
        <v>680.20726087001844</v>
      </c>
      <c r="AN50" s="60">
        <f ca="1">AVERAGE(OFFSET($AM$3,0,0,'Données projet'!$E$10+1,1))-AVERAGE(OFFSET($H$3,0,0,'Données projet'!$E$10+1,1))</f>
        <v>407.20940357901344</v>
      </c>
      <c r="AO50" s="60">
        <f t="shared" si="36"/>
        <v>369.14696927548397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4.1800000000000042</v>
      </c>
      <c r="BD50" s="13">
        <f>IF('Données projet'!$A$88&gt;35,BD49+BC50-BL49,IF(A50&lt;'Données projet'!$A$88,$BA$205^A50,IF(A50='Données projet'!$A$88,'Données projet'!$B$88,BD49+BC50-BL49)))</f>
        <v>114.05999999999995</v>
      </c>
      <c r="BE50" s="14">
        <f>BD50*VLOOKUP('Données projet'!$B$11,Paramètres!$A$1:$I$89,3,0)*VLOOKUP('Données projet'!$B$11,Paramètres!$A$1:$I$89,5,0)</f>
        <v>99.642815999999968</v>
      </c>
      <c r="BF50" s="14">
        <f t="shared" si="37"/>
        <v>26.876885672773401</v>
      </c>
      <c r="BG50" s="22">
        <f t="shared" si="7"/>
        <v>220.35514708008029</v>
      </c>
      <c r="BH50" s="60">
        <f t="shared" si="8"/>
        <v>513.68848041341357</v>
      </c>
      <c r="BI50" s="60">
        <f ca="1">AVERAGE(OFFSET($BH$3,0,0,'Données projet'!$E$11+1,1))-AVERAGE(OFFSET($H$3,0,0,'Données projet'!$E$11+1,1))</f>
        <v>202.5548390231225</v>
      </c>
      <c r="BJ50" s="60">
        <f t="shared" si="38"/>
        <v>184.62184077734179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198.00000000000006</v>
      </c>
      <c r="BZ50" s="14">
        <f>BY50*VLOOKUP('Données projet'!$B$12,Paramètres!$A$1:$I$89,3,0)*VLOOKUP('Données projet'!$B$12,Paramètres!$A$1:$I$89,5,0)</f>
        <v>191.50560000000007</v>
      </c>
      <c r="CA50" s="14">
        <f t="shared" si="39"/>
        <v>47.872666570685276</v>
      </c>
      <c r="CB50" s="22">
        <f t="shared" si="10"/>
        <v>416.9171476106103</v>
      </c>
      <c r="CC50" s="60">
        <f t="shared" si="11"/>
        <v>710.25048094394356</v>
      </c>
      <c r="CD50" s="60">
        <f ca="1">AVERAGE(OFFSET($CC$3,0,0,'Données projet'!$E$12+1,1))-AVERAGE(OFFSET($H$3,0,0,'Données projet'!$E$12+1,1))</f>
        <v>544.70109088764275</v>
      </c>
      <c r="CE50" s="60">
        <f t="shared" si="40"/>
        <v>294.45557293177131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25.166666666666668</v>
      </c>
      <c r="CT50" s="13">
        <f>IF('Données projet'!$A$140&gt;35,CT49+CS50-DB49,IF(A50&lt;'Données projet'!$A$140,$CQ$205^A50,IF(A50='Données projet'!$A$140,'Données projet'!$B$140,CT49+CS50-DB49)))</f>
        <v>575.83333333333314</v>
      </c>
      <c r="CU50" s="18">
        <f>CT50*VLOOKUP('Données projet'!$B$13,Paramètres!$A$1:$I$89,3,0)*VLOOKUP('Données projet'!$B$13,Paramètres!$A$1:$I$89,5,0)</f>
        <v>321.89083333333321</v>
      </c>
      <c r="CV50" s="14">
        <f t="shared" si="41"/>
        <v>75.746643310063419</v>
      </c>
      <c r="CW50" s="22">
        <f t="shared" si="13"/>
        <v>692.55193848724912</v>
      </c>
      <c r="CX50" s="60">
        <f t="shared" si="14"/>
        <v>985.88527182058237</v>
      </c>
      <c r="CY50" s="60">
        <f ca="1">AVERAGE(OFFSET($CX$3,0,0,'Données projet'!$E$13+1,1))-AVERAGE(OFFSET($H$3,0,0,'Données projet'!$E$13+1,1))</f>
        <v>364.18190245972994</v>
      </c>
      <c r="CZ50" s="60">
        <f t="shared" si="42"/>
        <v>509.86381152100745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20.399999999999999</v>
      </c>
      <c r="DO50" s="13">
        <f>IF('Données projet'!$A$166&gt;35,DO49+DN50-DW49,IF(A50&lt;'Données projet'!$A$166,$DL$205^A50,IF(A50='Données projet'!$A$166,'Données projet'!$B$166,DO49+DN50-DW49)))</f>
        <v>318.79999999999984</v>
      </c>
      <c r="DP50" s="18">
        <f>DO50*VLOOKUP('Données projet'!$B$14,Paramètres!$A$1:$I$89,3,0)*VLOOKUP('Données projet'!$B$14,Paramètres!$A$1:$I$89,5,0)</f>
        <v>149.19839999999994</v>
      </c>
      <c r="DQ50" s="14">
        <f t="shared" si="43"/>
        <v>38.396362373864498</v>
      </c>
      <c r="DR50" s="22">
        <f t="shared" si="16"/>
        <v>326.72754446781386</v>
      </c>
      <c r="DS50" s="60">
        <f t="shared" si="17"/>
        <v>620.06087780114717</v>
      </c>
      <c r="DT50" s="60">
        <f ca="1">AVERAGE(OFFSET($DS$3,0,0,'Données projet'!$E$14+1,1))-AVERAGE(OFFSET($H$3,0,0,'Données projet'!$E$14+1,1))</f>
        <v>399.92909819003523</v>
      </c>
      <c r="DU50" s="60">
        <f t="shared" si="44"/>
        <v>163.7053537268381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0">
        <f t="shared" si="0"/>
        <v>705.14140971202096</v>
      </c>
      <c r="S51" s="60">
        <f ca="1">AVERAGE(OFFSET($R$3,0,0,'Données projet'!$E$9+1,1))-AVERAGE(OFFSET($H$3,0,0,'Données projet'!$E$9+1,1))</f>
        <v>512.40280113190443</v>
      </c>
      <c r="T51" s="60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6.025641025641022</v>
      </c>
      <c r="AI51" s="14">
        <f>IF('Données projet'!$A$62&gt;35,AI50+AH51-AQ50,IF(A51&lt;'Données projet'!$A$62,$AF$205^A51,IF(A51='Données projet'!$A$62,'Données projet'!$B$62,AI50+AH51-AQ50)))</f>
        <v>192.43589743589737</v>
      </c>
      <c r="AJ51" s="14">
        <f>AI51*VLOOKUP('Données projet'!$B$10,Paramètres!$A$1:$I$89,3,0)*VLOOKUP('Données projet'!$B$10,Paramètres!$A$1:$I$89,5,0)</f>
        <v>183.12199999999993</v>
      </c>
      <c r="AK51" s="14">
        <f t="shared" si="35"/>
        <v>46.016076982551581</v>
      </c>
      <c r="AL51" s="22">
        <f t="shared" si="4"/>
        <v>399.08215074461054</v>
      </c>
      <c r="AM51" s="60">
        <f t="shared" si="5"/>
        <v>692.4154840779438</v>
      </c>
      <c r="AN51" s="60">
        <f ca="1">AVERAGE(OFFSET($AM$3,0,0,'Données projet'!$E$10+1,1))-AVERAGE(OFFSET($H$3,0,0,'Données projet'!$E$10+1,1))</f>
        <v>407.20940357901344</v>
      </c>
      <c r="AO51" s="60">
        <f t="shared" si="36"/>
        <v>369.14696927548397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4.1800000000000042</v>
      </c>
      <c r="BD51" s="13">
        <f>IF('Données projet'!$A$88&gt;35,BD50+BC51-BL50,IF(A51&lt;'Données projet'!$A$88,$BA$205^A51,IF(A51='Données projet'!$A$88,'Données projet'!$B$88,BD50+BC51-BL50)))</f>
        <v>118.23999999999995</v>
      </c>
      <c r="BE51" s="14">
        <f>BD51*VLOOKUP('Données projet'!$B$11,Paramètres!$A$1:$I$89,3,0)*VLOOKUP('Données projet'!$B$11,Paramètres!$A$1:$I$89,5,0)</f>
        <v>103.29446399999998</v>
      </c>
      <c r="BF51" s="14">
        <f t="shared" si="37"/>
        <v>27.745371426606621</v>
      </c>
      <c r="BG51" s="22">
        <f t="shared" si="7"/>
        <v>228.22771336800648</v>
      </c>
      <c r="BH51" s="60">
        <f t="shared" si="8"/>
        <v>521.56104670133982</v>
      </c>
      <c r="BI51" s="60">
        <f ca="1">AVERAGE(OFFSET($BH$3,0,0,'Données projet'!$E$11+1,1))-AVERAGE(OFFSET($H$3,0,0,'Données projet'!$E$11+1,1))</f>
        <v>202.5548390231225</v>
      </c>
      <c r="BJ51" s="60">
        <f t="shared" si="38"/>
        <v>184.62184077734179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209.00000000000006</v>
      </c>
      <c r="BZ51" s="14">
        <f>BY51*VLOOKUP('Données projet'!$B$12,Paramètres!$A$1:$I$89,3,0)*VLOOKUP('Données projet'!$B$12,Paramètres!$A$1:$I$89,5,0)</f>
        <v>202.14480000000006</v>
      </c>
      <c r="CA51" s="14">
        <f t="shared" si="39"/>
        <v>50.215236821738628</v>
      </c>
      <c r="CB51" s="22">
        <f t="shared" si="10"/>
        <v>439.52706413119489</v>
      </c>
      <c r="CC51" s="60">
        <f t="shared" si="11"/>
        <v>732.86039746452821</v>
      </c>
      <c r="CD51" s="60">
        <f ca="1">AVERAGE(OFFSET($CC$3,0,0,'Données projet'!$E$12+1,1))-AVERAGE(OFFSET($H$3,0,0,'Données projet'!$E$12+1,1))</f>
        <v>544.70109088764275</v>
      </c>
      <c r="CE51" s="60">
        <f t="shared" si="40"/>
        <v>294.45557293177131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>
        <f>VLOOKUP(A51,'Données projet'!$A$139:$I$159,2,0)</f>
        <v>601</v>
      </c>
      <c r="CR51" s="13">
        <f>VLOOKUP(A51,'Données projet'!$A$139:$I$159,9,0)</f>
        <v>25.166666666666668</v>
      </c>
      <c r="CS51" s="13">
        <f t="array" ref="CS51">INDEX(CR:CR,MIN(IF(ISNUMBER(CR51:CR247),ROW(CR51:CR247),"")))</f>
        <v>25.166666666666668</v>
      </c>
      <c r="CT51" s="13">
        <f>IF('Données projet'!$A$140&gt;35,CT50+CS51-DB50,IF(A51&lt;'Données projet'!$A$140,$CQ$205^A51,IF(A51='Données projet'!$A$140,'Données projet'!$B$140,CT50+CS51-DB50)))</f>
        <v>600.99999999999977</v>
      </c>
      <c r="CU51" s="18">
        <f>CT51*VLOOKUP('Données projet'!$B$13,Paramètres!$A$1:$I$89,3,0)*VLOOKUP('Données projet'!$B$13,Paramètres!$A$1:$I$89,5,0)</f>
        <v>335.95899999999989</v>
      </c>
      <c r="CV51" s="14">
        <f t="shared" si="41"/>
        <v>78.664470148496989</v>
      </c>
      <c r="CW51" s="22">
        <f t="shared" si="13"/>
        <v>722.13587717529879</v>
      </c>
      <c r="CX51" s="60">
        <f t="shared" si="14"/>
        <v>1015.4692105086322</v>
      </c>
      <c r="CY51" s="60">
        <f ca="1">AVERAGE(OFFSET($CX$3,0,0,'Données projet'!$E$13+1,1))-AVERAGE(OFFSET($H$3,0,0,'Données projet'!$E$13+1,1))</f>
        <v>364.18190245972994</v>
      </c>
      <c r="CZ51" s="60">
        <f t="shared" si="42"/>
        <v>509.86381152100745</v>
      </c>
      <c r="DA51" s="16">
        <f>IF(ISNA(VLOOKUP(A51,'Données projet'!$A$139:$I$159,3,0)),0,VLOOKUP(A51,'Données projet'!$A$139:$I$159,3,0))</f>
        <v>5</v>
      </c>
      <c r="DB51" s="16">
        <f>IF(ISNA(VLOOKUP(A51,'Données projet'!$A$139:$I$159,4,0)),0,VLOOKUP(A51,'Données projet'!$A$139:$I$159,4,0))</f>
        <v>102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20.399999999999999</v>
      </c>
      <c r="DO51" s="13">
        <f>IF('Données projet'!$A$166&gt;35,DO50+DN51-DW50,IF(A51&lt;'Données projet'!$A$166,$DL$205^A51,IF(A51='Données projet'!$A$166,'Données projet'!$B$166,DO50+DN51-DW50)))</f>
        <v>339.19999999999982</v>
      </c>
      <c r="DP51" s="18">
        <f>DO51*VLOOKUP('Données projet'!$B$14,Paramètres!$A$1:$I$89,3,0)*VLOOKUP('Données projet'!$B$14,Paramètres!$A$1:$I$89,5,0)</f>
        <v>158.74559999999991</v>
      </c>
      <c r="DQ51" s="14">
        <f t="shared" si="43"/>
        <v>40.559452507902058</v>
      </c>
      <c r="DR51" s="22">
        <f t="shared" si="16"/>
        <v>347.12296645126258</v>
      </c>
      <c r="DS51" s="60">
        <f t="shared" si="17"/>
        <v>640.4562997845959</v>
      </c>
      <c r="DT51" s="60">
        <f ca="1">AVERAGE(OFFSET($DS$3,0,0,'Données projet'!$E$14+1,1))-AVERAGE(OFFSET($H$3,0,0,'Données projet'!$E$14+1,1))</f>
        <v>399.92909819003523</v>
      </c>
      <c r="DU51" s="60">
        <f t="shared" si="44"/>
        <v>163.7053537268381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0">
        <f t="shared" si="0"/>
        <v>726.29886194422556</v>
      </c>
      <c r="S52" s="60">
        <f ca="1">AVERAGE(OFFSET($R$3,0,0,'Données projet'!$E$9+1,1))-AVERAGE(OFFSET($H$3,0,0,'Données projet'!$E$9+1,1))</f>
        <v>512.40280113190443</v>
      </c>
      <c r="T52" s="60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6.025641025641022</v>
      </c>
      <c r="AI52" s="14">
        <f>IF('Données projet'!$A$62&gt;35,AI51+AH52-AQ51,IF(A52&lt;'Données projet'!$A$62,$AF$205^A52,IF(A52='Données projet'!$A$62,'Données projet'!$B$62,AI51+AH52-AQ51)))</f>
        <v>198.4615384615384</v>
      </c>
      <c r="AJ52" s="14">
        <f>AI52*VLOOKUP('Données projet'!$B$10,Paramètres!$A$1:$I$89,3,0)*VLOOKUP('Données projet'!$B$10,Paramètres!$A$1:$I$89,5,0)</f>
        <v>188.85599999999994</v>
      </c>
      <c r="AK52" s="14">
        <f t="shared" si="35"/>
        <v>47.286941864448139</v>
      </c>
      <c r="AL52" s="22">
        <f t="shared" si="4"/>
        <v>411.28229041391364</v>
      </c>
      <c r="AM52" s="60">
        <f t="shared" si="5"/>
        <v>704.6156237472469</v>
      </c>
      <c r="AN52" s="60">
        <f ca="1">AVERAGE(OFFSET($AM$3,0,0,'Données projet'!$E$10+1,1))-AVERAGE(OFFSET($H$3,0,0,'Données projet'!$E$10+1,1))</f>
        <v>407.20940357901344</v>
      </c>
      <c r="AO52" s="60">
        <f t="shared" si="36"/>
        <v>369.14696927548397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4.1800000000000042</v>
      </c>
      <c r="BD52" s="13">
        <f>IF('Données projet'!$A$88&gt;35,BD51+BC52-BL51,IF(A52&lt;'Données projet'!$A$88,$BA$205^A52,IF(A52='Données projet'!$A$88,'Données projet'!$B$88,BD51+BC52-BL51)))</f>
        <v>122.41999999999996</v>
      </c>
      <c r="BE52" s="14">
        <f>BD52*VLOOKUP('Données projet'!$B$11,Paramètres!$A$1:$I$89,3,0)*VLOOKUP('Données projet'!$B$11,Paramètres!$A$1:$I$89,5,0)</f>
        <v>106.94611199999999</v>
      </c>
      <c r="BF52" s="14">
        <f t="shared" si="37"/>
        <v>28.610289960694857</v>
      </c>
      <c r="BG52" s="22">
        <f t="shared" si="7"/>
        <v>236.09406674821017</v>
      </c>
      <c r="BH52" s="60">
        <f t="shared" si="8"/>
        <v>529.42740008154351</v>
      </c>
      <c r="BI52" s="60">
        <f ca="1">AVERAGE(OFFSET($BH$3,0,0,'Données projet'!$E$11+1,1))-AVERAGE(OFFSET($H$3,0,0,'Données projet'!$E$11+1,1))</f>
        <v>202.5548390231225</v>
      </c>
      <c r="BJ52" s="60">
        <f t="shared" si="38"/>
        <v>184.62184077734179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220.00000000000006</v>
      </c>
      <c r="BZ52" s="14">
        <f>BY52*VLOOKUP('Données projet'!$B$12,Paramètres!$A$1:$I$89,3,0)*VLOOKUP('Données projet'!$B$12,Paramètres!$A$1:$I$89,5,0)</f>
        <v>212.78400000000005</v>
      </c>
      <c r="CA52" s="14">
        <f t="shared" si="39"/>
        <v>52.543492641808108</v>
      </c>
      <c r="CB52" s="22">
        <f t="shared" si="10"/>
        <v>462.11204968448243</v>
      </c>
      <c r="CC52" s="60">
        <f t="shared" si="11"/>
        <v>755.44538301781574</v>
      </c>
      <c r="CD52" s="60">
        <f ca="1">AVERAGE(OFFSET($CC$3,0,0,'Données projet'!$E$12+1,1))-AVERAGE(OFFSET($H$3,0,0,'Données projet'!$E$12+1,1))</f>
        <v>544.70109088764275</v>
      </c>
      <c r="CE52" s="60">
        <f t="shared" si="40"/>
        <v>294.45557293177131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23.5</v>
      </c>
      <c r="CT52" s="13">
        <f>IF('Données projet'!$A$140&gt;35,CT51+CS52-DB51,IF(A52&lt;'Données projet'!$A$140,$CQ$205^A52,IF(A52='Données projet'!$A$140,'Données projet'!$B$140,CT51+CS52-DB51)))</f>
        <v>522.49999999999977</v>
      </c>
      <c r="CU52" s="18">
        <f>CT52*VLOOKUP('Données projet'!$B$13,Paramètres!$A$1:$I$89,3,0)*VLOOKUP('Données projet'!$B$13,Paramètres!$A$1:$I$89,5,0)</f>
        <v>292.07749999999987</v>
      </c>
      <c r="CV52" s="14">
        <f t="shared" si="41"/>
        <v>69.513025042244749</v>
      </c>
      <c r="CW52" s="22">
        <f t="shared" si="13"/>
        <v>629.770164448576</v>
      </c>
      <c r="CX52" s="60">
        <f t="shared" si="14"/>
        <v>923.10349778190925</v>
      </c>
      <c r="CY52" s="60">
        <f ca="1">AVERAGE(OFFSET($CX$3,0,0,'Données projet'!$E$13+1,1))-AVERAGE(OFFSET($H$3,0,0,'Données projet'!$E$13+1,1))</f>
        <v>364.18190245972994</v>
      </c>
      <c r="CZ52" s="60">
        <f t="shared" si="42"/>
        <v>509.86381152100745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20.399999999999999</v>
      </c>
      <c r="DO52" s="13">
        <f>IF('Données projet'!$A$166&gt;35,DO51+DN52-DW51,IF(A52&lt;'Données projet'!$A$166,$DL$205^A52,IF(A52='Données projet'!$A$166,'Données projet'!$B$166,DO51+DN52-DW51)))</f>
        <v>359.5999999999998</v>
      </c>
      <c r="DP52" s="18">
        <f>DO52*VLOOKUP('Données projet'!$B$14,Paramètres!$A$1:$I$89,3,0)*VLOOKUP('Données projet'!$B$14,Paramètres!$A$1:$I$89,5,0)</f>
        <v>168.29279999999991</v>
      </c>
      <c r="DQ52" s="14">
        <f t="shared" si="43"/>
        <v>42.707443263135069</v>
      </c>
      <c r="DR52" s="22">
        <f t="shared" si="16"/>
        <v>367.49209034996011</v>
      </c>
      <c r="DS52" s="60">
        <f t="shared" si="17"/>
        <v>660.82542368329337</v>
      </c>
      <c r="DT52" s="60">
        <f ca="1">AVERAGE(OFFSET($DS$3,0,0,'Données projet'!$E$14+1,1))-AVERAGE(OFFSET($H$3,0,0,'Données projet'!$E$14+1,1))</f>
        <v>399.92909819003523</v>
      </c>
      <c r="DU52" s="60">
        <f t="shared" si="44"/>
        <v>163.7053537268381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0">
        <f t="shared" si="0"/>
        <v>747.43411921957727</v>
      </c>
      <c r="S53" s="60">
        <f ca="1">AVERAGE(OFFSET($R$3,0,0,'Données projet'!$E$9+1,1))-AVERAGE(OFFSET($H$3,0,0,'Données projet'!$E$9+1,1))</f>
        <v>512.40280113190443</v>
      </c>
      <c r="T53" s="60">
        <f t="shared" si="34"/>
        <v>278.21741231699929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204.48717948717947</v>
      </c>
      <c r="AG53" s="13">
        <f>VLOOKUP(A53,'Données projet'!$A$61:$I$81,9,0)</f>
        <v>6.025641025641022</v>
      </c>
      <c r="AH53" s="13">
        <f t="array" ref="AH53">INDEX(AG:AG,MIN(IF(ISNUMBER(AG53:AG249),ROW(AG53:AG249),"")))</f>
        <v>6.025641025641022</v>
      </c>
      <c r="AI53" s="14">
        <f>IF('Données projet'!$A$62&gt;35,AI52+AH53-AQ52,IF(A53&lt;'Données projet'!$A$62,$AF$205^A53,IF(A53='Données projet'!$A$62,'Données projet'!$B$62,AI52+AH53-AQ52)))</f>
        <v>204.48717948717942</v>
      </c>
      <c r="AJ53" s="14">
        <f>AI53*VLOOKUP('Données projet'!$B$10,Paramètres!$A$1:$I$89,3,0)*VLOOKUP('Données projet'!$B$10,Paramètres!$A$1:$I$89,5,0)</f>
        <v>194.58999999999995</v>
      </c>
      <c r="AK53" s="14">
        <f t="shared" si="35"/>
        <v>48.553322571172053</v>
      </c>
      <c r="AL53" s="22">
        <f t="shared" si="4"/>
        <v>423.47462014479123</v>
      </c>
      <c r="AM53" s="60">
        <f t="shared" si="5"/>
        <v>716.80795347812455</v>
      </c>
      <c r="AN53" s="60">
        <f ca="1">AVERAGE(OFFSET($AM$3,0,0,'Données projet'!$E$10+1,1))-AVERAGE(OFFSET($H$3,0,0,'Données projet'!$E$10+1,1))</f>
        <v>407.20940357901344</v>
      </c>
      <c r="AO53" s="60">
        <f t="shared" si="36"/>
        <v>369.14696927548397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34.615384615384613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126.60000000000001</v>
      </c>
      <c r="BB53" s="13">
        <f>VLOOKUP(A53,'Données projet'!$A$87:$I$107,9,0)</f>
        <v>4.1800000000000042</v>
      </c>
      <c r="BC53" s="13">
        <f t="array" ref="BC53">INDEX(BB:BB,MIN(IF(ISNUMBER(BB53:BB249),ROW(BB53:BB249),"")))</f>
        <v>4.1800000000000042</v>
      </c>
      <c r="BD53" s="13">
        <f>IF('Données projet'!$A$88&gt;35,BD52+BC53-BL52,IF(A53&lt;'Données projet'!$A$88,$BA$205^A53,IF(A53='Données projet'!$A$88,'Données projet'!$B$88,BD52+BC53-BL52)))</f>
        <v>126.59999999999997</v>
      </c>
      <c r="BE53" s="14">
        <f>BD53*VLOOKUP('Données projet'!$B$11,Paramètres!$A$1:$I$89,3,0)*VLOOKUP('Données projet'!$B$11,Paramètres!$A$1:$I$89,5,0)</f>
        <v>110.59775999999998</v>
      </c>
      <c r="BF53" s="14">
        <f t="shared" si="37"/>
        <v>29.471777038327073</v>
      </c>
      <c r="BG53" s="22">
        <f t="shared" si="7"/>
        <v>243.95444367508625</v>
      </c>
      <c r="BH53" s="60">
        <f t="shared" si="8"/>
        <v>537.28777700841954</v>
      </c>
      <c r="BI53" s="60">
        <f ca="1">AVERAGE(OFFSET($BH$3,0,0,'Données projet'!$E$11+1,1))-AVERAGE(OFFSET($H$3,0,0,'Données projet'!$E$11+1,1))</f>
        <v>202.5548390231225</v>
      </c>
      <c r="BJ53" s="60">
        <f t="shared" si="38"/>
        <v>184.62184077734179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231.00000000000006</v>
      </c>
      <c r="BZ53" s="14">
        <f>BY53*VLOOKUP('Données projet'!$B$12,Paramètres!$A$1:$I$89,3,0)*VLOOKUP('Données projet'!$B$12,Paramètres!$A$1:$I$89,5,0)</f>
        <v>223.42320000000004</v>
      </c>
      <c r="CA53" s="14">
        <f t="shared" si="39"/>
        <v>54.858231422257631</v>
      </c>
      <c r="CB53" s="22">
        <f t="shared" si="10"/>
        <v>484.67349306043207</v>
      </c>
      <c r="CC53" s="60">
        <f t="shared" si="11"/>
        <v>778.00682639376532</v>
      </c>
      <c r="CD53" s="60">
        <f ca="1">AVERAGE(OFFSET($CC$3,0,0,'Données projet'!$E$12+1,1))-AVERAGE(OFFSET($H$3,0,0,'Données projet'!$E$12+1,1))</f>
        <v>544.70109088764275</v>
      </c>
      <c r="CE53" s="60">
        <f t="shared" si="40"/>
        <v>294.45557293177131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23.5</v>
      </c>
      <c r="CT53" s="13">
        <f>IF('Données projet'!$A$140&gt;35,CT52+CS53-DB52,IF(A53&lt;'Données projet'!$A$140,$CQ$205^A53,IF(A53='Données projet'!$A$140,'Données projet'!$B$140,CT52+CS53-DB52)))</f>
        <v>545.99999999999977</v>
      </c>
      <c r="CU53" s="18">
        <f>CT53*VLOOKUP('Données projet'!$B$13,Paramètres!$A$1:$I$89,3,0)*VLOOKUP('Données projet'!$B$13,Paramètres!$A$1:$I$89,5,0)</f>
        <v>305.21399999999988</v>
      </c>
      <c r="CV53" s="14">
        <f t="shared" si="41"/>
        <v>72.268419591231265</v>
      </c>
      <c r="CW53" s="22">
        <f t="shared" si="13"/>
        <v>657.44854745472765</v>
      </c>
      <c r="CX53" s="60">
        <f t="shared" si="14"/>
        <v>950.78188078806102</v>
      </c>
      <c r="CY53" s="60">
        <f ca="1">AVERAGE(OFFSET($CX$3,0,0,'Données projet'!$E$13+1,1))-AVERAGE(OFFSET($H$3,0,0,'Données projet'!$E$13+1,1))</f>
        <v>364.18190245972994</v>
      </c>
      <c r="CZ53" s="60">
        <f t="shared" si="42"/>
        <v>509.86381152100745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380</v>
      </c>
      <c r="DM53" s="13">
        <f>VLOOKUP(A53,'Données projet'!$A$165:$I$185,9,0)</f>
        <v>20.399999999999999</v>
      </c>
      <c r="DN53" s="13">
        <f t="array" ref="DN53">INDEX(DM:DM,MIN(IF(ISNUMBER(DM53:DM249),ROW(DM53:DM249),"")))</f>
        <v>20.399999999999999</v>
      </c>
      <c r="DO53" s="13">
        <f>IF('Données projet'!$A$166&gt;35,DO52+DN53-DW52,IF(A53&lt;'Données projet'!$A$166,$DL$205^A53,IF(A53='Données projet'!$A$166,'Données projet'!$B$166,DO52+DN53-DW52)))</f>
        <v>379.99999999999977</v>
      </c>
      <c r="DP53" s="18">
        <f>DO53*VLOOKUP('Données projet'!$B$14,Paramètres!$A$1:$I$89,3,0)*VLOOKUP('Données projet'!$B$14,Paramètres!$A$1:$I$89,5,0)</f>
        <v>177.83999999999992</v>
      </c>
      <c r="DQ53" s="14">
        <f t="shared" si="43"/>
        <v>44.841288830609102</v>
      </c>
      <c r="DR53" s="22">
        <f t="shared" si="16"/>
        <v>387.83657804664404</v>
      </c>
      <c r="DS53" s="60">
        <f t="shared" si="17"/>
        <v>681.16991137997729</v>
      </c>
      <c r="DT53" s="60">
        <f ca="1">AVERAGE(OFFSET($DS$3,0,0,'Données projet'!$E$14+1,1))-AVERAGE(OFFSET($H$3,0,0,'Données projet'!$E$14+1,1))</f>
        <v>399.92909819003523</v>
      </c>
      <c r="DU53" s="60">
        <f t="shared" si="44"/>
        <v>163.7053537268381</v>
      </c>
      <c r="DV53" s="16">
        <f>IF(ISNA(VLOOKUP(A53,'Données projet'!$A$165:$I$185,3,0)),0,VLOOKUP(A53,'Données projet'!$A$165:$I$185,3,0))</f>
        <v>2</v>
      </c>
      <c r="DW53" s="16">
        <f>IF(ISNA(VLOOKUP(A53,'Données projet'!$A$165:$I$185,4,0)),0,VLOOKUP(A53,'Données projet'!$A$165:$I$185,4,0))</f>
        <v>91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0">
        <f t="shared" si="0"/>
        <v>767.01346305295999</v>
      </c>
      <c r="S54" s="60">
        <f ca="1">AVERAGE(OFFSET($R$3,0,0,'Données projet'!$E$9+1,1))-AVERAGE(OFFSET($H$3,0,0,'Données projet'!$E$9+1,1))</f>
        <v>512.40280113190443</v>
      </c>
      <c r="T54" s="60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5.6410256410256405</v>
      </c>
      <c r="AI54" s="14">
        <f>IF('Données projet'!$A$62&gt;35,AI53+AH54-AQ53,IF(A54&lt;'Données projet'!$A$62,$AF$205^A54,IF(A54='Données projet'!$A$62,'Données projet'!$B$62,AI53+AH54-AQ53)))</f>
        <v>175.51282051282044</v>
      </c>
      <c r="AJ54" s="14">
        <f>AI54*VLOOKUP('Données projet'!$B$10,Paramètres!$A$1:$I$89,3,0)*VLOOKUP('Données projet'!$B$10,Paramètres!$A$1:$I$89,5,0)</f>
        <v>167.01799999999994</v>
      </c>
      <c r="AK54" s="14">
        <f t="shared" si="35"/>
        <v>42.421468466086189</v>
      </c>
      <c r="AL54" s="22">
        <f t="shared" si="4"/>
        <v>364.77374091176671</v>
      </c>
      <c r="AM54" s="60">
        <f t="shared" si="5"/>
        <v>658.10707424509997</v>
      </c>
      <c r="AN54" s="60">
        <f ca="1">AVERAGE(OFFSET($AM$3,0,0,'Données projet'!$E$10+1,1))-AVERAGE(OFFSET($H$3,0,0,'Données projet'!$E$10+1,1))</f>
        <v>407.20940357901344</v>
      </c>
      <c r="AO54" s="60">
        <f t="shared" si="36"/>
        <v>369.14696927548397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3.5799999999999983</v>
      </c>
      <c r="BD54" s="13">
        <f>IF('Données projet'!$A$88&gt;35,BD53+BC54-BL53,IF(A54&lt;'Données projet'!$A$88,$BA$205^A54,IF(A54='Données projet'!$A$88,'Données projet'!$B$88,BD53+BC54-BL53)))</f>
        <v>130.17999999999995</v>
      </c>
      <c r="BE54" s="14">
        <f>BD54*VLOOKUP('Données projet'!$B$11,Paramètres!$A$1:$I$89,3,0)*VLOOKUP('Données projet'!$B$11,Paramètres!$A$1:$I$89,5,0)</f>
        <v>113.72524799999997</v>
      </c>
      <c r="BF54" s="14">
        <f t="shared" si="37"/>
        <v>30.206973539156177</v>
      </c>
      <c r="BG54" s="22">
        <f t="shared" si="7"/>
        <v>250.68195251403026</v>
      </c>
      <c r="BH54" s="60">
        <f t="shared" si="8"/>
        <v>544.01528584736354</v>
      </c>
      <c r="BI54" s="60">
        <f ca="1">AVERAGE(OFFSET($BH$3,0,0,'Données projet'!$E$11+1,1))-AVERAGE(OFFSET($H$3,0,0,'Données projet'!$E$11+1,1))</f>
        <v>202.5548390231225</v>
      </c>
      <c r="BJ54" s="60">
        <f t="shared" si="38"/>
        <v>184.62184077734179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241.20000000000005</v>
      </c>
      <c r="BZ54" s="14">
        <f>BY54*VLOOKUP('Données projet'!$B$12,Paramètres!$A$1:$I$89,3,0)*VLOOKUP('Données projet'!$B$12,Paramètres!$A$1:$I$89,5,0)</f>
        <v>233.28864000000007</v>
      </c>
      <c r="CA54" s="14">
        <f t="shared" si="39"/>
        <v>56.993173773170618</v>
      </c>
      <c r="CB54" s="22">
        <f t="shared" si="10"/>
        <v>505.5741589882723</v>
      </c>
      <c r="CC54" s="60">
        <f t="shared" si="11"/>
        <v>798.90749232160556</v>
      </c>
      <c r="CD54" s="60">
        <f ca="1">AVERAGE(OFFSET($CC$3,0,0,'Données projet'!$E$12+1,1))-AVERAGE(OFFSET($H$3,0,0,'Données projet'!$E$12+1,1))</f>
        <v>544.70109088764275</v>
      </c>
      <c r="CE54" s="60">
        <f t="shared" si="40"/>
        <v>294.45557293177131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23.5</v>
      </c>
      <c r="CT54" s="13">
        <f>IF('Données projet'!$A$140&gt;35,CT53+CS54-DB53,IF(A54&lt;'Données projet'!$A$140,$CQ$205^A54,IF(A54='Données projet'!$A$140,'Données projet'!$B$140,CT53+CS54-DB53)))</f>
        <v>569.49999999999977</v>
      </c>
      <c r="CU54" s="18">
        <f>CT54*VLOOKUP('Données projet'!$B$13,Paramètres!$A$1:$I$89,3,0)*VLOOKUP('Données projet'!$B$13,Paramètres!$A$1:$I$89,5,0)</f>
        <v>318.3504999999999</v>
      </c>
      <c r="CV54" s="14">
        <f t="shared" si="41"/>
        <v>75.01003994649966</v>
      </c>
      <c r="CW54" s="22">
        <f t="shared" si="13"/>
        <v>685.10294040682004</v>
      </c>
      <c r="CX54" s="60">
        <f t="shared" si="14"/>
        <v>978.43627374015341</v>
      </c>
      <c r="CY54" s="60">
        <f ca="1">AVERAGE(OFFSET($CX$3,0,0,'Données projet'!$E$13+1,1))-AVERAGE(OFFSET($H$3,0,0,'Données projet'!$E$13+1,1))</f>
        <v>364.18190245972994</v>
      </c>
      <c r="CZ54" s="60">
        <f t="shared" si="42"/>
        <v>509.86381152100745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22.7</v>
      </c>
      <c r="DO54" s="13">
        <f>IF('Données projet'!$A$166&gt;35,DO53+DN54-DW53,IF(A54&lt;'Données projet'!$A$166,$DL$205^A54,IF(A54='Données projet'!$A$166,'Données projet'!$B$166,DO53+DN54-DW53)))</f>
        <v>311.69999999999976</v>
      </c>
      <c r="DP54" s="18">
        <f>DO54*VLOOKUP('Données projet'!$B$14,Paramètres!$A$1:$I$89,3,0)*VLOOKUP('Données projet'!$B$14,Paramètres!$A$1:$I$89,5,0)</f>
        <v>145.87559999999988</v>
      </c>
      <c r="DQ54" s="14">
        <f t="shared" si="43"/>
        <v>37.639785440563593</v>
      </c>
      <c r="DR54" s="22">
        <f t="shared" si="16"/>
        <v>319.62262964231468</v>
      </c>
      <c r="DS54" s="60">
        <f t="shared" si="17"/>
        <v>612.95596297564794</v>
      </c>
      <c r="DT54" s="60">
        <f ca="1">AVERAGE(OFFSET($DS$3,0,0,'Données projet'!$E$14+1,1))-AVERAGE(OFFSET($H$3,0,0,'Données projet'!$E$14+1,1))</f>
        <v>399.92909819003523</v>
      </c>
      <c r="DU54" s="60">
        <f t="shared" si="44"/>
        <v>163.7053537268381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0">
        <f t="shared" si="0"/>
        <v>786.57558808183126</v>
      </c>
      <c r="S55" s="60">
        <f ca="1">AVERAGE(OFFSET($R$3,0,0,'Données projet'!$E$9+1,1))-AVERAGE(OFFSET($H$3,0,0,'Données projet'!$E$9+1,1))</f>
        <v>512.40280113190443</v>
      </c>
      <c r="T55" s="60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5.6410256410256405</v>
      </c>
      <c r="AI55" s="14">
        <f>IF('Données projet'!$A$62&gt;35,AI54+AH55-AQ54,IF(A55&lt;'Données projet'!$A$62,$AF$205^A55,IF(A55='Données projet'!$A$62,'Données projet'!$B$62,AI54+AH55-AQ54)))</f>
        <v>181.15384615384608</v>
      </c>
      <c r="AJ55" s="14">
        <f>AI55*VLOOKUP('Données projet'!$B$10,Paramètres!$A$1:$I$89,3,0)*VLOOKUP('Données projet'!$B$10,Paramètres!$A$1:$I$89,5,0)</f>
        <v>172.38599999999991</v>
      </c>
      <c r="AK55" s="14">
        <f t="shared" si="35"/>
        <v>43.623973962324399</v>
      </c>
      <c r="AL55" s="22">
        <f t="shared" si="4"/>
        <v>376.21737131771482</v>
      </c>
      <c r="AM55" s="60">
        <f t="shared" si="5"/>
        <v>669.55070465104814</v>
      </c>
      <c r="AN55" s="60">
        <f ca="1">AVERAGE(OFFSET($AM$3,0,0,'Données projet'!$E$10+1,1))-AVERAGE(OFFSET($H$3,0,0,'Données projet'!$E$10+1,1))</f>
        <v>407.20940357901344</v>
      </c>
      <c r="AO55" s="60">
        <f t="shared" si="36"/>
        <v>369.14696927548397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3.5799999999999983</v>
      </c>
      <c r="BD55" s="13">
        <f>IF('Données projet'!$A$88&gt;35,BD54+BC55-BL54,IF(A55&lt;'Données projet'!$A$88,$BA$205^A55,IF(A55='Données projet'!$A$88,'Données projet'!$B$88,BD54+BC55-BL54)))</f>
        <v>133.75999999999993</v>
      </c>
      <c r="BE55" s="14">
        <f>BD55*VLOOKUP('Données projet'!$B$11,Paramètres!$A$1:$I$89,3,0)*VLOOKUP('Données projet'!$B$11,Paramètres!$A$1:$I$89,5,0)</f>
        <v>116.85273599999995</v>
      </c>
      <c r="BF55" s="14">
        <f t="shared" si="37"/>
        <v>30.939820092771573</v>
      </c>
      <c r="BG55" s="22">
        <f t="shared" si="7"/>
        <v>257.40536852824368</v>
      </c>
      <c r="BH55" s="60">
        <f t="shared" si="8"/>
        <v>550.73870186157706</v>
      </c>
      <c r="BI55" s="60">
        <f ca="1">AVERAGE(OFFSET($BH$3,0,0,'Données projet'!$E$11+1,1))-AVERAGE(OFFSET($H$3,0,0,'Données projet'!$E$11+1,1))</f>
        <v>202.5548390231225</v>
      </c>
      <c r="BJ55" s="60">
        <f t="shared" si="38"/>
        <v>184.62184077734179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251.40000000000003</v>
      </c>
      <c r="BZ55" s="14">
        <f>BY55*VLOOKUP('Données projet'!$B$12,Paramètres!$A$1:$I$89,3,0)*VLOOKUP('Données projet'!$B$12,Paramètres!$A$1:$I$89,5,0)</f>
        <v>243.15408000000005</v>
      </c>
      <c r="CA55" s="14">
        <f t="shared" si="39"/>
        <v>59.117629630943199</v>
      </c>
      <c r="CB55" s="22">
        <f t="shared" si="10"/>
        <v>526.45656094055948</v>
      </c>
      <c r="CC55" s="60">
        <f t="shared" si="11"/>
        <v>819.78989427389274</v>
      </c>
      <c r="CD55" s="60">
        <f ca="1">AVERAGE(OFFSET($CC$3,0,0,'Données projet'!$E$12+1,1))-AVERAGE(OFFSET($H$3,0,0,'Données projet'!$E$12+1,1))</f>
        <v>544.70109088764275</v>
      </c>
      <c r="CE55" s="60">
        <f t="shared" si="40"/>
        <v>294.45557293177131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23.5</v>
      </c>
      <c r="CT55" s="13">
        <f>IF('Données projet'!$A$140&gt;35,CT54+CS55-DB54,IF(A55&lt;'Données projet'!$A$140,$CQ$205^A55,IF(A55='Données projet'!$A$140,'Données projet'!$B$140,CT54+CS55-DB54)))</f>
        <v>592.99999999999977</v>
      </c>
      <c r="CU55" s="18">
        <f>CT55*VLOOKUP('Données projet'!$B$13,Paramètres!$A$1:$I$89,3,0)*VLOOKUP('Données projet'!$B$13,Paramètres!$A$1:$I$89,5,0)</f>
        <v>331.48699999999985</v>
      </c>
      <c r="CV55" s="14">
        <f t="shared" si="41"/>
        <v>77.738519494787681</v>
      </c>
      <c r="CW55" s="22">
        <f t="shared" si="13"/>
        <v>712.73444645342158</v>
      </c>
      <c r="CX55" s="60">
        <f t="shared" si="14"/>
        <v>1006.067779786755</v>
      </c>
      <c r="CY55" s="60">
        <f ca="1">AVERAGE(OFFSET($CX$3,0,0,'Données projet'!$E$13+1,1))-AVERAGE(OFFSET($H$3,0,0,'Données projet'!$E$13+1,1))</f>
        <v>364.18190245972994</v>
      </c>
      <c r="CZ55" s="60">
        <f t="shared" si="42"/>
        <v>509.86381152100745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22.7</v>
      </c>
      <c r="DO55" s="13">
        <f>IF('Données projet'!$A$166&gt;35,DO54+DN55-DW54,IF(A55&lt;'Données projet'!$A$166,$DL$205^A55,IF(A55='Données projet'!$A$166,'Données projet'!$B$166,DO54+DN55-DW54)))</f>
        <v>334.39999999999975</v>
      </c>
      <c r="DP55" s="18">
        <f>DO55*VLOOKUP('Données projet'!$B$14,Paramètres!$A$1:$I$89,3,0)*VLOOKUP('Données projet'!$B$14,Paramètres!$A$1:$I$89,5,0)</f>
        <v>156.49919999999989</v>
      </c>
      <c r="DQ55" s="14">
        <f t="shared" si="43"/>
        <v>40.051886402928353</v>
      </c>
      <c r="DR55" s="22">
        <f t="shared" si="16"/>
        <v>342.32647548509999</v>
      </c>
      <c r="DS55" s="60">
        <f t="shared" si="17"/>
        <v>635.65980881843325</v>
      </c>
      <c r="DT55" s="60">
        <f ca="1">AVERAGE(OFFSET($DS$3,0,0,'Données projet'!$E$14+1,1))-AVERAGE(OFFSET($H$3,0,0,'Données projet'!$E$14+1,1))</f>
        <v>399.92909819003523</v>
      </c>
      <c r="DU55" s="60">
        <f t="shared" si="44"/>
        <v>163.7053537268381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0">
        <f t="shared" si="0"/>
        <v>806.12127283656628</v>
      </c>
      <c r="S56" s="60">
        <f ca="1">AVERAGE(OFFSET($R$3,0,0,'Données projet'!$E$9+1,1))-AVERAGE(OFFSET($H$3,0,0,'Données projet'!$E$9+1,1))</f>
        <v>512.40280113190443</v>
      </c>
      <c r="T56" s="60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5.6410256410256405</v>
      </c>
      <c r="AI56" s="14">
        <f>IF('Données projet'!$A$62&gt;35,AI55+AH56-AQ55,IF(A56&lt;'Données projet'!$A$62,$AF$205^A56,IF(A56='Données projet'!$A$62,'Données projet'!$B$62,AI55+AH56-AQ55)))</f>
        <v>186.79487179487171</v>
      </c>
      <c r="AJ56" s="14">
        <f>AI56*VLOOKUP('Données projet'!$B$10,Paramètres!$A$1:$I$89,3,0)*VLOOKUP('Données projet'!$B$10,Paramètres!$A$1:$I$89,5,0)</f>
        <v>177.75399999999993</v>
      </c>
      <c r="AK56" s="14">
        <f t="shared" si="35"/>
        <v>44.822127969609177</v>
      </c>
      <c r="AL56" s="22">
        <f t="shared" si="4"/>
        <v>387.6534228804025</v>
      </c>
      <c r="AM56" s="60">
        <f t="shared" si="5"/>
        <v>680.98675621373582</v>
      </c>
      <c r="AN56" s="60">
        <f ca="1">AVERAGE(OFFSET($AM$3,0,0,'Données projet'!$E$10+1,1))-AVERAGE(OFFSET($H$3,0,0,'Données projet'!$E$10+1,1))</f>
        <v>407.20940357901344</v>
      </c>
      <c r="AO56" s="60">
        <f t="shared" si="36"/>
        <v>369.14696927548397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3.5799999999999983</v>
      </c>
      <c r="BD56" s="13">
        <f>IF('Données projet'!$A$88&gt;35,BD55+BC56-BL55,IF(A56&lt;'Données projet'!$A$88,$BA$205^A56,IF(A56='Données projet'!$A$88,'Données projet'!$B$88,BD55+BC56-BL55)))</f>
        <v>137.33999999999992</v>
      </c>
      <c r="BE56" s="14">
        <f>BD56*VLOOKUP('Données projet'!$B$11,Paramètres!$A$1:$I$89,3,0)*VLOOKUP('Données projet'!$B$11,Paramètres!$A$1:$I$89,5,0)</f>
        <v>119.98022399999995</v>
      </c>
      <c r="BF56" s="14">
        <f t="shared" si="37"/>
        <v>31.67038682263966</v>
      </c>
      <c r="BG56" s="22">
        <f t="shared" si="7"/>
        <v>264.12481384943067</v>
      </c>
      <c r="BH56" s="60">
        <f t="shared" si="8"/>
        <v>557.45814718276392</v>
      </c>
      <c r="BI56" s="60">
        <f ca="1">AVERAGE(OFFSET($BH$3,0,0,'Données projet'!$E$11+1,1))-AVERAGE(OFFSET($H$3,0,0,'Données projet'!$E$11+1,1))</f>
        <v>202.5548390231225</v>
      </c>
      <c r="BJ56" s="60">
        <f t="shared" si="38"/>
        <v>184.62184077734179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261.60000000000002</v>
      </c>
      <c r="BZ56" s="14">
        <f>BY56*VLOOKUP('Données projet'!$B$12,Paramètres!$A$1:$I$89,3,0)*VLOOKUP('Données projet'!$B$12,Paramètres!$A$1:$I$89,5,0)</f>
        <v>253.01952000000003</v>
      </c>
      <c r="CA56" s="14">
        <f t="shared" si="39"/>
        <v>61.232073131479261</v>
      </c>
      <c r="CB56" s="22">
        <f t="shared" si="10"/>
        <v>547.32152470399308</v>
      </c>
      <c r="CC56" s="60">
        <f t="shared" si="11"/>
        <v>840.65485803732645</v>
      </c>
      <c r="CD56" s="60">
        <f ca="1">AVERAGE(OFFSET($CC$3,0,0,'Données projet'!$E$12+1,1))-AVERAGE(OFFSET($H$3,0,0,'Données projet'!$E$12+1,1))</f>
        <v>544.70109088764275</v>
      </c>
      <c r="CE56" s="60">
        <f t="shared" si="40"/>
        <v>294.45557293177131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23.5</v>
      </c>
      <c r="CT56" s="13">
        <f>IF('Données projet'!$A$140&gt;35,CT55+CS56-DB55,IF(A56&lt;'Données projet'!$A$140,$CQ$205^A56,IF(A56='Données projet'!$A$140,'Données projet'!$B$140,CT55+CS56-DB55)))</f>
        <v>616.49999999999977</v>
      </c>
      <c r="CU56" s="18">
        <f>CT56*VLOOKUP('Données projet'!$B$13,Paramètres!$A$1:$I$89,3,0)*VLOOKUP('Données projet'!$B$13,Paramètres!$A$1:$I$89,5,0)</f>
        <v>344.62349999999992</v>
      </c>
      <c r="CV56" s="14">
        <f t="shared" si="41"/>
        <v>80.454438579998452</v>
      </c>
      <c r="CW56" s="22">
        <f t="shared" si="13"/>
        <v>740.34407636016385</v>
      </c>
      <c r="CX56" s="60">
        <f t="shared" si="14"/>
        <v>1033.6774096934971</v>
      </c>
      <c r="CY56" s="60">
        <f ca="1">AVERAGE(OFFSET($CX$3,0,0,'Données projet'!$E$13+1,1))-AVERAGE(OFFSET($H$3,0,0,'Données projet'!$E$13+1,1))</f>
        <v>364.18190245972994</v>
      </c>
      <c r="CZ56" s="60">
        <f t="shared" si="42"/>
        <v>509.86381152100745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22.7</v>
      </c>
      <c r="DO56" s="13">
        <f>IF('Données projet'!$A$166&gt;35,DO55+DN56-DW55,IF(A56&lt;'Données projet'!$A$166,$DL$205^A56,IF(A56='Données projet'!$A$166,'Données projet'!$B$166,DO55+DN56-DW55)))</f>
        <v>357.09999999999974</v>
      </c>
      <c r="DP56" s="18">
        <f>DO56*VLOOKUP('Données projet'!$B$14,Paramètres!$A$1:$I$89,3,0)*VLOOKUP('Données projet'!$B$14,Paramètres!$A$1:$I$89,5,0)</f>
        <v>167.12279999999987</v>
      </c>
      <c r="DQ56" s="14">
        <f t="shared" si="43"/>
        <v>42.444987720629342</v>
      </c>
      <c r="DR56" s="22">
        <f t="shared" si="16"/>
        <v>364.99723028009589</v>
      </c>
      <c r="DS56" s="60">
        <f t="shared" si="17"/>
        <v>658.33056361342915</v>
      </c>
      <c r="DT56" s="60">
        <f ca="1">AVERAGE(OFFSET($DS$3,0,0,'Données projet'!$E$14+1,1))-AVERAGE(OFFSET($H$3,0,0,'Données projet'!$E$14+1,1))</f>
        <v>399.92909819003523</v>
      </c>
      <c r="DU56" s="60">
        <f t="shared" si="44"/>
        <v>163.7053537268381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0">
        <f t="shared" si="0"/>
        <v>825.65123169891604</v>
      </c>
      <c r="S57" s="60">
        <f ca="1">AVERAGE(OFFSET($R$3,0,0,'Données projet'!$E$9+1,1))-AVERAGE(OFFSET($H$3,0,0,'Données projet'!$E$9+1,1))</f>
        <v>512.40280113190443</v>
      </c>
      <c r="T57" s="60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5.6410256410256405</v>
      </c>
      <c r="AI57" s="14">
        <f>IF('Données projet'!$A$62&gt;35,AI56+AH57-AQ56,IF(A57&lt;'Données projet'!$A$62,$AF$205^A57,IF(A57='Données projet'!$A$62,'Données projet'!$B$62,AI56+AH57-AQ56)))</f>
        <v>192.43589743589735</v>
      </c>
      <c r="AJ57" s="14">
        <f>AI57*VLOOKUP('Données projet'!$B$10,Paramètres!$A$1:$I$89,3,0)*VLOOKUP('Données projet'!$B$10,Paramètres!$A$1:$I$89,5,0)</f>
        <v>183.1219999999999</v>
      </c>
      <c r="AK57" s="14">
        <f t="shared" si="35"/>
        <v>46.016076982551581</v>
      </c>
      <c r="AL57" s="22">
        <f t="shared" si="4"/>
        <v>399.08215074461049</v>
      </c>
      <c r="AM57" s="60">
        <f t="shared" si="5"/>
        <v>692.4154840779438</v>
      </c>
      <c r="AN57" s="60">
        <f ca="1">AVERAGE(OFFSET($AM$3,0,0,'Données projet'!$E$10+1,1))-AVERAGE(OFFSET($H$3,0,0,'Données projet'!$E$10+1,1))</f>
        <v>407.20940357901344</v>
      </c>
      <c r="AO57" s="60">
        <f t="shared" si="36"/>
        <v>369.14696927548397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3.5799999999999983</v>
      </c>
      <c r="BD57" s="13">
        <f>IF('Données projet'!$A$88&gt;35,BD56+BC57-BL56,IF(A57&lt;'Données projet'!$A$88,$BA$205^A57,IF(A57='Données projet'!$A$88,'Données projet'!$B$88,BD56+BC57-BL56)))</f>
        <v>140.9199999999999</v>
      </c>
      <c r="BE57" s="14">
        <f>BD57*VLOOKUP('Données projet'!$B$11,Paramètres!$A$1:$I$89,3,0)*VLOOKUP('Données projet'!$B$11,Paramètres!$A$1:$I$89,5,0)</f>
        <v>123.10771199999994</v>
      </c>
      <c r="BF57" s="14">
        <f t="shared" si="37"/>
        <v>32.39873998822911</v>
      </c>
      <c r="BG57" s="22">
        <f t="shared" si="7"/>
        <v>270.84040387949898</v>
      </c>
      <c r="BH57" s="60">
        <f t="shared" si="8"/>
        <v>564.17373721283229</v>
      </c>
      <c r="BI57" s="60">
        <f ca="1">AVERAGE(OFFSET($BH$3,0,0,'Données projet'!$E$11+1,1))-AVERAGE(OFFSET($H$3,0,0,'Données projet'!$E$11+1,1))</f>
        <v>202.5548390231225</v>
      </c>
      <c r="BJ57" s="60">
        <f t="shared" si="38"/>
        <v>184.62184077734179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271.8</v>
      </c>
      <c r="BZ57" s="14">
        <f>BY57*VLOOKUP('Données projet'!$B$12,Paramètres!$A$1:$I$89,3,0)*VLOOKUP('Données projet'!$B$12,Paramètres!$A$1:$I$89,5,0)</f>
        <v>262.88496000000004</v>
      </c>
      <c r="CA57" s="14">
        <f t="shared" si="39"/>
        <v>63.336939343271965</v>
      </c>
      <c r="CB57" s="22">
        <f t="shared" si="10"/>
        <v>568.16980802286537</v>
      </c>
      <c r="CC57" s="60">
        <f t="shared" si="11"/>
        <v>861.50314135619874</v>
      </c>
      <c r="CD57" s="60">
        <f ca="1">AVERAGE(OFFSET($CC$3,0,0,'Données projet'!$E$12+1,1))-AVERAGE(OFFSET($H$3,0,0,'Données projet'!$E$12+1,1))</f>
        <v>544.70109088764275</v>
      </c>
      <c r="CE57" s="60">
        <f t="shared" si="40"/>
        <v>294.45557293177131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>
        <f>VLOOKUP(A57,'Données projet'!$A$139:$I$159,2,0)</f>
        <v>640</v>
      </c>
      <c r="CR57" s="13">
        <f>VLOOKUP(A57,'Données projet'!$A$139:$I$159,9,0)</f>
        <v>23.5</v>
      </c>
      <c r="CS57" s="13">
        <f t="array" ref="CS57">INDEX(CR:CR,MIN(IF(ISNUMBER(CR57:CR253),ROW(CR57:CR253),"")))</f>
        <v>23.5</v>
      </c>
      <c r="CT57" s="13">
        <f>IF('Données projet'!$A$140&gt;35,CT56+CS57-DB56,IF(A57&lt;'Données projet'!$A$140,$CQ$205^A57,IF(A57='Données projet'!$A$140,'Données projet'!$B$140,CT56+CS57-DB56)))</f>
        <v>639.99999999999977</v>
      </c>
      <c r="CU57" s="18">
        <f>CT57*VLOOKUP('Données projet'!$B$13,Paramètres!$A$1:$I$89,3,0)*VLOOKUP('Données projet'!$B$13,Paramètres!$A$1:$I$89,5,0)</f>
        <v>357.75999999999988</v>
      </c>
      <c r="CV57" s="14">
        <f t="shared" si="41"/>
        <v>83.158330796597369</v>
      </c>
      <c r="CW57" s="22">
        <f t="shared" si="13"/>
        <v>767.93275947074017</v>
      </c>
      <c r="CX57" s="60">
        <f t="shared" si="14"/>
        <v>1061.2660928040734</v>
      </c>
      <c r="CY57" s="60">
        <f ca="1">AVERAGE(OFFSET($CX$3,0,0,'Données projet'!$E$13+1,1))-AVERAGE(OFFSET($H$3,0,0,'Données projet'!$E$13+1,1))</f>
        <v>364.18190245972994</v>
      </c>
      <c r="CZ57" s="60">
        <f t="shared" si="42"/>
        <v>509.86381152100745</v>
      </c>
      <c r="DA57" s="16">
        <f>IF(ISNA(VLOOKUP(A57,'Données projet'!$A$139:$I$159,3,0)),0,VLOOKUP(A57,'Données projet'!$A$139:$I$159,3,0))</f>
        <v>6</v>
      </c>
      <c r="DB57" s="16">
        <f>IF(ISNA(VLOOKUP(A57,'Données projet'!$A$139:$I$159,4,0)),0,VLOOKUP(A57,'Données projet'!$A$139:$I$159,4,0))</f>
        <v>640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22.7</v>
      </c>
      <c r="DO57" s="13">
        <f>IF('Données projet'!$A$166&gt;35,DO56+DN57-DW56,IF(A57&lt;'Données projet'!$A$166,$DL$205^A57,IF(A57='Données projet'!$A$166,'Données projet'!$B$166,DO56+DN57-DW56)))</f>
        <v>379.79999999999973</v>
      </c>
      <c r="DP57" s="18">
        <f>DO57*VLOOKUP('Données projet'!$B$14,Paramètres!$A$1:$I$89,3,0)*VLOOKUP('Données projet'!$B$14,Paramètres!$A$1:$I$89,5,0)</f>
        <v>177.74639999999988</v>
      </c>
      <c r="DQ57" s="14">
        <f t="shared" si="43"/>
        <v>44.820434632332443</v>
      </c>
      <c r="DR57" s="22">
        <f t="shared" si="16"/>
        <v>387.63723698464543</v>
      </c>
      <c r="DS57" s="60">
        <f t="shared" si="17"/>
        <v>680.97057031797874</v>
      </c>
      <c r="DT57" s="60">
        <f ca="1">AVERAGE(OFFSET($DS$3,0,0,'Données projet'!$E$14+1,1))-AVERAGE(OFFSET($H$3,0,0,'Données projet'!$E$14+1,1))</f>
        <v>399.92909819003523</v>
      </c>
      <c r="DU57" s="60">
        <f t="shared" si="44"/>
        <v>163.7053537268381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0">
        <f t="shared" si="0"/>
        <v>845.16612239513051</v>
      </c>
      <c r="S58" s="60">
        <f ca="1">AVERAGE(OFFSET($R$3,0,0,'Données projet'!$E$9+1,1))-AVERAGE(OFFSET($H$3,0,0,'Données projet'!$E$9+1,1))</f>
        <v>512.40280113190443</v>
      </c>
      <c r="T58" s="60">
        <f t="shared" si="34"/>
        <v>278.21741231699929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198.07692307692307</v>
      </c>
      <c r="AG58" s="13">
        <f>VLOOKUP(A58,'Données projet'!$A$61:$I$81,9,0)</f>
        <v>5.6410256410256405</v>
      </c>
      <c r="AH58" s="13">
        <f t="array" ref="AH58">INDEX(AG:AG,MIN(IF(ISNUMBER(AG58:AG254),ROW(AG58:AG254),"")))</f>
        <v>5.6410256410256405</v>
      </c>
      <c r="AI58" s="14">
        <f>IF('Données projet'!$A$62&gt;35,AI57+AH58-AQ57,IF(A58&lt;'Données projet'!$A$62,$AF$205^A58,IF(A58='Données projet'!$A$62,'Données projet'!$B$62,AI57+AH58-AQ57)))</f>
        <v>198.07692307692298</v>
      </c>
      <c r="AJ58" s="14">
        <f>AI58*VLOOKUP('Données projet'!$B$10,Paramètres!$A$1:$I$89,3,0)*VLOOKUP('Données projet'!$B$10,Paramètres!$A$1:$I$89,5,0)</f>
        <v>188.4899999999999</v>
      </c>
      <c r="AK58" s="14">
        <f t="shared" si="35"/>
        <v>47.205958418831322</v>
      </c>
      <c r="AL58" s="22">
        <f t="shared" si="4"/>
        <v>410.50379424613106</v>
      </c>
      <c r="AM58" s="60">
        <f t="shared" si="5"/>
        <v>703.83712757946432</v>
      </c>
      <c r="AN58" s="60">
        <f ca="1">AVERAGE(OFFSET($AM$3,0,0,'Données projet'!$E$10+1,1))-AVERAGE(OFFSET($H$3,0,0,'Données projet'!$E$10+1,1))</f>
        <v>407.20940357901344</v>
      </c>
      <c r="AO58" s="60">
        <f t="shared" si="36"/>
        <v>369.14696927548397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144.5</v>
      </c>
      <c r="BB58" s="13">
        <f>VLOOKUP(A58,'Données projet'!$A$87:$I$107,9,0)</f>
        <v>3.5799999999999983</v>
      </c>
      <c r="BC58" s="13">
        <f t="array" ref="BC58">INDEX(BB:BB,MIN(IF(ISNUMBER(BB58:BB254),ROW(BB58:BB254),"")))</f>
        <v>3.5799999999999983</v>
      </c>
      <c r="BD58" s="13">
        <f>IF('Données projet'!$A$88&gt;35,BD57+BC58-BL57,IF(A58&lt;'Données projet'!$A$88,$BA$205^A58,IF(A58='Données projet'!$A$88,'Données projet'!$B$88,BD57+BC58-BL57)))</f>
        <v>144.49999999999989</v>
      </c>
      <c r="BE58" s="14">
        <f>BD58*VLOOKUP('Données projet'!$B$11,Paramètres!$A$1:$I$89,3,0)*VLOOKUP('Données projet'!$B$11,Paramètres!$A$1:$I$89,5,0)</f>
        <v>126.23519999999992</v>
      </c>
      <c r="BF58" s="14">
        <f t="shared" si="37"/>
        <v>33.124942290606242</v>
      </c>
      <c r="BG58" s="22">
        <f t="shared" si="7"/>
        <v>277.55224782280578</v>
      </c>
      <c r="BH58" s="60">
        <f t="shared" si="8"/>
        <v>570.8855811561391</v>
      </c>
      <c r="BI58" s="60">
        <f ca="1">AVERAGE(OFFSET($BH$3,0,0,'Données projet'!$E$11+1,1))-AVERAGE(OFFSET($H$3,0,0,'Données projet'!$E$11+1,1))</f>
        <v>202.5548390231225</v>
      </c>
      <c r="BJ58" s="60">
        <f t="shared" si="38"/>
        <v>184.62184077734179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19.7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282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282</v>
      </c>
      <c r="BZ58" s="14">
        <f>BY58*VLOOKUP('Données projet'!$B$12,Paramètres!$A$1:$I$89,3,0)*VLOOKUP('Données projet'!$B$12,Paramètres!$A$1:$I$89,5,0)</f>
        <v>272.75040000000001</v>
      </c>
      <c r="CA58" s="14">
        <f t="shared" si="39"/>
        <v>65.43262883082069</v>
      </c>
      <c r="CB58" s="22">
        <f t="shared" si="10"/>
        <v>589.00210854701277</v>
      </c>
      <c r="CC58" s="60">
        <f t="shared" si="11"/>
        <v>882.33544188034602</v>
      </c>
      <c r="CD58" s="60">
        <f ca="1">AVERAGE(OFFSET($CC$3,0,0,'Données projet'!$E$12+1,1))-AVERAGE(OFFSET($H$3,0,0,'Données projet'!$E$12+1,1))</f>
        <v>544.70109088764275</v>
      </c>
      <c r="CE58" s="60">
        <f t="shared" si="40"/>
        <v>294.45557293177131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56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-2.2737367544323206E-13</v>
      </c>
      <c r="CU58" s="18">
        <f>CT58*VLOOKUP('Données projet'!$B$13,Paramètres!$A$1:$I$89,3,0)*VLOOKUP('Données projet'!$B$13,Paramètres!$A$1:$I$89,5,0)</f>
        <v>-1.2710188457276673E-13</v>
      </c>
      <c r="CV58" s="14" t="e">
        <f t="shared" si="41"/>
        <v>#NUM!</v>
      </c>
      <c r="CW58" s="22" t="e">
        <f t="shared" si="13"/>
        <v>#NUM!</v>
      </c>
      <c r="CX58" s="60" t="e">
        <f t="shared" si="14"/>
        <v>#NUM!</v>
      </c>
      <c r="CY58" s="60">
        <f ca="1">AVERAGE(OFFSET($CX$3,0,0,'Données projet'!$E$13+1,1))-AVERAGE(OFFSET($H$3,0,0,'Données projet'!$E$13+1,1))</f>
        <v>364.18190245972994</v>
      </c>
      <c r="CZ58" s="60">
        <f t="shared" si="42"/>
        <v>509.86381152100745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22.7</v>
      </c>
      <c r="DO58" s="13">
        <f>IF('Données projet'!$A$166&gt;35,DO57+DN58-DW57,IF(A58&lt;'Données projet'!$A$166,$DL$205^A58,IF(A58='Données projet'!$A$166,'Données projet'!$B$166,DO57+DN58-DW57)))</f>
        <v>402.49999999999972</v>
      </c>
      <c r="DP58" s="18">
        <f>DO58*VLOOKUP('Données projet'!$B$14,Paramètres!$A$1:$I$89,3,0)*VLOOKUP('Données projet'!$B$14,Paramètres!$A$1:$I$89,5,0)</f>
        <v>188.36999999999986</v>
      </c>
      <c r="DQ58" s="14">
        <f t="shared" si="43"/>
        <v>47.179402486491256</v>
      </c>
      <c r="DR58" s="22">
        <f t="shared" si="16"/>
        <v>410.24854266397205</v>
      </c>
      <c r="DS58" s="60">
        <f t="shared" si="17"/>
        <v>703.58187599730536</v>
      </c>
      <c r="DT58" s="60">
        <f ca="1">AVERAGE(OFFSET($DS$3,0,0,'Données projet'!$E$14+1,1))-AVERAGE(OFFSET($H$3,0,0,'Données projet'!$E$14+1,1))</f>
        <v>399.92909819003523</v>
      </c>
      <c r="DU58" s="60">
        <f t="shared" si="44"/>
        <v>163.7053537268381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0">
        <f t="shared" si="0"/>
        <v>755.88227529661003</v>
      </c>
      <c r="S59" s="60">
        <f ca="1">AVERAGE(OFFSET($R$3,0,0,'Données projet'!$E$9+1,1))-AVERAGE(OFFSET($H$3,0,0,'Données projet'!$E$9+1,1))</f>
        <v>512.40280113190443</v>
      </c>
      <c r="T59" s="60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5.3846153846153868</v>
      </c>
      <c r="AI59" s="14">
        <f>IF('Données projet'!$A$62&gt;35,AI58+AH59-AQ58,IF(A59&lt;'Données projet'!$A$62,$AF$205^A59,IF(A59='Données projet'!$A$62,'Données projet'!$B$62,AI58+AH59-AQ58)))</f>
        <v>203.46153846153837</v>
      </c>
      <c r="AJ59" s="14">
        <f>AI59*VLOOKUP('Données projet'!$B$10,Paramètres!$A$1:$I$89,3,0)*VLOOKUP('Données projet'!$B$10,Paramètres!$A$1:$I$89,5,0)</f>
        <v>193.61399999999992</v>
      </c>
      <c r="AK59" s="14">
        <f t="shared" si="35"/>
        <v>48.338078619840999</v>
      </c>
      <c r="AL59" s="22">
        <f t="shared" si="4"/>
        <v>421.39987026288958</v>
      </c>
      <c r="AM59" s="60">
        <f t="shared" si="5"/>
        <v>714.73320359622289</v>
      </c>
      <c r="AN59" s="60">
        <f ca="1">AVERAGE(OFFSET($AM$3,0,0,'Données projet'!$E$10+1,1))-AVERAGE(OFFSET($H$3,0,0,'Données projet'!$E$10+1,1))</f>
        <v>407.20940357901344</v>
      </c>
      <c r="AO59" s="60">
        <f t="shared" si="36"/>
        <v>369.14696927548397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3.0800000000000041</v>
      </c>
      <c r="BD59" s="13">
        <f>IF('Données projet'!$A$88&gt;35,BD58+BC59-BL58,IF(A59&lt;'Données projet'!$A$88,$BA$205^A59,IF(A59='Données projet'!$A$88,'Données projet'!$B$88,BD58+BC59-BL58)))</f>
        <v>127.8799999999999</v>
      </c>
      <c r="BE59" s="14">
        <f>BD59*VLOOKUP('Données projet'!$B$11,Paramètres!$A$1:$I$89,3,0)*VLOOKUP('Données projet'!$B$11,Paramètres!$A$1:$I$89,5,0)</f>
        <v>111.71596799999993</v>
      </c>
      <c r="BF59" s="14">
        <f t="shared" si="37"/>
        <v>29.734915069774047</v>
      </c>
      <c r="BG59" s="22">
        <f t="shared" si="7"/>
        <v>246.36028801318966</v>
      </c>
      <c r="BH59" s="60">
        <f t="shared" si="8"/>
        <v>539.69362134652295</v>
      </c>
      <c r="BI59" s="60">
        <f ca="1">AVERAGE(OFFSET($BH$3,0,0,'Données projet'!$E$11+1,1))-AVERAGE(OFFSET($H$3,0,0,'Données projet'!$E$11+1,1))</f>
        <v>202.5548390231225</v>
      </c>
      <c r="BJ59" s="60">
        <f t="shared" si="38"/>
        <v>184.62184077734179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227.67887999999996</v>
      </c>
      <c r="CA59" s="14">
        <f t="shared" si="39"/>
        <v>55.780505229774469</v>
      </c>
      <c r="CB59" s="22">
        <f t="shared" si="10"/>
        <v>493.69176260852379</v>
      </c>
      <c r="CC59" s="60">
        <f t="shared" si="11"/>
        <v>787.0250959418571</v>
      </c>
      <c r="CD59" s="60">
        <f ca="1">AVERAGE(OFFSET($CC$3,0,0,'Données projet'!$E$12+1,1))-AVERAGE(OFFSET($H$3,0,0,'Données projet'!$E$12+1,1))</f>
        <v>544.70109088764275</v>
      </c>
      <c r="CE59" s="60">
        <f t="shared" si="40"/>
        <v>294.45557293177131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-2.2737367544323206E-13</v>
      </c>
      <c r="CU59" s="18">
        <f>CT59*VLOOKUP('Données projet'!$B$13,Paramètres!$A$1:$I$89,3,0)*VLOOKUP('Données projet'!$B$13,Paramètres!$A$1:$I$89,5,0)</f>
        <v>-1.2710188457276673E-13</v>
      </c>
      <c r="CV59" s="14" t="e">
        <f t="shared" si="41"/>
        <v>#NUM!</v>
      </c>
      <c r="CW59" s="22" t="e">
        <f t="shared" si="13"/>
        <v>#NUM!</v>
      </c>
      <c r="CX59" s="60" t="e">
        <f t="shared" si="14"/>
        <v>#NUM!</v>
      </c>
      <c r="CY59" s="60">
        <f ca="1">AVERAGE(OFFSET($CX$3,0,0,'Données projet'!$E$13+1,1))-AVERAGE(OFFSET($H$3,0,0,'Données projet'!$E$13+1,1))</f>
        <v>364.18190245972994</v>
      </c>
      <c r="CZ59" s="60">
        <f t="shared" si="42"/>
        <v>509.86381152100745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22.7</v>
      </c>
      <c r="DO59" s="13">
        <f>IF('Données projet'!$A$166&gt;35,DO58+DN59-DW58,IF(A59&lt;'Données projet'!$A$166,$DL$205^A59,IF(A59='Données projet'!$A$166,'Données projet'!$B$166,DO58+DN59-DW58)))</f>
        <v>425.1999999999997</v>
      </c>
      <c r="DP59" s="18">
        <f>DO59*VLOOKUP('Données projet'!$B$14,Paramètres!$A$1:$I$89,3,0)*VLOOKUP('Données projet'!$B$14,Paramètres!$A$1:$I$89,5,0)</f>
        <v>198.99359999999987</v>
      </c>
      <c r="DQ59" s="14">
        <f t="shared" si="43"/>
        <v>49.522926570252494</v>
      </c>
      <c r="DR59" s="22">
        <f t="shared" si="16"/>
        <v>432.83295044318953</v>
      </c>
      <c r="DS59" s="60">
        <f t="shared" si="17"/>
        <v>726.16628377652285</v>
      </c>
      <c r="DT59" s="60">
        <f ca="1">AVERAGE(OFFSET($DS$3,0,0,'Données projet'!$E$14+1,1))-AVERAGE(OFFSET($H$3,0,0,'Données projet'!$E$14+1,1))</f>
        <v>399.92909819003523</v>
      </c>
      <c r="DU59" s="60">
        <f t="shared" si="44"/>
        <v>163.7053537268381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0">
        <f t="shared" si="0"/>
        <v>773.91966709175358</v>
      </c>
      <c r="S60" s="60">
        <f ca="1">AVERAGE(OFFSET($R$3,0,0,'Données projet'!$E$9+1,1))-AVERAGE(OFFSET($H$3,0,0,'Données projet'!$E$9+1,1))</f>
        <v>512.40280113190443</v>
      </c>
      <c r="T60" s="60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5.3846153846153868</v>
      </c>
      <c r="AI60" s="14">
        <f>IF('Données projet'!$A$62&gt;35,AI59+AH60-AQ59,IF(A60&lt;'Données projet'!$A$62,$AF$205^A60,IF(A60='Données projet'!$A$62,'Données projet'!$B$62,AI59+AH60-AQ59)))</f>
        <v>208.84615384615375</v>
      </c>
      <c r="AJ60" s="14">
        <f>AI60*VLOOKUP('Données projet'!$B$10,Paramètres!$A$1:$I$89,3,0)*VLOOKUP('Données projet'!$B$10,Paramètres!$A$1:$I$89,5,0)</f>
        <v>198.73799999999991</v>
      </c>
      <c r="AK60" s="14">
        <f t="shared" si="35"/>
        <v>49.466716228002042</v>
      </c>
      <c r="AL60" s="22">
        <f t="shared" si="4"/>
        <v>432.28988076377004</v>
      </c>
      <c r="AM60" s="60">
        <f t="shared" si="5"/>
        <v>725.6232140971033</v>
      </c>
      <c r="AN60" s="60">
        <f ca="1">AVERAGE(OFFSET($AM$3,0,0,'Données projet'!$E$10+1,1))-AVERAGE(OFFSET($H$3,0,0,'Données projet'!$E$10+1,1))</f>
        <v>407.20940357901344</v>
      </c>
      <c r="AO60" s="60">
        <f t="shared" si="36"/>
        <v>369.14696927548397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3.0800000000000041</v>
      </c>
      <c r="BD60" s="13">
        <f>IF('Données projet'!$A$88&gt;35,BD59+BC60-BL59,IF(A60&lt;'Données projet'!$A$88,$BA$205^A60,IF(A60='Données projet'!$A$88,'Données projet'!$B$88,BD59+BC60-BL59)))</f>
        <v>130.95999999999989</v>
      </c>
      <c r="BE60" s="14">
        <f>BD60*VLOOKUP('Données projet'!$B$11,Paramètres!$A$1:$I$89,3,0)*VLOOKUP('Données projet'!$B$11,Paramètres!$A$1:$I$89,5,0)</f>
        <v>114.40665599999993</v>
      </c>
      <c r="BF60" s="14">
        <f t="shared" si="37"/>
        <v>30.366841752798013</v>
      </c>
      <c r="BG60" s="22">
        <f t="shared" si="7"/>
        <v>252.14717525278971</v>
      </c>
      <c r="BH60" s="60">
        <f t="shared" si="8"/>
        <v>545.48050858612305</v>
      </c>
      <c r="BI60" s="60">
        <f ca="1">AVERAGE(OFFSET($BH$3,0,0,'Données projet'!$E$11+1,1))-AVERAGE(OFFSET($H$3,0,0,'Données projet'!$E$11+1,1))</f>
        <v>202.5548390231225</v>
      </c>
      <c r="BJ60" s="60">
        <f t="shared" si="38"/>
        <v>184.62184077734179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236.77055999999999</v>
      </c>
      <c r="CA60" s="14">
        <f t="shared" si="39"/>
        <v>57.744153841586929</v>
      </c>
      <c r="CB60" s="22">
        <f t="shared" si="10"/>
        <v>512.94645994076382</v>
      </c>
      <c r="CC60" s="60">
        <f t="shared" si="11"/>
        <v>806.27979327409707</v>
      </c>
      <c r="CD60" s="60">
        <f ca="1">AVERAGE(OFFSET($CC$3,0,0,'Données projet'!$E$12+1,1))-AVERAGE(OFFSET($H$3,0,0,'Données projet'!$E$12+1,1))</f>
        <v>544.70109088764275</v>
      </c>
      <c r="CE60" s="60">
        <f t="shared" si="40"/>
        <v>294.45557293177131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-2.2737367544323206E-13</v>
      </c>
      <c r="CU60" s="18">
        <f>CT60*VLOOKUP('Données projet'!$B$13,Paramètres!$A$1:$I$89,3,0)*VLOOKUP('Données projet'!$B$13,Paramètres!$A$1:$I$89,5,0)</f>
        <v>-1.2710188457276673E-13</v>
      </c>
      <c r="CV60" s="14" t="e">
        <f t="shared" si="41"/>
        <v>#NUM!</v>
      </c>
      <c r="CW60" s="22" t="e">
        <f t="shared" si="13"/>
        <v>#NUM!</v>
      </c>
      <c r="CX60" s="60" t="e">
        <f t="shared" si="14"/>
        <v>#NUM!</v>
      </c>
      <c r="CY60" s="60">
        <f ca="1">AVERAGE(OFFSET($CX$3,0,0,'Données projet'!$E$13+1,1))-AVERAGE(OFFSET($H$3,0,0,'Données projet'!$E$13+1,1))</f>
        <v>364.18190245972994</v>
      </c>
      <c r="CZ60" s="60">
        <f t="shared" si="42"/>
        <v>509.86381152100745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22.7</v>
      </c>
      <c r="DO60" s="13">
        <f>IF('Données projet'!$A$166&gt;35,DO59+DN60-DW59,IF(A60&lt;'Données projet'!$A$166,$DL$205^A60,IF(A60='Données projet'!$A$166,'Données projet'!$B$166,DO59+DN60-DW59)))</f>
        <v>447.89999999999969</v>
      </c>
      <c r="DP60" s="18">
        <f>DO60*VLOOKUP('Données projet'!$B$14,Paramètres!$A$1:$I$89,3,0)*VLOOKUP('Données projet'!$B$14,Paramètres!$A$1:$I$89,5,0)</f>
        <v>209.61719999999985</v>
      </c>
      <c r="DQ60" s="14">
        <f t="shared" si="43"/>
        <v>51.851925386563117</v>
      </c>
      <c r="DR60" s="22">
        <f t="shared" si="16"/>
        <v>455.39206004826383</v>
      </c>
      <c r="DS60" s="60">
        <f t="shared" si="17"/>
        <v>748.72539338159709</v>
      </c>
      <c r="DT60" s="60">
        <f ca="1">AVERAGE(OFFSET($DS$3,0,0,'Données projet'!$E$14+1,1))-AVERAGE(OFFSET($H$3,0,0,'Données projet'!$E$14+1,1))</f>
        <v>399.92909819003523</v>
      </c>
      <c r="DU60" s="60">
        <f t="shared" si="44"/>
        <v>163.7053537268381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0">
        <f t="shared" si="0"/>
        <v>791.94267592098333</v>
      </c>
      <c r="S61" s="60">
        <f ca="1">AVERAGE(OFFSET($R$3,0,0,'Données projet'!$E$9+1,1))-AVERAGE(OFFSET($H$3,0,0,'Données projet'!$E$9+1,1))</f>
        <v>512.40280113190443</v>
      </c>
      <c r="T61" s="60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5.3846153846153868</v>
      </c>
      <c r="AI61" s="14">
        <f>IF('Données projet'!$A$62&gt;35,AI60+AH61-AQ60,IF(A61&lt;'Données projet'!$A$62,$AF$205^A61,IF(A61='Données projet'!$A$62,'Données projet'!$B$62,AI60+AH61-AQ60)))</f>
        <v>214.23076923076914</v>
      </c>
      <c r="AJ61" s="14">
        <f>AI61*VLOOKUP('Données projet'!$B$10,Paramètres!$A$1:$I$89,3,0)*VLOOKUP('Données projet'!$B$10,Paramètres!$A$1:$I$89,5,0)</f>
        <v>203.86199999999994</v>
      </c>
      <c r="AK61" s="14">
        <f t="shared" si="35"/>
        <v>50.591971357727658</v>
      </c>
      <c r="AL61" s="22">
        <f t="shared" si="4"/>
        <v>443.17400011470886</v>
      </c>
      <c r="AM61" s="60">
        <f t="shared" si="5"/>
        <v>736.50733344804212</v>
      </c>
      <c r="AN61" s="60">
        <f ca="1">AVERAGE(OFFSET($AM$3,0,0,'Données projet'!$E$10+1,1))-AVERAGE(OFFSET($H$3,0,0,'Données projet'!$E$10+1,1))</f>
        <v>407.20940357901344</v>
      </c>
      <c r="AO61" s="60">
        <f t="shared" si="36"/>
        <v>369.14696927548397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3.0800000000000041</v>
      </c>
      <c r="BD61" s="13">
        <f>IF('Données projet'!$A$88&gt;35,BD60+BC61-BL60,IF(A61&lt;'Données projet'!$A$88,$BA$205^A61,IF(A61='Données projet'!$A$88,'Données projet'!$B$88,BD60+BC61-BL60)))</f>
        <v>134.03999999999991</v>
      </c>
      <c r="BE61" s="14">
        <f>BD61*VLOOKUP('Données projet'!$B$11,Paramètres!$A$1:$I$89,3,0)*VLOOKUP('Données projet'!$B$11,Paramètres!$A$1:$I$89,5,0)</f>
        <v>117.09734399999994</v>
      </c>
      <c r="BF61" s="14">
        <f t="shared" si="37"/>
        <v>30.9970406905197</v>
      </c>
      <c r="BG61" s="22">
        <f t="shared" si="7"/>
        <v>257.93105333598834</v>
      </c>
      <c r="BH61" s="60">
        <f t="shared" si="8"/>
        <v>551.26438666932165</v>
      </c>
      <c r="BI61" s="60">
        <f ca="1">AVERAGE(OFFSET($BH$3,0,0,'Données projet'!$E$11+1,1))-AVERAGE(OFFSET($H$3,0,0,'Données projet'!$E$11+1,1))</f>
        <v>202.5548390231225</v>
      </c>
      <c r="BJ61" s="60">
        <f t="shared" si="38"/>
        <v>184.62184077734179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245.86223999999999</v>
      </c>
      <c r="CA61" s="14">
        <f t="shared" si="39"/>
        <v>59.699043025687963</v>
      </c>
      <c r="CB61" s="22">
        <f t="shared" si="10"/>
        <v>532.18590126973982</v>
      </c>
      <c r="CC61" s="60">
        <f t="shared" si="11"/>
        <v>825.51923460307307</v>
      </c>
      <c r="CD61" s="60">
        <f ca="1">AVERAGE(OFFSET($CC$3,0,0,'Données projet'!$E$12+1,1))-AVERAGE(OFFSET($H$3,0,0,'Données projet'!$E$12+1,1))</f>
        <v>544.70109088764275</v>
      </c>
      <c r="CE61" s="60">
        <f t="shared" si="40"/>
        <v>294.45557293177131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-2.2737367544323206E-13</v>
      </c>
      <c r="CU61" s="18">
        <f>CT61*VLOOKUP('Données projet'!$B$13,Paramètres!$A$1:$I$89,3,0)*VLOOKUP('Données projet'!$B$13,Paramètres!$A$1:$I$89,5,0)</f>
        <v>-1.2710188457276673E-13</v>
      </c>
      <c r="CV61" s="14" t="e">
        <f t="shared" si="41"/>
        <v>#NUM!</v>
      </c>
      <c r="CW61" s="22" t="e">
        <f t="shared" si="13"/>
        <v>#NUM!</v>
      </c>
      <c r="CX61" s="60" t="e">
        <f t="shared" si="14"/>
        <v>#NUM!</v>
      </c>
      <c r="CY61" s="60">
        <f ca="1">AVERAGE(OFFSET($CX$3,0,0,'Données projet'!$E$13+1,1))-AVERAGE(OFFSET($H$3,0,0,'Données projet'!$E$13+1,1))</f>
        <v>364.18190245972994</v>
      </c>
      <c r="CZ61" s="60">
        <f t="shared" si="42"/>
        <v>509.86381152100745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22.7</v>
      </c>
      <c r="DO61" s="13">
        <f>IF('Données projet'!$A$166&gt;35,DO60+DN61-DW60,IF(A61&lt;'Données projet'!$A$166,$DL$205^A61,IF(A61='Données projet'!$A$166,'Données projet'!$B$166,DO60+DN61-DW60)))</f>
        <v>470.59999999999968</v>
      </c>
      <c r="DP61" s="18">
        <f>DO61*VLOOKUP('Données projet'!$B$14,Paramètres!$A$1:$I$89,3,0)*VLOOKUP('Données projet'!$B$14,Paramètres!$A$1:$I$89,5,0)</f>
        <v>220.24079999999987</v>
      </c>
      <c r="DQ61" s="14">
        <f t="shared" si="43"/>
        <v>54.167219078226751</v>
      </c>
      <c r="DR61" s="22">
        <f t="shared" si="16"/>
        <v>477.92729989457803</v>
      </c>
      <c r="DS61" s="60">
        <f t="shared" si="17"/>
        <v>771.26063322791128</v>
      </c>
      <c r="DT61" s="60">
        <f ca="1">AVERAGE(OFFSET($DS$3,0,0,'Données projet'!$E$14+1,1))-AVERAGE(OFFSET($H$3,0,0,'Données projet'!$E$14+1,1))</f>
        <v>399.92909819003523</v>
      </c>
      <c r="DU61" s="60">
        <f t="shared" si="44"/>
        <v>163.7053537268381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0">
        <f t="shared" si="0"/>
        <v>809.95189455631794</v>
      </c>
      <c r="S62" s="60">
        <f ca="1">AVERAGE(OFFSET($R$3,0,0,'Données projet'!$E$9+1,1))-AVERAGE(OFFSET($H$3,0,0,'Données projet'!$E$9+1,1))</f>
        <v>512.40280113190443</v>
      </c>
      <c r="T62" s="60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5.3846153846153868</v>
      </c>
      <c r="AI62" s="14">
        <f>IF('Données projet'!$A$62&gt;35,AI61+AH62-AQ61,IF(A62&lt;'Données projet'!$A$62,$AF$205^A62,IF(A62='Données projet'!$A$62,'Données projet'!$B$62,AI61+AH62-AQ61)))</f>
        <v>219.61538461538453</v>
      </c>
      <c r="AJ62" s="14">
        <f>AI62*VLOOKUP('Données projet'!$B$10,Paramètres!$A$1:$I$89,3,0)*VLOOKUP('Données projet'!$B$10,Paramètres!$A$1:$I$89,5,0)</f>
        <v>208.9859999999999</v>
      </c>
      <c r="AK62" s="14">
        <f t="shared" si="35"/>
        <v>51.713938803941488</v>
      </c>
      <c r="AL62" s="22">
        <f t="shared" si="4"/>
        <v>454.05239341686456</v>
      </c>
      <c r="AM62" s="60">
        <f t="shared" si="5"/>
        <v>747.38572675019782</v>
      </c>
      <c r="AN62" s="60">
        <f ca="1">AVERAGE(OFFSET($AM$3,0,0,'Données projet'!$E$10+1,1))-AVERAGE(OFFSET($H$3,0,0,'Données projet'!$E$10+1,1))</f>
        <v>407.20940357901344</v>
      </c>
      <c r="AO62" s="60">
        <f t="shared" si="36"/>
        <v>369.14696927548397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3.0800000000000041</v>
      </c>
      <c r="BD62" s="13">
        <f>IF('Données projet'!$A$88&gt;35,BD61+BC62-BL61,IF(A62&lt;'Données projet'!$A$88,$BA$205^A62,IF(A62='Données projet'!$A$88,'Données projet'!$B$88,BD61+BC62-BL61)))</f>
        <v>137.11999999999992</v>
      </c>
      <c r="BE62" s="14">
        <f>BD62*VLOOKUP('Données projet'!$B$11,Paramètres!$A$1:$I$89,3,0)*VLOOKUP('Données projet'!$B$11,Paramètres!$A$1:$I$89,5,0)</f>
        <v>119.78803199999993</v>
      </c>
      <c r="BF62" s="14">
        <f t="shared" si="37"/>
        <v>31.625556153235223</v>
      </c>
      <c r="BG62" s="22">
        <f t="shared" si="7"/>
        <v>263.71199936688453</v>
      </c>
      <c r="BH62" s="60">
        <f t="shared" si="8"/>
        <v>557.04533270021784</v>
      </c>
      <c r="BI62" s="60">
        <f ca="1">AVERAGE(OFFSET($BH$3,0,0,'Données projet'!$E$11+1,1))-AVERAGE(OFFSET($H$3,0,0,'Données projet'!$E$11+1,1))</f>
        <v>202.5548390231225</v>
      </c>
      <c r="BJ62" s="60">
        <f t="shared" si="38"/>
        <v>184.62184077734179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254.95391999999998</v>
      </c>
      <c r="CA62" s="14">
        <f t="shared" si="39"/>
        <v>61.645533788540583</v>
      </c>
      <c r="CB62" s="22">
        <f t="shared" si="10"/>
        <v>551.41071534837477</v>
      </c>
      <c r="CC62" s="60">
        <f t="shared" si="11"/>
        <v>844.74404868170814</v>
      </c>
      <c r="CD62" s="60">
        <f ca="1">AVERAGE(OFFSET($CC$3,0,0,'Données projet'!$E$12+1,1))-AVERAGE(OFFSET($H$3,0,0,'Données projet'!$E$12+1,1))</f>
        <v>544.70109088764275</v>
      </c>
      <c r="CE62" s="60">
        <f t="shared" si="40"/>
        <v>294.45557293177131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-2.2737367544323206E-13</v>
      </c>
      <c r="CU62" s="18">
        <f>CT62*VLOOKUP('Données projet'!$B$13,Paramètres!$A$1:$I$89,3,0)*VLOOKUP('Données projet'!$B$13,Paramètres!$A$1:$I$89,5,0)</f>
        <v>-1.2710188457276673E-13</v>
      </c>
      <c r="CV62" s="14" t="e">
        <f t="shared" si="41"/>
        <v>#NUM!</v>
      </c>
      <c r="CW62" s="22" t="e">
        <f t="shared" si="13"/>
        <v>#NUM!</v>
      </c>
      <c r="CX62" s="60" t="e">
        <f t="shared" si="14"/>
        <v>#NUM!</v>
      </c>
      <c r="CY62" s="60">
        <f ca="1">AVERAGE(OFFSET($CX$3,0,0,'Données projet'!$E$13+1,1))-AVERAGE(OFFSET($H$3,0,0,'Données projet'!$E$13+1,1))</f>
        <v>364.18190245972994</v>
      </c>
      <c r="CZ62" s="60">
        <f t="shared" si="42"/>
        <v>509.86381152100745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22.7</v>
      </c>
      <c r="DO62" s="13">
        <f>IF('Données projet'!$A$166&gt;35,DO61+DN62-DW61,IF(A62&lt;'Données projet'!$A$166,$DL$205^A62,IF(A62='Données projet'!$A$166,'Données projet'!$B$166,DO61+DN62-DW61)))</f>
        <v>493.29999999999967</v>
      </c>
      <c r="DP62" s="18">
        <f>DO62*VLOOKUP('Données projet'!$B$14,Paramètres!$A$1:$I$89,3,0)*VLOOKUP('Données projet'!$B$14,Paramètres!$A$1:$I$89,5,0)</f>
        <v>230.86439999999985</v>
      </c>
      <c r="DQ62" s="14">
        <f t="shared" si="43"/>
        <v>56.469544196332308</v>
      </c>
      <c r="DR62" s="22">
        <f t="shared" si="16"/>
        <v>500.43995280861185</v>
      </c>
      <c r="DS62" s="60">
        <f t="shared" si="17"/>
        <v>793.77328614194516</v>
      </c>
      <c r="DT62" s="60">
        <f ca="1">AVERAGE(OFFSET($DS$3,0,0,'Données projet'!$E$14+1,1))-AVERAGE(OFFSET($H$3,0,0,'Données projet'!$E$14+1,1))</f>
        <v>399.92909819003523</v>
      </c>
      <c r="DU62" s="60">
        <f t="shared" si="44"/>
        <v>163.7053537268381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0">
        <f t="shared" si="0"/>
        <v>827.94787109652862</v>
      </c>
      <c r="S63" s="60">
        <f ca="1">AVERAGE(OFFSET($R$3,0,0,'Données projet'!$E$9+1,1))-AVERAGE(OFFSET($H$3,0,0,'Données projet'!$E$9+1,1))</f>
        <v>512.40280113190443</v>
      </c>
      <c r="T63" s="60">
        <f t="shared" si="34"/>
        <v>278.21741231699929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225</v>
      </c>
      <c r="AG63" s="13">
        <f>VLOOKUP(A63,'Données projet'!$A$61:$I$81,9,0)</f>
        <v>5.3846153846153868</v>
      </c>
      <c r="AH63" s="13">
        <f t="array" ref="AH63">INDEX(AG:AG,MIN(IF(ISNUMBER(AG63:AG259),ROW(AG63:AG259),"")))</f>
        <v>5.3846153846153868</v>
      </c>
      <c r="AI63" s="14">
        <f>IF('Données projet'!$A$62&gt;35,AI62+AH63-AQ62,IF(A63&lt;'Données projet'!$A$62,$AF$205^A63,IF(A63='Données projet'!$A$62,'Données projet'!$B$62,AI62+AH63-AQ62)))</f>
        <v>224.99999999999991</v>
      </c>
      <c r="AJ63" s="14">
        <f>AI63*VLOOKUP('Données projet'!$B$10,Paramètres!$A$1:$I$89,3,0)*VLOOKUP('Données projet'!$B$10,Paramètres!$A$1:$I$89,5,0)</f>
        <v>214.10999999999993</v>
      </c>
      <c r="AK63" s="14">
        <f t="shared" si="35"/>
        <v>52.832708448119853</v>
      </c>
      <c r="AL63" s="22">
        <f t="shared" si="4"/>
        <v>464.92521721380859</v>
      </c>
      <c r="AM63" s="60">
        <f t="shared" si="5"/>
        <v>758.25855054714191</v>
      </c>
      <c r="AN63" s="60">
        <f ca="1">AVERAGE(OFFSET($AM$3,0,0,'Données projet'!$E$10+1,1))-AVERAGE(OFFSET($H$3,0,0,'Données projet'!$E$10+1,1))</f>
        <v>407.20940357901344</v>
      </c>
      <c r="AO63" s="60">
        <f t="shared" si="36"/>
        <v>369.14696927548397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33.974358974358971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140.20000000000002</v>
      </c>
      <c r="BB63" s="13">
        <f>VLOOKUP(A63,'Données projet'!$A$87:$I$107,9,0)</f>
        <v>3.0800000000000041</v>
      </c>
      <c r="BC63" s="13">
        <f t="array" ref="BC63">INDEX(BB:BB,MIN(IF(ISNUMBER(BB63:BB259),ROW(BB63:BB259),"")))</f>
        <v>3.0800000000000041</v>
      </c>
      <c r="BD63" s="13">
        <f>IF('Données projet'!$A$88&gt;35,BD62+BC63-BL62,IF(A63&lt;'Données projet'!$A$88,$BA$205^A63,IF(A63='Données projet'!$A$88,'Données projet'!$B$88,BD62+BC63-BL62)))</f>
        <v>140.19999999999993</v>
      </c>
      <c r="BE63" s="14">
        <f>BD63*VLOOKUP('Données projet'!$B$11,Paramètres!$A$1:$I$89,3,0)*VLOOKUP('Données projet'!$B$11,Paramètres!$A$1:$I$89,5,0)</f>
        <v>122.47871999999997</v>
      </c>
      <c r="BF63" s="14">
        <f t="shared" si="37"/>
        <v>32.252430308903975</v>
      </c>
      <c r="BG63" s="22">
        <f t="shared" si="7"/>
        <v>269.49008678800766</v>
      </c>
      <c r="BH63" s="60">
        <f t="shared" si="8"/>
        <v>562.82342012134097</v>
      </c>
      <c r="BI63" s="60">
        <f ca="1">AVERAGE(OFFSET($BH$3,0,0,'Données projet'!$E$11+1,1))-AVERAGE(OFFSET($H$3,0,0,'Données projet'!$E$11+1,1))</f>
        <v>202.5548390231225</v>
      </c>
      <c r="BJ63" s="60">
        <f t="shared" si="38"/>
        <v>184.62184077734179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264.04559999999992</v>
      </c>
      <c r="CA63" s="14">
        <f t="shared" si="39"/>
        <v>63.58395992997368</v>
      </c>
      <c r="CB63" s="22">
        <f t="shared" si="10"/>
        <v>570.62148354470401</v>
      </c>
      <c r="CC63" s="60">
        <f t="shared" si="11"/>
        <v>863.95481687803726</v>
      </c>
      <c r="CD63" s="60">
        <f ca="1">AVERAGE(OFFSET($CC$3,0,0,'Données projet'!$E$12+1,1))-AVERAGE(OFFSET($H$3,0,0,'Données projet'!$E$12+1,1))</f>
        <v>544.70109088764275</v>
      </c>
      <c r="CE63" s="60">
        <f t="shared" si="40"/>
        <v>294.45557293177131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-2.2737367544323206E-13</v>
      </c>
      <c r="CU63" s="18">
        <f>CT63*VLOOKUP('Données projet'!$B$13,Paramètres!$A$1:$I$89,3,0)*VLOOKUP('Données projet'!$B$13,Paramètres!$A$1:$I$89,5,0)</f>
        <v>-1.2710188457276673E-13</v>
      </c>
      <c r="CV63" s="14" t="e">
        <f t="shared" si="41"/>
        <v>#NUM!</v>
      </c>
      <c r="CW63" s="22" t="e">
        <f t="shared" si="13"/>
        <v>#NUM!</v>
      </c>
      <c r="CX63" s="60" t="e">
        <f t="shared" si="14"/>
        <v>#NUM!</v>
      </c>
      <c r="CY63" s="60">
        <f ca="1">AVERAGE(OFFSET($CX$3,0,0,'Données projet'!$E$13+1,1))-AVERAGE(OFFSET($H$3,0,0,'Données projet'!$E$13+1,1))</f>
        <v>364.18190245972994</v>
      </c>
      <c r="CZ63" s="60">
        <f t="shared" si="42"/>
        <v>509.86381152100745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516</v>
      </c>
      <c r="DM63" s="13">
        <f>VLOOKUP(A63,'Données projet'!$A$165:$I$185,9,0)</f>
        <v>22.7</v>
      </c>
      <c r="DN63" s="13">
        <f t="array" ref="DN63">INDEX(DM:DM,MIN(IF(ISNUMBER(DM63:DM259),ROW(DM63:DM259),"")))</f>
        <v>22.7</v>
      </c>
      <c r="DO63" s="13">
        <f>IF('Données projet'!$A$166&gt;35,DO62+DN63-DW62,IF(A63&lt;'Données projet'!$A$166,$DL$205^A63,IF(A63='Données projet'!$A$166,'Données projet'!$B$166,DO62+DN63-DW62)))</f>
        <v>515.99999999999966</v>
      </c>
      <c r="DP63" s="18">
        <f>DO63*VLOOKUP('Données projet'!$B$14,Paramètres!$A$1:$I$89,3,0)*VLOOKUP('Données projet'!$B$14,Paramètres!$A$1:$I$89,5,0)</f>
        <v>241.48799999999986</v>
      </c>
      <c r="DQ63" s="14">
        <f t="shared" si="43"/>
        <v>58.759565673424916</v>
      </c>
      <c r="DR63" s="22">
        <f t="shared" si="16"/>
        <v>522.93117688121481</v>
      </c>
      <c r="DS63" s="60">
        <f t="shared" si="17"/>
        <v>816.26451021454818</v>
      </c>
      <c r="DT63" s="60">
        <f ca="1">AVERAGE(OFFSET($DS$3,0,0,'Données projet'!$E$14+1,1))-AVERAGE(OFFSET($H$3,0,0,'Données projet'!$E$14+1,1))</f>
        <v>399.92909819003523</v>
      </c>
      <c r="DU63" s="60">
        <f t="shared" si="44"/>
        <v>163.7053537268381</v>
      </c>
      <c r="DV63" s="16">
        <f>IF(ISNA(VLOOKUP(A63,'Données projet'!$A$165:$I$185,3,0)),0,VLOOKUP(A63,'Données projet'!$A$165:$I$185,3,0))</f>
        <v>3</v>
      </c>
      <c r="DW63" s="16">
        <f>IF(ISNA(VLOOKUP(A63,'Données projet'!$A$165:$I$185,4,0)),0,VLOOKUP(A63,'Données projet'!$A$165:$I$185,4,0))</f>
        <v>112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0">
        <f t="shared" si="0"/>
        <v>844.78361837999637</v>
      </c>
      <c r="S64" s="60">
        <f ca="1">AVERAGE(OFFSET($R$3,0,0,'Données projet'!$E$9+1,1))-AVERAGE(OFFSET($H$3,0,0,'Données projet'!$E$9+1,1))</f>
        <v>512.40280113190443</v>
      </c>
      <c r="T64" s="60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</v>
      </c>
      <c r="AI64" s="14">
        <f>IF('Données projet'!$A$62&gt;35,AI63+AH64-AQ63,IF(A64&lt;'Données projet'!$A$62,$AF$205^A64,IF(A64='Données projet'!$A$62,'Données projet'!$B$62,AI63+AH64-AQ63)))</f>
        <v>196.02564102564094</v>
      </c>
      <c r="AJ64" s="14">
        <f>AI64*VLOOKUP('Données projet'!$B$10,Paramètres!$A$1:$I$89,3,0)*VLOOKUP('Données projet'!$B$10,Paramètres!$A$1:$I$89,5,0)</f>
        <v>186.5379999999999</v>
      </c>
      <c r="AK64" s="14">
        <f t="shared" si="35"/>
        <v>46.773736568953147</v>
      </c>
      <c r="AL64" s="22">
        <f t="shared" si="4"/>
        <v>406.35127452425991</v>
      </c>
      <c r="AM64" s="60">
        <f t="shared" si="5"/>
        <v>699.68460785759316</v>
      </c>
      <c r="AN64" s="60">
        <f ca="1">AVERAGE(OFFSET($AM$3,0,0,'Données projet'!$E$10+1,1))-AVERAGE(OFFSET($H$3,0,0,'Données projet'!$E$10+1,1))</f>
        <v>407.20940357901344</v>
      </c>
      <c r="AO64" s="60">
        <f t="shared" si="36"/>
        <v>369.14696927548397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2.5600000000000023</v>
      </c>
      <c r="BD64" s="13">
        <f>IF('Données projet'!$A$88&gt;35,BD63+BC64-BL63,IF(A64&lt;'Données projet'!$A$88,$BA$205^A64,IF(A64='Données projet'!$A$88,'Données projet'!$B$88,BD63+BC64-BL63)))</f>
        <v>142.75999999999993</v>
      </c>
      <c r="BE64" s="14">
        <f>BD64*VLOOKUP('Données projet'!$B$11,Paramètres!$A$1:$I$89,3,0)*VLOOKUP('Données projet'!$B$11,Paramètres!$A$1:$I$89,5,0)</f>
        <v>124.71513599999996</v>
      </c>
      <c r="BF64" s="14">
        <f t="shared" si="37"/>
        <v>32.772248458710749</v>
      </c>
      <c r="BG64" s="22">
        <f t="shared" si="7"/>
        <v>274.29052793225452</v>
      </c>
      <c r="BH64" s="60">
        <f t="shared" si="8"/>
        <v>567.62386126558783</v>
      </c>
      <c r="BI64" s="60">
        <f ca="1">AVERAGE(OFFSET($BH$3,0,0,'Données projet'!$E$11+1,1))-AVERAGE(OFFSET($H$3,0,0,'Données projet'!$E$11+1,1))</f>
        <v>202.5548390231225</v>
      </c>
      <c r="BJ64" s="60">
        <f t="shared" si="38"/>
        <v>184.62184077734179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281.79999999999995</v>
      </c>
      <c r="BZ64" s="14">
        <f>BY64*VLOOKUP('Données projet'!$B$12,Paramètres!$A$1:$I$89,3,0)*VLOOKUP('Données projet'!$B$12,Paramètres!$A$1:$I$89,5,0)</f>
        <v>272.55696</v>
      </c>
      <c r="CA64" s="14">
        <f t="shared" si="39"/>
        <v>65.391622690449097</v>
      </c>
      <c r="CB64" s="22">
        <f t="shared" si="10"/>
        <v>588.59378151919873</v>
      </c>
      <c r="CC64" s="60">
        <f t="shared" si="11"/>
        <v>881.92711485253199</v>
      </c>
      <c r="CD64" s="60">
        <f ca="1">AVERAGE(OFFSET($CC$3,0,0,'Données projet'!$E$12+1,1))-AVERAGE(OFFSET($H$3,0,0,'Données projet'!$E$12+1,1))</f>
        <v>544.70109088764275</v>
      </c>
      <c r="CE64" s="60">
        <f t="shared" si="40"/>
        <v>294.45557293177131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-2.2737367544323206E-13</v>
      </c>
      <c r="CU64" s="18">
        <f>CT64*VLOOKUP('Données projet'!$B$13,Paramètres!$A$1:$I$89,3,0)*VLOOKUP('Données projet'!$B$13,Paramètres!$A$1:$I$89,5,0)</f>
        <v>-1.2710188457276673E-13</v>
      </c>
      <c r="CV64" s="14" t="e">
        <f t="shared" si="41"/>
        <v>#NUM!</v>
      </c>
      <c r="CW64" s="22" t="e">
        <f t="shared" si="13"/>
        <v>#NUM!</v>
      </c>
      <c r="CX64" s="60" t="e">
        <f t="shared" si="14"/>
        <v>#NUM!</v>
      </c>
      <c r="CY64" s="60">
        <f ca="1">AVERAGE(OFFSET($CX$3,0,0,'Données projet'!$E$13+1,1))-AVERAGE(OFFSET($H$3,0,0,'Données projet'!$E$13+1,1))</f>
        <v>364.18190245972994</v>
      </c>
      <c r="CZ64" s="60">
        <f t="shared" si="42"/>
        <v>509.86381152100745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22.7</v>
      </c>
      <c r="DO64" s="13">
        <f>IF('Données projet'!$A$166&gt;35,DO63+DN64-DW63,IF(A64&lt;'Données projet'!$A$166,$DL$205^A64,IF(A64='Données projet'!$A$166,'Données projet'!$B$166,DO63+DN64-DW63)))</f>
        <v>426.6999999999997</v>
      </c>
      <c r="DP64" s="18">
        <f>DO64*VLOOKUP('Données projet'!$B$14,Paramètres!$A$1:$I$89,3,0)*VLOOKUP('Données projet'!$B$14,Paramètres!$A$1:$I$89,5,0)</f>
        <v>199.69559999999984</v>
      </c>
      <c r="DQ64" s="14">
        <f t="shared" si="43"/>
        <v>49.677263889452327</v>
      </c>
      <c r="DR64" s="22">
        <f t="shared" si="16"/>
        <v>434.32440460746255</v>
      </c>
      <c r="DS64" s="60">
        <f t="shared" si="17"/>
        <v>727.65773794079587</v>
      </c>
      <c r="DT64" s="60">
        <f ca="1">AVERAGE(OFFSET($DS$3,0,0,'Données projet'!$E$14+1,1))-AVERAGE(OFFSET($H$3,0,0,'Données projet'!$E$14+1,1))</f>
        <v>399.92909819003523</v>
      </c>
      <c r="DU64" s="60">
        <f t="shared" si="44"/>
        <v>163.7053537268381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0">
        <f t="shared" si="0"/>
        <v>861.60859430939536</v>
      </c>
      <c r="S65" s="60">
        <f ca="1">AVERAGE(OFFSET($R$3,0,0,'Données projet'!$E$9+1,1))-AVERAGE(OFFSET($H$3,0,0,'Données projet'!$E$9+1,1))</f>
        <v>512.40280113190443</v>
      </c>
      <c r="T65" s="60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</v>
      </c>
      <c r="AI65" s="14">
        <f>IF('Données projet'!$A$62&gt;35,AI64+AH65-AQ64,IF(A65&lt;'Données projet'!$A$62,$AF$205^A65,IF(A65='Données projet'!$A$62,'Données projet'!$B$62,AI64+AH65-AQ64)))</f>
        <v>201.02564102564094</v>
      </c>
      <c r="AJ65" s="14">
        <f>AI65*VLOOKUP('Données projet'!$B$10,Paramètres!$A$1:$I$89,3,0)*VLOOKUP('Données projet'!$B$10,Paramètres!$A$1:$I$89,5,0)</f>
        <v>191.29599999999994</v>
      </c>
      <c r="AK65" s="14">
        <f t="shared" si="35"/>
        <v>47.826366590958408</v>
      </c>
      <c r="AL65" s="22">
        <f t="shared" si="4"/>
        <v>416.47145514591904</v>
      </c>
      <c r="AM65" s="60">
        <f t="shared" si="5"/>
        <v>709.80478847925235</v>
      </c>
      <c r="AN65" s="60">
        <f ca="1">AVERAGE(OFFSET($AM$3,0,0,'Données projet'!$E$10+1,1))-AVERAGE(OFFSET($H$3,0,0,'Données projet'!$E$10+1,1))</f>
        <v>407.20940357901344</v>
      </c>
      <c r="AO65" s="60">
        <f t="shared" si="36"/>
        <v>369.14696927548397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2.5600000000000023</v>
      </c>
      <c r="BD65" s="13">
        <f>IF('Données projet'!$A$88&gt;35,BD64+BC65-BL64,IF(A65&lt;'Données projet'!$A$88,$BA$205^A65,IF(A65='Données projet'!$A$88,'Données projet'!$B$88,BD64+BC65-BL64)))</f>
        <v>145.31999999999994</v>
      </c>
      <c r="BE65" s="14">
        <f>BD65*VLOOKUP('Données projet'!$B$11,Paramètres!$A$1:$I$89,3,0)*VLOOKUP('Données projet'!$B$11,Paramètres!$A$1:$I$89,5,0)</f>
        <v>126.95155199999995</v>
      </c>
      <c r="BF65" s="14">
        <f t="shared" si="37"/>
        <v>33.290982658445934</v>
      </c>
      <c r="BG65" s="22">
        <f t="shared" si="7"/>
        <v>279.08908119679324</v>
      </c>
      <c r="BH65" s="60">
        <f t="shared" si="8"/>
        <v>572.42241453012662</v>
      </c>
      <c r="BI65" s="60">
        <f ca="1">AVERAGE(OFFSET($BH$3,0,0,'Données projet'!$E$11+1,1))-AVERAGE(OFFSET($H$3,0,0,'Données projet'!$E$11+1,1))</f>
        <v>202.5548390231225</v>
      </c>
      <c r="BJ65" s="60">
        <f t="shared" si="38"/>
        <v>184.62184077734179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290.59999999999997</v>
      </c>
      <c r="BZ65" s="14">
        <f>BY65*VLOOKUP('Données projet'!$B$12,Paramètres!$A$1:$I$89,3,0)*VLOOKUP('Données projet'!$B$12,Paramètres!$A$1:$I$89,5,0)</f>
        <v>281.06831999999997</v>
      </c>
      <c r="CA65" s="14">
        <f t="shared" si="39"/>
        <v>67.19272554541665</v>
      </c>
      <c r="CB65" s="22">
        <f t="shared" si="10"/>
        <v>606.55465432493395</v>
      </c>
      <c r="CC65" s="60">
        <f t="shared" si="11"/>
        <v>899.88798765826732</v>
      </c>
      <c r="CD65" s="60">
        <f ca="1">AVERAGE(OFFSET($CC$3,0,0,'Données projet'!$E$12+1,1))-AVERAGE(OFFSET($H$3,0,0,'Données projet'!$E$12+1,1))</f>
        <v>544.70109088764275</v>
      </c>
      <c r="CE65" s="60">
        <f t="shared" si="40"/>
        <v>294.45557293177131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-2.2737367544323206E-13</v>
      </c>
      <c r="CU65" s="18">
        <f>CT65*VLOOKUP('Données projet'!$B$13,Paramètres!$A$1:$I$89,3,0)*VLOOKUP('Données projet'!$B$13,Paramètres!$A$1:$I$89,5,0)</f>
        <v>-1.2710188457276673E-13</v>
      </c>
      <c r="CV65" s="14" t="e">
        <f t="shared" si="41"/>
        <v>#NUM!</v>
      </c>
      <c r="CW65" s="22" t="e">
        <f t="shared" si="13"/>
        <v>#NUM!</v>
      </c>
      <c r="CX65" s="60" t="e">
        <f t="shared" si="14"/>
        <v>#NUM!</v>
      </c>
      <c r="CY65" s="60">
        <f ca="1">AVERAGE(OFFSET($CX$3,0,0,'Données projet'!$E$13+1,1))-AVERAGE(OFFSET($H$3,0,0,'Données projet'!$E$13+1,1))</f>
        <v>364.18190245972994</v>
      </c>
      <c r="CZ65" s="60">
        <f t="shared" si="42"/>
        <v>509.86381152100745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22.7</v>
      </c>
      <c r="DO65" s="13">
        <f>IF('Données projet'!$A$166&gt;35,DO64+DN65-DW64,IF(A65&lt;'Données projet'!$A$166,$DL$205^A65,IF(A65='Données projet'!$A$166,'Données projet'!$B$166,DO64+DN65-DW64)))</f>
        <v>449.39999999999969</v>
      </c>
      <c r="DP65" s="18">
        <f>DO65*VLOOKUP('Données projet'!$B$14,Paramètres!$A$1:$I$89,3,0)*VLOOKUP('Données projet'!$B$14,Paramètres!$A$1:$I$89,5,0)</f>
        <v>210.31919999999985</v>
      </c>
      <c r="DQ65" s="14">
        <f t="shared" si="43"/>
        <v>52.005332762093687</v>
      </c>
      <c r="DR65" s="22">
        <f t="shared" si="16"/>
        <v>456.88189456064629</v>
      </c>
      <c r="DS65" s="60">
        <f t="shared" si="17"/>
        <v>750.21522789397955</v>
      </c>
      <c r="DT65" s="60">
        <f ca="1">AVERAGE(OFFSET($DS$3,0,0,'Données projet'!$E$14+1,1))-AVERAGE(OFFSET($H$3,0,0,'Données projet'!$E$14+1,1))</f>
        <v>399.92909819003523</v>
      </c>
      <c r="DU65" s="60">
        <f t="shared" si="44"/>
        <v>163.7053537268381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0">
        <f t="shared" si="0"/>
        <v>878.42316250379099</v>
      </c>
      <c r="S66" s="60">
        <f ca="1">AVERAGE(OFFSET($R$3,0,0,'Données projet'!$E$9+1,1))-AVERAGE(OFFSET($H$3,0,0,'Données projet'!$E$9+1,1))</f>
        <v>512.40280113190443</v>
      </c>
      <c r="T66" s="60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</v>
      </c>
      <c r="AI66" s="14">
        <f>IF('Données projet'!$A$62&gt;35,AI65+AH66-AQ65,IF(A66&lt;'Données projet'!$A$62,$AF$205^A66,IF(A66='Données projet'!$A$62,'Données projet'!$B$62,AI65+AH66-AQ65)))</f>
        <v>206.02564102564094</v>
      </c>
      <c r="AJ66" s="14">
        <f>AI66*VLOOKUP('Données projet'!$B$10,Paramètres!$A$1:$I$89,3,0)*VLOOKUP('Données projet'!$B$10,Paramètres!$A$1:$I$89,5,0)</f>
        <v>196.05399999999992</v>
      </c>
      <c r="AK66" s="14">
        <f t="shared" si="35"/>
        <v>48.875953163572923</v>
      </c>
      <c r="AL66" s="22">
        <f t="shared" si="4"/>
        <v>426.58633509322271</v>
      </c>
      <c r="AM66" s="60">
        <f t="shared" si="5"/>
        <v>719.91966842655597</v>
      </c>
      <c r="AN66" s="60">
        <f ca="1">AVERAGE(OFFSET($AM$3,0,0,'Données projet'!$E$10+1,1))-AVERAGE(OFFSET($H$3,0,0,'Données projet'!$E$10+1,1))</f>
        <v>407.20940357901344</v>
      </c>
      <c r="AO66" s="60">
        <f t="shared" si="36"/>
        <v>369.14696927548397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2.5600000000000023</v>
      </c>
      <c r="BD66" s="13">
        <f>IF('Données projet'!$A$88&gt;35,BD65+BC66-BL65,IF(A66&lt;'Données projet'!$A$88,$BA$205^A66,IF(A66='Données projet'!$A$88,'Données projet'!$B$88,BD65+BC66-BL65)))</f>
        <v>147.87999999999994</v>
      </c>
      <c r="BE66" s="14">
        <f>BD66*VLOOKUP('Données projet'!$B$11,Paramètres!$A$1:$I$89,3,0)*VLOOKUP('Données projet'!$B$11,Paramètres!$A$1:$I$89,5,0)</f>
        <v>129.18796799999996</v>
      </c>
      <c r="BF66" s="14">
        <f t="shared" si="37"/>
        <v>33.8086542063526</v>
      </c>
      <c r="BG66" s="22">
        <f t="shared" si="7"/>
        <v>283.88578367606402</v>
      </c>
      <c r="BH66" s="60">
        <f t="shared" si="8"/>
        <v>577.21911700939734</v>
      </c>
      <c r="BI66" s="60">
        <f ca="1">AVERAGE(OFFSET($BH$3,0,0,'Données projet'!$E$11+1,1))-AVERAGE(OFFSET($H$3,0,0,'Données projet'!$E$11+1,1))</f>
        <v>202.5548390231225</v>
      </c>
      <c r="BJ66" s="60">
        <f t="shared" si="38"/>
        <v>184.62184077734179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299.39999999999998</v>
      </c>
      <c r="BZ66" s="14">
        <f>BY66*VLOOKUP('Données projet'!$B$12,Paramètres!$A$1:$I$89,3,0)*VLOOKUP('Données projet'!$B$12,Paramètres!$A$1:$I$89,5,0)</f>
        <v>289.57968</v>
      </c>
      <c r="CA66" s="14">
        <f t="shared" si="39"/>
        <v>68.987489943980663</v>
      </c>
      <c r="CB66" s="22">
        <f t="shared" si="10"/>
        <v>624.504487652433</v>
      </c>
      <c r="CC66" s="60">
        <f t="shared" si="11"/>
        <v>917.83782098576626</v>
      </c>
      <c r="CD66" s="60">
        <f ca="1">AVERAGE(OFFSET($CC$3,0,0,'Données projet'!$E$12+1,1))-AVERAGE(OFFSET($H$3,0,0,'Données projet'!$E$12+1,1))</f>
        <v>544.70109088764275</v>
      </c>
      <c r="CE66" s="60">
        <f t="shared" si="40"/>
        <v>294.45557293177131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-2.2737367544323206E-13</v>
      </c>
      <c r="CU66" s="18">
        <f>CT66*VLOOKUP('Données projet'!$B$13,Paramètres!$A$1:$I$89,3,0)*VLOOKUP('Données projet'!$B$13,Paramètres!$A$1:$I$89,5,0)</f>
        <v>-1.2710188457276673E-13</v>
      </c>
      <c r="CV66" s="14" t="e">
        <f t="shared" si="41"/>
        <v>#NUM!</v>
      </c>
      <c r="CW66" s="22" t="e">
        <f t="shared" si="13"/>
        <v>#NUM!</v>
      </c>
      <c r="CX66" s="60" t="e">
        <f t="shared" si="14"/>
        <v>#NUM!</v>
      </c>
      <c r="CY66" s="60">
        <f ca="1">AVERAGE(OFFSET($CX$3,0,0,'Données projet'!$E$13+1,1))-AVERAGE(OFFSET($H$3,0,0,'Données projet'!$E$13+1,1))</f>
        <v>364.18190245972994</v>
      </c>
      <c r="CZ66" s="60">
        <f t="shared" si="42"/>
        <v>509.86381152100745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22.7</v>
      </c>
      <c r="DO66" s="13">
        <f>IF('Données projet'!$A$166&gt;35,DO65+DN66-DW65,IF(A66&lt;'Données projet'!$A$166,$DL$205^A66,IF(A66='Données projet'!$A$166,'Données projet'!$B$166,DO65+DN66-DW65)))</f>
        <v>472.09999999999968</v>
      </c>
      <c r="DP66" s="18">
        <f>DO66*VLOOKUP('Données projet'!$B$14,Paramètres!$A$1:$I$89,3,0)*VLOOKUP('Données projet'!$B$14,Paramètres!$A$1:$I$89,5,0)</f>
        <v>220.94279999999983</v>
      </c>
      <c r="DQ66" s="14">
        <f t="shared" si="43"/>
        <v>54.31974761568528</v>
      </c>
      <c r="DR66" s="22">
        <f t="shared" si="16"/>
        <v>479.41560376398479</v>
      </c>
      <c r="DS66" s="60">
        <f t="shared" si="17"/>
        <v>772.74893709731805</v>
      </c>
      <c r="DT66" s="60">
        <f ca="1">AVERAGE(OFFSET($DS$3,0,0,'Données projet'!$E$14+1,1))-AVERAGE(OFFSET($H$3,0,0,'Données projet'!$E$14+1,1))</f>
        <v>399.92909819003523</v>
      </c>
      <c r="DU66" s="60">
        <f t="shared" si="44"/>
        <v>163.7053537268381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0">
        <f t="shared" ref="R67:R130" si="55">Q67+(I67+J67)*44/12</f>
        <v>895.22766399195029</v>
      </c>
      <c r="S67" s="60">
        <f ca="1">AVERAGE(OFFSET($R$3,0,0,'Données projet'!$E$9+1,1))-AVERAGE(OFFSET($H$3,0,0,'Données projet'!$E$9+1,1))</f>
        <v>512.40280113190443</v>
      </c>
      <c r="T67" s="60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</v>
      </c>
      <c r="AI67" s="14">
        <f>IF('Données projet'!$A$62&gt;35,AI66+AH67-AQ66,IF(A67&lt;'Données projet'!$A$62,$AF$205^A67,IF(A67='Données projet'!$A$62,'Données projet'!$B$62,AI66+AH67-AQ66)))</f>
        <v>211.02564102564094</v>
      </c>
      <c r="AJ67" s="14">
        <f>AI67*VLOOKUP('Données projet'!$B$10,Paramètres!$A$1:$I$89,3,0)*VLOOKUP('Données projet'!$B$10,Paramètres!$A$1:$I$89,5,0)</f>
        <v>200.81199999999993</v>
      </c>
      <c r="AK67" s="14">
        <f t="shared" si="35"/>
        <v>49.922578645138138</v>
      </c>
      <c r="AL67" s="22">
        <f t="shared" si="4"/>
        <v>436.69605780694877</v>
      </c>
      <c r="AM67" s="60">
        <f t="shared" si="5"/>
        <v>730.02939114028209</v>
      </c>
      <c r="AN67" s="60">
        <f ca="1">AVERAGE(OFFSET($AM$3,0,0,'Données projet'!$E$10+1,1))-AVERAGE(OFFSET($H$3,0,0,'Données projet'!$E$10+1,1))</f>
        <v>407.20940357901344</v>
      </c>
      <c r="AO67" s="60">
        <f t="shared" si="36"/>
        <v>369.14696927548397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2.5600000000000023</v>
      </c>
      <c r="BD67" s="13">
        <f>IF('Données projet'!$A$88&gt;35,BD66+BC67-BL66,IF(A67&lt;'Données projet'!$A$88,$BA$205^A67,IF(A67='Données projet'!$A$88,'Données projet'!$B$88,BD66+BC67-BL66)))</f>
        <v>150.43999999999994</v>
      </c>
      <c r="BE67" s="14">
        <f>BD67*VLOOKUP('Données projet'!$B$11,Paramètres!$A$1:$I$89,3,0)*VLOOKUP('Données projet'!$B$11,Paramètres!$A$1:$I$89,5,0)</f>
        <v>131.42438399999998</v>
      </c>
      <c r="BF67" s="14">
        <f t="shared" si="37"/>
        <v>34.32528362102407</v>
      </c>
      <c r="BG67" s="22">
        <f t="shared" si="7"/>
        <v>288.6806711066169</v>
      </c>
      <c r="BH67" s="60">
        <f t="shared" si="8"/>
        <v>582.01400443995021</v>
      </c>
      <c r="BI67" s="60">
        <f ca="1">AVERAGE(OFFSET($BH$3,0,0,'Données projet'!$E$11+1,1))-AVERAGE(OFFSET($H$3,0,0,'Données projet'!$E$11+1,1))</f>
        <v>202.5548390231225</v>
      </c>
      <c r="BJ67" s="60">
        <f t="shared" si="38"/>
        <v>184.62184077734179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308.2</v>
      </c>
      <c r="BZ67" s="14">
        <f>BY67*VLOOKUP('Données projet'!$B$12,Paramètres!$A$1:$I$89,3,0)*VLOOKUP('Données projet'!$B$12,Paramètres!$A$1:$I$89,5,0)</f>
        <v>298.09104000000002</v>
      </c>
      <c r="CA67" s="14">
        <f t="shared" si="39"/>
        <v>70.776123577436934</v>
      </c>
      <c r="CB67" s="22">
        <f t="shared" si="10"/>
        <v>642.44364323070261</v>
      </c>
      <c r="CC67" s="60">
        <f t="shared" si="11"/>
        <v>935.77697656403598</v>
      </c>
      <c r="CD67" s="60">
        <f ca="1">AVERAGE(OFFSET($CC$3,0,0,'Données projet'!$E$12+1,1))-AVERAGE(OFFSET($H$3,0,0,'Données projet'!$E$12+1,1))</f>
        <v>544.70109088764275</v>
      </c>
      <c r="CE67" s="60">
        <f t="shared" si="40"/>
        <v>294.45557293177131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-2.2737367544323206E-13</v>
      </c>
      <c r="CU67" s="18">
        <f>CT67*VLOOKUP('Données projet'!$B$13,Paramètres!$A$1:$I$89,3,0)*VLOOKUP('Données projet'!$B$13,Paramètres!$A$1:$I$89,5,0)</f>
        <v>-1.2710188457276673E-13</v>
      </c>
      <c r="CV67" s="14" t="e">
        <f t="shared" si="41"/>
        <v>#NUM!</v>
      </c>
      <c r="CW67" s="22" t="e">
        <f t="shared" si="13"/>
        <v>#NUM!</v>
      </c>
      <c r="CX67" s="60" t="e">
        <f t="shared" si="14"/>
        <v>#NUM!</v>
      </c>
      <c r="CY67" s="60">
        <f ca="1">AVERAGE(OFFSET($CX$3,0,0,'Données projet'!$E$13+1,1))-AVERAGE(OFFSET($H$3,0,0,'Données projet'!$E$13+1,1))</f>
        <v>364.18190245972994</v>
      </c>
      <c r="CZ67" s="60">
        <f t="shared" si="42"/>
        <v>509.86381152100745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22.7</v>
      </c>
      <c r="DO67" s="13">
        <f>IF('Données projet'!$A$166&gt;35,DO66+DN67-DW66,IF(A67&lt;'Données projet'!$A$166,$DL$205^A67,IF(A67='Données projet'!$A$166,'Données projet'!$B$166,DO66+DN67-DW66)))</f>
        <v>494.79999999999967</v>
      </c>
      <c r="DP67" s="18">
        <f>DO67*VLOOKUP('Données projet'!$B$14,Paramètres!$A$1:$I$89,3,0)*VLOOKUP('Données projet'!$B$14,Paramètres!$A$1:$I$89,5,0)</f>
        <v>231.56639999999985</v>
      </c>
      <c r="DQ67" s="14">
        <f t="shared" si="43"/>
        <v>56.621239926036594</v>
      </c>
      <c r="DR67" s="22">
        <f t="shared" si="16"/>
        <v>501.92680620451353</v>
      </c>
      <c r="DS67" s="60">
        <f t="shared" si="17"/>
        <v>795.26013953784684</v>
      </c>
      <c r="DT67" s="60">
        <f ca="1">AVERAGE(OFFSET($DS$3,0,0,'Données projet'!$E$14+1,1))-AVERAGE(OFFSET($H$3,0,0,'Données projet'!$E$14+1,1))</f>
        <v>399.92909819003523</v>
      </c>
      <c r="DU67" s="60">
        <f t="shared" si="44"/>
        <v>163.7053537268381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0">
        <f t="shared" si="55"/>
        <v>912.02241922024541</v>
      </c>
      <c r="S68" s="60">
        <f ca="1">AVERAGE(OFFSET($R$3,0,0,'Données projet'!$E$9+1,1))-AVERAGE(OFFSET($H$3,0,0,'Données projet'!$E$9+1,1))</f>
        <v>512.40280113190443</v>
      </c>
      <c r="T68" s="60">
        <f t="shared" si="34"/>
        <v>278.21741231699929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216.02564102564102</v>
      </c>
      <c r="AG68" s="13">
        <f>VLOOKUP(A68,'Données projet'!$A$61:$I$81,9,0)</f>
        <v>5</v>
      </c>
      <c r="AH68" s="13">
        <f t="array" ref="AH68">INDEX(AG:AG,MIN(IF(ISNUMBER(AG68:AG264),ROW(AG68:AG264),"")))</f>
        <v>5</v>
      </c>
      <c r="AI68" s="14">
        <f>IF('Données projet'!$A$62&gt;35,AI67+AH68-AQ67,IF(A68&lt;'Données projet'!$A$62,$AF$205^A68,IF(A68='Données projet'!$A$62,'Données projet'!$B$62,AI67+AH68-AQ67)))</f>
        <v>216.02564102564094</v>
      </c>
      <c r="AJ68" s="14">
        <f>AI68*VLOOKUP('Données projet'!$B$10,Paramètres!$A$1:$I$89,3,0)*VLOOKUP('Données projet'!$B$10,Paramètres!$A$1:$I$89,5,0)</f>
        <v>205.56999999999991</v>
      </c>
      <c r="AK68" s="14">
        <f t="shared" si="35"/>
        <v>50.966321268617726</v>
      </c>
      <c r="AL68" s="22">
        <f t="shared" ref="AL68:AL131" si="58">(AJ68+AK68)*0.475*44/12</f>
        <v>446.8007595428424</v>
      </c>
      <c r="AM68" s="60">
        <f t="shared" ref="AM68:AM131" si="59">AL68+(AD68+AE68)*44/12</f>
        <v>740.13409287617571</v>
      </c>
      <c r="AN68" s="60">
        <f ca="1">AVERAGE(OFFSET($AM$3,0,0,'Données projet'!$E$10+1,1))-AVERAGE(OFFSET($H$3,0,0,'Données projet'!$E$10+1,1))</f>
        <v>407.20940357901344</v>
      </c>
      <c r="AO68" s="60">
        <f t="shared" si="36"/>
        <v>369.14696927548397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153.00000000000003</v>
      </c>
      <c r="BB68" s="13">
        <f>VLOOKUP(A68,'Données projet'!$A$87:$I$107,9,0)</f>
        <v>2.5600000000000023</v>
      </c>
      <c r="BC68" s="13">
        <f t="array" ref="BC68">INDEX(BB:BB,MIN(IF(ISNUMBER(BB68:BB264),ROW(BB68:BB264),"")))</f>
        <v>2.5600000000000023</v>
      </c>
      <c r="BD68" s="13">
        <f>IF('Données projet'!$A$88&gt;35,BD67+BC68-BL67,IF(A68&lt;'Données projet'!$A$88,$BA$205^A68,IF(A68='Données projet'!$A$88,'Données projet'!$B$88,BD67+BC68-BL67)))</f>
        <v>152.99999999999994</v>
      </c>
      <c r="BE68" s="14">
        <f>BD68*VLOOKUP('Données projet'!$B$11,Paramètres!$A$1:$I$89,3,0)*VLOOKUP('Données projet'!$B$11,Paramètres!$A$1:$I$89,5,0)</f>
        <v>133.66079999999997</v>
      </c>
      <c r="BF68" s="14">
        <f t="shared" si="37"/>
        <v>34.840890682716719</v>
      </c>
      <c r="BG68" s="22">
        <f t="shared" ref="BG68:BG131" si="61">(BE68+BF68)*0.475*44/12</f>
        <v>293.47377793906486</v>
      </c>
      <c r="BH68" s="60">
        <f t="shared" ref="BH68:BH131" si="62">BG68+(AY68+AZ68)*44/12</f>
        <v>586.80711127239817</v>
      </c>
      <c r="BI68" s="60">
        <f ca="1">AVERAGE(OFFSET($BH$3,0,0,'Données projet'!$E$11+1,1))-AVERAGE(OFFSET($H$3,0,0,'Données projet'!$E$11+1,1))</f>
        <v>202.5548390231225</v>
      </c>
      <c r="BJ68" s="60">
        <f t="shared" si="38"/>
        <v>184.62184077734179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12.7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317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317</v>
      </c>
      <c r="BZ68" s="14">
        <f>BY68*VLOOKUP('Données projet'!$B$12,Paramètres!$A$1:$I$89,3,0)*VLOOKUP('Données projet'!$B$12,Paramètres!$A$1:$I$89,5,0)</f>
        <v>306.60239999999999</v>
      </c>
      <c r="CA68" s="14">
        <f t="shared" si="39"/>
        <v>72.558821602115088</v>
      </c>
      <c r="CB68" s="22">
        <f t="shared" ref="CB68:CB131" si="64">(BZ68+CA68)*0.475*44/12</f>
        <v>660.3724609570171</v>
      </c>
      <c r="CC68" s="60">
        <f t="shared" ref="CC68:CC131" si="65">CB68+(BT68+BU68)*44/12</f>
        <v>953.70579429035047</v>
      </c>
      <c r="CD68" s="60">
        <f ca="1">AVERAGE(OFFSET($CC$3,0,0,'Données projet'!$E$12+1,1))-AVERAGE(OFFSET($H$3,0,0,'Données projet'!$E$12+1,1))</f>
        <v>544.70109088764275</v>
      </c>
      <c r="CE68" s="60">
        <f t="shared" si="40"/>
        <v>294.45557293177131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56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-2.2737367544323206E-13</v>
      </c>
      <c r="CU68" s="18">
        <f>CT68*VLOOKUP('Données projet'!$B$13,Paramètres!$A$1:$I$89,3,0)*VLOOKUP('Données projet'!$B$13,Paramètres!$A$1:$I$89,5,0)</f>
        <v>-1.2710188457276673E-13</v>
      </c>
      <c r="CV68" s="14" t="e">
        <f t="shared" si="41"/>
        <v>#NUM!</v>
      </c>
      <c r="CW68" s="22" t="e">
        <f t="shared" ref="CW68:CW131" si="67">(CU68+CV68)*0.475*44/12</f>
        <v>#NUM!</v>
      </c>
      <c r="CX68" s="60" t="e">
        <f t="shared" ref="CX68:CX131" si="68">CW68+(CO68+CP68)*44/12</f>
        <v>#NUM!</v>
      </c>
      <c r="CY68" s="60">
        <f ca="1">AVERAGE(OFFSET($CX$3,0,0,'Données projet'!$E$13+1,1))-AVERAGE(OFFSET($H$3,0,0,'Données projet'!$E$13+1,1))</f>
        <v>364.18190245972994</v>
      </c>
      <c r="CZ68" s="60">
        <f t="shared" si="42"/>
        <v>509.86381152100745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22.7</v>
      </c>
      <c r="DO68" s="13">
        <f>IF('Données projet'!$A$166&gt;35,DO67+DN68-DW67,IF(A68&lt;'Données projet'!$A$166,$DL$205^A68,IF(A68='Données projet'!$A$166,'Données projet'!$B$166,DO67+DN68-DW67)))</f>
        <v>517.49999999999966</v>
      </c>
      <c r="DP68" s="18">
        <f>DO68*VLOOKUP('Données projet'!$B$14,Paramètres!$A$1:$I$89,3,0)*VLOOKUP('Données projet'!$B$14,Paramètres!$A$1:$I$89,5,0)</f>
        <v>242.18999999999983</v>
      </c>
      <c r="DQ68" s="14">
        <f t="shared" si="43"/>
        <v>58.910470259429303</v>
      </c>
      <c r="DR68" s="22">
        <f t="shared" ref="DR68:DR131" si="70">(DP68+DQ68)*0.475*44/12</f>
        <v>524.41665236850577</v>
      </c>
      <c r="DS68" s="60">
        <f t="shared" ref="DS68:DS131" si="71">DR68+(DJ68+DK68)*44/12</f>
        <v>817.74998570183902</v>
      </c>
      <c r="DT68" s="60">
        <f ca="1">AVERAGE(OFFSET($DS$3,0,0,'Données projet'!$E$14+1,1))-AVERAGE(OFFSET($H$3,0,0,'Données projet'!$E$14+1,1))</f>
        <v>399.92909819003523</v>
      </c>
      <c r="DU68" s="60">
        <f t="shared" si="44"/>
        <v>163.7053537268381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0">
        <f t="shared" si="55"/>
        <v>820.67446302574353</v>
      </c>
      <c r="S69" s="60">
        <f ca="1">AVERAGE(OFFSET($R$3,0,0,'Données projet'!$E$9+1,1))-AVERAGE(OFFSET($H$3,0,0,'Données projet'!$E$9+1,1))</f>
        <v>512.40280113190443</v>
      </c>
      <c r="T69" s="60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4.7435897435897401</v>
      </c>
      <c r="AI69" s="14">
        <f>IF('Données projet'!$A$62&gt;35,AI68+AH69-AQ68,IF(A69&lt;'Données projet'!$A$62,$AF$205^A69,IF(A69='Données projet'!$A$62,'Données projet'!$B$62,AI68+AH69-AQ68)))</f>
        <v>220.76923076923069</v>
      </c>
      <c r="AJ69" s="14">
        <f>AI69*VLOOKUP('Données projet'!$B$10,Paramètres!$A$1:$I$89,3,0)*VLOOKUP('Données projet'!$B$10,Paramètres!$A$1:$I$89,5,0)</f>
        <v>210.08399999999995</v>
      </c>
      <c r="AK69" s="14">
        <f t="shared" ref="AK69:AK132" si="89">EXP(-1.0587+0.8836*LN(AJ69)+0.284)</f>
        <v>51.953941384443397</v>
      </c>
      <c r="AL69" s="22">
        <f t="shared" si="58"/>
        <v>456.38274791123877</v>
      </c>
      <c r="AM69" s="60">
        <f t="shared" si="59"/>
        <v>749.71608124457202</v>
      </c>
      <c r="AN69" s="60">
        <f ca="1">AVERAGE(OFFSET($AM$3,0,0,'Données projet'!$E$10+1,1))-AVERAGE(OFFSET($H$3,0,0,'Données projet'!$E$10+1,1))</f>
        <v>407.20940357901344</v>
      </c>
      <c r="AO69" s="60">
        <f t="shared" ref="AO69:AO132" si="90">$AO$3</f>
        <v>369.14696927548397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2.0799999999999899</v>
      </c>
      <c r="BD69" s="13">
        <f>IF('Données projet'!$A$88&gt;35,BD68+BC69-BL68,IF(A69&lt;'Données projet'!$A$88,$BA$205^A69,IF(A69='Données projet'!$A$88,'Données projet'!$B$88,BD68+BC69-BL68)))</f>
        <v>142.37999999999994</v>
      </c>
      <c r="BE69" s="14">
        <f>BD69*VLOOKUP('Données projet'!$B$11,Paramètres!$A$1:$I$89,3,0)*VLOOKUP('Données projet'!$B$11,Paramètres!$A$1:$I$89,5,0)</f>
        <v>124.38316799999996</v>
      </c>
      <c r="BF69" s="14">
        <f t="shared" ref="BF69:BF132" si="91">EXP(-1.0587+0.8836*LN(BE69)+0.284)</f>
        <v>32.695156985594174</v>
      </c>
      <c r="BG69" s="22">
        <f t="shared" si="61"/>
        <v>273.57808268324311</v>
      </c>
      <c r="BH69" s="60">
        <f t="shared" si="62"/>
        <v>566.91141601657637</v>
      </c>
      <c r="BI69" s="60">
        <f ca="1">AVERAGE(OFFSET($BH$3,0,0,'Données projet'!$E$11+1,1))-AVERAGE(OFFSET($H$3,0,0,'Données projet'!$E$11+1,1))</f>
        <v>202.5548390231225</v>
      </c>
      <c r="BJ69" s="60">
        <f t="shared" ref="BJ69:BJ132" si="92">$BJ$3</f>
        <v>184.62184077734179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260.37024000000002</v>
      </c>
      <c r="CA69" s="14">
        <f t="shared" ref="CA69:CA132" si="93">EXP(-1.0587+0.8836*LN(BZ69)+0.284)</f>
        <v>62.801291625234725</v>
      </c>
      <c r="CB69" s="22">
        <f t="shared" si="64"/>
        <v>562.85708424728386</v>
      </c>
      <c r="CC69" s="60">
        <f t="shared" si="65"/>
        <v>856.19041758061712</v>
      </c>
      <c r="CD69" s="60">
        <f ca="1">AVERAGE(OFFSET($CC$3,0,0,'Données projet'!$E$12+1,1))-AVERAGE(OFFSET($H$3,0,0,'Données projet'!$E$12+1,1))</f>
        <v>544.70109088764275</v>
      </c>
      <c r="CE69" s="60">
        <f t="shared" ref="CE69:CE132" si="94">$CE$3</f>
        <v>294.45557293177131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-2.2737367544323206E-13</v>
      </c>
      <c r="CU69" s="18">
        <f>CT69*VLOOKUP('Données projet'!$B$13,Paramètres!$A$1:$I$89,3,0)*VLOOKUP('Données projet'!$B$13,Paramètres!$A$1:$I$89,5,0)</f>
        <v>-1.2710188457276673E-13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0" t="e">
        <f t="shared" si="68"/>
        <v>#NUM!</v>
      </c>
      <c r="CY69" s="60">
        <f ca="1">AVERAGE(OFFSET($CX$3,0,0,'Données projet'!$E$13+1,1))-AVERAGE(OFFSET($H$3,0,0,'Données projet'!$E$13+1,1))</f>
        <v>364.18190245972994</v>
      </c>
      <c r="CZ69" s="60">
        <f t="shared" ref="CZ69:CZ132" si="96">$CZ$3</f>
        <v>509.86381152100745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22.7</v>
      </c>
      <c r="DO69" s="13">
        <f>IF('Données projet'!$A$166&gt;35,DO68+DN69-DW68,IF(A69&lt;'Données projet'!$A$166,$DL$205^A69,IF(A69='Données projet'!$A$166,'Données projet'!$B$166,DO68+DN69-DW68)))</f>
        <v>540.1999999999997</v>
      </c>
      <c r="DP69" s="18">
        <f>DO69*VLOOKUP('Données projet'!$B$14,Paramètres!$A$1:$I$89,3,0)*VLOOKUP('Données projet'!$B$14,Paramètres!$A$1:$I$89,5,0)</f>
        <v>252.81359999999987</v>
      </c>
      <c r="DQ69" s="14">
        <f t="shared" ref="DQ69:DQ132" si="97">EXP(-1.0587+0.8836*LN(DP69)+0.284)</f>
        <v>61.188037954168315</v>
      </c>
      <c r="DR69" s="22">
        <f t="shared" si="70"/>
        <v>546.88618610350966</v>
      </c>
      <c r="DS69" s="60">
        <f t="shared" si="71"/>
        <v>840.21951943684303</v>
      </c>
      <c r="DT69" s="60">
        <f ca="1">AVERAGE(OFFSET($DS$3,0,0,'Données projet'!$E$14+1,1))-AVERAGE(OFFSET($H$3,0,0,'Données projet'!$E$14+1,1))</f>
        <v>399.92909819003523</v>
      </c>
      <c r="DU69" s="60">
        <f t="shared" ref="DU69:DU132" si="98">$DU$3</f>
        <v>163.7053537268381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0">
        <f t="shared" si="55"/>
        <v>836.36711482633996</v>
      </c>
      <c r="S70" s="60">
        <f ca="1">AVERAGE(OFFSET($R$3,0,0,'Données projet'!$E$9+1,1))-AVERAGE(OFFSET($H$3,0,0,'Données projet'!$E$9+1,1))</f>
        <v>512.40280113190443</v>
      </c>
      <c r="T70" s="60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4.7435897435897401</v>
      </c>
      <c r="AI70" s="14">
        <f>IF('Données projet'!$A$62&gt;35,AI69+AH70-AQ69,IF(A70&lt;'Données projet'!$A$62,$AF$205^A70,IF(A70='Données projet'!$A$62,'Données projet'!$B$62,AI69+AH70-AQ69)))</f>
        <v>225.51282051282044</v>
      </c>
      <c r="AJ70" s="14">
        <f>AI70*VLOOKUP('Données projet'!$B$10,Paramètres!$A$1:$I$89,3,0)*VLOOKUP('Données projet'!$B$10,Paramètres!$A$1:$I$89,5,0)</f>
        <v>214.5979999999999</v>
      </c>
      <c r="AK70" s="14">
        <f t="shared" si="89"/>
        <v>52.939094303283817</v>
      </c>
      <c r="AL70" s="22">
        <f t="shared" si="58"/>
        <v>465.96043924488578</v>
      </c>
      <c r="AM70" s="60">
        <f t="shared" si="59"/>
        <v>759.29377257821909</v>
      </c>
      <c r="AN70" s="60">
        <f ca="1">AVERAGE(OFFSET($AM$3,0,0,'Données projet'!$E$10+1,1))-AVERAGE(OFFSET($H$3,0,0,'Données projet'!$E$10+1,1))</f>
        <v>407.20940357901344</v>
      </c>
      <c r="AO70" s="60">
        <f t="shared" si="90"/>
        <v>369.14696927548397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2.0799999999999899</v>
      </c>
      <c r="BD70" s="13">
        <f>IF('Données projet'!$A$88&gt;35,BD69+BC70-BL69,IF(A70&lt;'Données projet'!$A$88,$BA$205^A70,IF(A70='Données projet'!$A$88,'Données projet'!$B$88,BD69+BC70-BL69)))</f>
        <v>144.45999999999992</v>
      </c>
      <c r="BE70" s="14">
        <f>BD70*VLOOKUP('Données projet'!$B$11,Paramètres!$A$1:$I$89,3,0)*VLOOKUP('Données projet'!$B$11,Paramètres!$A$1:$I$89,5,0)</f>
        <v>126.20025599999995</v>
      </c>
      <c r="BF70" s="14">
        <f t="shared" si="91"/>
        <v>33.116839959643031</v>
      </c>
      <c r="BG70" s="22">
        <f t="shared" si="61"/>
        <v>277.47727546304486</v>
      </c>
      <c r="BH70" s="60">
        <f t="shared" si="62"/>
        <v>570.81060879637812</v>
      </c>
      <c r="BI70" s="60">
        <f ca="1">AVERAGE(OFFSET($BH$3,0,0,'Données projet'!$E$11+1,1))-AVERAGE(OFFSET($H$3,0,0,'Données projet'!$E$11+1,1))</f>
        <v>202.5548390231225</v>
      </c>
      <c r="BJ70" s="60">
        <f t="shared" si="92"/>
        <v>184.62184077734179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268.30127999999996</v>
      </c>
      <c r="CA70" s="14">
        <f t="shared" si="93"/>
        <v>64.488625713042012</v>
      </c>
      <c r="CB70" s="22">
        <f t="shared" si="64"/>
        <v>579.60908578354815</v>
      </c>
      <c r="CC70" s="60">
        <f t="shared" si="65"/>
        <v>872.94241911688141</v>
      </c>
      <c r="CD70" s="60">
        <f ca="1">AVERAGE(OFFSET($CC$3,0,0,'Données projet'!$E$12+1,1))-AVERAGE(OFFSET($H$3,0,0,'Données projet'!$E$12+1,1))</f>
        <v>544.70109088764275</v>
      </c>
      <c r="CE70" s="60">
        <f t="shared" si="94"/>
        <v>294.45557293177131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-2.2737367544323206E-13</v>
      </c>
      <c r="CU70" s="18">
        <f>CT70*VLOOKUP('Données projet'!$B$13,Paramètres!$A$1:$I$89,3,0)*VLOOKUP('Données projet'!$B$13,Paramètres!$A$1:$I$89,5,0)</f>
        <v>-1.2710188457276673E-13</v>
      </c>
      <c r="CV70" s="14" t="e">
        <f t="shared" si="95"/>
        <v>#NUM!</v>
      </c>
      <c r="CW70" s="22" t="e">
        <f t="shared" si="67"/>
        <v>#NUM!</v>
      </c>
      <c r="CX70" s="60" t="e">
        <f t="shared" si="68"/>
        <v>#NUM!</v>
      </c>
      <c r="CY70" s="60">
        <f ca="1">AVERAGE(OFFSET($CX$3,0,0,'Données projet'!$E$13+1,1))-AVERAGE(OFFSET($H$3,0,0,'Données projet'!$E$13+1,1))</f>
        <v>364.18190245972994</v>
      </c>
      <c r="CZ70" s="60">
        <f t="shared" si="96"/>
        <v>509.86381152100745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22.7</v>
      </c>
      <c r="DO70" s="13">
        <f>IF('Données projet'!$A$166&gt;35,DO69+DN70-DW69,IF(A70&lt;'Données projet'!$A$166,$DL$205^A70,IF(A70='Données projet'!$A$166,'Données projet'!$B$166,DO69+DN70-DW69)))</f>
        <v>562.89999999999975</v>
      </c>
      <c r="DP70" s="18">
        <f>DO70*VLOOKUP('Données projet'!$B$14,Paramètres!$A$1:$I$89,3,0)*VLOOKUP('Données projet'!$B$14,Paramètres!$A$1:$I$89,5,0)</f>
        <v>263.43719999999985</v>
      </c>
      <c r="DQ70" s="14">
        <f t="shared" si="97"/>
        <v>63.454489128933133</v>
      </c>
      <c r="DR70" s="22">
        <f t="shared" si="70"/>
        <v>569.33635856622493</v>
      </c>
      <c r="DS70" s="60">
        <f t="shared" si="71"/>
        <v>862.6696918995583</v>
      </c>
      <c r="DT70" s="60">
        <f ca="1">AVERAGE(OFFSET($DS$3,0,0,'Données projet'!$E$14+1,1))-AVERAGE(OFFSET($H$3,0,0,'Données projet'!$E$14+1,1))</f>
        <v>399.92909819003523</v>
      </c>
      <c r="DU70" s="60">
        <f t="shared" si="98"/>
        <v>163.7053537268381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0">
        <f t="shared" si="55"/>
        <v>852.05024844371815</v>
      </c>
      <c r="S71" s="60">
        <f ca="1">AVERAGE(OFFSET($R$3,0,0,'Données projet'!$E$9+1,1))-AVERAGE(OFFSET($H$3,0,0,'Données projet'!$E$9+1,1))</f>
        <v>512.40280113190443</v>
      </c>
      <c r="T71" s="60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4.7435897435897401</v>
      </c>
      <c r="AI71" s="14">
        <f>IF('Données projet'!$A$62&gt;35,AI70+AH71-AQ70,IF(A71&lt;'Données projet'!$A$62,$AF$205^A71,IF(A71='Données projet'!$A$62,'Données projet'!$B$62,AI70+AH71-AQ70)))</f>
        <v>230.25641025641019</v>
      </c>
      <c r="AJ71" s="14">
        <f>AI71*VLOOKUP('Données projet'!$B$10,Paramètres!$A$1:$I$89,3,0)*VLOOKUP('Données projet'!$B$10,Paramètres!$A$1:$I$89,5,0)</f>
        <v>219.11199999999994</v>
      </c>
      <c r="AK71" s="14">
        <f t="shared" si="89"/>
        <v>53.921837900358042</v>
      </c>
      <c r="AL71" s="22">
        <f t="shared" si="58"/>
        <v>475.53393434312346</v>
      </c>
      <c r="AM71" s="60">
        <f t="shared" si="59"/>
        <v>768.86726767645678</v>
      </c>
      <c r="AN71" s="60">
        <f ca="1">AVERAGE(OFFSET($AM$3,0,0,'Données projet'!$E$10+1,1))-AVERAGE(OFFSET($H$3,0,0,'Données projet'!$E$10+1,1))</f>
        <v>407.20940357901344</v>
      </c>
      <c r="AO71" s="60">
        <f t="shared" si="90"/>
        <v>369.14696927548397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2.0799999999999899</v>
      </c>
      <c r="BD71" s="13">
        <f>IF('Données projet'!$A$88&gt;35,BD70+BC71-BL70,IF(A71&lt;'Données projet'!$A$88,$BA$205^A71,IF(A71='Données projet'!$A$88,'Données projet'!$B$88,BD70+BC71-BL70)))</f>
        <v>146.53999999999991</v>
      </c>
      <c r="BE71" s="14">
        <f>BD71*VLOOKUP('Données projet'!$B$11,Paramètres!$A$1:$I$89,3,0)*VLOOKUP('Données projet'!$B$11,Paramètres!$A$1:$I$89,5,0)</f>
        <v>128.01734399999992</v>
      </c>
      <c r="BF71" s="14">
        <f t="shared" si="91"/>
        <v>33.53781676777156</v>
      </c>
      <c r="BG71" s="22">
        <f t="shared" si="61"/>
        <v>281.37523833720201</v>
      </c>
      <c r="BH71" s="60">
        <f t="shared" si="62"/>
        <v>574.70857167053532</v>
      </c>
      <c r="BI71" s="60">
        <f ca="1">AVERAGE(OFFSET($BH$3,0,0,'Données projet'!$E$11+1,1))-AVERAGE(OFFSET($H$3,0,0,'Données projet'!$E$11+1,1))</f>
        <v>202.5548390231225</v>
      </c>
      <c r="BJ71" s="60">
        <f t="shared" si="92"/>
        <v>184.62184077734179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276.23231999999996</v>
      </c>
      <c r="CA71" s="14">
        <f t="shared" si="93"/>
        <v>66.170163093943458</v>
      </c>
      <c r="CB71" s="22">
        <f t="shared" si="64"/>
        <v>596.35099138861813</v>
      </c>
      <c r="CC71" s="60">
        <f t="shared" si="65"/>
        <v>889.6843247219515</v>
      </c>
      <c r="CD71" s="60">
        <f ca="1">AVERAGE(OFFSET($CC$3,0,0,'Données projet'!$E$12+1,1))-AVERAGE(OFFSET($H$3,0,0,'Données projet'!$E$12+1,1))</f>
        <v>544.70109088764275</v>
      </c>
      <c r="CE71" s="60">
        <f t="shared" si="94"/>
        <v>294.45557293177131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-2.2737367544323206E-13</v>
      </c>
      <c r="CU71" s="18">
        <f>CT71*VLOOKUP('Données projet'!$B$13,Paramètres!$A$1:$I$89,3,0)*VLOOKUP('Données projet'!$B$13,Paramètres!$A$1:$I$89,5,0)</f>
        <v>-1.2710188457276673E-13</v>
      </c>
      <c r="CV71" s="14" t="e">
        <f t="shared" si="95"/>
        <v>#NUM!</v>
      </c>
      <c r="CW71" s="22" t="e">
        <f t="shared" si="67"/>
        <v>#NUM!</v>
      </c>
      <c r="CX71" s="60" t="e">
        <f t="shared" si="68"/>
        <v>#NUM!</v>
      </c>
      <c r="CY71" s="60">
        <f ca="1">AVERAGE(OFFSET($CX$3,0,0,'Données projet'!$E$13+1,1))-AVERAGE(OFFSET($H$3,0,0,'Données projet'!$E$13+1,1))</f>
        <v>364.18190245972994</v>
      </c>
      <c r="CZ71" s="60">
        <f t="shared" si="96"/>
        <v>509.86381152100745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22.7</v>
      </c>
      <c r="DO71" s="13">
        <f>IF('Données projet'!$A$166&gt;35,DO70+DN71-DW70,IF(A71&lt;'Données projet'!$A$166,$DL$205^A71,IF(A71='Données projet'!$A$166,'Données projet'!$B$166,DO70+DN71-DW70)))</f>
        <v>585.5999999999998</v>
      </c>
      <c r="DP71" s="18">
        <f>DO71*VLOOKUP('Données projet'!$B$14,Paramètres!$A$1:$I$89,3,0)*VLOOKUP('Données projet'!$B$14,Paramètres!$A$1:$I$89,5,0)</f>
        <v>274.06079999999992</v>
      </c>
      <c r="DQ71" s="14">
        <f t="shared" si="97"/>
        <v>65.710323362952934</v>
      </c>
      <c r="DR71" s="22">
        <f t="shared" si="70"/>
        <v>591.76803985714275</v>
      </c>
      <c r="DS71" s="60">
        <f t="shared" si="71"/>
        <v>885.10137319047612</v>
      </c>
      <c r="DT71" s="60">
        <f ca="1">AVERAGE(OFFSET($DS$3,0,0,'Données projet'!$E$14+1,1))-AVERAGE(OFFSET($H$3,0,0,'Données projet'!$E$14+1,1))</f>
        <v>399.92909819003523</v>
      </c>
      <c r="DU71" s="60">
        <f t="shared" si="98"/>
        <v>163.7053537268381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0">
        <f t="shared" si="55"/>
        <v>867.72416854456674</v>
      </c>
      <c r="S72" s="60">
        <f ca="1">AVERAGE(OFFSET($R$3,0,0,'Données projet'!$E$9+1,1))-AVERAGE(OFFSET($H$3,0,0,'Données projet'!$E$9+1,1))</f>
        <v>512.40280113190443</v>
      </c>
      <c r="T72" s="60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4.7435897435897401</v>
      </c>
      <c r="AI72" s="14">
        <f>IF('Données projet'!$A$62&gt;35,AI71+AH72-AQ71,IF(A72&lt;'Données projet'!$A$62,$AF$205^A72,IF(A72='Données projet'!$A$62,'Données projet'!$B$62,AI71+AH72-AQ71)))</f>
        <v>234.99999999999994</v>
      </c>
      <c r="AJ72" s="14">
        <f>AI72*VLOOKUP('Données projet'!$B$10,Paramètres!$A$1:$I$89,3,0)*VLOOKUP('Données projet'!$B$10,Paramètres!$A$1:$I$89,5,0)</f>
        <v>223.62599999999995</v>
      </c>
      <c r="AK72" s="14">
        <f t="shared" si="89"/>
        <v>54.902227529974944</v>
      </c>
      <c r="AL72" s="22">
        <f t="shared" si="58"/>
        <v>485.1033296147063</v>
      </c>
      <c r="AM72" s="60">
        <f t="shared" si="59"/>
        <v>778.43666294803961</v>
      </c>
      <c r="AN72" s="60">
        <f ca="1">AVERAGE(OFFSET($AM$3,0,0,'Données projet'!$E$10+1,1))-AVERAGE(OFFSET($H$3,0,0,'Données projet'!$E$10+1,1))</f>
        <v>407.20940357901344</v>
      </c>
      <c r="AO72" s="60">
        <f t="shared" si="90"/>
        <v>369.14696927548397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2.0799999999999899</v>
      </c>
      <c r="BD72" s="13">
        <f>IF('Données projet'!$A$88&gt;35,BD71+BC72-BL71,IF(A72&lt;'Données projet'!$A$88,$BA$205^A72,IF(A72='Données projet'!$A$88,'Données projet'!$B$88,BD71+BC72-BL71)))</f>
        <v>148.61999999999989</v>
      </c>
      <c r="BE72" s="14">
        <f>BD72*VLOOKUP('Données projet'!$B$11,Paramètres!$A$1:$I$89,3,0)*VLOOKUP('Données projet'!$B$11,Paramètres!$A$1:$I$89,5,0)</f>
        <v>129.83443199999994</v>
      </c>
      <c r="BF72" s="14">
        <f t="shared" si="91"/>
        <v>33.958098591590442</v>
      </c>
      <c r="BG72" s="22">
        <f t="shared" si="61"/>
        <v>285.27199078035324</v>
      </c>
      <c r="BH72" s="60">
        <f t="shared" si="62"/>
        <v>578.60532411368649</v>
      </c>
      <c r="BI72" s="60">
        <f ca="1">AVERAGE(OFFSET($BH$3,0,0,'Données projet'!$E$11+1,1))-AVERAGE(OFFSET($H$3,0,0,'Données projet'!$E$11+1,1))</f>
        <v>202.5548390231225</v>
      </c>
      <c r="BJ72" s="60">
        <f t="shared" si="92"/>
        <v>184.62184077734179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284.16335999999995</v>
      </c>
      <c r="CA72" s="14">
        <f t="shared" si="93"/>
        <v>67.846089314219739</v>
      </c>
      <c r="CB72" s="22">
        <f t="shared" si="64"/>
        <v>613.08312422226595</v>
      </c>
      <c r="CC72" s="60">
        <f t="shared" si="65"/>
        <v>906.41645755559921</v>
      </c>
      <c r="CD72" s="60">
        <f ca="1">AVERAGE(OFFSET($CC$3,0,0,'Données projet'!$E$12+1,1))-AVERAGE(OFFSET($H$3,0,0,'Données projet'!$E$12+1,1))</f>
        <v>544.70109088764275</v>
      </c>
      <c r="CE72" s="60">
        <f t="shared" si="94"/>
        <v>294.45557293177131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-2.2737367544323206E-13</v>
      </c>
      <c r="CU72" s="18">
        <f>CT72*VLOOKUP('Données projet'!$B$13,Paramètres!$A$1:$I$89,3,0)*VLOOKUP('Données projet'!$B$13,Paramètres!$A$1:$I$89,5,0)</f>
        <v>-1.2710188457276673E-13</v>
      </c>
      <c r="CV72" s="14" t="e">
        <f t="shared" si="95"/>
        <v>#NUM!</v>
      </c>
      <c r="CW72" s="22" t="e">
        <f t="shared" si="67"/>
        <v>#NUM!</v>
      </c>
      <c r="CX72" s="60" t="e">
        <f t="shared" si="68"/>
        <v>#NUM!</v>
      </c>
      <c r="CY72" s="60">
        <f ca="1">AVERAGE(OFFSET($CX$3,0,0,'Données projet'!$E$13+1,1))-AVERAGE(OFFSET($H$3,0,0,'Données projet'!$E$13+1,1))</f>
        <v>364.18190245972994</v>
      </c>
      <c r="CZ72" s="60">
        <f t="shared" si="96"/>
        <v>509.86381152100745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22.7</v>
      </c>
      <c r="DO72" s="13">
        <f>IF('Données projet'!$A$166&gt;35,DO71+DN72-DW71,IF(A72&lt;'Données projet'!$A$166,$DL$205^A72,IF(A72='Données projet'!$A$166,'Données projet'!$B$166,DO71+DN72-DW71)))</f>
        <v>608.29999999999984</v>
      </c>
      <c r="DP72" s="18">
        <f>DO72*VLOOKUP('Données projet'!$B$14,Paramètres!$A$1:$I$89,3,0)*VLOOKUP('Données projet'!$B$14,Paramètres!$A$1:$I$89,5,0)</f>
        <v>284.68439999999993</v>
      </c>
      <c r="DQ72" s="14">
        <f t="shared" si="97"/>
        <v>67.955999311251276</v>
      </c>
      <c r="DR72" s="22">
        <f t="shared" si="70"/>
        <v>614.18202880042918</v>
      </c>
      <c r="DS72" s="60">
        <f t="shared" si="71"/>
        <v>907.51536213376244</v>
      </c>
      <c r="DT72" s="60">
        <f ca="1">AVERAGE(OFFSET($DS$3,0,0,'Données projet'!$E$14+1,1))-AVERAGE(OFFSET($H$3,0,0,'Données projet'!$E$14+1,1))</f>
        <v>399.92909819003523</v>
      </c>
      <c r="DU72" s="60">
        <f t="shared" si="98"/>
        <v>163.7053537268381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0">
        <f t="shared" si="55"/>
        <v>883.38916182135404</v>
      </c>
      <c r="S73" s="60">
        <f ca="1">AVERAGE(OFFSET($R$3,0,0,'Données projet'!$E$9+1,1))-AVERAGE(OFFSET($H$3,0,0,'Données projet'!$E$9+1,1))</f>
        <v>512.40280113190443</v>
      </c>
      <c r="T73" s="60">
        <f t="shared" si="88"/>
        <v>278.21741231699929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239.74358974358972</v>
      </c>
      <c r="AG73" s="13">
        <f>VLOOKUP(A73,'Données projet'!$A$61:$I$81,9,0)</f>
        <v>4.7435897435897401</v>
      </c>
      <c r="AH73" s="13">
        <f t="array" ref="AH73">INDEX(AG:AG,MIN(IF(ISNUMBER(AG73:AG269),ROW(AG73:AG269),"")))</f>
        <v>4.7435897435897401</v>
      </c>
      <c r="AI73" s="14">
        <f>IF('Données projet'!$A$62&gt;35,AI72+AH73-AQ72,IF(A73&lt;'Données projet'!$A$62,$AF$205^A73,IF(A73='Données projet'!$A$62,'Données projet'!$B$62,AI72+AH73-AQ72)))</f>
        <v>239.74358974358969</v>
      </c>
      <c r="AJ73" s="14">
        <f>AI73*VLOOKUP('Données projet'!$B$10,Paramètres!$A$1:$I$89,3,0)*VLOOKUP('Données projet'!$B$10,Paramètres!$A$1:$I$89,5,0)</f>
        <v>228.14</v>
      </c>
      <c r="AK73" s="14">
        <f t="shared" si="89"/>
        <v>55.880316183970429</v>
      </c>
      <c r="AL73" s="22">
        <f t="shared" si="58"/>
        <v>494.66871735374849</v>
      </c>
      <c r="AM73" s="60">
        <f t="shared" si="59"/>
        <v>788.00205068708181</v>
      </c>
      <c r="AN73" s="60">
        <f ca="1">AVERAGE(OFFSET($AM$3,0,0,'Données projet'!$E$10+1,1))-AVERAGE(OFFSET($H$3,0,0,'Données projet'!$E$10+1,1))</f>
        <v>407.20940357901344</v>
      </c>
      <c r="AO73" s="60">
        <f t="shared" si="90"/>
        <v>369.14696927548397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31.410256410256409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150.69999999999999</v>
      </c>
      <c r="BB73" s="13">
        <f>VLOOKUP(A73,'Données projet'!$A$87:$I$107,9,0)</f>
        <v>2.0799999999999899</v>
      </c>
      <c r="BC73" s="13">
        <f t="array" ref="BC73">INDEX(BB:BB,MIN(IF(ISNUMBER(BB73:BB269),ROW(BB73:BB269),"")))</f>
        <v>2.0799999999999899</v>
      </c>
      <c r="BD73" s="13">
        <f>IF('Données projet'!$A$88&gt;35,BD72+BC73-BL72,IF(A73&lt;'Données projet'!$A$88,$BA$205^A73,IF(A73='Données projet'!$A$88,'Données projet'!$B$88,BD72+BC73-BL72)))</f>
        <v>150.69999999999987</v>
      </c>
      <c r="BE73" s="14">
        <f>BD73*VLOOKUP('Données projet'!$B$11,Paramètres!$A$1:$I$89,3,0)*VLOOKUP('Données projet'!$B$11,Paramètres!$A$1:$I$89,5,0)</f>
        <v>131.65151999999992</v>
      </c>
      <c r="BF73" s="14">
        <f t="shared" si="91"/>
        <v>34.377696281749344</v>
      </c>
      <c r="BG73" s="22">
        <f t="shared" si="61"/>
        <v>289.16755169071325</v>
      </c>
      <c r="BH73" s="60">
        <f t="shared" si="62"/>
        <v>582.50088502404651</v>
      </c>
      <c r="BI73" s="60">
        <f ca="1">AVERAGE(OFFSET($BH$3,0,0,'Données projet'!$E$11+1,1))-AVERAGE(OFFSET($H$3,0,0,'Données projet'!$E$11+1,1))</f>
        <v>202.5548390231225</v>
      </c>
      <c r="BJ73" s="60">
        <f t="shared" si="92"/>
        <v>184.62184077734179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292.09439999999995</v>
      </c>
      <c r="CA73" s="14">
        <f t="shared" si="93"/>
        <v>69.516578973599849</v>
      </c>
      <c r="CB73" s="22">
        <f t="shared" si="64"/>
        <v>629.80578837901965</v>
      </c>
      <c r="CC73" s="60">
        <f t="shared" si="65"/>
        <v>923.13912171235302</v>
      </c>
      <c r="CD73" s="60">
        <f ca="1">AVERAGE(OFFSET($CC$3,0,0,'Données projet'!$E$12+1,1))-AVERAGE(OFFSET($H$3,0,0,'Données projet'!$E$12+1,1))</f>
        <v>544.70109088764275</v>
      </c>
      <c r="CE73" s="60">
        <f t="shared" si="94"/>
        <v>294.45557293177131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-2.2737367544323206E-13</v>
      </c>
      <c r="CU73" s="18">
        <f>CT73*VLOOKUP('Données projet'!$B$13,Paramètres!$A$1:$I$89,3,0)*VLOOKUP('Données projet'!$B$13,Paramètres!$A$1:$I$89,5,0)</f>
        <v>-1.2710188457276673E-13</v>
      </c>
      <c r="CV73" s="14" t="e">
        <f t="shared" si="95"/>
        <v>#NUM!</v>
      </c>
      <c r="CW73" s="22" t="e">
        <f t="shared" si="67"/>
        <v>#NUM!</v>
      </c>
      <c r="CX73" s="60" t="e">
        <f t="shared" si="68"/>
        <v>#NUM!</v>
      </c>
      <c r="CY73" s="60">
        <f ca="1">AVERAGE(OFFSET($CX$3,0,0,'Données projet'!$E$13+1,1))-AVERAGE(OFFSET($H$3,0,0,'Données projet'!$E$13+1,1))</f>
        <v>364.18190245972994</v>
      </c>
      <c r="CZ73" s="60">
        <f t="shared" si="96"/>
        <v>509.86381152100745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631</v>
      </c>
      <c r="DM73" s="13">
        <f>VLOOKUP(A73,'Données projet'!$A$165:$I$185,9,0)</f>
        <v>22.7</v>
      </c>
      <c r="DN73" s="13">
        <f t="array" ref="DN73">INDEX(DM:DM,MIN(IF(ISNUMBER(DM73:DM269),ROW(DM73:DM269),"")))</f>
        <v>22.7</v>
      </c>
      <c r="DO73" s="13">
        <f>IF('Données projet'!$A$166&gt;35,DO72+DN73-DW72,IF(A73&lt;'Données projet'!$A$166,$DL$205^A73,IF(A73='Données projet'!$A$166,'Données projet'!$B$166,DO72+DN73-DW72)))</f>
        <v>630.99999999999989</v>
      </c>
      <c r="DP73" s="18">
        <f>DO73*VLOOKUP('Données projet'!$B$14,Paramètres!$A$1:$I$89,3,0)*VLOOKUP('Données projet'!$B$14,Paramètres!$A$1:$I$89,5,0)</f>
        <v>295.30799999999994</v>
      </c>
      <c r="DQ73" s="14">
        <f t="shared" si="97"/>
        <v>70.191939458146834</v>
      </c>
      <c r="DR73" s="22">
        <f t="shared" si="70"/>
        <v>636.57906122293889</v>
      </c>
      <c r="DS73" s="60">
        <f t="shared" si="71"/>
        <v>929.91239455627215</v>
      </c>
      <c r="DT73" s="60">
        <f ca="1">AVERAGE(OFFSET($DS$3,0,0,'Données projet'!$E$14+1,1))-AVERAGE(OFFSET($H$3,0,0,'Données projet'!$E$14+1,1))</f>
        <v>399.92909819003523</v>
      </c>
      <c r="DU73" s="60">
        <f t="shared" si="98"/>
        <v>163.7053537268381</v>
      </c>
      <c r="DV73" s="16">
        <f>IF(ISNA(VLOOKUP(A73,'Données projet'!$A$165:$I$185,3,0)),0,VLOOKUP(A73,'Données projet'!$A$165:$I$185,3,0))</f>
        <v>4</v>
      </c>
      <c r="DW73" s="16">
        <f>IF(ISNA(VLOOKUP(A73,'Données projet'!$A$165:$I$185,4,0)),0,VLOOKUP(A73,'Données projet'!$A$165:$I$185,4,0))</f>
        <v>109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0">
        <f t="shared" si="55"/>
        <v>897.90020079058013</v>
      </c>
      <c r="S74" s="60">
        <f ca="1">AVERAGE(OFFSET($R$3,0,0,'Données projet'!$E$9+1,1))-AVERAGE(OFFSET($H$3,0,0,'Données projet'!$E$9+1,1))</f>
        <v>512.40280113190443</v>
      </c>
      <c r="T74" s="60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4.4871794871794917</v>
      </c>
      <c r="AI74" s="14">
        <f>IF('Données projet'!$A$62&gt;35,AI73+AH74-AQ73,IF(A74&lt;'Données projet'!$A$62,$AF$205^A74,IF(A74='Données projet'!$A$62,'Données projet'!$B$62,AI73+AH74-AQ73)))</f>
        <v>212.82051282051279</v>
      </c>
      <c r="AJ74" s="14">
        <f>AI74*VLOOKUP('Données projet'!$B$10,Paramètres!$A$1:$I$89,3,0)*VLOOKUP('Données projet'!$B$10,Paramètres!$A$1:$I$89,5,0)</f>
        <v>202.51999999999995</v>
      </c>
      <c r="AK74" s="14">
        <f t="shared" si="89"/>
        <v>50.297583217172736</v>
      </c>
      <c r="AL74" s="22">
        <f t="shared" si="58"/>
        <v>440.32395743657571</v>
      </c>
      <c r="AM74" s="60">
        <f t="shared" si="59"/>
        <v>733.65729076990897</v>
      </c>
      <c r="AN74" s="60">
        <f ca="1">AVERAGE(OFFSET($AM$3,0,0,'Données projet'!$E$10+1,1))-AVERAGE(OFFSET($H$3,0,0,'Données projet'!$E$10+1,1))</f>
        <v>407.20940357901344</v>
      </c>
      <c r="AO74" s="60">
        <f t="shared" si="90"/>
        <v>369.14696927548397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1.8800000000000012</v>
      </c>
      <c r="BD74" s="13">
        <f>IF('Données projet'!$A$88&gt;35,BD73+BC74-BL73,IF(A74&lt;'Données projet'!$A$88,$BA$205^A74,IF(A74='Données projet'!$A$88,'Données projet'!$B$88,BD73+BC74-BL73)))</f>
        <v>152.57999999999987</v>
      </c>
      <c r="BE74" s="14">
        <f>BD74*VLOOKUP('Données projet'!$B$11,Paramètres!$A$1:$I$89,3,0)*VLOOKUP('Données projet'!$B$11,Paramètres!$A$1:$I$89,5,0)</f>
        <v>133.2938879999999</v>
      </c>
      <c r="BF74" s="14">
        <f t="shared" si="91"/>
        <v>34.756368195960818</v>
      </c>
      <c r="BG74" s="22">
        <f t="shared" si="61"/>
        <v>292.6875295412982</v>
      </c>
      <c r="BH74" s="60">
        <f t="shared" si="62"/>
        <v>586.02086287463158</v>
      </c>
      <c r="BI74" s="60">
        <f ca="1">AVERAGE(OFFSET($BH$3,0,0,'Données projet'!$E$11+1,1))-AVERAGE(OFFSET($H$3,0,0,'Données projet'!$E$11+1,1))</f>
        <v>202.5548390231225</v>
      </c>
      <c r="BJ74" s="60">
        <f t="shared" si="92"/>
        <v>184.62184077734179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309.59999999999997</v>
      </c>
      <c r="BZ74" s="14">
        <f>BY74*VLOOKUP('Données projet'!$B$12,Paramètres!$A$1:$I$89,3,0)*VLOOKUP('Données projet'!$B$12,Paramètres!$A$1:$I$89,5,0)</f>
        <v>299.44511999999997</v>
      </c>
      <c r="CA74" s="14">
        <f t="shared" si="93"/>
        <v>71.060126783970659</v>
      </c>
      <c r="CB74" s="22">
        <f t="shared" si="64"/>
        <v>645.2966381487488</v>
      </c>
      <c r="CC74" s="60">
        <f t="shared" si="65"/>
        <v>938.62997148208206</v>
      </c>
      <c r="CD74" s="60">
        <f ca="1">AVERAGE(OFFSET($CC$3,0,0,'Données projet'!$E$12+1,1))-AVERAGE(OFFSET($H$3,0,0,'Données projet'!$E$12+1,1))</f>
        <v>544.70109088764275</v>
      </c>
      <c r="CE74" s="60">
        <f t="shared" si="94"/>
        <v>294.45557293177131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-2.2737367544323206E-13</v>
      </c>
      <c r="CU74" s="18">
        <f>CT74*VLOOKUP('Données projet'!$B$13,Paramètres!$A$1:$I$89,3,0)*VLOOKUP('Données projet'!$B$13,Paramètres!$A$1:$I$89,5,0)</f>
        <v>-1.2710188457276673E-13</v>
      </c>
      <c r="CV74" s="14" t="e">
        <f t="shared" si="95"/>
        <v>#NUM!</v>
      </c>
      <c r="CW74" s="22" t="e">
        <f t="shared" si="67"/>
        <v>#NUM!</v>
      </c>
      <c r="CX74" s="60" t="e">
        <f t="shared" si="68"/>
        <v>#NUM!</v>
      </c>
      <c r="CY74" s="60">
        <f ca="1">AVERAGE(OFFSET($CX$3,0,0,'Données projet'!$E$13+1,1))-AVERAGE(OFFSET($H$3,0,0,'Données projet'!$E$13+1,1))</f>
        <v>364.18190245972994</v>
      </c>
      <c r="CZ74" s="60">
        <f t="shared" si="96"/>
        <v>509.86381152100745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21.2</v>
      </c>
      <c r="DO74" s="13">
        <f>IF('Données projet'!$A$166&gt;35,DO73+DN74-DW73,IF(A74&lt;'Données projet'!$A$166,$DL$205^A74,IF(A74='Données projet'!$A$166,'Données projet'!$B$166,DO73+DN74-DW73)))</f>
        <v>543.19999999999993</v>
      </c>
      <c r="DP74" s="18">
        <f>DO74*VLOOKUP('Données projet'!$B$14,Paramètres!$A$1:$I$89,3,0)*VLOOKUP('Données projet'!$B$14,Paramètres!$A$1:$I$89,5,0)</f>
        <v>254.21759999999998</v>
      </c>
      <c r="DQ74" s="14">
        <f t="shared" si="97"/>
        <v>61.488195182366475</v>
      </c>
      <c r="DR74" s="22">
        <f t="shared" si="70"/>
        <v>549.85425994262152</v>
      </c>
      <c r="DS74" s="60">
        <f t="shared" si="71"/>
        <v>843.1875932759549</v>
      </c>
      <c r="DT74" s="60">
        <f ca="1">AVERAGE(OFFSET($DS$3,0,0,'Données projet'!$E$14+1,1))-AVERAGE(OFFSET($H$3,0,0,'Données projet'!$E$14+1,1))</f>
        <v>399.92909819003523</v>
      </c>
      <c r="DU74" s="60">
        <f t="shared" si="98"/>
        <v>163.7053537268381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0">
        <f t="shared" si="55"/>
        <v>912.40400733040633</v>
      </c>
      <c r="S75" s="60">
        <f ca="1">AVERAGE(OFFSET($R$3,0,0,'Données projet'!$E$9+1,1))-AVERAGE(OFFSET($H$3,0,0,'Données projet'!$E$9+1,1))</f>
        <v>512.40280113190443</v>
      </c>
      <c r="T75" s="60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4.4871794871794917</v>
      </c>
      <c r="AI75" s="14">
        <f>IF('Données projet'!$A$62&gt;35,AI74+AH75-AQ74,IF(A75&lt;'Données projet'!$A$62,$AF$205^A75,IF(A75='Données projet'!$A$62,'Données projet'!$B$62,AI74+AH75-AQ74)))</f>
        <v>217.30769230769229</v>
      </c>
      <c r="AJ75" s="14">
        <f>AI75*VLOOKUP('Données projet'!$B$10,Paramètres!$A$1:$I$89,3,0)*VLOOKUP('Données projet'!$B$10,Paramètres!$A$1:$I$89,5,0)</f>
        <v>206.79</v>
      </c>
      <c r="AK75" s="14">
        <f t="shared" si="89"/>
        <v>51.233492313143536</v>
      </c>
      <c r="AL75" s="22">
        <f t="shared" si="58"/>
        <v>449.390915778725</v>
      </c>
      <c r="AM75" s="60">
        <f t="shared" si="59"/>
        <v>742.72424911205826</v>
      </c>
      <c r="AN75" s="60">
        <f ca="1">AVERAGE(OFFSET($AM$3,0,0,'Données projet'!$E$10+1,1))-AVERAGE(OFFSET($H$3,0,0,'Données projet'!$E$10+1,1))</f>
        <v>407.20940357901344</v>
      </c>
      <c r="AO75" s="60">
        <f t="shared" si="90"/>
        <v>369.14696927548397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1.8800000000000012</v>
      </c>
      <c r="BD75" s="13">
        <f>IF('Données projet'!$A$88&gt;35,BD74+BC75-BL74,IF(A75&lt;'Données projet'!$A$88,$BA$205^A75,IF(A75='Données projet'!$A$88,'Données projet'!$B$88,BD74+BC75-BL74)))</f>
        <v>154.45999999999987</v>
      </c>
      <c r="BE75" s="14">
        <f>BD75*VLOOKUP('Données projet'!$B$11,Paramètres!$A$1:$I$89,3,0)*VLOOKUP('Données projet'!$B$11,Paramètres!$A$1:$I$89,5,0)</f>
        <v>134.9362559999999</v>
      </c>
      <c r="BF75" s="14">
        <f t="shared" si="91"/>
        <v>35.134497389284256</v>
      </c>
      <c r="BG75" s="22">
        <f t="shared" si="61"/>
        <v>296.20656215300323</v>
      </c>
      <c r="BH75" s="60">
        <f t="shared" si="62"/>
        <v>589.53989548633649</v>
      </c>
      <c r="BI75" s="60">
        <f ca="1">AVERAGE(OFFSET($BH$3,0,0,'Données projet'!$E$11+1,1))-AVERAGE(OFFSET($H$3,0,0,'Données projet'!$E$11+1,1))</f>
        <v>202.5548390231225</v>
      </c>
      <c r="BJ75" s="60">
        <f t="shared" si="92"/>
        <v>184.62184077734179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317.2</v>
      </c>
      <c r="BZ75" s="14">
        <f>BY75*VLOOKUP('Données projet'!$B$12,Paramètres!$A$1:$I$89,3,0)*VLOOKUP('Données projet'!$B$12,Paramètres!$A$1:$I$89,5,0)</f>
        <v>306.79584</v>
      </c>
      <c r="CA75" s="14">
        <f t="shared" si="93"/>
        <v>72.599269943528554</v>
      </c>
      <c r="CB75" s="22">
        <f t="shared" si="64"/>
        <v>660.77981648497882</v>
      </c>
      <c r="CC75" s="60">
        <f t="shared" si="65"/>
        <v>954.11314981831219</v>
      </c>
      <c r="CD75" s="60">
        <f ca="1">AVERAGE(OFFSET($CC$3,0,0,'Données projet'!$E$12+1,1))-AVERAGE(OFFSET($H$3,0,0,'Données projet'!$E$12+1,1))</f>
        <v>544.70109088764275</v>
      </c>
      <c r="CE75" s="60">
        <f t="shared" si="94"/>
        <v>294.45557293177131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-2.2737367544323206E-13</v>
      </c>
      <c r="CU75" s="18">
        <f>CT75*VLOOKUP('Données projet'!$B$13,Paramètres!$A$1:$I$89,3,0)*VLOOKUP('Données projet'!$B$13,Paramètres!$A$1:$I$89,5,0)</f>
        <v>-1.2710188457276673E-13</v>
      </c>
      <c r="CV75" s="14" t="e">
        <f t="shared" si="95"/>
        <v>#NUM!</v>
      </c>
      <c r="CW75" s="22" t="e">
        <f t="shared" si="67"/>
        <v>#NUM!</v>
      </c>
      <c r="CX75" s="60" t="e">
        <f t="shared" si="68"/>
        <v>#NUM!</v>
      </c>
      <c r="CY75" s="60">
        <f ca="1">AVERAGE(OFFSET($CX$3,0,0,'Données projet'!$E$13+1,1))-AVERAGE(OFFSET($H$3,0,0,'Données projet'!$E$13+1,1))</f>
        <v>364.18190245972994</v>
      </c>
      <c r="CZ75" s="60">
        <f t="shared" si="96"/>
        <v>509.86381152100745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21.2</v>
      </c>
      <c r="DO75" s="13">
        <f>IF('Données projet'!$A$166&gt;35,DO74+DN75-DW74,IF(A75&lt;'Données projet'!$A$166,$DL$205^A75,IF(A75='Données projet'!$A$166,'Données projet'!$B$166,DO74+DN75-DW74)))</f>
        <v>564.4</v>
      </c>
      <c r="DP75" s="18">
        <f>DO75*VLOOKUP('Données projet'!$B$14,Paramètres!$A$1:$I$89,3,0)*VLOOKUP('Données projet'!$B$14,Paramètres!$A$1:$I$89,5,0)</f>
        <v>264.13920000000002</v>
      </c>
      <c r="DQ75" s="14">
        <f t="shared" si="97"/>
        <v>63.60387543087441</v>
      </c>
      <c r="DR75" s="22">
        <f t="shared" si="70"/>
        <v>570.81918970877302</v>
      </c>
      <c r="DS75" s="60">
        <f t="shared" si="71"/>
        <v>864.1525230421064</v>
      </c>
      <c r="DT75" s="60">
        <f ca="1">AVERAGE(OFFSET($DS$3,0,0,'Données projet'!$E$14+1,1))-AVERAGE(OFFSET($H$3,0,0,'Données projet'!$E$14+1,1))</f>
        <v>399.92909819003523</v>
      </c>
      <c r="DU75" s="60">
        <f t="shared" si="98"/>
        <v>163.7053537268381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0">
        <f t="shared" si="55"/>
        <v>926.90077466569664</v>
      </c>
      <c r="S76" s="60">
        <f ca="1">AVERAGE(OFFSET($R$3,0,0,'Données projet'!$E$9+1,1))-AVERAGE(OFFSET($H$3,0,0,'Données projet'!$E$9+1,1))</f>
        <v>512.40280113190443</v>
      </c>
      <c r="T76" s="60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4.4871794871794917</v>
      </c>
      <c r="AI76" s="14">
        <f>IF('Données projet'!$A$62&gt;35,AI75+AH76-AQ75,IF(A76&lt;'Données projet'!$A$62,$AF$205^A76,IF(A76='Données projet'!$A$62,'Données projet'!$B$62,AI75+AH76-AQ75)))</f>
        <v>221.7948717948718</v>
      </c>
      <c r="AJ76" s="14">
        <f>AI76*VLOOKUP('Données projet'!$B$10,Paramètres!$A$1:$I$89,3,0)*VLOOKUP('Données projet'!$B$10,Paramètres!$A$1:$I$89,5,0)</f>
        <v>211.06</v>
      </c>
      <c r="AK76" s="14">
        <f t="shared" si="89"/>
        <v>52.167154446757792</v>
      </c>
      <c r="AL76" s="22">
        <f t="shared" si="58"/>
        <v>458.4539606614365</v>
      </c>
      <c r="AM76" s="60">
        <f t="shared" si="59"/>
        <v>751.78729399476981</v>
      </c>
      <c r="AN76" s="60">
        <f ca="1">AVERAGE(OFFSET($AM$3,0,0,'Données projet'!$E$10+1,1))-AVERAGE(OFFSET($H$3,0,0,'Données projet'!$E$10+1,1))</f>
        <v>407.20940357901344</v>
      </c>
      <c r="AO76" s="60">
        <f t="shared" si="90"/>
        <v>369.14696927548397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1.8800000000000012</v>
      </c>
      <c r="BD76" s="13">
        <f>IF('Données projet'!$A$88&gt;35,BD75+BC76-BL75,IF(A76&lt;'Données projet'!$A$88,$BA$205^A76,IF(A76='Données projet'!$A$88,'Données projet'!$B$88,BD75+BC76-BL75)))</f>
        <v>156.33999999999986</v>
      </c>
      <c r="BE76" s="14">
        <f>BD76*VLOOKUP('Données projet'!$B$11,Paramètres!$A$1:$I$89,3,0)*VLOOKUP('Données projet'!$B$11,Paramètres!$A$1:$I$89,5,0)</f>
        <v>136.57862399999988</v>
      </c>
      <c r="BF76" s="14">
        <f t="shared" si="91"/>
        <v>35.512091231459166</v>
      </c>
      <c r="BG76" s="22">
        <f t="shared" si="61"/>
        <v>299.72466236145789</v>
      </c>
      <c r="BH76" s="60">
        <f t="shared" si="62"/>
        <v>593.0579956947912</v>
      </c>
      <c r="BI76" s="60">
        <f ca="1">AVERAGE(OFFSET($BH$3,0,0,'Données projet'!$E$11+1,1))-AVERAGE(OFFSET($H$3,0,0,'Données projet'!$E$11+1,1))</f>
        <v>202.5548390231225</v>
      </c>
      <c r="BJ76" s="60">
        <f t="shared" si="92"/>
        <v>184.62184077734179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324.8</v>
      </c>
      <c r="BZ76" s="14">
        <f>BY76*VLOOKUP('Données projet'!$B$12,Paramètres!$A$1:$I$89,3,0)*VLOOKUP('Données projet'!$B$12,Paramètres!$A$1:$I$89,5,0)</f>
        <v>314.14656000000002</v>
      </c>
      <c r="CA76" s="14">
        <f t="shared" si="93"/>
        <v>74.134126128922034</v>
      </c>
      <c r="CB76" s="22">
        <f t="shared" si="64"/>
        <v>676.25552834120583</v>
      </c>
      <c r="CC76" s="60">
        <f t="shared" si="65"/>
        <v>969.5888616745392</v>
      </c>
      <c r="CD76" s="60">
        <f ca="1">AVERAGE(OFFSET($CC$3,0,0,'Données projet'!$E$12+1,1))-AVERAGE(OFFSET($H$3,0,0,'Données projet'!$E$12+1,1))</f>
        <v>544.70109088764275</v>
      </c>
      <c r="CE76" s="60">
        <f t="shared" si="94"/>
        <v>294.45557293177131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-2.2737367544323206E-13</v>
      </c>
      <c r="CU76" s="18">
        <f>CT76*VLOOKUP('Données projet'!$B$13,Paramètres!$A$1:$I$89,3,0)*VLOOKUP('Données projet'!$B$13,Paramètres!$A$1:$I$89,5,0)</f>
        <v>-1.2710188457276673E-13</v>
      </c>
      <c r="CV76" s="14" t="e">
        <f t="shared" si="95"/>
        <v>#NUM!</v>
      </c>
      <c r="CW76" s="22" t="e">
        <f t="shared" si="67"/>
        <v>#NUM!</v>
      </c>
      <c r="CX76" s="60" t="e">
        <f t="shared" si="68"/>
        <v>#NUM!</v>
      </c>
      <c r="CY76" s="60">
        <f ca="1">AVERAGE(OFFSET($CX$3,0,0,'Données projet'!$E$13+1,1))-AVERAGE(OFFSET($H$3,0,0,'Données projet'!$E$13+1,1))</f>
        <v>364.18190245972994</v>
      </c>
      <c r="CZ76" s="60">
        <f t="shared" si="96"/>
        <v>509.86381152100745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21.2</v>
      </c>
      <c r="DO76" s="13">
        <f>IF('Données projet'!$A$166&gt;35,DO75+DN76-DW75,IF(A76&lt;'Données projet'!$A$166,$DL$205^A76,IF(A76='Données projet'!$A$166,'Données projet'!$B$166,DO75+DN76-DW75)))</f>
        <v>585.6</v>
      </c>
      <c r="DP76" s="18">
        <f>DO76*VLOOKUP('Données projet'!$B$14,Paramètres!$A$1:$I$89,3,0)*VLOOKUP('Données projet'!$B$14,Paramètres!$A$1:$I$89,5,0)</f>
        <v>274.06080000000003</v>
      </c>
      <c r="DQ76" s="14">
        <f t="shared" si="97"/>
        <v>65.710323362952991</v>
      </c>
      <c r="DR76" s="22">
        <f t="shared" si="70"/>
        <v>591.76803985714309</v>
      </c>
      <c r="DS76" s="60">
        <f t="shared" si="71"/>
        <v>885.10137319047635</v>
      </c>
      <c r="DT76" s="60">
        <f ca="1">AVERAGE(OFFSET($DS$3,0,0,'Données projet'!$E$14+1,1))-AVERAGE(OFFSET($H$3,0,0,'Données projet'!$E$14+1,1))</f>
        <v>399.92909819003523</v>
      </c>
      <c r="DU76" s="60">
        <f t="shared" si="98"/>
        <v>163.7053537268381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0">
        <f t="shared" si="55"/>
        <v>941.39068646288956</v>
      </c>
      <c r="S77" s="60">
        <f ca="1">AVERAGE(OFFSET($R$3,0,0,'Données projet'!$E$9+1,1))-AVERAGE(OFFSET($H$3,0,0,'Données projet'!$E$9+1,1))</f>
        <v>512.40280113190443</v>
      </c>
      <c r="T77" s="60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4.4871794871794917</v>
      </c>
      <c r="AI77" s="14">
        <f>IF('Données projet'!$A$62&gt;35,AI76+AH77-AQ76,IF(A77&lt;'Données projet'!$A$62,$AF$205^A77,IF(A77='Données projet'!$A$62,'Données projet'!$B$62,AI76+AH77-AQ76)))</f>
        <v>226.2820512820513</v>
      </c>
      <c r="AJ77" s="14">
        <f>AI77*VLOOKUP('Données projet'!$B$10,Paramètres!$A$1:$I$89,3,0)*VLOOKUP('Données projet'!$B$10,Paramètres!$A$1:$I$89,5,0)</f>
        <v>215.33000000000004</v>
      </c>
      <c r="AK77" s="14">
        <f t="shared" si="89"/>
        <v>53.098620315464494</v>
      </c>
      <c r="AL77" s="22">
        <f t="shared" si="58"/>
        <v>467.51318038276736</v>
      </c>
      <c r="AM77" s="60">
        <f t="shared" si="59"/>
        <v>760.84651371610062</v>
      </c>
      <c r="AN77" s="60">
        <f ca="1">AVERAGE(OFFSET($AM$3,0,0,'Données projet'!$E$10+1,1))-AVERAGE(OFFSET($H$3,0,0,'Données projet'!$E$10+1,1))</f>
        <v>407.20940357901344</v>
      </c>
      <c r="AO77" s="60">
        <f t="shared" si="90"/>
        <v>369.14696927548397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1.8800000000000012</v>
      </c>
      <c r="BD77" s="13">
        <f>IF('Données projet'!$A$88&gt;35,BD76+BC77-BL76,IF(A77&lt;'Données projet'!$A$88,$BA$205^A77,IF(A77='Données projet'!$A$88,'Données projet'!$B$88,BD76+BC77-BL76)))</f>
        <v>158.21999999999986</v>
      </c>
      <c r="BE77" s="14">
        <f>BD77*VLOOKUP('Données projet'!$B$11,Paramètres!$A$1:$I$89,3,0)*VLOOKUP('Données projet'!$B$11,Paramètres!$A$1:$I$89,5,0)</f>
        <v>138.22099199999988</v>
      </c>
      <c r="BF77" s="14">
        <f t="shared" si="91"/>
        <v>35.889156904783945</v>
      </c>
      <c r="BG77" s="22">
        <f t="shared" si="61"/>
        <v>303.24184267583183</v>
      </c>
      <c r="BH77" s="60">
        <f t="shared" si="62"/>
        <v>596.57517600916515</v>
      </c>
      <c r="BI77" s="60">
        <f ca="1">AVERAGE(OFFSET($BH$3,0,0,'Données projet'!$E$11+1,1))-AVERAGE(OFFSET($H$3,0,0,'Données projet'!$E$11+1,1))</f>
        <v>202.5548390231225</v>
      </c>
      <c r="BJ77" s="60">
        <f t="shared" si="92"/>
        <v>184.62184077734179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332.40000000000003</v>
      </c>
      <c r="BZ77" s="14">
        <f>BY77*VLOOKUP('Données projet'!$B$12,Paramètres!$A$1:$I$89,3,0)*VLOOKUP('Données projet'!$B$12,Paramètres!$A$1:$I$89,5,0)</f>
        <v>321.49728000000005</v>
      </c>
      <c r="CA77" s="14">
        <f t="shared" si="93"/>
        <v>75.664807195585155</v>
      </c>
      <c r="CB77" s="22">
        <f t="shared" si="64"/>
        <v>691.72396853231078</v>
      </c>
      <c r="CC77" s="60">
        <f t="shared" si="65"/>
        <v>985.05730186564415</v>
      </c>
      <c r="CD77" s="60">
        <f ca="1">AVERAGE(OFFSET($CC$3,0,0,'Données projet'!$E$12+1,1))-AVERAGE(OFFSET($H$3,0,0,'Données projet'!$E$12+1,1))</f>
        <v>544.70109088764275</v>
      </c>
      <c r="CE77" s="60">
        <f t="shared" si="94"/>
        <v>294.45557293177131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-2.2737367544323206E-13</v>
      </c>
      <c r="CU77" s="18">
        <f>CT77*VLOOKUP('Données projet'!$B$13,Paramètres!$A$1:$I$89,3,0)*VLOOKUP('Données projet'!$B$13,Paramètres!$A$1:$I$89,5,0)</f>
        <v>-1.2710188457276673E-13</v>
      </c>
      <c r="CV77" s="14" t="e">
        <f t="shared" si="95"/>
        <v>#NUM!</v>
      </c>
      <c r="CW77" s="22" t="e">
        <f t="shared" si="67"/>
        <v>#NUM!</v>
      </c>
      <c r="CX77" s="60" t="e">
        <f t="shared" si="68"/>
        <v>#NUM!</v>
      </c>
      <c r="CY77" s="60">
        <f ca="1">AVERAGE(OFFSET($CX$3,0,0,'Données projet'!$E$13+1,1))-AVERAGE(OFFSET($H$3,0,0,'Données projet'!$E$13+1,1))</f>
        <v>364.18190245972994</v>
      </c>
      <c r="CZ77" s="60">
        <f t="shared" si="96"/>
        <v>509.86381152100745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21.2</v>
      </c>
      <c r="DO77" s="13">
        <f>IF('Données projet'!$A$166&gt;35,DO76+DN77-DW76,IF(A77&lt;'Données projet'!$A$166,$DL$205^A77,IF(A77='Données projet'!$A$166,'Données projet'!$B$166,DO76+DN77-DW76)))</f>
        <v>606.80000000000007</v>
      </c>
      <c r="DP77" s="18">
        <f>DO77*VLOOKUP('Données projet'!$B$14,Paramètres!$A$1:$I$89,3,0)*VLOOKUP('Données projet'!$B$14,Paramètres!$A$1:$I$89,5,0)</f>
        <v>283.98240000000004</v>
      </c>
      <c r="DQ77" s="14">
        <f t="shared" si="97"/>
        <v>67.807911493441154</v>
      </c>
      <c r="DR77" s="22">
        <f t="shared" si="70"/>
        <v>612.70145918441006</v>
      </c>
      <c r="DS77" s="60">
        <f t="shared" si="71"/>
        <v>906.03479251774343</v>
      </c>
      <c r="DT77" s="60">
        <f ca="1">AVERAGE(OFFSET($DS$3,0,0,'Données projet'!$E$14+1,1))-AVERAGE(OFFSET($H$3,0,0,'Données projet'!$E$14+1,1))</f>
        <v>399.92909819003523</v>
      </c>
      <c r="DU77" s="60">
        <f t="shared" si="98"/>
        <v>163.7053537268381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0">
        <f t="shared" si="55"/>
        <v>955.87391751040263</v>
      </c>
      <c r="S78" s="60">
        <f ca="1">AVERAGE(OFFSET($R$3,0,0,'Données projet'!$E$9+1,1))-AVERAGE(OFFSET($H$3,0,0,'Données projet'!$E$9+1,1))</f>
        <v>512.40280113190443</v>
      </c>
      <c r="T78" s="60">
        <f t="shared" si="88"/>
        <v>278.21741231699929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230.76923076923077</v>
      </c>
      <c r="AG78" s="13">
        <f>VLOOKUP(A78,'Données projet'!$A$61:$I$81,9,0)</f>
        <v>4.4871794871794917</v>
      </c>
      <c r="AH78" s="13">
        <f t="array" ref="AH78">INDEX(AG:AG,MIN(IF(ISNUMBER(AG78:AG274),ROW(AG78:AG274),"")))</f>
        <v>4.4871794871794917</v>
      </c>
      <c r="AI78" s="14">
        <f>IF('Données projet'!$A$62&gt;35,AI77+AH78-AQ77,IF(A78&lt;'Données projet'!$A$62,$AF$205^A78,IF(A78='Données projet'!$A$62,'Données projet'!$B$62,AI77+AH78-AQ77)))</f>
        <v>230.7692307692308</v>
      </c>
      <c r="AJ78" s="14">
        <f>AI78*VLOOKUP('Données projet'!$B$10,Paramètres!$A$1:$I$89,3,0)*VLOOKUP('Données projet'!$B$10,Paramètres!$A$1:$I$89,5,0)</f>
        <v>219.60000000000002</v>
      </c>
      <c r="AK78" s="14">
        <f t="shared" si="89"/>
        <v>54.027938491064226</v>
      </c>
      <c r="AL78" s="22">
        <f t="shared" si="58"/>
        <v>476.56865953860353</v>
      </c>
      <c r="AM78" s="60">
        <f t="shared" si="59"/>
        <v>769.90199287193684</v>
      </c>
      <c r="AN78" s="60">
        <f ca="1">AVERAGE(OFFSET($AM$3,0,0,'Données projet'!$E$10+1,1))-AVERAGE(OFFSET($H$3,0,0,'Données projet'!$E$10+1,1))</f>
        <v>407.20940357901344</v>
      </c>
      <c r="AO78" s="60">
        <f t="shared" si="90"/>
        <v>369.14696927548397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160.1</v>
      </c>
      <c r="BB78" s="13">
        <f>VLOOKUP(A78,'Données projet'!$A$87:$I$107,9,0)</f>
        <v>1.8800000000000012</v>
      </c>
      <c r="BC78" s="13">
        <f t="array" ref="BC78">INDEX(BB:BB,MIN(IF(ISNUMBER(BB78:BB274),ROW(BB78:BB274),"")))</f>
        <v>1.8800000000000012</v>
      </c>
      <c r="BD78" s="13">
        <f>IF('Données projet'!$A$88&gt;35,BD77+BC78-BL77,IF(A78&lt;'Données projet'!$A$88,$BA$205^A78,IF(A78='Données projet'!$A$88,'Données projet'!$B$88,BD77+BC78-BL77)))</f>
        <v>160.09999999999985</v>
      </c>
      <c r="BE78" s="14">
        <f>BD78*VLOOKUP('Données projet'!$B$11,Paramètres!$A$1:$I$89,3,0)*VLOOKUP('Données projet'!$B$11,Paramètres!$A$1:$I$89,5,0)</f>
        <v>139.86335999999989</v>
      </c>
      <c r="BF78" s="14">
        <f t="shared" si="91"/>
        <v>36.265701411052667</v>
      </c>
      <c r="BG78" s="22">
        <f t="shared" si="61"/>
        <v>306.75811529091652</v>
      </c>
      <c r="BH78" s="60">
        <f t="shared" si="62"/>
        <v>600.09144862424978</v>
      </c>
      <c r="BI78" s="60">
        <f ca="1">AVERAGE(OFFSET($BH$3,0,0,'Données projet'!$E$11+1,1))-AVERAGE(OFFSET($H$3,0,0,'Données projet'!$E$11+1,1))</f>
        <v>202.5548390231225</v>
      </c>
      <c r="BJ78" s="60">
        <f t="shared" si="92"/>
        <v>184.62184077734179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340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340.00000000000006</v>
      </c>
      <c r="BZ78" s="14">
        <f>BY78*VLOOKUP('Données projet'!$B$12,Paramètres!$A$1:$I$89,3,0)*VLOOKUP('Données projet'!$B$12,Paramètres!$A$1:$I$89,5,0)</f>
        <v>328.84800000000007</v>
      </c>
      <c r="CA78" s="14">
        <f t="shared" si="93"/>
        <v>77.191419592112595</v>
      </c>
      <c r="CB78" s="22">
        <f t="shared" si="64"/>
        <v>707.18532245626284</v>
      </c>
      <c r="CC78" s="60">
        <f t="shared" si="65"/>
        <v>1000.5186557895961</v>
      </c>
      <c r="CD78" s="60">
        <f ca="1">AVERAGE(OFFSET($CC$3,0,0,'Données projet'!$E$12+1,1))-AVERAGE(OFFSET($H$3,0,0,'Données projet'!$E$12+1,1))</f>
        <v>544.70109088764275</v>
      </c>
      <c r="CE78" s="60">
        <f t="shared" si="94"/>
        <v>294.45557293177131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56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-2.2737367544323206E-13</v>
      </c>
      <c r="CU78" s="18">
        <f>CT78*VLOOKUP('Données projet'!$B$13,Paramètres!$A$1:$I$89,3,0)*VLOOKUP('Données projet'!$B$13,Paramètres!$A$1:$I$89,5,0)</f>
        <v>-1.2710188457276673E-13</v>
      </c>
      <c r="CV78" s="14" t="e">
        <f t="shared" si="95"/>
        <v>#NUM!</v>
      </c>
      <c r="CW78" s="22" t="e">
        <f t="shared" si="67"/>
        <v>#NUM!</v>
      </c>
      <c r="CX78" s="60" t="e">
        <f t="shared" si="68"/>
        <v>#NUM!</v>
      </c>
      <c r="CY78" s="60">
        <f ca="1">AVERAGE(OFFSET($CX$3,0,0,'Données projet'!$E$13+1,1))-AVERAGE(OFFSET($H$3,0,0,'Données projet'!$E$13+1,1))</f>
        <v>364.18190245972994</v>
      </c>
      <c r="CZ78" s="60">
        <f t="shared" si="96"/>
        <v>509.86381152100745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21.2</v>
      </c>
      <c r="DO78" s="13">
        <f>IF('Données projet'!$A$166&gt;35,DO77+DN78-DW77,IF(A78&lt;'Données projet'!$A$166,$DL$205^A78,IF(A78='Données projet'!$A$166,'Données projet'!$B$166,DO77+DN78-DW77)))</f>
        <v>628.00000000000011</v>
      </c>
      <c r="DP78" s="18">
        <f>DO78*VLOOKUP('Données projet'!$B$14,Paramètres!$A$1:$I$89,3,0)*VLOOKUP('Données projet'!$B$14,Paramètres!$A$1:$I$89,5,0)</f>
        <v>293.90400000000005</v>
      </c>
      <c r="DQ78" s="14">
        <f t="shared" si="97"/>
        <v>69.896984831773324</v>
      </c>
      <c r="DR78" s="22">
        <f t="shared" si="70"/>
        <v>633.62004858200532</v>
      </c>
      <c r="DS78" s="60">
        <f t="shared" si="71"/>
        <v>926.9533819153387</v>
      </c>
      <c r="DT78" s="60">
        <f ca="1">AVERAGE(OFFSET($DS$3,0,0,'Données projet'!$E$14+1,1))-AVERAGE(OFFSET($H$3,0,0,'Données projet'!$E$14+1,1))</f>
        <v>399.92909819003523</v>
      </c>
      <c r="DU78" s="60">
        <f t="shared" si="98"/>
        <v>163.7053537268381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0">
        <f t="shared" si="55"/>
        <v>862.75536878254502</v>
      </c>
      <c r="S79" s="60">
        <f ca="1">AVERAGE(OFFSET($R$3,0,0,'Données projet'!$E$9+1,1))-AVERAGE(OFFSET($H$3,0,0,'Données projet'!$E$9+1,1))</f>
        <v>512.40280113190443</v>
      </c>
      <c r="T79" s="60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4.3589743589743595</v>
      </c>
      <c r="AI79" s="14">
        <f>IF('Données projet'!$A$62&gt;35,AI78+AH79-AQ78,IF(A79&lt;'Données projet'!$A$62,$AF$205^A79,IF(A79='Données projet'!$A$62,'Données projet'!$B$62,AI78+AH79-AQ78)))</f>
        <v>235.12820512820517</v>
      </c>
      <c r="AJ79" s="14">
        <f>AI79*VLOOKUP('Données projet'!$B$10,Paramètres!$A$1:$I$89,3,0)*VLOOKUP('Données projet'!$B$10,Paramètres!$A$1:$I$89,5,0)</f>
        <v>223.74800000000005</v>
      </c>
      <c r="AK79" s="14">
        <f t="shared" si="89"/>
        <v>54.928692378995677</v>
      </c>
      <c r="AL79" s="22">
        <f t="shared" si="58"/>
        <v>485.36190589341754</v>
      </c>
      <c r="AM79" s="60">
        <f t="shared" si="59"/>
        <v>778.6952392267508</v>
      </c>
      <c r="AN79" s="60">
        <f ca="1">AVERAGE(OFFSET($AM$3,0,0,'Données projet'!$E$10+1,1))-AVERAGE(OFFSET($H$3,0,0,'Données projet'!$E$10+1,1))</f>
        <v>407.20940357901344</v>
      </c>
      <c r="AO79" s="60">
        <f t="shared" si="90"/>
        <v>369.14696927548397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1.7</v>
      </c>
      <c r="BD79" s="13">
        <f>IF('Données projet'!$A$88&gt;35,BD78+BC79-BL78,IF(A79&lt;'Données projet'!$A$88,$BA$205^A79,IF(A79='Données projet'!$A$88,'Données projet'!$B$88,BD78+BC79-BL78)))</f>
        <v>161.79999999999984</v>
      </c>
      <c r="BE79" s="14">
        <f>BD79*VLOOKUP('Données projet'!$B$11,Paramètres!$A$1:$I$89,3,0)*VLOOKUP('Données projet'!$B$11,Paramètres!$A$1:$I$89,5,0)</f>
        <v>141.34847999999988</v>
      </c>
      <c r="BF79" s="14">
        <f t="shared" si="91"/>
        <v>36.605750770707772</v>
      </c>
      <c r="BG79" s="22">
        <f t="shared" si="61"/>
        <v>309.93695192564911</v>
      </c>
      <c r="BH79" s="60">
        <f t="shared" si="62"/>
        <v>603.27028525898243</v>
      </c>
      <c r="BI79" s="60">
        <f ca="1">AVERAGE(OFFSET($BH$3,0,0,'Données projet'!$E$11+1,1))-AVERAGE(OFFSET($H$3,0,0,'Données projet'!$E$11+1,1))</f>
        <v>202.5548390231225</v>
      </c>
      <c r="BJ79" s="60">
        <f t="shared" si="92"/>
        <v>184.62184077734179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281.64864000000006</v>
      </c>
      <c r="CA79" s="14">
        <f t="shared" si="93"/>
        <v>67.315294774697747</v>
      </c>
      <c r="CB79" s="22">
        <f t="shared" si="64"/>
        <v>607.77885306593191</v>
      </c>
      <c r="CC79" s="60">
        <f t="shared" si="65"/>
        <v>901.11218639926528</v>
      </c>
      <c r="CD79" s="60">
        <f ca="1">AVERAGE(OFFSET($CC$3,0,0,'Données projet'!$E$12+1,1))-AVERAGE(OFFSET($H$3,0,0,'Données projet'!$E$12+1,1))</f>
        <v>544.70109088764275</v>
      </c>
      <c r="CE79" s="60">
        <f t="shared" si="94"/>
        <v>294.45557293177131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-2.2737367544323206E-13</v>
      </c>
      <c r="CU79" s="18">
        <f>CT79*VLOOKUP('Données projet'!$B$13,Paramètres!$A$1:$I$89,3,0)*VLOOKUP('Données projet'!$B$13,Paramètres!$A$1:$I$89,5,0)</f>
        <v>-1.2710188457276673E-13</v>
      </c>
      <c r="CV79" s="14" t="e">
        <f t="shared" si="95"/>
        <v>#NUM!</v>
      </c>
      <c r="CW79" s="22" t="e">
        <f t="shared" si="67"/>
        <v>#NUM!</v>
      </c>
      <c r="CX79" s="60" t="e">
        <f t="shared" si="68"/>
        <v>#NUM!</v>
      </c>
      <c r="CY79" s="60">
        <f ca="1">AVERAGE(OFFSET($CX$3,0,0,'Données projet'!$E$13+1,1))-AVERAGE(OFFSET($H$3,0,0,'Données projet'!$E$13+1,1))</f>
        <v>364.18190245972994</v>
      </c>
      <c r="CZ79" s="60">
        <f t="shared" si="96"/>
        <v>509.86381152100745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21.2</v>
      </c>
      <c r="DO79" s="13">
        <f>IF('Données projet'!$A$166&gt;35,DO78+DN79-DW78,IF(A79&lt;'Données projet'!$A$166,$DL$205^A79,IF(A79='Données projet'!$A$166,'Données projet'!$B$166,DO78+DN79-DW78)))</f>
        <v>649.20000000000016</v>
      </c>
      <c r="DP79" s="18">
        <f>DO79*VLOOKUP('Données projet'!$B$14,Paramètres!$A$1:$I$89,3,0)*VLOOKUP('Données projet'!$B$14,Paramètres!$A$1:$I$89,5,0)</f>
        <v>303.82560000000007</v>
      </c>
      <c r="DQ79" s="14">
        <f t="shared" si="97"/>
        <v>71.977863772206462</v>
      </c>
      <c r="DR79" s="22">
        <f t="shared" si="70"/>
        <v>654.52436606992637</v>
      </c>
      <c r="DS79" s="60">
        <f t="shared" si="71"/>
        <v>947.85769940325963</v>
      </c>
      <c r="DT79" s="60">
        <f ca="1">AVERAGE(OFFSET($DS$3,0,0,'Données projet'!$E$14+1,1))-AVERAGE(OFFSET($H$3,0,0,'Données projet'!$E$14+1,1))</f>
        <v>399.92909819003523</v>
      </c>
      <c r="DU79" s="60">
        <f t="shared" si="98"/>
        <v>163.7053537268381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0">
        <f t="shared" si="55"/>
        <v>876.51292928016551</v>
      </c>
      <c r="S80" s="60">
        <f ca="1">AVERAGE(OFFSET($R$3,0,0,'Données projet'!$E$9+1,1))-AVERAGE(OFFSET($H$3,0,0,'Données projet'!$E$9+1,1))</f>
        <v>512.40280113190443</v>
      </c>
      <c r="T80" s="60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4.3589743589743595</v>
      </c>
      <c r="AI80" s="14">
        <f>IF('Données projet'!$A$62&gt;35,AI79+AH80-AQ79,IF(A80&lt;'Données projet'!$A$62,$AF$205^A80,IF(A80='Données projet'!$A$62,'Données projet'!$B$62,AI79+AH80-AQ79)))</f>
        <v>239.48717948717953</v>
      </c>
      <c r="AJ80" s="14">
        <f>AI80*VLOOKUP('Données projet'!$B$10,Paramètres!$A$1:$I$89,3,0)*VLOOKUP('Données projet'!$B$10,Paramètres!$A$1:$I$89,5,0)</f>
        <v>227.89600000000002</v>
      </c>
      <c r="AK80" s="14">
        <f t="shared" si="89"/>
        <v>55.827504502630809</v>
      </c>
      <c r="AL80" s="22">
        <f t="shared" si="58"/>
        <v>494.15177034208205</v>
      </c>
      <c r="AM80" s="60">
        <f t="shared" si="59"/>
        <v>787.4851036754153</v>
      </c>
      <c r="AN80" s="60">
        <f ca="1">AVERAGE(OFFSET($AM$3,0,0,'Données projet'!$E$10+1,1))-AVERAGE(OFFSET($H$3,0,0,'Données projet'!$E$10+1,1))</f>
        <v>407.20940357901344</v>
      </c>
      <c r="AO80" s="60">
        <f t="shared" si="90"/>
        <v>369.14696927548397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1.7</v>
      </c>
      <c r="BD80" s="13">
        <f>IF('Données projet'!$A$88&gt;35,BD79+BC80-BL79,IF(A80&lt;'Données projet'!$A$88,$BA$205^A80,IF(A80='Données projet'!$A$88,'Données projet'!$B$88,BD79+BC80-BL79)))</f>
        <v>163.49999999999983</v>
      </c>
      <c r="BE80" s="14">
        <f>BD80*VLOOKUP('Données projet'!$B$11,Paramètres!$A$1:$I$89,3,0)*VLOOKUP('Données projet'!$B$11,Paramètres!$A$1:$I$89,5,0)</f>
        <v>142.83359999999988</v>
      </c>
      <c r="BF80" s="14">
        <f t="shared" si="91"/>
        <v>36.945384499054541</v>
      </c>
      <c r="BG80" s="22">
        <f t="shared" si="61"/>
        <v>313.11506466918644</v>
      </c>
      <c r="BH80" s="60">
        <f t="shared" si="62"/>
        <v>606.44839800251975</v>
      </c>
      <c r="BI80" s="60">
        <f ca="1">AVERAGE(OFFSET($BH$3,0,0,'Données projet'!$E$11+1,1))-AVERAGE(OFFSET($H$3,0,0,'Données projet'!$E$11+1,1))</f>
        <v>202.5548390231225</v>
      </c>
      <c r="BJ80" s="60">
        <f t="shared" si="92"/>
        <v>184.62184077734179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288.61248000000001</v>
      </c>
      <c r="CA80" s="14">
        <f t="shared" si="93"/>
        <v>68.783851967051476</v>
      </c>
      <c r="CB80" s="22">
        <f t="shared" si="64"/>
        <v>622.4652781759479</v>
      </c>
      <c r="CC80" s="60">
        <f t="shared" si="65"/>
        <v>915.79861150928127</v>
      </c>
      <c r="CD80" s="60">
        <f ca="1">AVERAGE(OFFSET($CC$3,0,0,'Données projet'!$E$12+1,1))-AVERAGE(OFFSET($H$3,0,0,'Données projet'!$E$12+1,1))</f>
        <v>544.70109088764275</v>
      </c>
      <c r="CE80" s="60">
        <f t="shared" si="94"/>
        <v>294.45557293177131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-2.2737367544323206E-13</v>
      </c>
      <c r="CU80" s="18">
        <f>CT80*VLOOKUP('Données projet'!$B$13,Paramètres!$A$1:$I$89,3,0)*VLOOKUP('Données projet'!$B$13,Paramètres!$A$1:$I$89,5,0)</f>
        <v>-1.2710188457276673E-13</v>
      </c>
      <c r="CV80" s="14" t="e">
        <f t="shared" si="95"/>
        <v>#NUM!</v>
      </c>
      <c r="CW80" s="22" t="e">
        <f t="shared" si="67"/>
        <v>#NUM!</v>
      </c>
      <c r="CX80" s="60" t="e">
        <f t="shared" si="68"/>
        <v>#NUM!</v>
      </c>
      <c r="CY80" s="60">
        <f ca="1">AVERAGE(OFFSET($CX$3,0,0,'Données projet'!$E$13+1,1))-AVERAGE(OFFSET($H$3,0,0,'Données projet'!$E$13+1,1))</f>
        <v>364.18190245972994</v>
      </c>
      <c r="CZ80" s="60">
        <f t="shared" si="96"/>
        <v>509.86381152100745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21.2</v>
      </c>
      <c r="DO80" s="13">
        <f>IF('Données projet'!$A$166&gt;35,DO79+DN80-DW79,IF(A80&lt;'Données projet'!$A$166,$DL$205^A80,IF(A80='Données projet'!$A$166,'Données projet'!$B$166,DO79+DN80-DW79)))</f>
        <v>670.4000000000002</v>
      </c>
      <c r="DP80" s="18">
        <f>DO80*VLOOKUP('Données projet'!$B$14,Paramètres!$A$1:$I$89,3,0)*VLOOKUP('Données projet'!$B$14,Paramètres!$A$1:$I$89,5,0)</f>
        <v>313.74720000000008</v>
      </c>
      <c r="DQ80" s="14">
        <f t="shared" si="97"/>
        <v>74.050846595914663</v>
      </c>
      <c r="DR80" s="22">
        <f t="shared" si="70"/>
        <v>675.41493115455148</v>
      </c>
      <c r="DS80" s="60">
        <f t="shared" si="71"/>
        <v>968.74826448788485</v>
      </c>
      <c r="DT80" s="60">
        <f ca="1">AVERAGE(OFFSET($DS$3,0,0,'Données projet'!$E$14+1,1))-AVERAGE(OFFSET($H$3,0,0,'Données projet'!$E$14+1,1))</f>
        <v>399.92909819003523</v>
      </c>
      <c r="DU80" s="60">
        <f t="shared" si="98"/>
        <v>163.7053537268381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0">
        <f t="shared" si="55"/>
        <v>890.26372606671134</v>
      </c>
      <c r="S81" s="60">
        <f ca="1">AVERAGE(OFFSET($R$3,0,0,'Données projet'!$E$9+1,1))-AVERAGE(OFFSET($H$3,0,0,'Données projet'!$E$9+1,1))</f>
        <v>512.40280113190443</v>
      </c>
      <c r="T81" s="60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4.3589743589743595</v>
      </c>
      <c r="AI81" s="14">
        <f>IF('Données projet'!$A$62&gt;35,AI80+AH81-AQ80,IF(A81&lt;'Données projet'!$A$62,$AF$205^A81,IF(A81='Données projet'!$A$62,'Données projet'!$B$62,AI80+AH81-AQ80)))</f>
        <v>243.8461538461539</v>
      </c>
      <c r="AJ81" s="14">
        <f>AI81*VLOOKUP('Données projet'!$B$10,Paramètres!$A$1:$I$89,3,0)*VLOOKUP('Données projet'!$B$10,Paramètres!$A$1:$I$89,5,0)</f>
        <v>232.04400000000004</v>
      </c>
      <c r="AK81" s="14">
        <f t="shared" si="89"/>
        <v>56.724414281075624</v>
      </c>
      <c r="AL81" s="22">
        <f t="shared" si="58"/>
        <v>502.93832153954008</v>
      </c>
      <c r="AM81" s="60">
        <f t="shared" si="59"/>
        <v>796.27165487287334</v>
      </c>
      <c r="AN81" s="60">
        <f ca="1">AVERAGE(OFFSET($AM$3,0,0,'Données projet'!$E$10+1,1))-AVERAGE(OFFSET($H$3,0,0,'Données projet'!$E$10+1,1))</f>
        <v>407.20940357901344</v>
      </c>
      <c r="AO81" s="60">
        <f t="shared" si="90"/>
        <v>369.14696927548397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1.7</v>
      </c>
      <c r="BD81" s="13">
        <f>IF('Données projet'!$A$88&gt;35,BD80+BC81-BL80,IF(A81&lt;'Données projet'!$A$88,$BA$205^A81,IF(A81='Données projet'!$A$88,'Données projet'!$B$88,BD80+BC81-BL80)))</f>
        <v>165.19999999999982</v>
      </c>
      <c r="BE81" s="14">
        <f>BD81*VLOOKUP('Données projet'!$B$11,Paramètres!$A$1:$I$89,3,0)*VLOOKUP('Données projet'!$B$11,Paramètres!$A$1:$I$89,5,0)</f>
        <v>144.31871999999984</v>
      </c>
      <c r="BF81" s="14">
        <f t="shared" si="91"/>
        <v>37.284607417926146</v>
      </c>
      <c r="BG81" s="22">
        <f t="shared" si="61"/>
        <v>316.2924619195544</v>
      </c>
      <c r="BH81" s="60">
        <f t="shared" si="62"/>
        <v>609.62579525288766</v>
      </c>
      <c r="BI81" s="60">
        <f ca="1">AVERAGE(OFFSET($BH$3,0,0,'Données projet'!$E$11+1,1))-AVERAGE(OFFSET($H$3,0,0,'Données projet'!$E$11+1,1))</f>
        <v>202.5548390231225</v>
      </c>
      <c r="BJ81" s="60">
        <f t="shared" si="92"/>
        <v>184.62184077734179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295.57632000000001</v>
      </c>
      <c r="CA81" s="14">
        <f t="shared" si="93"/>
        <v>70.24828996461811</v>
      </c>
      <c r="CB81" s="22">
        <f t="shared" si="64"/>
        <v>637.1445290217099</v>
      </c>
      <c r="CC81" s="60">
        <f t="shared" si="65"/>
        <v>930.47786235504327</v>
      </c>
      <c r="CD81" s="60">
        <f ca="1">AVERAGE(OFFSET($CC$3,0,0,'Données projet'!$E$12+1,1))-AVERAGE(OFFSET($H$3,0,0,'Données projet'!$E$12+1,1))</f>
        <v>544.70109088764275</v>
      </c>
      <c r="CE81" s="60">
        <f t="shared" si="94"/>
        <v>294.45557293177131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-2.2737367544323206E-13</v>
      </c>
      <c r="CU81" s="18">
        <f>CT81*VLOOKUP('Données projet'!$B$13,Paramètres!$A$1:$I$89,3,0)*VLOOKUP('Données projet'!$B$13,Paramètres!$A$1:$I$89,5,0)</f>
        <v>-1.2710188457276673E-13</v>
      </c>
      <c r="CV81" s="14" t="e">
        <f t="shared" si="95"/>
        <v>#NUM!</v>
      </c>
      <c r="CW81" s="22" t="e">
        <f t="shared" si="67"/>
        <v>#NUM!</v>
      </c>
      <c r="CX81" s="60" t="e">
        <f t="shared" si="68"/>
        <v>#NUM!</v>
      </c>
      <c r="CY81" s="60">
        <f ca="1">AVERAGE(OFFSET($CX$3,0,0,'Données projet'!$E$13+1,1))-AVERAGE(OFFSET($H$3,0,0,'Données projet'!$E$13+1,1))</f>
        <v>364.18190245972994</v>
      </c>
      <c r="CZ81" s="60">
        <f t="shared" si="96"/>
        <v>509.86381152100745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21.2</v>
      </c>
      <c r="DO81" s="13">
        <f>IF('Données projet'!$A$166&gt;35,DO80+DN81-DW80,IF(A81&lt;'Données projet'!$A$166,$DL$205^A81,IF(A81='Données projet'!$A$166,'Données projet'!$B$166,DO80+DN81-DW80)))</f>
        <v>691.60000000000025</v>
      </c>
      <c r="DP81" s="18">
        <f>DO81*VLOOKUP('Données projet'!$B$14,Paramètres!$A$1:$I$89,3,0)*VLOOKUP('Données projet'!$B$14,Paramètres!$A$1:$I$89,5,0)</f>
        <v>323.66880000000015</v>
      </c>
      <c r="DQ81" s="14">
        <f t="shared" si="97"/>
        <v>76.11621164769852</v>
      </c>
      <c r="DR81" s="22">
        <f t="shared" si="70"/>
        <v>696.29222861974176</v>
      </c>
      <c r="DS81" s="60">
        <f t="shared" si="71"/>
        <v>989.62556195307502</v>
      </c>
      <c r="DT81" s="60">
        <f ca="1">AVERAGE(OFFSET($DS$3,0,0,'Données projet'!$E$14+1,1))-AVERAGE(OFFSET($H$3,0,0,'Données projet'!$E$14+1,1))</f>
        <v>399.92909819003523</v>
      </c>
      <c r="DU81" s="60">
        <f t="shared" si="98"/>
        <v>163.7053537268381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0">
        <f t="shared" si="55"/>
        <v>904.00793683500501</v>
      </c>
      <c r="S82" s="60">
        <f ca="1">AVERAGE(OFFSET($R$3,0,0,'Données projet'!$E$9+1,1))-AVERAGE(OFFSET($H$3,0,0,'Données projet'!$E$9+1,1))</f>
        <v>512.40280113190443</v>
      </c>
      <c r="T82" s="60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4.3589743589743595</v>
      </c>
      <c r="AI82" s="14">
        <f>IF('Données projet'!$A$62&gt;35,AI81+AH82-AQ81,IF(A82&lt;'Données projet'!$A$62,$AF$205^A82,IF(A82='Données projet'!$A$62,'Données projet'!$B$62,AI81+AH82-AQ81)))</f>
        <v>248.20512820512826</v>
      </c>
      <c r="AJ82" s="14">
        <f>AI82*VLOOKUP('Données projet'!$B$10,Paramètres!$A$1:$I$89,3,0)*VLOOKUP('Données projet'!$B$10,Paramètres!$A$1:$I$89,5,0)</f>
        <v>236.19200000000006</v>
      </c>
      <c r="AK82" s="14">
        <f t="shared" si="89"/>
        <v>57.619459643421678</v>
      </c>
      <c r="AL82" s="22">
        <f t="shared" si="58"/>
        <v>511.72162554562624</v>
      </c>
      <c r="AM82" s="60">
        <f t="shared" si="59"/>
        <v>805.0549588789595</v>
      </c>
      <c r="AN82" s="60">
        <f ca="1">AVERAGE(OFFSET($AM$3,0,0,'Données projet'!$E$10+1,1))-AVERAGE(OFFSET($H$3,0,0,'Données projet'!$E$10+1,1))</f>
        <v>407.20940357901344</v>
      </c>
      <c r="AO82" s="60">
        <f t="shared" si="90"/>
        <v>369.14696927548397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1.7</v>
      </c>
      <c r="BD82" s="13">
        <f>IF('Données projet'!$A$88&gt;35,BD81+BC82-BL81,IF(A82&lt;'Données projet'!$A$88,$BA$205^A82,IF(A82='Données projet'!$A$88,'Données projet'!$B$88,BD81+BC82-BL81)))</f>
        <v>166.89999999999981</v>
      </c>
      <c r="BE82" s="14">
        <f>BD82*VLOOKUP('Données projet'!$B$11,Paramètres!$A$1:$I$89,3,0)*VLOOKUP('Données projet'!$B$11,Paramètres!$A$1:$I$89,5,0)</f>
        <v>145.80383999999984</v>
      </c>
      <c r="BF82" s="14">
        <f t="shared" si="91"/>
        <v>37.623424244198908</v>
      </c>
      <c r="BG82" s="22">
        <f t="shared" si="61"/>
        <v>319.46915189197949</v>
      </c>
      <c r="BH82" s="60">
        <f t="shared" si="62"/>
        <v>612.80248522531281</v>
      </c>
      <c r="BI82" s="60">
        <f ca="1">AVERAGE(OFFSET($BH$3,0,0,'Données projet'!$E$11+1,1))-AVERAGE(OFFSET($H$3,0,0,'Données projet'!$E$11+1,1))</f>
        <v>202.5548390231225</v>
      </c>
      <c r="BJ82" s="60">
        <f t="shared" si="92"/>
        <v>184.62184077734179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302.54016000000001</v>
      </c>
      <c r="CA82" s="14">
        <f t="shared" si="93"/>
        <v>71.708716984815311</v>
      </c>
      <c r="CB82" s="22">
        <f t="shared" si="64"/>
        <v>651.81679408188654</v>
      </c>
      <c r="CC82" s="60">
        <f t="shared" si="65"/>
        <v>945.15012741521991</v>
      </c>
      <c r="CD82" s="60">
        <f ca="1">AVERAGE(OFFSET($CC$3,0,0,'Données projet'!$E$12+1,1))-AVERAGE(OFFSET($H$3,0,0,'Données projet'!$E$12+1,1))</f>
        <v>544.70109088764275</v>
      </c>
      <c r="CE82" s="60">
        <f t="shared" si="94"/>
        <v>294.45557293177131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-2.2737367544323206E-13</v>
      </c>
      <c r="CU82" s="18">
        <f>CT82*VLOOKUP('Données projet'!$B$13,Paramètres!$A$1:$I$89,3,0)*VLOOKUP('Données projet'!$B$13,Paramètres!$A$1:$I$89,5,0)</f>
        <v>-1.2710188457276673E-13</v>
      </c>
      <c r="CV82" s="14" t="e">
        <f t="shared" si="95"/>
        <v>#NUM!</v>
      </c>
      <c r="CW82" s="22" t="e">
        <f t="shared" si="67"/>
        <v>#NUM!</v>
      </c>
      <c r="CX82" s="60" t="e">
        <f t="shared" si="68"/>
        <v>#NUM!</v>
      </c>
      <c r="CY82" s="60">
        <f ca="1">AVERAGE(OFFSET($CX$3,0,0,'Données projet'!$E$13+1,1))-AVERAGE(OFFSET($H$3,0,0,'Données projet'!$E$13+1,1))</f>
        <v>364.18190245972994</v>
      </c>
      <c r="CZ82" s="60">
        <f t="shared" si="96"/>
        <v>509.86381152100745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21.2</v>
      </c>
      <c r="DO82" s="13">
        <f>IF('Données projet'!$A$166&gt;35,DO81+DN82-DW81,IF(A82&lt;'Données projet'!$A$166,$DL$205^A82,IF(A82='Données projet'!$A$166,'Données projet'!$B$166,DO81+DN82-DW81)))</f>
        <v>712.8000000000003</v>
      </c>
      <c r="DP82" s="18">
        <f>DO82*VLOOKUP('Données projet'!$B$14,Paramètres!$A$1:$I$89,3,0)*VLOOKUP('Données projet'!$B$14,Paramètres!$A$1:$I$89,5,0)</f>
        <v>333.59040000000016</v>
      </c>
      <c r="DQ82" s="14">
        <f t="shared" si="97"/>
        <v>78.174219238300594</v>
      </c>
      <c r="DR82" s="22">
        <f t="shared" si="70"/>
        <v>717.15671184004043</v>
      </c>
      <c r="DS82" s="60">
        <f t="shared" si="71"/>
        <v>1010.4900451733738</v>
      </c>
      <c r="DT82" s="60">
        <f ca="1">AVERAGE(OFFSET($DS$3,0,0,'Données projet'!$E$14+1,1))-AVERAGE(OFFSET($H$3,0,0,'Données projet'!$E$14+1,1))</f>
        <v>399.92909819003523</v>
      </c>
      <c r="DU82" s="60">
        <f t="shared" si="98"/>
        <v>163.7053537268381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0">
        <f t="shared" si="55"/>
        <v>917.74573063083562</v>
      </c>
      <c r="S83" s="60">
        <f ca="1">AVERAGE(OFFSET($R$3,0,0,'Données projet'!$E$9+1,1))-AVERAGE(OFFSET($H$3,0,0,'Données projet'!$E$9+1,1))</f>
        <v>512.40280113190443</v>
      </c>
      <c r="T83" s="60">
        <f t="shared" si="88"/>
        <v>278.21741231699929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252.56410256410257</v>
      </c>
      <c r="AG83" s="13">
        <f>VLOOKUP(A83,'Données projet'!$A$61:$I$81,9,0)</f>
        <v>4.3589743589743595</v>
      </c>
      <c r="AH83" s="13">
        <f t="array" ref="AH83">INDEX(AG:AG,MIN(IF(ISNUMBER(AG83:AG279),ROW(AG83:AG279),"")))</f>
        <v>4.3589743589743595</v>
      </c>
      <c r="AI83" s="14">
        <f>IF('Données projet'!$A$62&gt;35,AI82+AH83-AQ82,IF(A83&lt;'Données projet'!$A$62,$AF$205^A83,IF(A83='Données projet'!$A$62,'Données projet'!$B$62,AI82+AH83-AQ82)))</f>
        <v>252.56410256410263</v>
      </c>
      <c r="AJ83" s="14">
        <f>AI83*VLOOKUP('Données projet'!$B$10,Paramètres!$A$1:$I$89,3,0)*VLOOKUP('Données projet'!$B$10,Paramètres!$A$1:$I$89,5,0)</f>
        <v>240.34000000000006</v>
      </c>
      <c r="AK83" s="14">
        <f t="shared" si="89"/>
        <v>58.512677110228644</v>
      </c>
      <c r="AL83" s="22">
        <f t="shared" si="58"/>
        <v>520.5017459669815</v>
      </c>
      <c r="AM83" s="60">
        <f t="shared" si="59"/>
        <v>813.83507930031487</v>
      </c>
      <c r="AN83" s="60">
        <f ca="1">AVERAGE(OFFSET($AM$3,0,0,'Données projet'!$E$10+1,1))-AVERAGE(OFFSET($H$3,0,0,'Données projet'!$E$10+1,1))</f>
        <v>407.20940357901344</v>
      </c>
      <c r="AO83" s="60">
        <f t="shared" si="90"/>
        <v>369.14696927548397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30.128205128205128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168.6</v>
      </c>
      <c r="BB83" s="13">
        <f>VLOOKUP(A83,'Données projet'!$A$87:$I$107,9,0)</f>
        <v>1.7</v>
      </c>
      <c r="BC83" s="13">
        <f t="array" ref="BC83">INDEX(BB:BB,MIN(IF(ISNUMBER(BB83:BB279),ROW(BB83:BB279),"")))</f>
        <v>1.7</v>
      </c>
      <c r="BD83" s="13">
        <f>IF('Données projet'!$A$88&gt;35,BD82+BC83-BL82,IF(A83&lt;'Données projet'!$A$88,$BA$205^A83,IF(A83='Données projet'!$A$88,'Données projet'!$B$88,BD82+BC83-BL82)))</f>
        <v>168.5999999999998</v>
      </c>
      <c r="BE83" s="14">
        <f>BD83*VLOOKUP('Données projet'!$B$11,Paramètres!$A$1:$I$89,3,0)*VLOOKUP('Données projet'!$B$11,Paramètres!$A$1:$I$89,5,0)</f>
        <v>147.28895999999983</v>
      </c>
      <c r="BF83" s="14">
        <f t="shared" si="91"/>
        <v>37.96183959312188</v>
      </c>
      <c r="BG83" s="22">
        <f t="shared" si="61"/>
        <v>322.64514262468697</v>
      </c>
      <c r="BH83" s="60">
        <f t="shared" si="62"/>
        <v>615.97847595802023</v>
      </c>
      <c r="BI83" s="60">
        <f ca="1">AVERAGE(OFFSET($BH$3,0,0,'Données projet'!$E$11+1,1))-AVERAGE(OFFSET($H$3,0,0,'Données projet'!$E$11+1,1))</f>
        <v>202.5548390231225</v>
      </c>
      <c r="BJ83" s="60">
        <f t="shared" si="92"/>
        <v>184.62184077734179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168.6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309.50400000000002</v>
      </c>
      <c r="CA83" s="14">
        <f t="shared" si="93"/>
        <v>73.165235978896504</v>
      </c>
      <c r="CB83" s="22">
        <f t="shared" si="64"/>
        <v>666.48225266324471</v>
      </c>
      <c r="CC83" s="60">
        <f t="shared" si="65"/>
        <v>959.81558599657797</v>
      </c>
      <c r="CD83" s="60">
        <f ca="1">AVERAGE(OFFSET($CC$3,0,0,'Données projet'!$E$12+1,1))-AVERAGE(OFFSET($H$3,0,0,'Données projet'!$E$12+1,1))</f>
        <v>544.70109088764275</v>
      </c>
      <c r="CE83" s="60">
        <f t="shared" si="94"/>
        <v>294.45557293177131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-2.2737367544323206E-13</v>
      </c>
      <c r="CU83" s="18">
        <f>CT83*VLOOKUP('Données projet'!$B$13,Paramètres!$A$1:$I$89,3,0)*VLOOKUP('Données projet'!$B$13,Paramètres!$A$1:$I$89,5,0)</f>
        <v>-1.2710188457276673E-13</v>
      </c>
      <c r="CV83" s="14" t="e">
        <f t="shared" si="95"/>
        <v>#NUM!</v>
      </c>
      <c r="CW83" s="22" t="e">
        <f t="shared" si="67"/>
        <v>#NUM!</v>
      </c>
      <c r="CX83" s="60" t="e">
        <f t="shared" si="68"/>
        <v>#NUM!</v>
      </c>
      <c r="CY83" s="60">
        <f ca="1">AVERAGE(OFFSET($CX$3,0,0,'Données projet'!$E$13+1,1))-AVERAGE(OFFSET($H$3,0,0,'Données projet'!$E$13+1,1))</f>
        <v>364.18190245972994</v>
      </c>
      <c r="CZ83" s="60">
        <f t="shared" si="96"/>
        <v>509.86381152100745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734</v>
      </c>
      <c r="DM83" s="13">
        <f>VLOOKUP(A83,'Données projet'!$A$165:$I$185,9,0)</f>
        <v>21.2</v>
      </c>
      <c r="DN83" s="13">
        <f t="array" ref="DN83">INDEX(DM:DM,MIN(IF(ISNUMBER(DM83:DM279),ROW(DM83:DM279),"")))</f>
        <v>21.2</v>
      </c>
      <c r="DO83" s="13">
        <f>IF('Données projet'!$A$166&gt;35,DO82+DN83-DW82,IF(A83&lt;'Données projet'!$A$166,$DL$205^A83,IF(A83='Données projet'!$A$166,'Données projet'!$B$166,DO82+DN83-DW82)))</f>
        <v>734.00000000000034</v>
      </c>
      <c r="DP83" s="18">
        <f>DO83*VLOOKUP('Données projet'!$B$14,Paramètres!$A$1:$I$89,3,0)*VLOOKUP('Données projet'!$B$14,Paramètres!$A$1:$I$89,5,0)</f>
        <v>343.51200000000017</v>
      </c>
      <c r="DQ83" s="14">
        <f t="shared" si="97"/>
        <v>80.225113314048286</v>
      </c>
      <c r="DR83" s="22">
        <f t="shared" si="70"/>
        <v>738.00880568863431</v>
      </c>
      <c r="DS83" s="60">
        <f t="shared" si="71"/>
        <v>1031.3421390219676</v>
      </c>
      <c r="DT83" s="60">
        <f ca="1">AVERAGE(OFFSET($DS$3,0,0,'Données projet'!$E$14+1,1))-AVERAGE(OFFSET($H$3,0,0,'Données projet'!$E$14+1,1))</f>
        <v>399.92909819003523</v>
      </c>
      <c r="DU83" s="60">
        <f t="shared" si="98"/>
        <v>163.7053537268381</v>
      </c>
      <c r="DV83" s="16">
        <f>IF(ISNA(VLOOKUP(A83,'Données projet'!$A$165:$I$185,3,0)),0,VLOOKUP(A83,'Données projet'!$A$165:$I$185,3,0))</f>
        <v>5</v>
      </c>
      <c r="DW83" s="16">
        <f>IF(ISNA(VLOOKUP(A83,'Données projet'!$A$165:$I$185,4,0)),0,VLOOKUP(A83,'Données projet'!$A$165:$I$185,4,0))</f>
        <v>110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326.8</v>
      </c>
      <c r="O84" s="14">
        <f>N84*VLOOKUP('Données projet'!$B$9,Paramètres!$A$1:$I$89,3,0)*VLOOKUP('Données projet'!$B$9,Paramètres!$A$1:$I$89,5,0)</f>
        <v>295.68863999999996</v>
      </c>
      <c r="P84" s="14">
        <f t="shared" si="87"/>
        <v>70.271876780519747</v>
      </c>
      <c r="Q84" s="22">
        <f t="shared" si="54"/>
        <v>637.38123339273841</v>
      </c>
      <c r="R84" s="60">
        <f t="shared" si="55"/>
        <v>930.71456672607178</v>
      </c>
      <c r="S84" s="60">
        <f ca="1">AVERAGE(OFFSET($R$3,0,0,'Données projet'!$E$9+1,1))-AVERAGE(OFFSET($H$3,0,0,'Données projet'!$E$9+1,1))</f>
        <v>512.40280113190443</v>
      </c>
      <c r="T84" s="60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4.2307692307692317</v>
      </c>
      <c r="AI84" s="14">
        <f>IF('Données projet'!$A$62&gt;35,AI83+AH84-AQ83,IF(A84&lt;'Données projet'!$A$62,$AF$205^A84,IF(A84='Données projet'!$A$62,'Données projet'!$B$62,AI83+AH84-AQ83)))</f>
        <v>226.66666666666674</v>
      </c>
      <c r="AJ84" s="14">
        <f>AI84*VLOOKUP('Données projet'!$B$10,Paramètres!$A$1:$I$89,3,0)*VLOOKUP('Données projet'!$B$10,Paramètres!$A$1:$I$89,5,0)</f>
        <v>215.69600000000008</v>
      </c>
      <c r="AK84" s="14">
        <f t="shared" si="89"/>
        <v>53.178359639922817</v>
      </c>
      <c r="AL84" s="22">
        <f t="shared" si="58"/>
        <v>468.289509706199</v>
      </c>
      <c r="AM84" s="60">
        <f t="shared" si="59"/>
        <v>761.62284303953231</v>
      </c>
      <c r="AN84" s="60">
        <f ca="1">AVERAGE(OFFSET($AM$3,0,0,'Données projet'!$E$10+1,1))-AVERAGE(OFFSET($H$3,0,0,'Données projet'!$E$10+1,1))</f>
        <v>407.20940357901344</v>
      </c>
      <c r="AO84" s="60">
        <f t="shared" si="90"/>
        <v>369.14696927548397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-1.9895196601282805E-13</v>
      </c>
      <c r="BE84" s="14">
        <f>BD84*VLOOKUP('Données projet'!$B$11,Paramètres!$A$1:$I$89,3,0)*VLOOKUP('Données projet'!$B$11,Paramètres!$A$1:$I$89,5,0)</f>
        <v>-1.738044375088066E-13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202.5548390231225</v>
      </c>
      <c r="BJ84" s="60">
        <f t="shared" si="92"/>
        <v>184.62184077734179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326.8</v>
      </c>
      <c r="BZ84" s="14">
        <f>BY84*VLOOKUP('Données projet'!$B$12,Paramètres!$A$1:$I$89,3,0)*VLOOKUP('Données projet'!$B$12,Paramètres!$A$1:$I$89,5,0)</f>
        <v>316.08096</v>
      </c>
      <c r="CA84" s="14">
        <f t="shared" si="93"/>
        <v>74.537337287681041</v>
      </c>
      <c r="CB84" s="22">
        <f t="shared" si="64"/>
        <v>680.32686777604454</v>
      </c>
      <c r="CC84" s="60">
        <f t="shared" si="65"/>
        <v>973.66020110937779</v>
      </c>
      <c r="CD84" s="60">
        <f ca="1">AVERAGE(OFFSET($CC$3,0,0,'Données projet'!$E$12+1,1))-AVERAGE(OFFSET($H$3,0,0,'Données projet'!$E$12+1,1))</f>
        <v>544.70109088764275</v>
      </c>
      <c r="CE84" s="60">
        <f t="shared" si="94"/>
        <v>294.45557293177131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-2.2737367544323206E-13</v>
      </c>
      <c r="CU84" s="18">
        <f>CT84*VLOOKUP('Données projet'!$B$13,Paramètres!$A$1:$I$89,3,0)*VLOOKUP('Données projet'!$B$13,Paramètres!$A$1:$I$89,5,0)</f>
        <v>-1.2710188457276673E-13</v>
      </c>
      <c r="CV84" s="14" t="e">
        <f t="shared" si="95"/>
        <v>#NUM!</v>
      </c>
      <c r="CW84" s="22" t="e">
        <f t="shared" si="67"/>
        <v>#NUM!</v>
      </c>
      <c r="CX84" s="60" t="e">
        <f t="shared" si="68"/>
        <v>#NUM!</v>
      </c>
      <c r="CY84" s="60">
        <f ca="1">AVERAGE(OFFSET($CX$3,0,0,'Données projet'!$E$13+1,1))-AVERAGE(OFFSET($H$3,0,0,'Données projet'!$E$13+1,1))</f>
        <v>364.18190245972994</v>
      </c>
      <c r="CZ84" s="60">
        <f t="shared" si="96"/>
        <v>509.86381152100745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17.8</v>
      </c>
      <c r="DO84" s="13">
        <f>IF('Données projet'!$A$166&gt;35,DO83+DN84-DW83,IF(A84&lt;'Données projet'!$A$166,$DL$205^A84,IF(A84='Données projet'!$A$166,'Données projet'!$B$166,DO83+DN84-DW83)))</f>
        <v>641.8000000000003</v>
      </c>
      <c r="DP84" s="18">
        <f>DO84*VLOOKUP('Données projet'!$B$14,Paramètres!$A$1:$I$89,3,0)*VLOOKUP('Données projet'!$B$14,Paramètres!$A$1:$I$89,5,0)</f>
        <v>300.36240000000015</v>
      </c>
      <c r="DQ84" s="14">
        <f t="shared" si="97"/>
        <v>71.252431096700917</v>
      </c>
      <c r="DR84" s="22">
        <f t="shared" si="70"/>
        <v>647.22916416008775</v>
      </c>
      <c r="DS84" s="60">
        <f t="shared" si="71"/>
        <v>940.56249749342101</v>
      </c>
      <c r="DT84" s="60">
        <f ca="1">AVERAGE(OFFSET($DS$3,0,0,'Données projet'!$E$14+1,1))-AVERAGE(OFFSET($H$3,0,0,'Données projet'!$E$14+1,1))</f>
        <v>399.92909819003523</v>
      </c>
      <c r="DU84" s="60">
        <f t="shared" si="98"/>
        <v>163.7053537268381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333.6</v>
      </c>
      <c r="O85" s="14">
        <f>N85*VLOOKUP('Données projet'!$B$9,Paramètres!$A$1:$I$89,3,0)*VLOOKUP('Données projet'!$B$9,Paramètres!$A$1:$I$89,5,0)</f>
        <v>301.84127999999998</v>
      </c>
      <c r="P85" s="14">
        <f t="shared" si="87"/>
        <v>71.562328918453616</v>
      </c>
      <c r="Q85" s="22">
        <f t="shared" si="54"/>
        <v>650.34461886630663</v>
      </c>
      <c r="R85" s="60">
        <f t="shared" si="55"/>
        <v>943.67795219964</v>
      </c>
      <c r="S85" s="60">
        <f ca="1">AVERAGE(OFFSET($R$3,0,0,'Données projet'!$E$9+1,1))-AVERAGE(OFFSET($H$3,0,0,'Données projet'!$E$9+1,1))</f>
        <v>512.40280113190443</v>
      </c>
      <c r="T85" s="60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4.2307692307692317</v>
      </c>
      <c r="AI85" s="14">
        <f>IF('Données projet'!$A$62&gt;35,AI84+AH85-AQ84,IF(A85&lt;'Données projet'!$A$62,$AF$205^A85,IF(A85='Données projet'!$A$62,'Données projet'!$B$62,AI84+AH85-AQ84)))</f>
        <v>230.89743589743597</v>
      </c>
      <c r="AJ85" s="14">
        <f>AI85*VLOOKUP('Données projet'!$B$10,Paramètres!$A$1:$I$89,3,0)*VLOOKUP('Données projet'!$B$10,Paramètres!$A$1:$I$89,5,0)</f>
        <v>219.72200000000007</v>
      </c>
      <c r="AK85" s="14">
        <f t="shared" si="89"/>
        <v>54.05445934840089</v>
      </c>
      <c r="AL85" s="22">
        <f t="shared" si="58"/>
        <v>476.82733336513166</v>
      </c>
      <c r="AM85" s="60">
        <f t="shared" si="59"/>
        <v>770.16066669846498</v>
      </c>
      <c r="AN85" s="60">
        <f ca="1">AVERAGE(OFFSET($AM$3,0,0,'Données projet'!$E$10+1,1))-AVERAGE(OFFSET($H$3,0,0,'Données projet'!$E$10+1,1))</f>
        <v>407.20940357901344</v>
      </c>
      <c r="AO85" s="60">
        <f t="shared" si="90"/>
        <v>369.14696927548397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-1.9895196601282805E-13</v>
      </c>
      <c r="BE85" s="14">
        <f>BD85*VLOOKUP('Données projet'!$B$11,Paramètres!$A$1:$I$89,3,0)*VLOOKUP('Données projet'!$B$11,Paramètres!$A$1:$I$89,5,0)</f>
        <v>-1.738044375088066E-13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202.5548390231225</v>
      </c>
      <c r="BJ85" s="60">
        <f t="shared" si="92"/>
        <v>184.62184077734179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333.6</v>
      </c>
      <c r="BZ85" s="14">
        <f>BY85*VLOOKUP('Données projet'!$B$12,Paramètres!$A$1:$I$89,3,0)*VLOOKUP('Données projet'!$B$12,Paramètres!$A$1:$I$89,5,0)</f>
        <v>322.65792000000005</v>
      </c>
      <c r="CA85" s="14">
        <f t="shared" si="93"/>
        <v>75.906119091519955</v>
      </c>
      <c r="CB85" s="22">
        <f t="shared" si="64"/>
        <v>694.1657014177307</v>
      </c>
      <c r="CC85" s="60">
        <f t="shared" si="65"/>
        <v>987.49903475106407</v>
      </c>
      <c r="CD85" s="60">
        <f ca="1">AVERAGE(OFFSET($CC$3,0,0,'Données projet'!$E$12+1,1))-AVERAGE(OFFSET($H$3,0,0,'Données projet'!$E$12+1,1))</f>
        <v>544.70109088764275</v>
      </c>
      <c r="CE85" s="60">
        <f t="shared" si="94"/>
        <v>294.45557293177131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-2.2737367544323206E-13</v>
      </c>
      <c r="CU85" s="18">
        <f>CT85*VLOOKUP('Données projet'!$B$13,Paramètres!$A$1:$I$89,3,0)*VLOOKUP('Données projet'!$B$13,Paramètres!$A$1:$I$89,5,0)</f>
        <v>-1.2710188457276673E-13</v>
      </c>
      <c r="CV85" s="14" t="e">
        <f t="shared" si="95"/>
        <v>#NUM!</v>
      </c>
      <c r="CW85" s="22" t="e">
        <f t="shared" si="67"/>
        <v>#NUM!</v>
      </c>
      <c r="CX85" s="60" t="e">
        <f t="shared" si="68"/>
        <v>#NUM!</v>
      </c>
      <c r="CY85" s="60">
        <f ca="1">AVERAGE(OFFSET($CX$3,0,0,'Données projet'!$E$13+1,1))-AVERAGE(OFFSET($H$3,0,0,'Données projet'!$E$13+1,1))</f>
        <v>364.18190245972994</v>
      </c>
      <c r="CZ85" s="60">
        <f t="shared" si="96"/>
        <v>509.86381152100745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17.8</v>
      </c>
      <c r="DO85" s="13">
        <f>IF('Données projet'!$A$166&gt;35,DO84+DN85-DW84,IF(A85&lt;'Données projet'!$A$166,$DL$205^A85,IF(A85='Données projet'!$A$166,'Données projet'!$B$166,DO84+DN85-DW84)))</f>
        <v>659.60000000000025</v>
      </c>
      <c r="DP85" s="18">
        <f>DO85*VLOOKUP('Données projet'!$B$14,Paramètres!$A$1:$I$89,3,0)*VLOOKUP('Données projet'!$B$14,Paramètres!$A$1:$I$89,5,0)</f>
        <v>308.69280000000009</v>
      </c>
      <c r="DQ85" s="14">
        <f t="shared" si="97"/>
        <v>72.995767680913616</v>
      </c>
      <c r="DR85" s="22">
        <f t="shared" si="70"/>
        <v>664.77425537759143</v>
      </c>
      <c r="DS85" s="60">
        <f t="shared" si="71"/>
        <v>958.1075887109248</v>
      </c>
      <c r="DT85" s="60">
        <f ca="1">AVERAGE(OFFSET($DS$3,0,0,'Données projet'!$E$14+1,1))-AVERAGE(OFFSET($H$3,0,0,'Données projet'!$E$14+1,1))</f>
        <v>399.92909819003523</v>
      </c>
      <c r="DU85" s="60">
        <f t="shared" si="98"/>
        <v>163.7053537268381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340.40000000000003</v>
      </c>
      <c r="O86" s="14">
        <f>N86*VLOOKUP('Données projet'!$B$9,Paramètres!$A$1:$I$89,3,0)*VLOOKUP('Données projet'!$B$9,Paramètres!$A$1:$I$89,5,0)</f>
        <v>307.99392000000006</v>
      </c>
      <c r="P86" s="14">
        <f t="shared" si="87"/>
        <v>72.849722655374123</v>
      </c>
      <c r="Q86" s="22">
        <f t="shared" si="54"/>
        <v>663.30267762477672</v>
      </c>
      <c r="R86" s="60">
        <f t="shared" si="55"/>
        <v>956.63601095811009</v>
      </c>
      <c r="S86" s="60">
        <f ca="1">AVERAGE(OFFSET($R$3,0,0,'Données projet'!$E$9+1,1))-AVERAGE(OFFSET($H$3,0,0,'Données projet'!$E$9+1,1))</f>
        <v>512.40280113190443</v>
      </c>
      <c r="T86" s="60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4.2307692307692317</v>
      </c>
      <c r="AI86" s="14">
        <f>IF('Données projet'!$A$62&gt;35,AI85+AH86-AQ85,IF(A86&lt;'Données projet'!$A$62,$AF$205^A86,IF(A86='Données projet'!$A$62,'Données projet'!$B$62,AI85+AH86-AQ85)))</f>
        <v>235.1282051282052</v>
      </c>
      <c r="AJ86" s="14">
        <f>AI86*VLOOKUP('Données projet'!$B$10,Paramètres!$A$1:$I$89,3,0)*VLOOKUP('Données projet'!$B$10,Paramètres!$A$1:$I$89,5,0)</f>
        <v>223.74800000000008</v>
      </c>
      <c r="AK86" s="14">
        <f t="shared" si="89"/>
        <v>54.928692378995677</v>
      </c>
      <c r="AL86" s="22">
        <f t="shared" si="58"/>
        <v>485.3619058934176</v>
      </c>
      <c r="AM86" s="60">
        <f t="shared" si="59"/>
        <v>778.69523922675091</v>
      </c>
      <c r="AN86" s="60">
        <f ca="1">AVERAGE(OFFSET($AM$3,0,0,'Données projet'!$E$10+1,1))-AVERAGE(OFFSET($H$3,0,0,'Données projet'!$E$10+1,1))</f>
        <v>407.20940357901344</v>
      </c>
      <c r="AO86" s="60">
        <f t="shared" si="90"/>
        <v>369.14696927548397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-1.9895196601282805E-13</v>
      </c>
      <c r="BE86" s="14">
        <f>BD86*VLOOKUP('Données projet'!$B$11,Paramètres!$A$1:$I$89,3,0)*VLOOKUP('Données projet'!$B$11,Paramètres!$A$1:$I$89,5,0)</f>
        <v>-1.738044375088066E-13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202.5548390231225</v>
      </c>
      <c r="BJ86" s="60">
        <f t="shared" si="92"/>
        <v>184.62184077734179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340.40000000000003</v>
      </c>
      <c r="BZ86" s="14">
        <f>BY86*VLOOKUP('Données projet'!$B$12,Paramètres!$A$1:$I$89,3,0)*VLOOKUP('Données projet'!$B$12,Paramètres!$A$1:$I$89,5,0)</f>
        <v>329.23488000000003</v>
      </c>
      <c r="CA86" s="14">
        <f t="shared" si="93"/>
        <v>77.271656851250015</v>
      </c>
      <c r="CB86" s="22">
        <f t="shared" si="64"/>
        <v>707.99888501592716</v>
      </c>
      <c r="CC86" s="60">
        <f t="shared" si="65"/>
        <v>1001.3322183492605</v>
      </c>
      <c r="CD86" s="60">
        <f ca="1">AVERAGE(OFFSET($CC$3,0,0,'Données projet'!$E$12+1,1))-AVERAGE(OFFSET($H$3,0,0,'Données projet'!$E$12+1,1))</f>
        <v>544.70109088764275</v>
      </c>
      <c r="CE86" s="60">
        <f t="shared" si="94"/>
        <v>294.45557293177131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-2.2737367544323206E-13</v>
      </c>
      <c r="CU86" s="18">
        <f>CT86*VLOOKUP('Données projet'!$B$13,Paramètres!$A$1:$I$89,3,0)*VLOOKUP('Données projet'!$B$13,Paramètres!$A$1:$I$89,5,0)</f>
        <v>-1.2710188457276673E-13</v>
      </c>
      <c r="CV86" s="14" t="e">
        <f t="shared" si="95"/>
        <v>#NUM!</v>
      </c>
      <c r="CW86" s="22" t="e">
        <f t="shared" si="67"/>
        <v>#NUM!</v>
      </c>
      <c r="CX86" s="60" t="e">
        <f t="shared" si="68"/>
        <v>#NUM!</v>
      </c>
      <c r="CY86" s="60">
        <f ca="1">AVERAGE(OFFSET($CX$3,0,0,'Données projet'!$E$13+1,1))-AVERAGE(OFFSET($H$3,0,0,'Données projet'!$E$13+1,1))</f>
        <v>364.18190245972994</v>
      </c>
      <c r="CZ86" s="60">
        <f t="shared" si="96"/>
        <v>509.86381152100745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17.8</v>
      </c>
      <c r="DO86" s="13">
        <f>IF('Données projet'!$A$166&gt;35,DO85+DN86-DW85,IF(A86&lt;'Données projet'!$A$166,$DL$205^A86,IF(A86='Données projet'!$A$166,'Données projet'!$B$166,DO85+DN86-DW85)))</f>
        <v>677.4000000000002</v>
      </c>
      <c r="DP86" s="18">
        <f>DO86*VLOOKUP('Données projet'!$B$14,Paramètres!$A$1:$I$89,3,0)*VLOOKUP('Données projet'!$B$14,Paramètres!$A$1:$I$89,5,0)</f>
        <v>317.02320000000009</v>
      </c>
      <c r="DQ86" s="14">
        <f t="shared" si="97"/>
        <v>74.733636027657681</v>
      </c>
      <c r="DR86" s="22">
        <f t="shared" si="70"/>
        <v>682.30982274817052</v>
      </c>
      <c r="DS86" s="60">
        <f t="shared" si="71"/>
        <v>975.64315608150378</v>
      </c>
      <c r="DT86" s="60">
        <f ca="1">AVERAGE(OFFSET($DS$3,0,0,'Données projet'!$E$14+1,1))-AVERAGE(OFFSET($H$3,0,0,'Données projet'!$E$14+1,1))</f>
        <v>399.92909819003523</v>
      </c>
      <c r="DU86" s="60">
        <f t="shared" si="98"/>
        <v>163.7053537268381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347.20000000000005</v>
      </c>
      <c r="O87" s="14">
        <f>N87*VLOOKUP('Données projet'!$B$9,Paramètres!$A$1:$I$89,3,0)*VLOOKUP('Données projet'!$B$9,Paramètres!$A$1:$I$89,5,0)</f>
        <v>314.14656000000002</v>
      </c>
      <c r="P87" s="14">
        <f t="shared" si="87"/>
        <v>74.134126128922034</v>
      </c>
      <c r="Q87" s="22">
        <f t="shared" si="54"/>
        <v>676.25552834120583</v>
      </c>
      <c r="R87" s="60">
        <f t="shared" si="55"/>
        <v>969.5888616745392</v>
      </c>
      <c r="S87" s="60">
        <f ca="1">AVERAGE(OFFSET($R$3,0,0,'Données projet'!$E$9+1,1))-AVERAGE(OFFSET($H$3,0,0,'Données projet'!$E$9+1,1))</f>
        <v>512.40280113190443</v>
      </c>
      <c r="T87" s="60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4.2307692307692317</v>
      </c>
      <c r="AI87" s="14">
        <f>IF('Données projet'!$A$62&gt;35,AI86+AH87-AQ86,IF(A87&lt;'Données projet'!$A$62,$AF$205^A87,IF(A87='Données projet'!$A$62,'Données projet'!$B$62,AI86+AH87-AQ86)))</f>
        <v>239.35897435897442</v>
      </c>
      <c r="AJ87" s="14">
        <f>AI87*VLOOKUP('Données projet'!$B$10,Paramètres!$A$1:$I$89,3,0)*VLOOKUP('Données projet'!$B$10,Paramètres!$A$1:$I$89,5,0)</f>
        <v>227.77400000000006</v>
      </c>
      <c r="AK87" s="14">
        <f t="shared" si="89"/>
        <v>55.801096194172317</v>
      </c>
      <c r="AL87" s="22">
        <f t="shared" si="58"/>
        <v>493.89329253818352</v>
      </c>
      <c r="AM87" s="60">
        <f t="shared" si="59"/>
        <v>787.22662587151683</v>
      </c>
      <c r="AN87" s="60">
        <f ca="1">AVERAGE(OFFSET($AM$3,0,0,'Données projet'!$E$10+1,1))-AVERAGE(OFFSET($H$3,0,0,'Données projet'!$E$10+1,1))</f>
        <v>407.20940357901344</v>
      </c>
      <c r="AO87" s="60">
        <f t="shared" si="90"/>
        <v>369.14696927548397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-1.9895196601282805E-13</v>
      </c>
      <c r="BE87" s="14">
        <f>BD87*VLOOKUP('Données projet'!$B$11,Paramètres!$A$1:$I$89,3,0)*VLOOKUP('Données projet'!$B$11,Paramètres!$A$1:$I$89,5,0)</f>
        <v>-1.738044375088066E-13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202.5548390231225</v>
      </c>
      <c r="BJ87" s="60">
        <f t="shared" si="92"/>
        <v>184.62184077734179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347.20000000000005</v>
      </c>
      <c r="BZ87" s="14">
        <f>BY87*VLOOKUP('Données projet'!$B$12,Paramètres!$A$1:$I$89,3,0)*VLOOKUP('Données projet'!$B$12,Paramètres!$A$1:$I$89,5,0)</f>
        <v>335.81184000000007</v>
      </c>
      <c r="CA87" s="14">
        <f t="shared" si="93"/>
        <v>78.634022840425416</v>
      </c>
      <c r="CB87" s="22">
        <f t="shared" si="64"/>
        <v>721.82654444707441</v>
      </c>
      <c r="CC87" s="60">
        <f t="shared" si="65"/>
        <v>1015.1598777804077</v>
      </c>
      <c r="CD87" s="60">
        <f ca="1">AVERAGE(OFFSET($CC$3,0,0,'Données projet'!$E$12+1,1))-AVERAGE(OFFSET($H$3,0,0,'Données projet'!$E$12+1,1))</f>
        <v>544.70109088764275</v>
      </c>
      <c r="CE87" s="60">
        <f t="shared" si="94"/>
        <v>294.45557293177131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-2.2737367544323206E-13</v>
      </c>
      <c r="CU87" s="18">
        <f>CT87*VLOOKUP('Données projet'!$B$13,Paramètres!$A$1:$I$89,3,0)*VLOOKUP('Données projet'!$B$13,Paramètres!$A$1:$I$89,5,0)</f>
        <v>-1.2710188457276673E-13</v>
      </c>
      <c r="CV87" s="14" t="e">
        <f t="shared" si="95"/>
        <v>#NUM!</v>
      </c>
      <c r="CW87" s="22" t="e">
        <f t="shared" si="67"/>
        <v>#NUM!</v>
      </c>
      <c r="CX87" s="60" t="e">
        <f t="shared" si="68"/>
        <v>#NUM!</v>
      </c>
      <c r="CY87" s="60">
        <f ca="1">AVERAGE(OFFSET($CX$3,0,0,'Données projet'!$E$13+1,1))-AVERAGE(OFFSET($H$3,0,0,'Données projet'!$E$13+1,1))</f>
        <v>364.18190245972994</v>
      </c>
      <c r="CZ87" s="60">
        <f t="shared" si="96"/>
        <v>509.86381152100745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17.8</v>
      </c>
      <c r="DO87" s="13">
        <f>IF('Données projet'!$A$166&gt;35,DO86+DN87-DW86,IF(A87&lt;'Données projet'!$A$166,$DL$205^A87,IF(A87='Données projet'!$A$166,'Données projet'!$B$166,DO86+DN87-DW86)))</f>
        <v>695.20000000000016</v>
      </c>
      <c r="DP87" s="18">
        <f>DO87*VLOOKUP('Données projet'!$B$14,Paramètres!$A$1:$I$89,3,0)*VLOOKUP('Données projet'!$B$14,Paramètres!$A$1:$I$89,5,0)</f>
        <v>325.35360000000009</v>
      </c>
      <c r="DQ87" s="14">
        <f t="shared" si="97"/>
        <v>76.466196343081592</v>
      </c>
      <c r="DR87" s="22">
        <f t="shared" si="70"/>
        <v>699.83614529753402</v>
      </c>
      <c r="DS87" s="60">
        <f t="shared" si="71"/>
        <v>993.16947863086739</v>
      </c>
      <c r="DT87" s="60">
        <f ca="1">AVERAGE(OFFSET($DS$3,0,0,'Données projet'!$E$14+1,1))-AVERAGE(OFFSET($H$3,0,0,'Données projet'!$E$14+1,1))</f>
        <v>399.92909819003523</v>
      </c>
      <c r="DU87" s="60">
        <f t="shared" si="98"/>
        <v>163.7053537268381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354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354.00000000000006</v>
      </c>
      <c r="O88" s="14">
        <f>N88*VLOOKUP('Données projet'!$B$9,Paramètres!$A$1:$I$89,3,0)*VLOOKUP('Données projet'!$B$9,Paramètres!$A$1:$I$89,5,0)</f>
        <v>320.29920000000004</v>
      </c>
      <c r="P88" s="14">
        <f t="shared" si="87"/>
        <v>75.415604655092991</v>
      </c>
      <c r="Q88" s="22">
        <f t="shared" si="54"/>
        <v>689.203284774287</v>
      </c>
      <c r="R88" s="60">
        <f t="shared" si="55"/>
        <v>982.53661810762037</v>
      </c>
      <c r="S88" s="60">
        <f ca="1">AVERAGE(OFFSET($R$3,0,0,'Données projet'!$E$9+1,1))-AVERAGE(OFFSET($H$3,0,0,'Données projet'!$E$9+1,1))</f>
        <v>512.40280113190443</v>
      </c>
      <c r="T88" s="60">
        <f t="shared" si="88"/>
        <v>278.21741231699929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56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243.58974358974359</v>
      </c>
      <c r="AG88" s="13">
        <f>VLOOKUP(A88,'Données projet'!$A$61:$I$81,9,0)</f>
        <v>4.2307692307692317</v>
      </c>
      <c r="AH88" s="13">
        <f t="array" ref="AH88">INDEX(AG:AG,MIN(IF(ISNUMBER(AG88:AG284),ROW(AG88:AG284),"")))</f>
        <v>4.2307692307692317</v>
      </c>
      <c r="AI88" s="14">
        <f>IF('Données projet'!$A$62&gt;35,AI87+AH88-AQ87,IF(A88&lt;'Données projet'!$A$62,$AF$205^A88,IF(A88='Données projet'!$A$62,'Données projet'!$B$62,AI87+AH88-AQ87)))</f>
        <v>243.58974358974365</v>
      </c>
      <c r="AJ88" s="14">
        <f>AI88*VLOOKUP('Données projet'!$B$10,Paramètres!$A$1:$I$89,3,0)*VLOOKUP('Données projet'!$B$10,Paramètres!$A$1:$I$89,5,0)</f>
        <v>231.80000000000007</v>
      </c>
      <c r="AK88" s="14">
        <f t="shared" si="89"/>
        <v>56.671706856213298</v>
      </c>
      <c r="AL88" s="22">
        <f t="shared" si="58"/>
        <v>502.42155610790496</v>
      </c>
      <c r="AM88" s="60">
        <f t="shared" si="59"/>
        <v>795.75488944123822</v>
      </c>
      <c r="AN88" s="60">
        <f ca="1">AVERAGE(OFFSET($AM$3,0,0,'Données projet'!$E$10+1,1))-AVERAGE(OFFSET($H$3,0,0,'Données projet'!$E$10+1,1))</f>
        <v>407.20940357901344</v>
      </c>
      <c r="AO88" s="60">
        <f t="shared" si="90"/>
        <v>369.14696927548397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-1.9895196601282805E-13</v>
      </c>
      <c r="BE88" s="14">
        <f>BD88*VLOOKUP('Données projet'!$B$11,Paramètres!$A$1:$I$89,3,0)*VLOOKUP('Données projet'!$B$11,Paramètres!$A$1:$I$89,5,0)</f>
        <v>-1.738044375088066E-13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202.5548390231225</v>
      </c>
      <c r="BJ88" s="60">
        <f t="shared" si="92"/>
        <v>184.62184077734179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354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354.00000000000006</v>
      </c>
      <c r="BZ88" s="14">
        <f>BY88*VLOOKUP('Données projet'!$B$12,Paramètres!$A$1:$I$89,3,0)*VLOOKUP('Données projet'!$B$12,Paramètres!$A$1:$I$89,5,0)</f>
        <v>342.38880000000006</v>
      </c>
      <c r="CA88" s="14">
        <f t="shared" si="93"/>
        <v>79.993286339683536</v>
      </c>
      <c r="CB88" s="22">
        <f t="shared" si="64"/>
        <v>735.64880037494902</v>
      </c>
      <c r="CC88" s="60">
        <f t="shared" si="65"/>
        <v>1028.9821337082824</v>
      </c>
      <c r="CD88" s="60">
        <f ca="1">AVERAGE(OFFSET($CC$3,0,0,'Données projet'!$E$12+1,1))-AVERAGE(OFFSET($H$3,0,0,'Données projet'!$E$12+1,1))</f>
        <v>544.70109088764275</v>
      </c>
      <c r="CE88" s="60">
        <f t="shared" si="94"/>
        <v>294.45557293177131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56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-2.2737367544323206E-13</v>
      </c>
      <c r="CU88" s="18">
        <f>CT88*VLOOKUP('Données projet'!$B$13,Paramètres!$A$1:$I$89,3,0)*VLOOKUP('Données projet'!$B$13,Paramètres!$A$1:$I$89,5,0)</f>
        <v>-1.2710188457276673E-13</v>
      </c>
      <c r="CV88" s="14" t="e">
        <f t="shared" si="95"/>
        <v>#NUM!</v>
      </c>
      <c r="CW88" s="22" t="e">
        <f t="shared" si="67"/>
        <v>#NUM!</v>
      </c>
      <c r="CX88" s="60" t="e">
        <f t="shared" si="68"/>
        <v>#NUM!</v>
      </c>
      <c r="CY88" s="60">
        <f ca="1">AVERAGE(OFFSET($CX$3,0,0,'Données projet'!$E$13+1,1))-AVERAGE(OFFSET($H$3,0,0,'Données projet'!$E$13+1,1))</f>
        <v>364.18190245972994</v>
      </c>
      <c r="CZ88" s="60">
        <f t="shared" si="96"/>
        <v>509.86381152100745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17.8</v>
      </c>
      <c r="DO88" s="13">
        <f>IF('Données projet'!$A$166&gt;35,DO87+DN88-DW87,IF(A88&lt;'Données projet'!$A$166,$DL$205^A88,IF(A88='Données projet'!$A$166,'Données projet'!$B$166,DO87+DN88-DW87)))</f>
        <v>713.00000000000011</v>
      </c>
      <c r="DP88" s="18">
        <f>DO88*VLOOKUP('Données projet'!$B$14,Paramètres!$A$1:$I$89,3,0)*VLOOKUP('Données projet'!$B$14,Paramètres!$A$1:$I$89,5,0)</f>
        <v>333.68400000000003</v>
      </c>
      <c r="DQ88" s="14">
        <f t="shared" si="97"/>
        <v>78.193600162051595</v>
      </c>
      <c r="DR88" s="22">
        <f t="shared" si="70"/>
        <v>717.35348694890661</v>
      </c>
      <c r="DS88" s="60">
        <f t="shared" si="71"/>
        <v>1010.68682028224</v>
      </c>
      <c r="DT88" s="60">
        <f ca="1">AVERAGE(OFFSET($DS$3,0,0,'Données projet'!$E$14+1,1))-AVERAGE(OFFSET($H$3,0,0,'Données projet'!$E$14+1,1))</f>
        <v>399.92909819003523</v>
      </c>
      <c r="DU88" s="60">
        <f t="shared" si="98"/>
        <v>163.7053537268381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6.3</v>
      </c>
      <c r="N89" s="14">
        <f>IF('Données projet'!$A$36&gt;35,N88+M89-V88,IF(A89&lt;'Données projet'!$A$36,$K$205^A89,IF(A89='Données projet'!$A$36,'Données projet'!$B$36,N88+M89-V88)))</f>
        <v>304.30000000000007</v>
      </c>
      <c r="O89" s="14">
        <f>N89*VLOOKUP('Données projet'!$B$9,Paramètres!$A$1:$I$89,3,0)*VLOOKUP('Données projet'!$B$9,Paramètres!$A$1:$I$89,5,0)</f>
        <v>275.33064000000007</v>
      </c>
      <c r="P89" s="14">
        <f t="shared" si="87"/>
        <v>65.979275169167465</v>
      </c>
      <c r="Q89" s="22">
        <f t="shared" si="54"/>
        <v>594.44810225296681</v>
      </c>
      <c r="R89" s="60">
        <f t="shared" si="55"/>
        <v>887.78143558630018</v>
      </c>
      <c r="S89" s="60">
        <f ca="1">AVERAGE(OFFSET($R$3,0,0,'Données projet'!$E$9+1,1))-AVERAGE(OFFSET($H$3,0,0,'Données projet'!$E$9+1,1))</f>
        <v>512.40280113190443</v>
      </c>
      <c r="T89" s="60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3.8461538461538454</v>
      </c>
      <c r="AI89" s="14">
        <f>IF('Données projet'!$A$62&gt;35,AI88+AH89-AQ88,IF(A89&lt;'Données projet'!$A$62,$AF$205^A89,IF(A89='Données projet'!$A$62,'Données projet'!$B$62,AI88+AH89-AQ88)))</f>
        <v>247.43589743589749</v>
      </c>
      <c r="AJ89" s="14">
        <f>AI89*VLOOKUP('Données projet'!$B$10,Paramètres!$A$1:$I$89,3,0)*VLOOKUP('Données projet'!$B$10,Paramètres!$A$1:$I$89,5,0)</f>
        <v>235.46000000000004</v>
      </c>
      <c r="AK89" s="14">
        <f t="shared" si="89"/>
        <v>57.46164430764604</v>
      </c>
      <c r="AL89" s="22">
        <f t="shared" si="58"/>
        <v>510.17186383581696</v>
      </c>
      <c r="AM89" s="60">
        <f t="shared" si="59"/>
        <v>803.50519716915028</v>
      </c>
      <c r="AN89" s="60">
        <f ca="1">AVERAGE(OFFSET($AM$3,0,0,'Données projet'!$E$10+1,1))-AVERAGE(OFFSET($H$3,0,0,'Données projet'!$E$10+1,1))</f>
        <v>407.20940357901344</v>
      </c>
      <c r="AO89" s="60">
        <f t="shared" si="90"/>
        <v>369.14696927548397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-1.9895196601282805E-13</v>
      </c>
      <c r="BE89" s="14">
        <f>BD89*VLOOKUP('Données projet'!$B$11,Paramètres!$A$1:$I$89,3,0)*VLOOKUP('Données projet'!$B$11,Paramètres!$A$1:$I$89,5,0)</f>
        <v>-1.738044375088066E-13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202.5548390231225</v>
      </c>
      <c r="BJ89" s="60">
        <f t="shared" si="92"/>
        <v>184.62184077734179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6.3</v>
      </c>
      <c r="BY89" s="13">
        <f>IF('Données projet'!$A$114&gt;35,BY88+BX89-CG88,IF(A89&lt;'Données projet'!$A$114,$BV$205^A89,IF(A89='Données projet'!$A$114,'Données projet'!$B$114,BY88+BX89-CG88)))</f>
        <v>304.30000000000007</v>
      </c>
      <c r="BZ89" s="14">
        <f>BY89*VLOOKUP('Données projet'!$B$12,Paramètres!$A$1:$I$89,3,0)*VLOOKUP('Données projet'!$B$12,Paramètres!$A$1:$I$89,5,0)</f>
        <v>294.31896000000012</v>
      </c>
      <c r="CA89" s="14">
        <f t="shared" si="93"/>
        <v>69.984177349369773</v>
      </c>
      <c r="CB89" s="22">
        <f t="shared" si="64"/>
        <v>634.4946308834858</v>
      </c>
      <c r="CC89" s="60">
        <f t="shared" si="65"/>
        <v>927.82796421681905</v>
      </c>
      <c r="CD89" s="60">
        <f ca="1">AVERAGE(OFFSET($CC$3,0,0,'Données projet'!$E$12+1,1))-AVERAGE(OFFSET($H$3,0,0,'Données projet'!$E$12+1,1))</f>
        <v>544.70109088764275</v>
      </c>
      <c r="CE89" s="60">
        <f t="shared" si="94"/>
        <v>294.45557293177131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-2.2737367544323206E-13</v>
      </c>
      <c r="CU89" s="18">
        <f>CT89*VLOOKUP('Données projet'!$B$13,Paramètres!$A$1:$I$89,3,0)*VLOOKUP('Données projet'!$B$13,Paramètres!$A$1:$I$89,5,0)</f>
        <v>-1.2710188457276673E-13</v>
      </c>
      <c r="CV89" s="14" t="e">
        <f t="shared" si="95"/>
        <v>#NUM!</v>
      </c>
      <c r="CW89" s="22" t="e">
        <f t="shared" si="67"/>
        <v>#NUM!</v>
      </c>
      <c r="CX89" s="60" t="e">
        <f t="shared" si="68"/>
        <v>#NUM!</v>
      </c>
      <c r="CY89" s="60">
        <f ca="1">AVERAGE(OFFSET($CX$3,0,0,'Données projet'!$E$13+1,1))-AVERAGE(OFFSET($H$3,0,0,'Données projet'!$E$13+1,1))</f>
        <v>364.18190245972994</v>
      </c>
      <c r="CZ89" s="60">
        <f t="shared" si="96"/>
        <v>509.86381152100745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17.8</v>
      </c>
      <c r="DO89" s="13">
        <f>IF('Données projet'!$A$166&gt;35,DO88+DN89-DW88,IF(A89&lt;'Données projet'!$A$166,$DL$205^A89,IF(A89='Données projet'!$A$166,'Données projet'!$B$166,DO88+DN89-DW88)))</f>
        <v>730.80000000000007</v>
      </c>
      <c r="DP89" s="18">
        <f>DO89*VLOOKUP('Données projet'!$B$14,Paramètres!$A$1:$I$89,3,0)*VLOOKUP('Données projet'!$B$14,Paramètres!$A$1:$I$89,5,0)</f>
        <v>342.01440000000002</v>
      </c>
      <c r="DQ89" s="14">
        <f t="shared" si="97"/>
        <v>79.915991022086629</v>
      </c>
      <c r="DR89" s="22">
        <f t="shared" si="70"/>
        <v>734.8620976968009</v>
      </c>
      <c r="DS89" s="60">
        <f t="shared" si="71"/>
        <v>1028.1954310301342</v>
      </c>
      <c r="DT89" s="60">
        <f ca="1">AVERAGE(OFFSET($DS$3,0,0,'Données projet'!$E$14+1,1))-AVERAGE(OFFSET($H$3,0,0,'Données projet'!$E$14+1,1))</f>
        <v>399.92909819003523</v>
      </c>
      <c r="DU89" s="60">
        <f t="shared" si="98"/>
        <v>163.7053537268381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6.3</v>
      </c>
      <c r="N90" s="14">
        <f>IF('Données projet'!$A$36&gt;35,N89+M90-V89,IF(A90&lt;'Données projet'!$A$36,$K$205^A90,IF(A90='Données projet'!$A$36,'Données projet'!$B$36,N89+M90-V89)))</f>
        <v>310.60000000000008</v>
      </c>
      <c r="O90" s="14">
        <f>N90*VLOOKUP('Données projet'!$B$9,Paramètres!$A$1:$I$89,3,0)*VLOOKUP('Données projet'!$B$9,Paramètres!$A$1:$I$89,5,0)</f>
        <v>281.03088000000002</v>
      </c>
      <c r="P90" s="14">
        <f t="shared" si="87"/>
        <v>67.184816842275524</v>
      </c>
      <c r="Q90" s="22">
        <f t="shared" si="54"/>
        <v>606.47567200029653</v>
      </c>
      <c r="R90" s="60">
        <f t="shared" si="55"/>
        <v>899.80900533362978</v>
      </c>
      <c r="S90" s="60">
        <f ca="1">AVERAGE(OFFSET($R$3,0,0,'Données projet'!$E$9+1,1))-AVERAGE(OFFSET($H$3,0,0,'Données projet'!$E$9+1,1))</f>
        <v>512.40280113190443</v>
      </c>
      <c r="T90" s="60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3.8461538461538454</v>
      </c>
      <c r="AI90" s="14">
        <f>IF('Données projet'!$A$62&gt;35,AI89+AH90-AQ89,IF(A90&lt;'Données projet'!$A$62,$AF$205^A90,IF(A90='Données projet'!$A$62,'Données projet'!$B$62,AI89+AH90-AQ89)))</f>
        <v>251.28205128205133</v>
      </c>
      <c r="AJ90" s="14">
        <f>AI90*VLOOKUP('Données projet'!$B$10,Paramètres!$A$1:$I$89,3,0)*VLOOKUP('Données projet'!$B$10,Paramètres!$A$1:$I$89,5,0)</f>
        <v>239.12000000000003</v>
      </c>
      <c r="AK90" s="14">
        <f t="shared" si="89"/>
        <v>58.25015373578745</v>
      </c>
      <c r="AL90" s="22">
        <f t="shared" si="58"/>
        <v>517.91968442316318</v>
      </c>
      <c r="AM90" s="60">
        <f t="shared" si="59"/>
        <v>811.25301775649655</v>
      </c>
      <c r="AN90" s="60">
        <f ca="1">AVERAGE(OFFSET($AM$3,0,0,'Données projet'!$E$10+1,1))-AVERAGE(OFFSET($H$3,0,0,'Données projet'!$E$10+1,1))</f>
        <v>407.20940357901344</v>
      </c>
      <c r="AO90" s="60">
        <f t="shared" si="90"/>
        <v>369.14696927548397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-1.9895196601282805E-13</v>
      </c>
      <c r="BE90" s="14">
        <f>BD90*VLOOKUP('Données projet'!$B$11,Paramètres!$A$1:$I$89,3,0)*VLOOKUP('Données projet'!$B$11,Paramètres!$A$1:$I$89,5,0)</f>
        <v>-1.738044375088066E-13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202.5548390231225</v>
      </c>
      <c r="BJ90" s="60">
        <f t="shared" si="92"/>
        <v>184.62184077734179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6.3</v>
      </c>
      <c r="BY90" s="13">
        <f>IF('Données projet'!$A$114&gt;35,BY89+BX90-CG89,IF(A90&lt;'Données projet'!$A$114,$BV$205^A90,IF(A90='Données projet'!$A$114,'Données projet'!$B$114,BY89+BX90-CG89)))</f>
        <v>310.60000000000008</v>
      </c>
      <c r="BZ90" s="14">
        <f>BY90*VLOOKUP('Données projet'!$B$12,Paramètres!$A$1:$I$89,3,0)*VLOOKUP('Données projet'!$B$12,Paramètres!$A$1:$I$89,5,0)</f>
        <v>300.41232000000008</v>
      </c>
      <c r="CA90" s="14">
        <f t="shared" si="93"/>
        <v>71.262894674416671</v>
      </c>
      <c r="CB90" s="22">
        <f t="shared" si="64"/>
        <v>647.33433222460906</v>
      </c>
      <c r="CC90" s="60">
        <f t="shared" si="65"/>
        <v>940.66766555794243</v>
      </c>
      <c r="CD90" s="60">
        <f ca="1">AVERAGE(OFFSET($CC$3,0,0,'Données projet'!$E$12+1,1))-AVERAGE(OFFSET($H$3,0,0,'Données projet'!$E$12+1,1))</f>
        <v>544.70109088764275</v>
      </c>
      <c r="CE90" s="60">
        <f t="shared" si="94"/>
        <v>294.45557293177131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-2.2737367544323206E-13</v>
      </c>
      <c r="CU90" s="18">
        <f>CT90*VLOOKUP('Données projet'!$B$13,Paramètres!$A$1:$I$89,3,0)*VLOOKUP('Données projet'!$B$13,Paramètres!$A$1:$I$89,5,0)</f>
        <v>-1.2710188457276673E-13</v>
      </c>
      <c r="CV90" s="14" t="e">
        <f t="shared" si="95"/>
        <v>#NUM!</v>
      </c>
      <c r="CW90" s="22" t="e">
        <f t="shared" si="67"/>
        <v>#NUM!</v>
      </c>
      <c r="CX90" s="60" t="e">
        <f t="shared" si="68"/>
        <v>#NUM!</v>
      </c>
      <c r="CY90" s="60">
        <f ca="1">AVERAGE(OFFSET($CX$3,0,0,'Données projet'!$E$13+1,1))-AVERAGE(OFFSET($H$3,0,0,'Données projet'!$E$13+1,1))</f>
        <v>364.18190245972994</v>
      </c>
      <c r="CZ90" s="60">
        <f t="shared" si="96"/>
        <v>509.86381152100745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17.8</v>
      </c>
      <c r="DO90" s="13">
        <f>IF('Données projet'!$A$166&gt;35,DO89+DN90-DW89,IF(A90&lt;'Données projet'!$A$166,$DL$205^A90,IF(A90='Données projet'!$A$166,'Données projet'!$B$166,DO89+DN90-DW89)))</f>
        <v>748.6</v>
      </c>
      <c r="DP90" s="18">
        <f>DO90*VLOOKUP('Données projet'!$B$14,Paramètres!$A$1:$I$89,3,0)*VLOOKUP('Données projet'!$B$14,Paramètres!$A$1:$I$89,5,0)</f>
        <v>350.34479999999996</v>
      </c>
      <c r="DQ90" s="14">
        <f t="shared" si="97"/>
        <v>81.633505069784817</v>
      </c>
      <c r="DR90" s="22">
        <f t="shared" si="70"/>
        <v>752.36221466320842</v>
      </c>
      <c r="DS90" s="60">
        <f t="shared" si="71"/>
        <v>1045.6955479965418</v>
      </c>
      <c r="DT90" s="60">
        <f ca="1">AVERAGE(OFFSET($DS$3,0,0,'Données projet'!$E$14+1,1))-AVERAGE(OFFSET($H$3,0,0,'Données projet'!$E$14+1,1))</f>
        <v>399.92909819003523</v>
      </c>
      <c r="DU90" s="60">
        <f t="shared" si="98"/>
        <v>163.7053537268381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6.3</v>
      </c>
      <c r="N91" s="14">
        <f>IF('Données projet'!$A$36&gt;35,N90+M91-V90,IF(A91&lt;'Données projet'!$A$36,$K$205^A91,IF(A91='Données projet'!$A$36,'Données projet'!$B$36,N90+M91-V90)))</f>
        <v>316.90000000000009</v>
      </c>
      <c r="O91" s="14">
        <f>N91*VLOOKUP('Données projet'!$B$9,Paramètres!$A$1:$I$89,3,0)*VLOOKUP('Données projet'!$B$9,Paramètres!$A$1:$I$89,5,0)</f>
        <v>286.73112000000009</v>
      </c>
      <c r="P91" s="14">
        <f t="shared" si="87"/>
        <v>68.387515408373432</v>
      </c>
      <c r="Q91" s="22">
        <f t="shared" si="54"/>
        <v>618.4982900029172</v>
      </c>
      <c r="R91" s="60">
        <f t="shared" si="55"/>
        <v>911.83162333625046</v>
      </c>
      <c r="S91" s="60">
        <f ca="1">AVERAGE(OFFSET($R$3,0,0,'Données projet'!$E$9+1,1))-AVERAGE(OFFSET($H$3,0,0,'Données projet'!$E$9+1,1))</f>
        <v>512.40280113190443</v>
      </c>
      <c r="T91" s="60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3.8461538461538454</v>
      </c>
      <c r="AI91" s="14">
        <f>IF('Données projet'!$A$62&gt;35,AI90+AH91-AQ90,IF(A91&lt;'Données projet'!$A$62,$AF$205^A91,IF(A91='Données projet'!$A$62,'Données projet'!$B$62,AI90+AH91-AQ90)))</f>
        <v>255.12820512820517</v>
      </c>
      <c r="AJ91" s="14">
        <f>AI91*VLOOKUP('Données projet'!$B$10,Paramètres!$A$1:$I$89,3,0)*VLOOKUP('Données projet'!$B$10,Paramètres!$A$1:$I$89,5,0)</f>
        <v>242.78000000000003</v>
      </c>
      <c r="AK91" s="14">
        <f t="shared" si="89"/>
        <v>59.037259522542399</v>
      </c>
      <c r="AL91" s="22">
        <f t="shared" si="58"/>
        <v>525.66506033509472</v>
      </c>
      <c r="AM91" s="60">
        <f t="shared" si="59"/>
        <v>818.99839366842798</v>
      </c>
      <c r="AN91" s="60">
        <f ca="1">AVERAGE(OFFSET($AM$3,0,0,'Données projet'!$E$10+1,1))-AVERAGE(OFFSET($H$3,0,0,'Données projet'!$E$10+1,1))</f>
        <v>407.20940357901344</v>
      </c>
      <c r="AO91" s="60">
        <f t="shared" si="90"/>
        <v>369.14696927548397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-1.9895196601282805E-13</v>
      </c>
      <c r="BE91" s="14">
        <f>BD91*VLOOKUP('Données projet'!$B$11,Paramètres!$A$1:$I$89,3,0)*VLOOKUP('Données projet'!$B$11,Paramètres!$A$1:$I$89,5,0)</f>
        <v>-1.738044375088066E-13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202.5548390231225</v>
      </c>
      <c r="BJ91" s="60">
        <f t="shared" si="92"/>
        <v>184.62184077734179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6.3</v>
      </c>
      <c r="BY91" s="13">
        <f>IF('Données projet'!$A$114&gt;35,BY90+BX91-CG90,IF(A91&lt;'Données projet'!$A$114,$BV$205^A91,IF(A91='Données projet'!$A$114,'Données projet'!$B$114,BY90+BX91-CG90)))</f>
        <v>316.90000000000009</v>
      </c>
      <c r="BZ91" s="14">
        <f>BY91*VLOOKUP('Données projet'!$B$12,Paramètres!$A$1:$I$89,3,0)*VLOOKUP('Données projet'!$B$12,Paramètres!$A$1:$I$89,5,0)</f>
        <v>306.5056800000001</v>
      </c>
      <c r="CA91" s="14">
        <f t="shared" si="93"/>
        <v>72.538596317573877</v>
      </c>
      <c r="CB91" s="22">
        <f t="shared" si="64"/>
        <v>660.16878125310791</v>
      </c>
      <c r="CC91" s="60">
        <f t="shared" si="65"/>
        <v>953.50211458644117</v>
      </c>
      <c r="CD91" s="60">
        <f ca="1">AVERAGE(OFFSET($CC$3,0,0,'Données projet'!$E$12+1,1))-AVERAGE(OFFSET($H$3,0,0,'Données projet'!$E$12+1,1))</f>
        <v>544.70109088764275</v>
      </c>
      <c r="CE91" s="60">
        <f t="shared" si="94"/>
        <v>294.45557293177131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-2.2737367544323206E-13</v>
      </c>
      <c r="CU91" s="18">
        <f>CT91*VLOOKUP('Données projet'!$B$13,Paramètres!$A$1:$I$89,3,0)*VLOOKUP('Données projet'!$B$13,Paramètres!$A$1:$I$89,5,0)</f>
        <v>-1.2710188457276673E-13</v>
      </c>
      <c r="CV91" s="14" t="e">
        <f t="shared" si="95"/>
        <v>#NUM!</v>
      </c>
      <c r="CW91" s="22" t="e">
        <f t="shared" si="67"/>
        <v>#NUM!</v>
      </c>
      <c r="CX91" s="60" t="e">
        <f t="shared" si="68"/>
        <v>#NUM!</v>
      </c>
      <c r="CY91" s="60">
        <f ca="1">AVERAGE(OFFSET($CX$3,0,0,'Données projet'!$E$13+1,1))-AVERAGE(OFFSET($H$3,0,0,'Données projet'!$E$13+1,1))</f>
        <v>364.18190245972994</v>
      </c>
      <c r="CZ91" s="60">
        <f t="shared" si="96"/>
        <v>509.86381152100745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17.8</v>
      </c>
      <c r="DO91" s="13">
        <f>IF('Données projet'!$A$166&gt;35,DO90+DN91-DW90,IF(A91&lt;'Données projet'!$A$166,$DL$205^A91,IF(A91='Données projet'!$A$166,'Données projet'!$B$166,DO90+DN91-DW90)))</f>
        <v>766.4</v>
      </c>
      <c r="DP91" s="18">
        <f>DO91*VLOOKUP('Données projet'!$B$14,Paramètres!$A$1:$I$89,3,0)*VLOOKUP('Données projet'!$B$14,Paramètres!$A$1:$I$89,5,0)</f>
        <v>358.67520000000002</v>
      </c>
      <c r="DQ91" s="14">
        <f t="shared" si="97"/>
        <v>83.346271607947827</v>
      </c>
      <c r="DR91" s="22">
        <f t="shared" si="70"/>
        <v>769.85406305050913</v>
      </c>
      <c r="DS91" s="60">
        <f t="shared" si="71"/>
        <v>1063.1873963838425</v>
      </c>
      <c r="DT91" s="60">
        <f ca="1">AVERAGE(OFFSET($DS$3,0,0,'Données projet'!$E$14+1,1))-AVERAGE(OFFSET($H$3,0,0,'Données projet'!$E$14+1,1))</f>
        <v>399.92909819003523</v>
      </c>
      <c r="DU91" s="60">
        <f t="shared" si="98"/>
        <v>163.7053537268381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6.3</v>
      </c>
      <c r="N92" s="14">
        <f>IF('Données projet'!$A$36&gt;35,N91+M92-V91,IF(A92&lt;'Données projet'!$A$36,$K$205^A92,IF(A92='Données projet'!$A$36,'Données projet'!$B$36,N91+M92-V91)))</f>
        <v>323.2000000000001</v>
      </c>
      <c r="O92" s="14">
        <f>N92*VLOOKUP('Données projet'!$B$9,Paramètres!$A$1:$I$89,3,0)*VLOOKUP('Données projet'!$B$9,Paramètres!$A$1:$I$89,5,0)</f>
        <v>292.4313600000001</v>
      </c>
      <c r="P92" s="14">
        <f t="shared" si="87"/>
        <v>69.587433903176986</v>
      </c>
      <c r="Q92" s="22">
        <f t="shared" si="54"/>
        <v>630.51606604803339</v>
      </c>
      <c r="R92" s="60">
        <f t="shared" si="55"/>
        <v>923.84939938136677</v>
      </c>
      <c r="S92" s="60">
        <f ca="1">AVERAGE(OFFSET($R$3,0,0,'Données projet'!$E$9+1,1))-AVERAGE(OFFSET($H$3,0,0,'Données projet'!$E$9+1,1))</f>
        <v>512.40280113190443</v>
      </c>
      <c r="T92" s="60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3.8461538461538454</v>
      </c>
      <c r="AI92" s="14">
        <f>IF('Données projet'!$A$62&gt;35,AI91+AH92-AQ91,IF(A92&lt;'Données projet'!$A$62,$AF$205^A92,IF(A92='Données projet'!$A$62,'Données projet'!$B$62,AI91+AH92-AQ91)))</f>
        <v>258.97435897435901</v>
      </c>
      <c r="AJ92" s="14">
        <f>AI92*VLOOKUP('Données projet'!$B$10,Paramètres!$A$1:$I$89,3,0)*VLOOKUP('Données projet'!$B$10,Paramètres!$A$1:$I$89,5,0)</f>
        <v>246.44000000000003</v>
      </c>
      <c r="AK92" s="14">
        <f t="shared" si="89"/>
        <v>59.822985272492645</v>
      </c>
      <c r="AL92" s="22">
        <f t="shared" si="58"/>
        <v>533.40803268292461</v>
      </c>
      <c r="AM92" s="60">
        <f t="shared" si="59"/>
        <v>826.74136601625787</v>
      </c>
      <c r="AN92" s="60">
        <f ca="1">AVERAGE(OFFSET($AM$3,0,0,'Données projet'!$E$10+1,1))-AVERAGE(OFFSET($H$3,0,0,'Données projet'!$E$10+1,1))</f>
        <v>407.20940357901344</v>
      </c>
      <c r="AO92" s="60">
        <f t="shared" si="90"/>
        <v>369.14696927548397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-1.9895196601282805E-13</v>
      </c>
      <c r="BE92" s="14">
        <f>BD92*VLOOKUP('Données projet'!$B$11,Paramètres!$A$1:$I$89,3,0)*VLOOKUP('Données projet'!$B$11,Paramètres!$A$1:$I$89,5,0)</f>
        <v>-1.738044375088066E-13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202.5548390231225</v>
      </c>
      <c r="BJ92" s="60">
        <f t="shared" si="92"/>
        <v>184.62184077734179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6.3</v>
      </c>
      <c r="BY92" s="13">
        <f>IF('Données projet'!$A$114&gt;35,BY91+BX92-CG91,IF(A92&lt;'Données projet'!$A$114,$BV$205^A92,IF(A92='Données projet'!$A$114,'Données projet'!$B$114,BY91+BX92-CG91)))</f>
        <v>323.2000000000001</v>
      </c>
      <c r="BZ92" s="14">
        <f>BY92*VLOOKUP('Données projet'!$B$12,Paramètres!$A$1:$I$89,3,0)*VLOOKUP('Données projet'!$B$12,Paramètres!$A$1:$I$89,5,0)</f>
        <v>312.59904000000012</v>
      </c>
      <c r="CA92" s="14">
        <f t="shared" si="93"/>
        <v>73.811349140787115</v>
      </c>
      <c r="CB92" s="22">
        <f t="shared" si="64"/>
        <v>672.99809442020444</v>
      </c>
      <c r="CC92" s="60">
        <f t="shared" si="65"/>
        <v>966.33142775353781</v>
      </c>
      <c r="CD92" s="60">
        <f ca="1">AVERAGE(OFFSET($CC$3,0,0,'Données projet'!$E$12+1,1))-AVERAGE(OFFSET($H$3,0,0,'Données projet'!$E$12+1,1))</f>
        <v>544.70109088764275</v>
      </c>
      <c r="CE92" s="60">
        <f t="shared" si="94"/>
        <v>294.45557293177131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-2.2737367544323206E-13</v>
      </c>
      <c r="CU92" s="18">
        <f>CT92*VLOOKUP('Données projet'!$B$13,Paramètres!$A$1:$I$89,3,0)*VLOOKUP('Données projet'!$B$13,Paramètres!$A$1:$I$89,5,0)</f>
        <v>-1.2710188457276673E-13</v>
      </c>
      <c r="CV92" s="14" t="e">
        <f t="shared" si="95"/>
        <v>#NUM!</v>
      </c>
      <c r="CW92" s="22" t="e">
        <f t="shared" si="67"/>
        <v>#NUM!</v>
      </c>
      <c r="CX92" s="60" t="e">
        <f t="shared" si="68"/>
        <v>#NUM!</v>
      </c>
      <c r="CY92" s="60">
        <f ca="1">AVERAGE(OFFSET($CX$3,0,0,'Données projet'!$E$13+1,1))-AVERAGE(OFFSET($H$3,0,0,'Données projet'!$E$13+1,1))</f>
        <v>364.18190245972994</v>
      </c>
      <c r="CZ92" s="60">
        <f t="shared" si="96"/>
        <v>509.86381152100745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17.8</v>
      </c>
      <c r="DO92" s="13">
        <f>IF('Données projet'!$A$166&gt;35,DO91+DN92-DW91,IF(A92&lt;'Données projet'!$A$166,$DL$205^A92,IF(A92='Données projet'!$A$166,'Données projet'!$B$166,DO91+DN92-DW91)))</f>
        <v>784.19999999999993</v>
      </c>
      <c r="DP92" s="18">
        <f>DO92*VLOOKUP('Données projet'!$B$14,Paramètres!$A$1:$I$89,3,0)*VLOOKUP('Données projet'!$B$14,Paramètres!$A$1:$I$89,5,0)</f>
        <v>367.00559999999996</v>
      </c>
      <c r="DQ92" s="14">
        <f t="shared" si="97"/>
        <v>85.054413590443389</v>
      </c>
      <c r="DR92" s="22">
        <f t="shared" si="70"/>
        <v>787.33785700335545</v>
      </c>
      <c r="DS92" s="60">
        <f t="shared" si="71"/>
        <v>1080.6711903366888</v>
      </c>
      <c r="DT92" s="60">
        <f ca="1">AVERAGE(OFFSET($DS$3,0,0,'Données projet'!$E$14+1,1))-AVERAGE(OFFSET($H$3,0,0,'Données projet'!$E$14+1,1))</f>
        <v>399.92909819003523</v>
      </c>
      <c r="DU92" s="60">
        <f t="shared" si="98"/>
        <v>163.7053537268381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6.3</v>
      </c>
      <c r="N93" s="14">
        <f>IF('Données projet'!$A$36&gt;35,N92+M93-V92,IF(A93&lt;'Données projet'!$A$36,$K$205^A93,IF(A93='Données projet'!$A$36,'Données projet'!$B$36,N92+M93-V92)))</f>
        <v>329.50000000000011</v>
      </c>
      <c r="O93" s="14">
        <f>N93*VLOOKUP('Données projet'!$B$9,Paramètres!$A$1:$I$89,3,0)*VLOOKUP('Données projet'!$B$9,Paramètres!$A$1:$I$89,5,0)</f>
        <v>298.13160000000005</v>
      </c>
      <c r="P93" s="14">
        <f t="shared" si="87"/>
        <v>70.784632764376099</v>
      </c>
      <c r="Q93" s="22">
        <f t="shared" si="54"/>
        <v>642.52910539795516</v>
      </c>
      <c r="R93" s="60">
        <f t="shared" si="55"/>
        <v>935.86243873128842</v>
      </c>
      <c r="S93" s="60">
        <f ca="1">AVERAGE(OFFSET($R$3,0,0,'Données projet'!$E$9+1,1))-AVERAGE(OFFSET($H$3,0,0,'Données projet'!$E$9+1,1))</f>
        <v>512.40280113190443</v>
      </c>
      <c r="T93" s="60">
        <f t="shared" si="88"/>
        <v>278.21741231699929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262.82051282051282</v>
      </c>
      <c r="AG93" s="13">
        <f>VLOOKUP(A93,'Données projet'!$A$61:$I$81,9,0)</f>
        <v>3.8461538461538454</v>
      </c>
      <c r="AH93" s="13">
        <f t="array" ref="AH93">INDEX(AG:AG,MIN(IF(ISNUMBER(AG93:AG289),ROW(AG93:AG289),"")))</f>
        <v>3.8461538461538454</v>
      </c>
      <c r="AI93" s="14">
        <f>IF('Données projet'!$A$62&gt;35,AI92+AH93-AQ92,IF(A93&lt;'Données projet'!$A$62,$AF$205^A93,IF(A93='Données projet'!$A$62,'Données projet'!$B$62,AI92+AH93-AQ92)))</f>
        <v>262.82051282051287</v>
      </c>
      <c r="AJ93" s="14">
        <f>AI93*VLOOKUP('Données projet'!$B$10,Paramètres!$A$1:$I$89,3,0)*VLOOKUP('Données projet'!$B$10,Paramètres!$A$1:$I$89,5,0)</f>
        <v>250.10000000000005</v>
      </c>
      <c r="AK93" s="14">
        <f t="shared" si="89"/>
        <v>60.60735384884763</v>
      </c>
      <c r="AL93" s="22">
        <f t="shared" si="58"/>
        <v>541.1486412867431</v>
      </c>
      <c r="AM93" s="60">
        <f t="shared" si="59"/>
        <v>834.48197462007647</v>
      </c>
      <c r="AN93" s="60">
        <f ca="1">AVERAGE(OFFSET($AM$3,0,0,'Données projet'!$E$10+1,1))-AVERAGE(OFFSET($H$3,0,0,'Données projet'!$E$10+1,1))</f>
        <v>407.20940357901344</v>
      </c>
      <c r="AO93" s="60">
        <f t="shared" si="90"/>
        <v>369.14696927548397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28.205128205128204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-1.9895196601282805E-13</v>
      </c>
      <c r="BE93" s="14">
        <f>BD93*VLOOKUP('Données projet'!$B$11,Paramètres!$A$1:$I$89,3,0)*VLOOKUP('Données projet'!$B$11,Paramètres!$A$1:$I$89,5,0)</f>
        <v>-1.738044375088066E-13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202.5548390231225</v>
      </c>
      <c r="BJ93" s="60">
        <f t="shared" si="92"/>
        <v>184.62184077734179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6.3</v>
      </c>
      <c r="BY93" s="13">
        <f>IF('Données projet'!$A$114&gt;35,BY92+BX93-CG92,IF(A93&lt;'Données projet'!$A$114,$BV$205^A93,IF(A93='Données projet'!$A$114,'Données projet'!$B$114,BY92+BX93-CG92)))</f>
        <v>329.50000000000011</v>
      </c>
      <c r="BZ93" s="14">
        <f>BY93*VLOOKUP('Données projet'!$B$12,Paramètres!$A$1:$I$89,3,0)*VLOOKUP('Données projet'!$B$12,Paramètres!$A$1:$I$89,5,0)</f>
        <v>318.69240000000013</v>
      </c>
      <c r="CA93" s="14">
        <f t="shared" si="93"/>
        <v>75.081217250277518</v>
      </c>
      <c r="CB93" s="22">
        <f t="shared" si="64"/>
        <v>685.82238337756689</v>
      </c>
      <c r="CC93" s="60">
        <f t="shared" si="65"/>
        <v>979.15571671090015</v>
      </c>
      <c r="CD93" s="60">
        <f ca="1">AVERAGE(OFFSET($CC$3,0,0,'Données projet'!$E$12+1,1))-AVERAGE(OFFSET($H$3,0,0,'Données projet'!$E$12+1,1))</f>
        <v>544.70109088764275</v>
      </c>
      <c r="CE93" s="60">
        <f t="shared" si="94"/>
        <v>294.45557293177131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-2.2737367544323206E-13</v>
      </c>
      <c r="CU93" s="18">
        <f>CT93*VLOOKUP('Données projet'!$B$13,Paramètres!$A$1:$I$89,3,0)*VLOOKUP('Données projet'!$B$13,Paramètres!$A$1:$I$89,5,0)</f>
        <v>-1.2710188457276673E-13</v>
      </c>
      <c r="CV93" s="14" t="e">
        <f t="shared" si="95"/>
        <v>#NUM!</v>
      </c>
      <c r="CW93" s="22" t="e">
        <f t="shared" si="67"/>
        <v>#NUM!</v>
      </c>
      <c r="CX93" s="60" t="e">
        <f t="shared" si="68"/>
        <v>#NUM!</v>
      </c>
      <c r="CY93" s="60">
        <f ca="1">AVERAGE(OFFSET($CX$3,0,0,'Données projet'!$E$13+1,1))-AVERAGE(OFFSET($H$3,0,0,'Données projet'!$E$13+1,1))</f>
        <v>364.18190245972994</v>
      </c>
      <c r="CZ93" s="60">
        <f t="shared" si="96"/>
        <v>509.86381152100745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802</v>
      </c>
      <c r="DM93" s="13">
        <f>VLOOKUP(A93,'Données projet'!$A$165:$I$185,9,0)</f>
        <v>17.8</v>
      </c>
      <c r="DN93" s="13">
        <f t="array" ref="DN93">INDEX(DM:DM,MIN(IF(ISNUMBER(DM93:DM289),ROW(DM93:DM289),"")))</f>
        <v>17.8</v>
      </c>
      <c r="DO93" s="13">
        <f>IF('Données projet'!$A$166&gt;35,DO92+DN93-DW92,IF(A93&lt;'Données projet'!$A$166,$DL$205^A93,IF(A93='Données projet'!$A$166,'Données projet'!$B$166,DO92+DN93-DW92)))</f>
        <v>801.99999999999989</v>
      </c>
      <c r="DP93" s="18">
        <f>DO93*VLOOKUP('Données projet'!$B$14,Paramètres!$A$1:$I$89,3,0)*VLOOKUP('Données projet'!$B$14,Paramètres!$A$1:$I$89,5,0)</f>
        <v>375.33599999999996</v>
      </c>
      <c r="DQ93" s="14">
        <f t="shared" si="97"/>
        <v>86.75804807087205</v>
      </c>
      <c r="DR93" s="22">
        <f t="shared" si="70"/>
        <v>804.81380039010207</v>
      </c>
      <c r="DS93" s="60">
        <f t="shared" si="71"/>
        <v>1098.1471337234354</v>
      </c>
      <c r="DT93" s="60">
        <f ca="1">AVERAGE(OFFSET($DS$3,0,0,'Données projet'!$E$14+1,1))-AVERAGE(OFFSET($H$3,0,0,'Données projet'!$E$14+1,1))</f>
        <v>399.92909819003523</v>
      </c>
      <c r="DU93" s="60">
        <f t="shared" si="98"/>
        <v>163.7053537268381</v>
      </c>
      <c r="DV93" s="16">
        <f>IF(ISNA(VLOOKUP(A93,'Données projet'!$A$165:$I$185,3,0)),0,VLOOKUP(A93,'Données projet'!$A$165:$I$185,3,0))</f>
        <v>6</v>
      </c>
      <c r="DW93" s="16">
        <f>IF(ISNA(VLOOKUP(A93,'Données projet'!$A$165:$I$185,4,0)),0,VLOOKUP(A93,'Données projet'!$A$165:$I$185,4,0))</f>
        <v>97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6.3</v>
      </c>
      <c r="N94" s="14">
        <f>IF('Données projet'!$A$36&gt;35,N93+M94-V93,IF(A94&lt;'Données projet'!$A$36,$K$205^A94,IF(A94='Données projet'!$A$36,'Données projet'!$B$36,N93+M94-V93)))</f>
        <v>335.80000000000013</v>
      </c>
      <c r="O94" s="14">
        <f>N94*VLOOKUP('Données projet'!$B$9,Paramètres!$A$1:$I$89,3,0)*VLOOKUP('Données projet'!$B$9,Paramètres!$A$1:$I$89,5,0)</f>
        <v>303.83184000000011</v>
      </c>
      <c r="P94" s="14">
        <f t="shared" si="87"/>
        <v>71.979169986303972</v>
      </c>
      <c r="Q94" s="22">
        <f t="shared" si="54"/>
        <v>654.5375090594797</v>
      </c>
      <c r="R94" s="60">
        <f t="shared" si="55"/>
        <v>947.87084239281307</v>
      </c>
      <c r="S94" s="60">
        <f ca="1">AVERAGE(OFFSET($R$3,0,0,'Données projet'!$E$9+1,1))-AVERAGE(OFFSET($H$3,0,0,'Données projet'!$E$9+1,1))</f>
        <v>512.40280113190443</v>
      </c>
      <c r="T94" s="60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3.8461538461538454</v>
      </c>
      <c r="AI94" s="14">
        <f>IF('Données projet'!$A$62&gt;35,AI93+AH94-AQ93,IF(A94&lt;'Données projet'!$A$62,$AF$205^A94,IF(A94='Données projet'!$A$62,'Données projet'!$B$62,AI93+AH94-AQ93)))</f>
        <v>238.46153846153854</v>
      </c>
      <c r="AJ94" s="14">
        <f>AI94*VLOOKUP('Données projet'!$B$10,Paramètres!$A$1:$I$89,3,0)*VLOOKUP('Données projet'!$B$10,Paramètres!$A$1:$I$89,5,0)</f>
        <v>226.92000000000007</v>
      </c>
      <c r="AK94" s="14">
        <f t="shared" si="89"/>
        <v>55.616191877604692</v>
      </c>
      <c r="AL94" s="22">
        <f t="shared" si="58"/>
        <v>492.08386752016168</v>
      </c>
      <c r="AM94" s="60">
        <f t="shared" si="59"/>
        <v>785.41720085349493</v>
      </c>
      <c r="AN94" s="60">
        <f ca="1">AVERAGE(OFFSET($AM$3,0,0,'Données projet'!$E$10+1,1))-AVERAGE(OFFSET($H$3,0,0,'Données projet'!$E$10+1,1))</f>
        <v>407.20940357901344</v>
      </c>
      <c r="AO94" s="60">
        <f t="shared" si="90"/>
        <v>369.14696927548397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-1.9895196601282805E-13</v>
      </c>
      <c r="BE94" s="14">
        <f>BD94*VLOOKUP('Données projet'!$B$11,Paramètres!$A$1:$I$89,3,0)*VLOOKUP('Données projet'!$B$11,Paramètres!$A$1:$I$89,5,0)</f>
        <v>-1.738044375088066E-13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202.5548390231225</v>
      </c>
      <c r="BJ94" s="60">
        <f t="shared" si="92"/>
        <v>184.62184077734179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6.3</v>
      </c>
      <c r="BY94" s="13">
        <f>IF('Données projet'!$A$114&gt;35,BY93+BX94-CG93,IF(A94&lt;'Données projet'!$A$114,$BV$205^A94,IF(A94='Données projet'!$A$114,'Données projet'!$B$114,BY93+BX94-CG93)))</f>
        <v>335.80000000000013</v>
      </c>
      <c r="BZ94" s="14">
        <f>BY94*VLOOKUP('Données projet'!$B$12,Paramètres!$A$1:$I$89,3,0)*VLOOKUP('Données projet'!$B$12,Paramètres!$A$1:$I$89,5,0)</f>
        <v>324.78576000000015</v>
      </c>
      <c r="CA94" s="14">
        <f t="shared" si="93"/>
        <v>76.348262160599518</v>
      </c>
      <c r="CB94" s="22">
        <f t="shared" si="64"/>
        <v>698.6417552630445</v>
      </c>
      <c r="CC94" s="60">
        <f t="shared" si="65"/>
        <v>991.97508859637787</v>
      </c>
      <c r="CD94" s="60">
        <f ca="1">AVERAGE(OFFSET($CC$3,0,0,'Données projet'!$E$12+1,1))-AVERAGE(OFFSET($H$3,0,0,'Données projet'!$E$12+1,1))</f>
        <v>544.70109088764275</v>
      </c>
      <c r="CE94" s="60">
        <f t="shared" si="94"/>
        <v>294.45557293177131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-2.2737367544323206E-13</v>
      </c>
      <c r="CU94" s="18">
        <f>CT94*VLOOKUP('Données projet'!$B$13,Paramètres!$A$1:$I$89,3,0)*VLOOKUP('Données projet'!$B$13,Paramètres!$A$1:$I$89,5,0)</f>
        <v>-1.2710188457276673E-13</v>
      </c>
      <c r="CV94" s="14" t="e">
        <f t="shared" si="95"/>
        <v>#NUM!</v>
      </c>
      <c r="CW94" s="22" t="e">
        <f t="shared" si="67"/>
        <v>#NUM!</v>
      </c>
      <c r="CX94" s="60" t="e">
        <f t="shared" si="68"/>
        <v>#NUM!</v>
      </c>
      <c r="CY94" s="60">
        <f ca="1">AVERAGE(OFFSET($CX$3,0,0,'Données projet'!$E$13+1,1))-AVERAGE(OFFSET($H$3,0,0,'Données projet'!$E$13+1,1))</f>
        <v>364.18190245972994</v>
      </c>
      <c r="CZ94" s="60">
        <f t="shared" si="96"/>
        <v>509.86381152100745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15</v>
      </c>
      <c r="DO94" s="13">
        <f>IF('Données projet'!$A$166&gt;35,DO93+DN94-DW93,IF(A94&lt;'Données projet'!$A$166,$DL$205^A94,IF(A94='Données projet'!$A$166,'Données projet'!$B$166,DO93+DN94-DW93)))</f>
        <v>719.99999999999989</v>
      </c>
      <c r="DP94" s="18">
        <f>DO94*VLOOKUP('Données projet'!$B$14,Paramètres!$A$1:$I$89,3,0)*VLOOKUP('Données projet'!$B$14,Paramètres!$A$1:$I$89,5,0)</f>
        <v>336.95999999999992</v>
      </c>
      <c r="DQ94" s="14">
        <f t="shared" si="97"/>
        <v>78.871535242083567</v>
      </c>
      <c r="DR94" s="22">
        <f t="shared" si="70"/>
        <v>724.23992387996202</v>
      </c>
      <c r="DS94" s="60">
        <f t="shared" si="71"/>
        <v>1017.5732572132954</v>
      </c>
      <c r="DT94" s="60">
        <f ca="1">AVERAGE(OFFSET($DS$3,0,0,'Données projet'!$E$14+1,1))-AVERAGE(OFFSET($H$3,0,0,'Données projet'!$E$14+1,1))</f>
        <v>399.92909819003523</v>
      </c>
      <c r="DU94" s="60">
        <f t="shared" si="98"/>
        <v>163.7053537268381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6.3</v>
      </c>
      <c r="N95" s="14">
        <f>IF('Données projet'!$A$36&gt;35,N94+M95-V94,IF(A95&lt;'Données projet'!$A$36,$K$205^A95,IF(A95='Données projet'!$A$36,'Données projet'!$B$36,N94+M95-V94)))</f>
        <v>342.10000000000014</v>
      </c>
      <c r="O95" s="14">
        <f>N95*VLOOKUP('Données projet'!$B$9,Paramètres!$A$1:$I$89,3,0)*VLOOKUP('Données projet'!$B$9,Paramètres!$A$1:$I$89,5,0)</f>
        <v>309.53208000000012</v>
      </c>
      <c r="P95" s="14">
        <f t="shared" si="87"/>
        <v>73.171101262671257</v>
      </c>
      <c r="Q95" s="22">
        <f t="shared" si="54"/>
        <v>666.54137403248592</v>
      </c>
      <c r="R95" s="60">
        <f t="shared" si="55"/>
        <v>959.87470736581918</v>
      </c>
      <c r="S95" s="60">
        <f ca="1">AVERAGE(OFFSET($R$3,0,0,'Données projet'!$E$9+1,1))-AVERAGE(OFFSET($H$3,0,0,'Données projet'!$E$9+1,1))</f>
        <v>512.40280113190443</v>
      </c>
      <c r="T95" s="60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3.8461538461538454</v>
      </c>
      <c r="AI95" s="14">
        <f>IF('Données projet'!$A$62&gt;35,AI94+AH95-AQ94,IF(A95&lt;'Données projet'!$A$62,$AF$205^A95,IF(A95='Données projet'!$A$62,'Données projet'!$B$62,AI94+AH95-AQ94)))</f>
        <v>242.30769230769238</v>
      </c>
      <c r="AJ95" s="14">
        <f>AI95*VLOOKUP('Données projet'!$B$10,Paramètres!$A$1:$I$89,3,0)*VLOOKUP('Données projet'!$B$10,Paramètres!$A$1:$I$89,5,0)</f>
        <v>230.58000000000007</v>
      </c>
      <c r="AK95" s="14">
        <f t="shared" si="89"/>
        <v>56.408072703031301</v>
      </c>
      <c r="AL95" s="22">
        <f t="shared" si="58"/>
        <v>499.8375599577796</v>
      </c>
      <c r="AM95" s="60">
        <f t="shared" si="59"/>
        <v>793.17089329111286</v>
      </c>
      <c r="AN95" s="60">
        <f ca="1">AVERAGE(OFFSET($AM$3,0,0,'Données projet'!$E$10+1,1))-AVERAGE(OFFSET($H$3,0,0,'Données projet'!$E$10+1,1))</f>
        <v>407.20940357901344</v>
      </c>
      <c r="AO95" s="60">
        <f t="shared" si="90"/>
        <v>369.14696927548397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-1.9895196601282805E-13</v>
      </c>
      <c r="BE95" s="14">
        <f>BD95*VLOOKUP('Données projet'!$B$11,Paramètres!$A$1:$I$89,3,0)*VLOOKUP('Données projet'!$B$11,Paramètres!$A$1:$I$89,5,0)</f>
        <v>-1.738044375088066E-13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202.5548390231225</v>
      </c>
      <c r="BJ95" s="60">
        <f t="shared" si="92"/>
        <v>184.62184077734179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6.3</v>
      </c>
      <c r="BY95" s="13">
        <f>IF('Données projet'!$A$114&gt;35,BY94+BX95-CG94,IF(A95&lt;'Données projet'!$A$114,$BV$205^A95,IF(A95='Données projet'!$A$114,'Données projet'!$B$114,BY94+BX95-CG94)))</f>
        <v>342.10000000000014</v>
      </c>
      <c r="BZ95" s="14">
        <f>BY95*VLOOKUP('Données projet'!$B$12,Paramètres!$A$1:$I$89,3,0)*VLOOKUP('Données projet'!$B$12,Paramètres!$A$1:$I$89,5,0)</f>
        <v>330.87912000000017</v>
      </c>
      <c r="CA95" s="14">
        <f t="shared" si="93"/>
        <v>77.612542946038246</v>
      </c>
      <c r="CB95" s="22">
        <f t="shared" si="64"/>
        <v>711.45631296435033</v>
      </c>
      <c r="CC95" s="60">
        <f t="shared" si="65"/>
        <v>1004.7896462976837</v>
      </c>
      <c r="CD95" s="60">
        <f ca="1">AVERAGE(OFFSET($CC$3,0,0,'Données projet'!$E$12+1,1))-AVERAGE(OFFSET($H$3,0,0,'Données projet'!$E$12+1,1))</f>
        <v>544.70109088764275</v>
      </c>
      <c r="CE95" s="60">
        <f t="shared" si="94"/>
        <v>294.45557293177131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-2.2737367544323206E-13</v>
      </c>
      <c r="CU95" s="18">
        <f>CT95*VLOOKUP('Données projet'!$B$13,Paramètres!$A$1:$I$89,3,0)*VLOOKUP('Données projet'!$B$13,Paramètres!$A$1:$I$89,5,0)</f>
        <v>-1.2710188457276673E-13</v>
      </c>
      <c r="CV95" s="14" t="e">
        <f t="shared" si="95"/>
        <v>#NUM!</v>
      </c>
      <c r="CW95" s="22" t="e">
        <f t="shared" si="67"/>
        <v>#NUM!</v>
      </c>
      <c r="CX95" s="60" t="e">
        <f t="shared" si="68"/>
        <v>#NUM!</v>
      </c>
      <c r="CY95" s="60">
        <f ca="1">AVERAGE(OFFSET($CX$3,0,0,'Données projet'!$E$13+1,1))-AVERAGE(OFFSET($H$3,0,0,'Données projet'!$E$13+1,1))</f>
        <v>364.18190245972994</v>
      </c>
      <c r="CZ95" s="60">
        <f t="shared" si="96"/>
        <v>509.86381152100745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15</v>
      </c>
      <c r="DO95" s="13">
        <f>IF('Données projet'!$A$166&gt;35,DO94+DN95-DW94,IF(A95&lt;'Données projet'!$A$166,$DL$205^A95,IF(A95='Données projet'!$A$166,'Données projet'!$B$166,DO94+DN95-DW94)))</f>
        <v>734.99999999999989</v>
      </c>
      <c r="DP95" s="18">
        <f>DO95*VLOOKUP('Données projet'!$B$14,Paramètres!$A$1:$I$89,3,0)*VLOOKUP('Données projet'!$B$14,Paramètres!$A$1:$I$89,5,0)</f>
        <v>343.97999999999996</v>
      </c>
      <c r="DQ95" s="14">
        <f t="shared" si="97"/>
        <v>80.321681832084693</v>
      </c>
      <c r="DR95" s="22">
        <f t="shared" si="70"/>
        <v>738.9920958575475</v>
      </c>
      <c r="DS95" s="60">
        <f t="shared" si="71"/>
        <v>1032.3254291908809</v>
      </c>
      <c r="DT95" s="60">
        <f ca="1">AVERAGE(OFFSET($DS$3,0,0,'Données projet'!$E$14+1,1))-AVERAGE(OFFSET($H$3,0,0,'Données projet'!$E$14+1,1))</f>
        <v>399.92909819003523</v>
      </c>
      <c r="DU95" s="60">
        <f t="shared" si="98"/>
        <v>163.7053537268381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6.3</v>
      </c>
      <c r="N96" s="14">
        <f>IF('Données projet'!$A$36&gt;35,N95+M96-V95,IF(A96&lt;'Données projet'!$A$36,$K$205^A96,IF(A96='Données projet'!$A$36,'Données projet'!$B$36,N95+M96-V95)))</f>
        <v>348.40000000000015</v>
      </c>
      <c r="O96" s="14">
        <f>N96*VLOOKUP('Données projet'!$B$9,Paramètres!$A$1:$I$89,3,0)*VLOOKUP('Données projet'!$B$9,Paramètres!$A$1:$I$89,5,0)</f>
        <v>315.23232000000013</v>
      </c>
      <c r="P96" s="14">
        <f t="shared" si="87"/>
        <v>74.360480118488482</v>
      </c>
      <c r="Q96" s="22">
        <f t="shared" si="54"/>
        <v>678.54079353970099</v>
      </c>
      <c r="R96" s="60">
        <f t="shared" si="55"/>
        <v>971.87412687303436</v>
      </c>
      <c r="S96" s="60">
        <f ca="1">AVERAGE(OFFSET($R$3,0,0,'Données projet'!$E$9+1,1))-AVERAGE(OFFSET($H$3,0,0,'Données projet'!$E$9+1,1))</f>
        <v>512.40280113190443</v>
      </c>
      <c r="T96" s="60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3.8461538461538454</v>
      </c>
      <c r="AI96" s="14">
        <f>IF('Données projet'!$A$62&gt;35,AI95+AH96-AQ95,IF(A96&lt;'Données projet'!$A$62,$AF$205^A96,IF(A96='Données projet'!$A$62,'Données projet'!$B$62,AI95+AH96-AQ95)))</f>
        <v>246.15384615384622</v>
      </c>
      <c r="AJ96" s="14">
        <f>AI96*VLOOKUP('Données projet'!$B$10,Paramètres!$A$1:$I$89,3,0)*VLOOKUP('Données projet'!$B$10,Paramètres!$A$1:$I$89,5,0)</f>
        <v>234.24000000000007</v>
      </c>
      <c r="AK96" s="14">
        <f t="shared" si="89"/>
        <v>57.19849172024874</v>
      </c>
      <c r="AL96" s="22">
        <f t="shared" si="58"/>
        <v>507.58870641276661</v>
      </c>
      <c r="AM96" s="60">
        <f t="shared" si="59"/>
        <v>800.92203974609993</v>
      </c>
      <c r="AN96" s="60">
        <f ca="1">AVERAGE(OFFSET($AM$3,0,0,'Données projet'!$E$10+1,1))-AVERAGE(OFFSET($H$3,0,0,'Données projet'!$E$10+1,1))</f>
        <v>407.20940357901344</v>
      </c>
      <c r="AO96" s="60">
        <f t="shared" si="90"/>
        <v>369.14696927548397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-1.9895196601282805E-13</v>
      </c>
      <c r="BE96" s="14">
        <f>BD96*VLOOKUP('Données projet'!$B$11,Paramètres!$A$1:$I$89,3,0)*VLOOKUP('Données projet'!$B$11,Paramètres!$A$1:$I$89,5,0)</f>
        <v>-1.738044375088066E-13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202.5548390231225</v>
      </c>
      <c r="BJ96" s="60">
        <f t="shared" si="92"/>
        <v>184.62184077734179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6.3</v>
      </c>
      <c r="BY96" s="13">
        <f>IF('Données projet'!$A$114&gt;35,BY95+BX96-CG95,IF(A96&lt;'Données projet'!$A$114,$BV$205^A96,IF(A96='Données projet'!$A$114,'Données projet'!$B$114,BY95+BX96-CG95)))</f>
        <v>348.40000000000015</v>
      </c>
      <c r="BZ96" s="14">
        <f>BY96*VLOOKUP('Données projet'!$B$12,Paramètres!$A$1:$I$89,3,0)*VLOOKUP('Données projet'!$B$12,Paramètres!$A$1:$I$89,5,0)</f>
        <v>336.97248000000013</v>
      </c>
      <c r="CA96" s="14">
        <f t="shared" si="93"/>
        <v>78.874116380539874</v>
      </c>
      <c r="CB96" s="22">
        <f t="shared" si="64"/>
        <v>724.2661553627737</v>
      </c>
      <c r="CC96" s="60">
        <f t="shared" si="65"/>
        <v>1017.5994886961071</v>
      </c>
      <c r="CD96" s="60">
        <f ca="1">AVERAGE(OFFSET($CC$3,0,0,'Données projet'!$E$12+1,1))-AVERAGE(OFFSET($H$3,0,0,'Données projet'!$E$12+1,1))</f>
        <v>544.70109088764275</v>
      </c>
      <c r="CE96" s="60">
        <f t="shared" si="94"/>
        <v>294.45557293177131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-2.2737367544323206E-13</v>
      </c>
      <c r="CU96" s="18">
        <f>CT96*VLOOKUP('Données projet'!$B$13,Paramètres!$A$1:$I$89,3,0)*VLOOKUP('Données projet'!$B$13,Paramètres!$A$1:$I$89,5,0)</f>
        <v>-1.2710188457276673E-13</v>
      </c>
      <c r="CV96" s="14" t="e">
        <f t="shared" si="95"/>
        <v>#NUM!</v>
      </c>
      <c r="CW96" s="22" t="e">
        <f t="shared" si="67"/>
        <v>#NUM!</v>
      </c>
      <c r="CX96" s="60" t="e">
        <f t="shared" si="68"/>
        <v>#NUM!</v>
      </c>
      <c r="CY96" s="60">
        <f ca="1">AVERAGE(OFFSET($CX$3,0,0,'Données projet'!$E$13+1,1))-AVERAGE(OFFSET($H$3,0,0,'Données projet'!$E$13+1,1))</f>
        <v>364.18190245972994</v>
      </c>
      <c r="CZ96" s="60">
        <f t="shared" si="96"/>
        <v>509.86381152100745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15</v>
      </c>
      <c r="DO96" s="13">
        <f>IF('Données projet'!$A$166&gt;35,DO95+DN96-DW95,IF(A96&lt;'Données projet'!$A$166,$DL$205^A96,IF(A96='Données projet'!$A$166,'Données projet'!$B$166,DO95+DN96-DW95)))</f>
        <v>749.99999999999989</v>
      </c>
      <c r="DP96" s="18">
        <f>DO96*VLOOKUP('Données projet'!$B$14,Paramètres!$A$1:$I$89,3,0)*VLOOKUP('Données projet'!$B$14,Paramètres!$A$1:$I$89,5,0)</f>
        <v>350.99999999999994</v>
      </c>
      <c r="DQ96" s="14">
        <f t="shared" si="97"/>
        <v>81.768387419963787</v>
      </c>
      <c r="DR96" s="22">
        <f t="shared" si="70"/>
        <v>753.73827475643691</v>
      </c>
      <c r="DS96" s="60">
        <f t="shared" si="71"/>
        <v>1047.0716080897703</v>
      </c>
      <c r="DT96" s="60">
        <f ca="1">AVERAGE(OFFSET($DS$3,0,0,'Données projet'!$E$14+1,1))-AVERAGE(OFFSET($H$3,0,0,'Données projet'!$E$14+1,1))</f>
        <v>399.92909819003523</v>
      </c>
      <c r="DU96" s="60">
        <f t="shared" si="98"/>
        <v>163.7053537268381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6.3</v>
      </c>
      <c r="N97" s="14">
        <f>IF('Données projet'!$A$36&gt;35,N96+M97-V96,IF(A97&lt;'Données projet'!$A$36,$K$205^A97,IF(A97='Données projet'!$A$36,'Données projet'!$B$36,N96+M97-V96)))</f>
        <v>354.70000000000016</v>
      </c>
      <c r="O97" s="14">
        <f>N97*VLOOKUP('Données projet'!$B$9,Paramètres!$A$1:$I$89,3,0)*VLOOKUP('Données projet'!$B$9,Paramètres!$A$1:$I$89,5,0)</f>
        <v>320.93256000000014</v>
      </c>
      <c r="P97" s="14">
        <f t="shared" si="87"/>
        <v>75.54735803217622</v>
      </c>
      <c r="Q97" s="22">
        <f t="shared" si="54"/>
        <v>690.53585723937374</v>
      </c>
      <c r="R97" s="60">
        <f t="shared" si="55"/>
        <v>983.86919057270711</v>
      </c>
      <c r="S97" s="60">
        <f ca="1">AVERAGE(OFFSET($R$3,0,0,'Données projet'!$E$9+1,1))-AVERAGE(OFFSET($H$3,0,0,'Données projet'!$E$9+1,1))</f>
        <v>512.40280113190443</v>
      </c>
      <c r="T97" s="60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3.8461538461538454</v>
      </c>
      <c r="AI97" s="14">
        <f>IF('Données projet'!$A$62&gt;35,AI96+AH97-AQ96,IF(A97&lt;'Données projet'!$A$62,$AF$205^A97,IF(A97='Données projet'!$A$62,'Données projet'!$B$62,AI96+AH97-AQ96)))</f>
        <v>250.00000000000006</v>
      </c>
      <c r="AJ97" s="14">
        <f>AI97*VLOOKUP('Données projet'!$B$10,Paramètres!$A$1:$I$89,3,0)*VLOOKUP('Données projet'!$B$10,Paramètres!$A$1:$I$89,5,0)</f>
        <v>237.90000000000006</v>
      </c>
      <c r="AK97" s="14">
        <f t="shared" si="89"/>
        <v>57.987474407587477</v>
      </c>
      <c r="AL97" s="22">
        <f t="shared" si="58"/>
        <v>515.33735125988164</v>
      </c>
      <c r="AM97" s="60">
        <f t="shared" si="59"/>
        <v>808.6706845932149</v>
      </c>
      <c r="AN97" s="60">
        <f ca="1">AVERAGE(OFFSET($AM$3,0,0,'Données projet'!$E$10+1,1))-AVERAGE(OFFSET($H$3,0,0,'Données projet'!$E$10+1,1))</f>
        <v>407.20940357901344</v>
      </c>
      <c r="AO97" s="60">
        <f t="shared" si="90"/>
        <v>369.14696927548397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-1.9895196601282805E-13</v>
      </c>
      <c r="BE97" s="14">
        <f>BD97*VLOOKUP('Données projet'!$B$11,Paramètres!$A$1:$I$89,3,0)*VLOOKUP('Données projet'!$B$11,Paramètres!$A$1:$I$89,5,0)</f>
        <v>-1.738044375088066E-13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202.5548390231225</v>
      </c>
      <c r="BJ97" s="60">
        <f t="shared" si="92"/>
        <v>184.62184077734179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6.3</v>
      </c>
      <c r="BY97" s="13">
        <f>IF('Données projet'!$A$114&gt;35,BY96+BX97-CG96,IF(A97&lt;'Données projet'!$A$114,$BV$205^A97,IF(A97='Données projet'!$A$114,'Données projet'!$B$114,BY96+BX97-CG96)))</f>
        <v>354.70000000000016</v>
      </c>
      <c r="BZ97" s="14">
        <f>BY97*VLOOKUP('Données projet'!$B$12,Paramètres!$A$1:$I$89,3,0)*VLOOKUP('Données projet'!$B$12,Paramètres!$A$1:$I$89,5,0)</f>
        <v>343.06584000000015</v>
      </c>
      <c r="CA97" s="14">
        <f t="shared" si="93"/>
        <v>80.133037067234412</v>
      </c>
      <c r="CB97" s="22">
        <f t="shared" si="64"/>
        <v>737.07137755876681</v>
      </c>
      <c r="CC97" s="60">
        <f t="shared" si="65"/>
        <v>1030.4047108921002</v>
      </c>
      <c r="CD97" s="60">
        <f ca="1">AVERAGE(OFFSET($CC$3,0,0,'Données projet'!$E$12+1,1))-AVERAGE(OFFSET($H$3,0,0,'Données projet'!$E$12+1,1))</f>
        <v>544.70109088764275</v>
      </c>
      <c r="CE97" s="60">
        <f t="shared" si="94"/>
        <v>294.45557293177131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-2.2737367544323206E-13</v>
      </c>
      <c r="CU97" s="18">
        <f>CT97*VLOOKUP('Données projet'!$B$13,Paramètres!$A$1:$I$89,3,0)*VLOOKUP('Données projet'!$B$13,Paramètres!$A$1:$I$89,5,0)</f>
        <v>-1.2710188457276673E-13</v>
      </c>
      <c r="CV97" s="14" t="e">
        <f t="shared" si="95"/>
        <v>#NUM!</v>
      </c>
      <c r="CW97" s="22" t="e">
        <f t="shared" si="67"/>
        <v>#NUM!</v>
      </c>
      <c r="CX97" s="60" t="e">
        <f t="shared" si="68"/>
        <v>#NUM!</v>
      </c>
      <c r="CY97" s="60">
        <f ca="1">AVERAGE(OFFSET($CX$3,0,0,'Données projet'!$E$13+1,1))-AVERAGE(OFFSET($H$3,0,0,'Données projet'!$E$13+1,1))</f>
        <v>364.18190245972994</v>
      </c>
      <c r="CZ97" s="60">
        <f t="shared" si="96"/>
        <v>509.86381152100745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15</v>
      </c>
      <c r="DO97" s="13">
        <f>IF('Données projet'!$A$166&gt;35,DO96+DN97-DW96,IF(A97&lt;'Données projet'!$A$166,$DL$205^A97,IF(A97='Données projet'!$A$166,'Données projet'!$B$166,DO96+DN97-DW96)))</f>
        <v>764.99999999999989</v>
      </c>
      <c r="DP97" s="18">
        <f>DO97*VLOOKUP('Données projet'!$B$14,Paramètres!$A$1:$I$89,3,0)*VLOOKUP('Données projet'!$B$14,Paramètres!$A$1:$I$89,5,0)</f>
        <v>358.02</v>
      </c>
      <c r="DQ97" s="14">
        <f t="shared" si="97"/>
        <v>83.211728757381735</v>
      </c>
      <c r="DR97" s="22">
        <f t="shared" si="70"/>
        <v>768.47859425243985</v>
      </c>
      <c r="DS97" s="60">
        <f t="shared" si="71"/>
        <v>1061.8119275857732</v>
      </c>
      <c r="DT97" s="60">
        <f ca="1">AVERAGE(OFFSET($DS$3,0,0,'Données projet'!$E$14+1,1))-AVERAGE(OFFSET($H$3,0,0,'Données projet'!$E$14+1,1))</f>
        <v>399.92909819003523</v>
      </c>
      <c r="DU97" s="60">
        <f t="shared" si="98"/>
        <v>163.7053537268381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361</v>
      </c>
      <c r="L98" s="13">
        <f>VLOOKUP(A98,'Données projet'!$A$35:$I$55,9,0)</f>
        <v>6.3</v>
      </c>
      <c r="M98" s="13">
        <f t="array" ref="M98">INDEX(L:L,MIN(IF(ISNUMBER(L98:L294),ROW(L98:L294),"")))</f>
        <v>6.3</v>
      </c>
      <c r="N98" s="14">
        <f>IF('Données projet'!$A$36&gt;35,N97+M98-V97,IF(A98&lt;'Données projet'!$A$36,$K$205^A98,IF(A98='Données projet'!$A$36,'Données projet'!$B$36,N97+M98-V97)))</f>
        <v>361.00000000000017</v>
      </c>
      <c r="O98" s="14">
        <f>N98*VLOOKUP('Données projet'!$B$9,Paramètres!$A$1:$I$89,3,0)*VLOOKUP('Données projet'!$B$9,Paramètres!$A$1:$I$89,5,0)</f>
        <v>326.63280000000015</v>
      </c>
      <c r="P98" s="14">
        <f t="shared" si="87"/>
        <v>76.731784548754845</v>
      </c>
      <c r="Q98" s="22">
        <f t="shared" si="54"/>
        <v>702.52665142241483</v>
      </c>
      <c r="R98" s="60">
        <f t="shared" si="55"/>
        <v>995.8599847557482</v>
      </c>
      <c r="S98" s="60">
        <f ca="1">AVERAGE(OFFSET($R$3,0,0,'Données projet'!$E$9+1,1))-AVERAGE(OFFSET($H$3,0,0,'Données projet'!$E$9+1,1))</f>
        <v>512.40280113190443</v>
      </c>
      <c r="T98" s="60">
        <f t="shared" si="88"/>
        <v>278.21741231699929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56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253.84615384615384</v>
      </c>
      <c r="AG98" s="13">
        <f>VLOOKUP(A98,'Données projet'!$A$61:$I$81,9,0)</f>
        <v>3.8461538461538454</v>
      </c>
      <c r="AH98" s="13">
        <f t="array" ref="AH98">INDEX(AG:AG,MIN(IF(ISNUMBER(AG98:AG294),ROW(AG98:AG294),"")))</f>
        <v>3.8461538461538454</v>
      </c>
      <c r="AI98" s="14">
        <f>IF('Données projet'!$A$62&gt;35,AI97+AH98-AQ97,IF(A98&lt;'Données projet'!$A$62,$AF$205^A98,IF(A98='Données projet'!$A$62,'Données projet'!$B$62,AI97+AH98-AQ97)))</f>
        <v>253.8461538461539</v>
      </c>
      <c r="AJ98" s="14">
        <f>AI98*VLOOKUP('Données projet'!$B$10,Paramètres!$A$1:$I$89,3,0)*VLOOKUP('Données projet'!$B$10,Paramètres!$A$1:$I$89,5,0)</f>
        <v>241.56000000000003</v>
      </c>
      <c r="AK98" s="14">
        <f t="shared" si="89"/>
        <v>58.775045414448314</v>
      </c>
      <c r="AL98" s="22">
        <f t="shared" si="58"/>
        <v>523.08353743016426</v>
      </c>
      <c r="AM98" s="60">
        <f t="shared" si="59"/>
        <v>816.41687076349763</v>
      </c>
      <c r="AN98" s="60">
        <f ca="1">AVERAGE(OFFSET($AM$3,0,0,'Données projet'!$E$10+1,1))-AVERAGE(OFFSET($H$3,0,0,'Données projet'!$E$10+1,1))</f>
        <v>407.20940357901344</v>
      </c>
      <c r="AO98" s="60">
        <f t="shared" si="90"/>
        <v>369.14696927548397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-1.9895196601282805E-13</v>
      </c>
      <c r="BE98" s="14">
        <f>BD98*VLOOKUP('Données projet'!$B$11,Paramètres!$A$1:$I$89,3,0)*VLOOKUP('Données projet'!$B$11,Paramètres!$A$1:$I$89,5,0)</f>
        <v>-1.738044375088066E-13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202.5548390231225</v>
      </c>
      <c r="BJ98" s="60">
        <f t="shared" si="92"/>
        <v>184.62184077734179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361</v>
      </c>
      <c r="BW98" s="13">
        <f>VLOOKUP(A98,'Données projet'!$A$113:$I$133,9,0)</f>
        <v>6.3</v>
      </c>
      <c r="BX98" s="13">
        <f t="array" ref="BX98">INDEX(BW:BW,MIN(IF(ISNUMBER(BW98:BW294),ROW(BW98:BW294),"")))</f>
        <v>6.3</v>
      </c>
      <c r="BY98" s="13">
        <f>IF('Données projet'!$A$114&gt;35,BY97+BX98-CG97,IF(A98&lt;'Données projet'!$A$114,$BV$205^A98,IF(A98='Données projet'!$A$114,'Données projet'!$B$114,BY97+BX98-CG97)))</f>
        <v>361.00000000000017</v>
      </c>
      <c r="BZ98" s="14">
        <f>BY98*VLOOKUP('Données projet'!$B$12,Paramètres!$A$1:$I$89,3,0)*VLOOKUP('Données projet'!$B$12,Paramètres!$A$1:$I$89,5,0)</f>
        <v>349.15920000000017</v>
      </c>
      <c r="CA98" s="14">
        <f t="shared" si="93"/>
        <v>81.389357558494908</v>
      </c>
      <c r="CB98" s="22">
        <f t="shared" si="64"/>
        <v>749.87207108104565</v>
      </c>
      <c r="CC98" s="60">
        <f t="shared" si="65"/>
        <v>1043.205404414379</v>
      </c>
      <c r="CD98" s="60">
        <f ca="1">AVERAGE(OFFSET($CC$3,0,0,'Données projet'!$E$12+1,1))-AVERAGE(OFFSET($H$3,0,0,'Données projet'!$E$12+1,1))</f>
        <v>544.70109088764275</v>
      </c>
      <c r="CE98" s="60">
        <f t="shared" si="94"/>
        <v>294.45557293177131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56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-2.2737367544323206E-13</v>
      </c>
      <c r="CU98" s="18">
        <f>CT98*VLOOKUP('Données projet'!$B$13,Paramètres!$A$1:$I$89,3,0)*VLOOKUP('Données projet'!$B$13,Paramètres!$A$1:$I$89,5,0)</f>
        <v>-1.2710188457276673E-13</v>
      </c>
      <c r="CV98" s="14" t="e">
        <f t="shared" si="95"/>
        <v>#NUM!</v>
      </c>
      <c r="CW98" s="22" t="e">
        <f t="shared" si="67"/>
        <v>#NUM!</v>
      </c>
      <c r="CX98" s="60" t="e">
        <f t="shared" si="68"/>
        <v>#NUM!</v>
      </c>
      <c r="CY98" s="60">
        <f ca="1">AVERAGE(OFFSET($CX$3,0,0,'Données projet'!$E$13+1,1))-AVERAGE(OFFSET($H$3,0,0,'Données projet'!$E$13+1,1))</f>
        <v>364.18190245972994</v>
      </c>
      <c r="CZ98" s="60">
        <f t="shared" si="96"/>
        <v>509.86381152100745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15</v>
      </c>
      <c r="DO98" s="13">
        <f>IF('Données projet'!$A$166&gt;35,DO97+DN98-DW97,IF(A98&lt;'Données projet'!$A$166,$DL$205^A98,IF(A98='Données projet'!$A$166,'Données projet'!$B$166,DO97+DN98-DW97)))</f>
        <v>779.99999999999989</v>
      </c>
      <c r="DP98" s="18">
        <f>DO98*VLOOKUP('Données projet'!$B$14,Paramètres!$A$1:$I$89,3,0)*VLOOKUP('Données projet'!$B$14,Paramètres!$A$1:$I$89,5,0)</f>
        <v>365.03999999999996</v>
      </c>
      <c r="DQ98" s="14">
        <f t="shared" si="97"/>
        <v>84.651779413976413</v>
      </c>
      <c r="DR98" s="22">
        <f t="shared" si="70"/>
        <v>783.21318247934221</v>
      </c>
      <c r="DS98" s="60">
        <f t="shared" si="71"/>
        <v>1076.5465158126756</v>
      </c>
      <c r="DT98" s="60">
        <f ca="1">AVERAGE(OFFSET($DS$3,0,0,'Données projet'!$E$14+1,1))-AVERAGE(OFFSET($H$3,0,0,'Données projet'!$E$14+1,1))</f>
        <v>399.92909819003523</v>
      </c>
      <c r="DU98" s="60">
        <f t="shared" si="98"/>
        <v>163.7053537268381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5.5</v>
      </c>
      <c r="N99" s="14">
        <f>IF('Données projet'!$A$36&gt;35,N98+M99-V98,IF(A99&lt;'Données projet'!$A$36,$K$205^A99,IF(A99='Données projet'!$A$36,'Données projet'!$B$36,N98+M99-V98)))</f>
        <v>310.50000000000017</v>
      </c>
      <c r="O99" s="14">
        <f>N99*VLOOKUP('Données projet'!$B$9,Paramètres!$A$1:$I$89,3,0)*VLOOKUP('Données projet'!$B$9,Paramètres!$A$1:$I$89,5,0)</f>
        <v>280.94040000000012</v>
      </c>
      <c r="P99" s="14">
        <f t="shared" si="87"/>
        <v>67.165703636653262</v>
      </c>
      <c r="Q99" s="22">
        <f t="shared" ref="Q99:Q130" si="107">(O99+P99)*0.475*44/12</f>
        <v>606.2847971671714</v>
      </c>
      <c r="R99" s="60">
        <f t="shared" si="55"/>
        <v>899.61813050050478</v>
      </c>
      <c r="S99" s="60">
        <f ca="1">AVERAGE(OFFSET($R$3,0,0,'Données projet'!$E$9+1,1))-AVERAGE(OFFSET($H$3,0,0,'Données projet'!$E$9+1,1))</f>
        <v>512.40280113190443</v>
      </c>
      <c r="T99" s="60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3.5897435897435854</v>
      </c>
      <c r="AI99" s="14">
        <f>IF('Données projet'!$A$62&gt;35,AI98+AH99-AQ98,IF(A99&lt;'Données projet'!$A$62,$AF$205^A99,IF(A99='Données projet'!$A$62,'Données projet'!$B$62,AI98+AH99-AQ98)))</f>
        <v>257.43589743589746</v>
      </c>
      <c r="AJ99" s="14">
        <f>AI99*VLOOKUP('Données projet'!$B$10,Paramètres!$A$1:$I$89,3,0)*VLOOKUP('Données projet'!$B$10,Paramètres!$A$1:$I$89,5,0)</f>
        <v>244.97600000000003</v>
      </c>
      <c r="AK99" s="14">
        <f t="shared" si="89"/>
        <v>59.508859097480205</v>
      </c>
      <c r="AL99" s="22">
        <f t="shared" si="58"/>
        <v>530.31112959477809</v>
      </c>
      <c r="AM99" s="60">
        <f t="shared" si="59"/>
        <v>823.64446292811135</v>
      </c>
      <c r="AN99" s="60">
        <f ca="1">AVERAGE(OFFSET($AM$3,0,0,'Données projet'!$E$10+1,1))-AVERAGE(OFFSET($H$3,0,0,'Données projet'!$E$10+1,1))</f>
        <v>407.20940357901344</v>
      </c>
      <c r="AO99" s="60">
        <f t="shared" si="90"/>
        <v>369.14696927548397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-1.9895196601282805E-13</v>
      </c>
      <c r="BE99" s="14">
        <f>BD99*VLOOKUP('Données projet'!$B$11,Paramètres!$A$1:$I$89,3,0)*VLOOKUP('Données projet'!$B$11,Paramètres!$A$1:$I$89,5,0)</f>
        <v>-1.738044375088066E-13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202.5548390231225</v>
      </c>
      <c r="BJ99" s="60">
        <f t="shared" si="92"/>
        <v>184.62184077734179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5.5</v>
      </c>
      <c r="BY99" s="13">
        <f>IF('Données projet'!$A$114&gt;35,BY98+BX99-CG98,IF(A99&lt;'Données projet'!$A$114,$BV$205^A99,IF(A99='Données projet'!$A$114,'Données projet'!$B$114,BY98+BX99-CG98)))</f>
        <v>310.50000000000017</v>
      </c>
      <c r="BZ99" s="14">
        <f>BY99*VLOOKUP('Données projet'!$B$12,Paramètres!$A$1:$I$89,3,0)*VLOOKUP('Données projet'!$B$12,Paramètres!$A$1:$I$89,5,0)</f>
        <v>300.31560000000019</v>
      </c>
      <c r="CA99" s="14">
        <f t="shared" si="93"/>
        <v>71.242621308749207</v>
      </c>
      <c r="CB99" s="22">
        <f t="shared" si="64"/>
        <v>647.13056877940517</v>
      </c>
      <c r="CC99" s="60">
        <f t="shared" si="65"/>
        <v>940.46390211273842</v>
      </c>
      <c r="CD99" s="60">
        <f ca="1">AVERAGE(OFFSET($CC$3,0,0,'Données projet'!$E$12+1,1))-AVERAGE(OFFSET($H$3,0,0,'Données projet'!$E$12+1,1))</f>
        <v>544.70109088764275</v>
      </c>
      <c r="CE99" s="60">
        <f t="shared" si="94"/>
        <v>294.45557293177131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-2.2737367544323206E-13</v>
      </c>
      <c r="CU99" s="18">
        <f>CT99*VLOOKUP('Données projet'!$B$13,Paramètres!$A$1:$I$89,3,0)*VLOOKUP('Données projet'!$B$13,Paramètres!$A$1:$I$89,5,0)</f>
        <v>-1.2710188457276673E-13</v>
      </c>
      <c r="CV99" s="14" t="e">
        <f t="shared" si="95"/>
        <v>#NUM!</v>
      </c>
      <c r="CW99" s="22" t="e">
        <f t="shared" si="67"/>
        <v>#NUM!</v>
      </c>
      <c r="CX99" s="60" t="e">
        <f t="shared" si="68"/>
        <v>#NUM!</v>
      </c>
      <c r="CY99" s="60">
        <f ca="1">AVERAGE(OFFSET($CX$3,0,0,'Données projet'!$E$13+1,1))-AVERAGE(OFFSET($H$3,0,0,'Données projet'!$E$13+1,1))</f>
        <v>364.18190245972994</v>
      </c>
      <c r="CZ99" s="60">
        <f t="shared" si="96"/>
        <v>509.86381152100745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15</v>
      </c>
      <c r="DO99" s="13">
        <f>IF('Données projet'!$A$166&gt;35,DO98+DN99-DW98,IF(A99&lt;'Données projet'!$A$166,$DL$205^A99,IF(A99='Données projet'!$A$166,'Données projet'!$B$166,DO98+DN99-DW98)))</f>
        <v>794.99999999999989</v>
      </c>
      <c r="DP99" s="18">
        <f>DO99*VLOOKUP('Données projet'!$B$14,Paramètres!$A$1:$I$89,3,0)*VLOOKUP('Données projet'!$B$14,Paramètres!$A$1:$I$89,5,0)</f>
        <v>372.05999999999995</v>
      </c>
      <c r="DQ99" s="14">
        <f t="shared" si="97"/>
        <v>86.08860996789744</v>
      </c>
      <c r="DR99" s="22">
        <f t="shared" si="70"/>
        <v>797.94216236075465</v>
      </c>
      <c r="DS99" s="60">
        <f t="shared" si="71"/>
        <v>1091.275495694088</v>
      </c>
      <c r="DT99" s="60">
        <f ca="1">AVERAGE(OFFSET($DS$3,0,0,'Données projet'!$E$14+1,1))-AVERAGE(OFFSET($H$3,0,0,'Données projet'!$E$14+1,1))</f>
        <v>399.92909819003523</v>
      </c>
      <c r="DU99" s="60">
        <f t="shared" si="98"/>
        <v>163.7053537268381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5.5</v>
      </c>
      <c r="N100" s="14">
        <f>IF('Données projet'!$A$36&gt;35,N99+M100-V99,IF(A100&lt;'Données projet'!$A$36,$K$205^A100,IF(A100='Données projet'!$A$36,'Données projet'!$B$36,N99+M100-V99)))</f>
        <v>316.00000000000017</v>
      </c>
      <c r="O100" s="14">
        <f>N100*VLOOKUP('Données projet'!$B$9,Paramètres!$A$1:$I$89,3,0)*VLOOKUP('Données projet'!$B$9,Paramètres!$A$1:$I$89,5,0)</f>
        <v>285.91680000000014</v>
      </c>
      <c r="P100" s="14">
        <f t="shared" si="87"/>
        <v>68.215872977287603</v>
      </c>
      <c r="Q100" s="22">
        <f t="shared" si="107"/>
        <v>616.78107210210942</v>
      </c>
      <c r="R100" s="60">
        <f t="shared" si="55"/>
        <v>910.11440543544268</v>
      </c>
      <c r="S100" s="60">
        <f ca="1">AVERAGE(OFFSET($R$3,0,0,'Données projet'!$E$9+1,1))-AVERAGE(OFFSET($H$3,0,0,'Données projet'!$E$9+1,1))</f>
        <v>512.40280113190443</v>
      </c>
      <c r="T100" s="60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3.5897435897435854</v>
      </c>
      <c r="AI100" s="14">
        <f>IF('Données projet'!$A$62&gt;35,AI99+AH100-AQ99,IF(A100&lt;'Données projet'!$A$62,$AF$205^A100,IF(A100='Données projet'!$A$62,'Données projet'!$B$62,AI99+AH100-AQ99)))</f>
        <v>261.02564102564105</v>
      </c>
      <c r="AJ100" s="14">
        <f>AI100*VLOOKUP('Données projet'!$B$10,Paramètres!$A$1:$I$89,3,0)*VLOOKUP('Données projet'!$B$10,Paramètres!$A$1:$I$89,5,0)</f>
        <v>248.39200000000002</v>
      </c>
      <c r="AK100" s="14">
        <f t="shared" si="89"/>
        <v>60.241482647271688</v>
      </c>
      <c r="AL100" s="22">
        <f t="shared" si="58"/>
        <v>537.53664894399822</v>
      </c>
      <c r="AM100" s="60">
        <f t="shared" si="59"/>
        <v>830.86998227733147</v>
      </c>
      <c r="AN100" s="60">
        <f ca="1">AVERAGE(OFFSET($AM$3,0,0,'Données projet'!$E$10+1,1))-AVERAGE(OFFSET($H$3,0,0,'Données projet'!$E$10+1,1))</f>
        <v>407.20940357901344</v>
      </c>
      <c r="AO100" s="60">
        <f t="shared" si="90"/>
        <v>369.14696927548397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-1.9895196601282805E-13</v>
      </c>
      <c r="BE100" s="14">
        <f>BD100*VLOOKUP('Données projet'!$B$11,Paramètres!$A$1:$I$89,3,0)*VLOOKUP('Données projet'!$B$11,Paramètres!$A$1:$I$89,5,0)</f>
        <v>-1.738044375088066E-13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202.5548390231225</v>
      </c>
      <c r="BJ100" s="60">
        <f t="shared" si="92"/>
        <v>184.62184077734179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5.5</v>
      </c>
      <c r="BY100" s="13">
        <f>IF('Données projet'!$A$114&gt;35,BY99+BX100-CG99,IF(A100&lt;'Données projet'!$A$114,$BV$205^A100,IF(A100='Données projet'!$A$114,'Données projet'!$B$114,BY99+BX100-CG99)))</f>
        <v>316.00000000000017</v>
      </c>
      <c r="BZ100" s="14">
        <f>BY100*VLOOKUP('Données projet'!$B$12,Paramètres!$A$1:$I$89,3,0)*VLOOKUP('Données projet'!$B$12,Paramètres!$A$1:$I$89,5,0)</f>
        <v>305.63520000000017</v>
      </c>
      <c r="CA100" s="14">
        <f t="shared" si="93"/>
        <v>72.356535294517883</v>
      </c>
      <c r="CB100" s="22">
        <f t="shared" si="64"/>
        <v>658.3356056379522</v>
      </c>
      <c r="CC100" s="60">
        <f t="shared" si="65"/>
        <v>951.66893897128557</v>
      </c>
      <c r="CD100" s="60">
        <f ca="1">AVERAGE(OFFSET($CC$3,0,0,'Données projet'!$E$12+1,1))-AVERAGE(OFFSET($H$3,0,0,'Données projet'!$E$12+1,1))</f>
        <v>544.70109088764275</v>
      </c>
      <c r="CE100" s="60">
        <f t="shared" si="94"/>
        <v>294.45557293177131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-2.2737367544323206E-13</v>
      </c>
      <c r="CU100" s="18">
        <f>CT100*VLOOKUP('Données projet'!$B$13,Paramètres!$A$1:$I$89,3,0)*VLOOKUP('Données projet'!$B$13,Paramètres!$A$1:$I$89,5,0)</f>
        <v>-1.2710188457276673E-13</v>
      </c>
      <c r="CV100" s="14" t="e">
        <f t="shared" si="95"/>
        <v>#NUM!</v>
      </c>
      <c r="CW100" s="22" t="e">
        <f t="shared" si="67"/>
        <v>#NUM!</v>
      </c>
      <c r="CX100" s="60" t="e">
        <f t="shared" si="68"/>
        <v>#NUM!</v>
      </c>
      <c r="CY100" s="60">
        <f ca="1">AVERAGE(OFFSET($CX$3,0,0,'Données projet'!$E$13+1,1))-AVERAGE(OFFSET($H$3,0,0,'Données projet'!$E$13+1,1))</f>
        <v>364.18190245972994</v>
      </c>
      <c r="CZ100" s="60">
        <f t="shared" si="96"/>
        <v>509.86381152100745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15</v>
      </c>
      <c r="DO100" s="13">
        <f>IF('Données projet'!$A$166&gt;35,DO99+DN100-DW99,IF(A100&lt;'Données projet'!$A$166,$DL$205^A100,IF(A100='Données projet'!$A$166,'Données projet'!$B$166,DO99+DN100-DW99)))</f>
        <v>809.99999999999989</v>
      </c>
      <c r="DP100" s="18">
        <f>DO100*VLOOKUP('Données projet'!$B$14,Paramètres!$A$1:$I$89,3,0)*VLOOKUP('Données projet'!$B$14,Paramètres!$A$1:$I$89,5,0)</f>
        <v>379.08</v>
      </c>
      <c r="DQ100" s="14">
        <f t="shared" si="97"/>
        <v>87.522288181554913</v>
      </c>
      <c r="DR100" s="22">
        <f t="shared" si="70"/>
        <v>812.66565191620805</v>
      </c>
      <c r="DS100" s="60">
        <f t="shared" si="71"/>
        <v>1105.9989852495414</v>
      </c>
      <c r="DT100" s="60">
        <f ca="1">AVERAGE(OFFSET($DS$3,0,0,'Données projet'!$E$14+1,1))-AVERAGE(OFFSET($H$3,0,0,'Données projet'!$E$14+1,1))</f>
        <v>399.92909819003523</v>
      </c>
      <c r="DU100" s="60">
        <f t="shared" si="98"/>
        <v>163.7053537268381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5.5</v>
      </c>
      <c r="N101" s="14">
        <f>IF('Données projet'!$A$36&gt;35,N100+M101-V100,IF(A101&lt;'Données projet'!$A$36,$K$205^A101,IF(A101='Données projet'!$A$36,'Données projet'!$B$36,N100+M101-V100)))</f>
        <v>321.50000000000017</v>
      </c>
      <c r="O101" s="14">
        <f>N101*VLOOKUP('Données projet'!$B$9,Paramètres!$A$1:$I$89,3,0)*VLOOKUP('Données projet'!$B$9,Paramètres!$A$1:$I$89,5,0)</f>
        <v>290.89320000000015</v>
      </c>
      <c r="P101" s="14">
        <f t="shared" si="87"/>
        <v>69.263916768293996</v>
      </c>
      <c r="Q101" s="22">
        <f t="shared" si="107"/>
        <v>627.27364503811225</v>
      </c>
      <c r="R101" s="60">
        <f t="shared" si="55"/>
        <v>920.60697837144562</v>
      </c>
      <c r="S101" s="60">
        <f ca="1">AVERAGE(OFFSET($R$3,0,0,'Données projet'!$E$9+1,1))-AVERAGE(OFFSET($H$3,0,0,'Données projet'!$E$9+1,1))</f>
        <v>512.40280113190443</v>
      </c>
      <c r="T101" s="60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3.5897435897435854</v>
      </c>
      <c r="AI101" s="14">
        <f>IF('Données projet'!$A$62&gt;35,AI100+AH101-AQ100,IF(A101&lt;'Données projet'!$A$62,$AF$205^A101,IF(A101='Données projet'!$A$62,'Données projet'!$B$62,AI100+AH101-AQ100)))</f>
        <v>264.61538461538464</v>
      </c>
      <c r="AJ101" s="14">
        <f>AI101*VLOOKUP('Données projet'!$B$10,Paramètres!$A$1:$I$89,3,0)*VLOOKUP('Données projet'!$B$10,Paramètres!$A$1:$I$89,5,0)</f>
        <v>251.80800000000002</v>
      </c>
      <c r="AK101" s="14">
        <f t="shared" si="89"/>
        <v>60.972934322766903</v>
      </c>
      <c r="AL101" s="22">
        <f t="shared" si="58"/>
        <v>544.76012727881914</v>
      </c>
      <c r="AM101" s="60">
        <f t="shared" si="59"/>
        <v>838.09346061215251</v>
      </c>
      <c r="AN101" s="60">
        <f ca="1">AVERAGE(OFFSET($AM$3,0,0,'Données projet'!$E$10+1,1))-AVERAGE(OFFSET($H$3,0,0,'Données projet'!$E$10+1,1))</f>
        <v>407.20940357901344</v>
      </c>
      <c r="AO101" s="60">
        <f t="shared" si="90"/>
        <v>369.14696927548397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-1.9895196601282805E-13</v>
      </c>
      <c r="BE101" s="14">
        <f>BD101*VLOOKUP('Données projet'!$B$11,Paramètres!$A$1:$I$89,3,0)*VLOOKUP('Données projet'!$B$11,Paramètres!$A$1:$I$89,5,0)</f>
        <v>-1.738044375088066E-13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202.5548390231225</v>
      </c>
      <c r="BJ101" s="60">
        <f t="shared" si="92"/>
        <v>184.62184077734179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5.5</v>
      </c>
      <c r="BY101" s="13">
        <f>IF('Données projet'!$A$114&gt;35,BY100+BX101-CG100,IF(A101&lt;'Données projet'!$A$114,$BV$205^A101,IF(A101='Données projet'!$A$114,'Données projet'!$B$114,BY100+BX101-CG100)))</f>
        <v>321.50000000000017</v>
      </c>
      <c r="BZ101" s="14">
        <f>BY101*VLOOKUP('Données projet'!$B$12,Paramètres!$A$1:$I$89,3,0)*VLOOKUP('Données projet'!$B$12,Paramètres!$A$1:$I$89,5,0)</f>
        <v>310.95480000000015</v>
      </c>
      <c r="CA101" s="14">
        <f t="shared" si="93"/>
        <v>73.468194711079292</v>
      </c>
      <c r="CB101" s="22">
        <f t="shared" si="64"/>
        <v>669.53671578846343</v>
      </c>
      <c r="CC101" s="60">
        <f t="shared" si="65"/>
        <v>962.87004912179668</v>
      </c>
      <c r="CD101" s="60">
        <f ca="1">AVERAGE(OFFSET($CC$3,0,0,'Données projet'!$E$12+1,1))-AVERAGE(OFFSET($H$3,0,0,'Données projet'!$E$12+1,1))</f>
        <v>544.70109088764275</v>
      </c>
      <c r="CE101" s="60">
        <f t="shared" si="94"/>
        <v>294.45557293177131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-2.2737367544323206E-13</v>
      </c>
      <c r="CU101" s="18">
        <f>CT101*VLOOKUP('Données projet'!$B$13,Paramètres!$A$1:$I$89,3,0)*VLOOKUP('Données projet'!$B$13,Paramètres!$A$1:$I$89,5,0)</f>
        <v>-1.2710188457276673E-13</v>
      </c>
      <c r="CV101" s="14" t="e">
        <f t="shared" si="95"/>
        <v>#NUM!</v>
      </c>
      <c r="CW101" s="22" t="e">
        <f t="shared" si="67"/>
        <v>#NUM!</v>
      </c>
      <c r="CX101" s="60" t="e">
        <f t="shared" si="68"/>
        <v>#NUM!</v>
      </c>
      <c r="CY101" s="60">
        <f ca="1">AVERAGE(OFFSET($CX$3,0,0,'Données projet'!$E$13+1,1))-AVERAGE(OFFSET($H$3,0,0,'Données projet'!$E$13+1,1))</f>
        <v>364.18190245972994</v>
      </c>
      <c r="CZ101" s="60">
        <f t="shared" si="96"/>
        <v>509.86381152100745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15</v>
      </c>
      <c r="DO101" s="13">
        <f>IF('Données projet'!$A$166&gt;35,DO100+DN101-DW100,IF(A101&lt;'Données projet'!$A$166,$DL$205^A101,IF(A101='Données projet'!$A$166,'Données projet'!$B$166,DO100+DN101-DW100)))</f>
        <v>824.99999999999989</v>
      </c>
      <c r="DP101" s="18">
        <f>DO101*VLOOKUP('Données projet'!$B$14,Paramètres!$A$1:$I$89,3,0)*VLOOKUP('Données projet'!$B$14,Paramètres!$A$1:$I$89,5,0)</f>
        <v>386.09999999999997</v>
      </c>
      <c r="DQ101" s="14">
        <f t="shared" si="97"/>
        <v>88.952879163979915</v>
      </c>
      <c r="DR101" s="22">
        <f t="shared" si="70"/>
        <v>827.38376454393153</v>
      </c>
      <c r="DS101" s="60">
        <f t="shared" si="71"/>
        <v>1120.7170978772649</v>
      </c>
      <c r="DT101" s="60">
        <f ca="1">AVERAGE(OFFSET($DS$3,0,0,'Données projet'!$E$14+1,1))-AVERAGE(OFFSET($H$3,0,0,'Données projet'!$E$14+1,1))</f>
        <v>399.92909819003523</v>
      </c>
      <c r="DU101" s="60">
        <f t="shared" si="98"/>
        <v>163.7053537268381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5.5</v>
      </c>
      <c r="N102" s="14">
        <f>IF('Données projet'!$A$36&gt;35,N101+M102-V101,IF(A102&lt;'Données projet'!$A$36,$K$205^A102,IF(A102='Données projet'!$A$36,'Données projet'!$B$36,N101+M102-V101)))</f>
        <v>327.00000000000017</v>
      </c>
      <c r="O102" s="14">
        <f>N102*VLOOKUP('Données projet'!$B$9,Paramètres!$A$1:$I$89,3,0)*VLOOKUP('Données projet'!$B$9,Paramètres!$A$1:$I$89,5,0)</f>
        <v>295.86960000000016</v>
      </c>
      <c r="P102" s="14">
        <f t="shared" si="87"/>
        <v>70.309875568291275</v>
      </c>
      <c r="Q102" s="22">
        <f t="shared" si="107"/>
        <v>637.76258661477414</v>
      </c>
      <c r="R102" s="60">
        <f t="shared" si="55"/>
        <v>931.09591994810739</v>
      </c>
      <c r="S102" s="60">
        <f ca="1">AVERAGE(OFFSET($R$3,0,0,'Données projet'!$E$9+1,1))-AVERAGE(OFFSET($H$3,0,0,'Données projet'!$E$9+1,1))</f>
        <v>512.40280113190443</v>
      </c>
      <c r="T102" s="60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3.5897435897435854</v>
      </c>
      <c r="AI102" s="14">
        <f>IF('Données projet'!$A$62&gt;35,AI101+AH102-AQ101,IF(A102&lt;'Données projet'!$A$62,$AF$205^A102,IF(A102='Données projet'!$A$62,'Données projet'!$B$62,AI101+AH102-AQ101)))</f>
        <v>268.20512820512823</v>
      </c>
      <c r="AJ102" s="14">
        <f>AI102*VLOOKUP('Données projet'!$B$10,Paramètres!$A$1:$I$89,3,0)*VLOOKUP('Données projet'!$B$10,Paramètres!$A$1:$I$89,5,0)</f>
        <v>255.22400000000002</v>
      </c>
      <c r="AK102" s="14">
        <f t="shared" si="89"/>
        <v>61.703231859046099</v>
      </c>
      <c r="AL102" s="22">
        <f t="shared" si="58"/>
        <v>551.98159548783872</v>
      </c>
      <c r="AM102" s="60">
        <f t="shared" si="59"/>
        <v>845.31492882117209</v>
      </c>
      <c r="AN102" s="60">
        <f ca="1">AVERAGE(OFFSET($AM$3,0,0,'Données projet'!$E$10+1,1))-AVERAGE(OFFSET($H$3,0,0,'Données projet'!$E$10+1,1))</f>
        <v>407.20940357901344</v>
      </c>
      <c r="AO102" s="60">
        <f t="shared" si="90"/>
        <v>369.14696927548397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-1.9895196601282805E-13</v>
      </c>
      <c r="BE102" s="14">
        <f>BD102*VLOOKUP('Données projet'!$B$11,Paramètres!$A$1:$I$89,3,0)*VLOOKUP('Données projet'!$B$11,Paramètres!$A$1:$I$89,5,0)</f>
        <v>-1.738044375088066E-13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202.5548390231225</v>
      </c>
      <c r="BJ102" s="60">
        <f t="shared" si="92"/>
        <v>184.62184077734179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5.5</v>
      </c>
      <c r="BY102" s="13">
        <f>IF('Données projet'!$A$114&gt;35,BY101+BX102-CG101,IF(A102&lt;'Données projet'!$A$114,$BV$205^A102,IF(A102='Données projet'!$A$114,'Données projet'!$B$114,BY101+BX102-CG101)))</f>
        <v>327.00000000000017</v>
      </c>
      <c r="BZ102" s="14">
        <f>BY102*VLOOKUP('Données projet'!$B$12,Paramètres!$A$1:$I$89,3,0)*VLOOKUP('Données projet'!$B$12,Paramètres!$A$1:$I$89,5,0)</f>
        <v>316.27440000000018</v>
      </c>
      <c r="CA102" s="14">
        <f t="shared" si="93"/>
        <v>74.577642578935624</v>
      </c>
      <c r="CB102" s="22">
        <f t="shared" si="64"/>
        <v>680.73397415831323</v>
      </c>
      <c r="CC102" s="60">
        <f t="shared" si="65"/>
        <v>974.06730749164649</v>
      </c>
      <c r="CD102" s="60">
        <f ca="1">AVERAGE(OFFSET($CC$3,0,0,'Données projet'!$E$12+1,1))-AVERAGE(OFFSET($H$3,0,0,'Données projet'!$E$12+1,1))</f>
        <v>544.70109088764275</v>
      </c>
      <c r="CE102" s="60">
        <f t="shared" si="94"/>
        <v>294.45557293177131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-2.2737367544323206E-13</v>
      </c>
      <c r="CU102" s="18">
        <f>CT102*VLOOKUP('Données projet'!$B$13,Paramètres!$A$1:$I$89,3,0)*VLOOKUP('Données projet'!$B$13,Paramètres!$A$1:$I$89,5,0)</f>
        <v>-1.2710188457276673E-13</v>
      </c>
      <c r="CV102" s="14" t="e">
        <f t="shared" si="95"/>
        <v>#NUM!</v>
      </c>
      <c r="CW102" s="22" t="e">
        <f t="shared" si="67"/>
        <v>#NUM!</v>
      </c>
      <c r="CX102" s="60" t="e">
        <f t="shared" si="68"/>
        <v>#NUM!</v>
      </c>
      <c r="CY102" s="60">
        <f ca="1">AVERAGE(OFFSET($CX$3,0,0,'Données projet'!$E$13+1,1))-AVERAGE(OFFSET($H$3,0,0,'Données projet'!$E$13+1,1))</f>
        <v>364.18190245972994</v>
      </c>
      <c r="CZ102" s="60">
        <f t="shared" si="96"/>
        <v>509.86381152100745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15</v>
      </c>
      <c r="DO102" s="13">
        <f>IF('Données projet'!$A$166&gt;35,DO101+DN102-DW101,IF(A102&lt;'Données projet'!$A$166,$DL$205^A102,IF(A102='Données projet'!$A$166,'Données projet'!$B$166,DO101+DN102-DW101)))</f>
        <v>839.99999999999989</v>
      </c>
      <c r="DP102" s="18">
        <f>DO102*VLOOKUP('Données projet'!$B$14,Paramètres!$A$1:$I$89,3,0)*VLOOKUP('Données projet'!$B$14,Paramètres!$A$1:$I$89,5,0)</f>
        <v>393.11999999999989</v>
      </c>
      <c r="DQ102" s="14">
        <f t="shared" si="97"/>
        <v>90.380445521044919</v>
      </c>
      <c r="DR102" s="22">
        <f t="shared" si="70"/>
        <v>842.09660928248638</v>
      </c>
      <c r="DS102" s="60">
        <f t="shared" si="71"/>
        <v>1135.4299426158198</v>
      </c>
      <c r="DT102" s="60">
        <f ca="1">AVERAGE(OFFSET($DS$3,0,0,'Données projet'!$E$14+1,1))-AVERAGE(OFFSET($H$3,0,0,'Données projet'!$E$14+1,1))</f>
        <v>399.92909819003523</v>
      </c>
      <c r="DU102" s="60">
        <f t="shared" si="98"/>
        <v>163.7053537268381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5.5</v>
      </c>
      <c r="N103" s="14">
        <f>IF('Données projet'!$A$36&gt;35,N102+M103-V102,IF(A103&lt;'Données projet'!$A$36,$K$205^A103,IF(A103='Données projet'!$A$36,'Données projet'!$B$36,N102+M103-V102)))</f>
        <v>332.50000000000017</v>
      </c>
      <c r="O103" s="14">
        <f>N103*VLOOKUP('Données projet'!$B$9,Paramètres!$A$1:$I$89,3,0)*VLOOKUP('Données projet'!$B$9,Paramètres!$A$1:$I$89,5,0)</f>
        <v>300.84600000000012</v>
      </c>
      <c r="P103" s="14">
        <f t="shared" si="87"/>
        <v>71.353788493344268</v>
      </c>
      <c r="Q103" s="22">
        <f t="shared" si="107"/>
        <v>648.24796495924147</v>
      </c>
      <c r="R103" s="60">
        <f t="shared" si="55"/>
        <v>941.58129829257473</v>
      </c>
      <c r="S103" s="60">
        <f ca="1">AVERAGE(OFFSET($R$3,0,0,'Données projet'!$E$9+1,1))-AVERAGE(OFFSET($H$3,0,0,'Données projet'!$E$9+1,1))</f>
        <v>512.40280113190443</v>
      </c>
      <c r="T103" s="60">
        <f t="shared" si="88"/>
        <v>278.21741231699929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271.79487179487177</v>
      </c>
      <c r="AG103" s="13">
        <f>VLOOKUP(A103,'Données projet'!$A$61:$I$81,9,0)</f>
        <v>3.5897435897435854</v>
      </c>
      <c r="AH103" s="13">
        <f t="array" ref="AH103">INDEX(AG:AG,MIN(IF(ISNUMBER(AG103:AG299),ROW(AG103:AG299),"")))</f>
        <v>3.5897435897435854</v>
      </c>
      <c r="AI103" s="14">
        <f>IF('Données projet'!$A$62&gt;35,AI102+AH103-AQ102,IF(A103&lt;'Données projet'!$A$62,$AF$205^A103,IF(A103='Données projet'!$A$62,'Données projet'!$B$62,AI102+AH103-AQ102)))</f>
        <v>271.79487179487182</v>
      </c>
      <c r="AJ103" s="14">
        <f>AI103*VLOOKUP('Données projet'!$B$10,Paramètres!$A$1:$I$89,3,0)*VLOOKUP('Données projet'!$B$10,Paramètres!$A$1:$I$89,5,0)</f>
        <v>258.64</v>
      </c>
      <c r="AK103" s="14">
        <f t="shared" si="89"/>
        <v>62.432392489161579</v>
      </c>
      <c r="AL103" s="22">
        <f t="shared" si="58"/>
        <v>559.20108358528967</v>
      </c>
      <c r="AM103" s="60">
        <f t="shared" si="59"/>
        <v>852.53441691862304</v>
      </c>
      <c r="AN103" s="60">
        <f ca="1">AVERAGE(OFFSET($AM$3,0,0,'Données projet'!$E$10+1,1))-AVERAGE(OFFSET($H$3,0,0,'Données projet'!$E$10+1,1))</f>
        <v>407.20940357901344</v>
      </c>
      <c r="AO103" s="60">
        <f t="shared" si="90"/>
        <v>369.14696927548397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26.282051282051281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-1.9895196601282805E-13</v>
      </c>
      <c r="BE103" s="14">
        <f>BD103*VLOOKUP('Données projet'!$B$11,Paramètres!$A$1:$I$89,3,0)*VLOOKUP('Données projet'!$B$11,Paramètres!$A$1:$I$89,5,0)</f>
        <v>-1.738044375088066E-13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202.5548390231225</v>
      </c>
      <c r="BJ103" s="60">
        <f t="shared" si="92"/>
        <v>184.62184077734179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5.5</v>
      </c>
      <c r="BY103" s="13">
        <f>IF('Données projet'!$A$114&gt;35,BY102+BX103-CG102,IF(A103&lt;'Données projet'!$A$114,$BV$205^A103,IF(A103='Données projet'!$A$114,'Données projet'!$B$114,BY102+BX103-CG102)))</f>
        <v>332.50000000000017</v>
      </c>
      <c r="BZ103" s="14">
        <f>BY103*VLOOKUP('Données projet'!$B$12,Paramètres!$A$1:$I$89,3,0)*VLOOKUP('Données projet'!$B$12,Paramètres!$A$1:$I$89,5,0)</f>
        <v>321.59400000000016</v>
      </c>
      <c r="CA103" s="14">
        <f t="shared" si="93"/>
        <v>75.684920388473444</v>
      </c>
      <c r="CB103" s="22">
        <f t="shared" si="64"/>
        <v>691.92745300992476</v>
      </c>
      <c r="CC103" s="60">
        <f t="shared" si="65"/>
        <v>985.26078634325813</v>
      </c>
      <c r="CD103" s="60">
        <f ca="1">AVERAGE(OFFSET($CC$3,0,0,'Données projet'!$E$12+1,1))-AVERAGE(OFFSET($H$3,0,0,'Données projet'!$E$12+1,1))</f>
        <v>544.70109088764275</v>
      </c>
      <c r="CE103" s="60">
        <f t="shared" si="94"/>
        <v>294.45557293177131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-2.2737367544323206E-13</v>
      </c>
      <c r="CU103" s="18">
        <f>CT103*VLOOKUP('Données projet'!$B$13,Paramètres!$A$1:$I$89,3,0)*VLOOKUP('Données projet'!$B$13,Paramètres!$A$1:$I$89,5,0)</f>
        <v>-1.2710188457276673E-13</v>
      </c>
      <c r="CV103" s="14" t="e">
        <f t="shared" si="95"/>
        <v>#NUM!</v>
      </c>
      <c r="CW103" s="22" t="e">
        <f t="shared" si="67"/>
        <v>#NUM!</v>
      </c>
      <c r="CX103" s="60" t="e">
        <f t="shared" si="68"/>
        <v>#NUM!</v>
      </c>
      <c r="CY103" s="60">
        <f ca="1">AVERAGE(OFFSET($CX$3,0,0,'Données projet'!$E$13+1,1))-AVERAGE(OFFSET($H$3,0,0,'Données projet'!$E$13+1,1))</f>
        <v>364.18190245972994</v>
      </c>
      <c r="CZ103" s="60">
        <f t="shared" si="96"/>
        <v>509.86381152100745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855</v>
      </c>
      <c r="DM103" s="13">
        <f>VLOOKUP(A103,'Données projet'!$A$165:$I$185,9,0)</f>
        <v>15</v>
      </c>
      <c r="DN103" s="13">
        <f t="array" ref="DN103">INDEX(DM:DM,MIN(IF(ISNUMBER(DM103:DM299),ROW(DM103:DM299),"")))</f>
        <v>15</v>
      </c>
      <c r="DO103" s="13">
        <f>IF('Données projet'!$A$166&gt;35,DO102+DN103-DW102,IF(A103&lt;'Données projet'!$A$166,$DL$205^A103,IF(A103='Données projet'!$A$166,'Données projet'!$B$166,DO102+DN103-DW102)))</f>
        <v>854.99999999999989</v>
      </c>
      <c r="DP103" s="18">
        <f>DO103*VLOOKUP('Données projet'!$B$14,Paramètres!$A$1:$I$89,3,0)*VLOOKUP('Données projet'!$B$14,Paramètres!$A$1:$I$89,5,0)</f>
        <v>400.13999999999993</v>
      </c>
      <c r="DQ103" s="14">
        <f t="shared" si="97"/>
        <v>91.805047494648534</v>
      </c>
      <c r="DR103" s="22">
        <f t="shared" si="70"/>
        <v>856.80429105317944</v>
      </c>
      <c r="DS103" s="60">
        <f t="shared" si="71"/>
        <v>1150.1376243865127</v>
      </c>
      <c r="DT103" s="60">
        <f ca="1">AVERAGE(OFFSET($DS$3,0,0,'Données projet'!$E$14+1,1))-AVERAGE(OFFSET($H$3,0,0,'Données projet'!$E$14+1,1))</f>
        <v>399.92909819003523</v>
      </c>
      <c r="DU103" s="60">
        <f t="shared" si="98"/>
        <v>163.7053537268381</v>
      </c>
      <c r="DV103" s="16">
        <f>IF(ISNA(VLOOKUP(A103,'Données projet'!$A$165:$I$185,3,0)),0,VLOOKUP(A103,'Données projet'!$A$165:$I$185,3,0))</f>
        <v>7</v>
      </c>
      <c r="DW103" s="16">
        <f>IF(ISNA(VLOOKUP(A103,'Données projet'!$A$165:$I$185,4,0)),0,VLOOKUP(A103,'Données projet'!$A$165:$I$185,4,0))</f>
        <v>855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5.5</v>
      </c>
      <c r="N104" s="14">
        <f>IF('Données projet'!$A$36&gt;35,N103+M104-V103,IF(A104&lt;'Données projet'!$A$36,$K$205^A104,IF(A104='Données projet'!$A$36,'Données projet'!$B$36,N103+M104-V103)))</f>
        <v>338.00000000000017</v>
      </c>
      <c r="O104" s="14">
        <f>N104*VLOOKUP('Données projet'!$B$9,Paramètres!$A$1:$I$89,3,0)*VLOOKUP('Données projet'!$B$9,Paramètres!$A$1:$I$89,5,0)</f>
        <v>305.82240000000013</v>
      </c>
      <c r="P104" s="14">
        <f t="shared" si="87"/>
        <v>72.395693291268998</v>
      </c>
      <c r="Q104" s="22">
        <f t="shared" si="107"/>
        <v>658.72984581562707</v>
      </c>
      <c r="R104" s="60">
        <f t="shared" si="55"/>
        <v>952.06317914896044</v>
      </c>
      <c r="S104" s="60">
        <f ca="1">AVERAGE(OFFSET($R$3,0,0,'Données projet'!$E$9+1,1))-AVERAGE(OFFSET($H$3,0,0,'Données projet'!$E$9+1,1))</f>
        <v>512.40280113190443</v>
      </c>
      <c r="T104" s="60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3.3974358974359005</v>
      </c>
      <c r="AI104" s="14">
        <f>IF('Données projet'!$A$62&gt;35,AI103+AH104-AQ103,IF(A104&lt;'Données projet'!$A$62,$AF$205^A104,IF(A104='Données projet'!$A$62,'Données projet'!$B$62,AI103+AH104-AQ103)))</f>
        <v>248.91025641025647</v>
      </c>
      <c r="AJ104" s="14">
        <f>AI104*VLOOKUP('Données projet'!$B$10,Paramètres!$A$1:$I$89,3,0)*VLOOKUP('Données projet'!$B$10,Paramètres!$A$1:$I$89,5,0)</f>
        <v>236.86300000000006</v>
      </c>
      <c r="AK104" s="14">
        <f t="shared" si="89"/>
        <v>57.76407369313457</v>
      </c>
      <c r="AL104" s="22">
        <f t="shared" si="58"/>
        <v>513.14215334887604</v>
      </c>
      <c r="AM104" s="60">
        <f t="shared" si="59"/>
        <v>806.47548668220929</v>
      </c>
      <c r="AN104" s="60">
        <f ca="1">AVERAGE(OFFSET($AM$3,0,0,'Données projet'!$E$10+1,1))-AVERAGE(OFFSET($H$3,0,0,'Données projet'!$E$10+1,1))</f>
        <v>407.20940357901344</v>
      </c>
      <c r="AO104" s="60">
        <f t="shared" si="90"/>
        <v>369.14696927548397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-1.9895196601282805E-13</v>
      </c>
      <c r="BE104" s="14">
        <f>BD104*VLOOKUP('Données projet'!$B$11,Paramètres!$A$1:$I$89,3,0)*VLOOKUP('Données projet'!$B$11,Paramètres!$A$1:$I$89,5,0)</f>
        <v>-1.738044375088066E-13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202.5548390231225</v>
      </c>
      <c r="BJ104" s="60">
        <f t="shared" si="92"/>
        <v>184.62184077734179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5.5</v>
      </c>
      <c r="BY104" s="13">
        <f>IF('Données projet'!$A$114&gt;35,BY103+BX104-CG103,IF(A104&lt;'Données projet'!$A$114,$BV$205^A104,IF(A104='Données projet'!$A$114,'Données projet'!$B$114,BY103+BX104-CG103)))</f>
        <v>338.00000000000017</v>
      </c>
      <c r="BZ104" s="14">
        <f>BY104*VLOOKUP('Données projet'!$B$12,Paramètres!$A$1:$I$89,3,0)*VLOOKUP('Données projet'!$B$12,Paramètres!$A$1:$I$89,5,0)</f>
        <v>326.9136000000002</v>
      </c>
      <c r="CA104" s="14">
        <f t="shared" si="93"/>
        <v>76.790068178778327</v>
      </c>
      <c r="CB104" s="22">
        <f t="shared" si="64"/>
        <v>703.11722207803916</v>
      </c>
      <c r="CC104" s="60">
        <f t="shared" si="65"/>
        <v>996.45055541137253</v>
      </c>
      <c r="CD104" s="60">
        <f ca="1">AVERAGE(OFFSET($CC$3,0,0,'Données projet'!$E$12+1,1))-AVERAGE(OFFSET($H$3,0,0,'Données projet'!$E$12+1,1))</f>
        <v>544.70109088764275</v>
      </c>
      <c r="CE104" s="60">
        <f t="shared" si="94"/>
        <v>294.45557293177131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-2.2737367544323206E-13</v>
      </c>
      <c r="CU104" s="18">
        <f>CT104*VLOOKUP('Données projet'!$B$13,Paramètres!$A$1:$I$89,3,0)*VLOOKUP('Données projet'!$B$13,Paramètres!$A$1:$I$89,5,0)</f>
        <v>-1.2710188457276673E-13</v>
      </c>
      <c r="CV104" s="14" t="e">
        <f t="shared" si="95"/>
        <v>#NUM!</v>
      </c>
      <c r="CW104" s="22" t="e">
        <f t="shared" si="67"/>
        <v>#NUM!</v>
      </c>
      <c r="CX104" s="60" t="e">
        <f t="shared" si="68"/>
        <v>#NUM!</v>
      </c>
      <c r="CY104" s="60">
        <f ca="1">AVERAGE(OFFSET($CX$3,0,0,'Données projet'!$E$13+1,1))-AVERAGE(OFFSET($H$3,0,0,'Données projet'!$E$13+1,1))</f>
        <v>364.18190245972994</v>
      </c>
      <c r="CZ104" s="60">
        <f t="shared" si="96"/>
        <v>509.86381152100745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-1.1368683772161603E-13</v>
      </c>
      <c r="DP104" s="18">
        <f>DO104*VLOOKUP('Données projet'!$B$14,Paramètres!$A$1:$I$89,3,0)*VLOOKUP('Données projet'!$B$14,Paramètres!$A$1:$I$89,5,0)</f>
        <v>-5.3205440053716299E-14</v>
      </c>
      <c r="DQ104" s="14" t="e">
        <f t="shared" si="97"/>
        <v>#NUM!</v>
      </c>
      <c r="DR104" s="22" t="e">
        <f t="shared" si="70"/>
        <v>#NUM!</v>
      </c>
      <c r="DS104" s="60" t="e">
        <f t="shared" si="71"/>
        <v>#NUM!</v>
      </c>
      <c r="DT104" s="60">
        <f ca="1">AVERAGE(OFFSET($DS$3,0,0,'Données projet'!$E$14+1,1))-AVERAGE(OFFSET($H$3,0,0,'Données projet'!$E$14+1,1))</f>
        <v>399.92909819003523</v>
      </c>
      <c r="DU104" s="60">
        <f t="shared" si="98"/>
        <v>163.7053537268381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5.5</v>
      </c>
      <c r="N105" s="14">
        <f>IF('Données projet'!$A$36&gt;35,N104+M105-V104,IF(A105&lt;'Données projet'!$A$36,$K$205^A105,IF(A105='Données projet'!$A$36,'Données projet'!$B$36,N104+M105-V104)))</f>
        <v>343.50000000000017</v>
      </c>
      <c r="O105" s="14">
        <f>N105*VLOOKUP('Données projet'!$B$9,Paramètres!$A$1:$I$89,3,0)*VLOOKUP('Données projet'!$B$9,Paramètres!$A$1:$I$89,5,0)</f>
        <v>310.79880000000014</v>
      </c>
      <c r="P105" s="14">
        <f t="shared" si="87"/>
        <v>73.435626410963707</v>
      </c>
      <c r="Q105" s="22">
        <f t="shared" si="107"/>
        <v>669.20829266576197</v>
      </c>
      <c r="R105" s="60">
        <f t="shared" si="55"/>
        <v>962.54162599909523</v>
      </c>
      <c r="S105" s="60">
        <f ca="1">AVERAGE(OFFSET($R$3,0,0,'Données projet'!$E$9+1,1))-AVERAGE(OFFSET($H$3,0,0,'Données projet'!$E$9+1,1))</f>
        <v>512.40280113190443</v>
      </c>
      <c r="T105" s="60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3.3974358974359005</v>
      </c>
      <c r="AI105" s="14">
        <f>IF('Données projet'!$A$62&gt;35,AI104+AH105-AQ104,IF(A105&lt;'Données projet'!$A$62,$AF$205^A105,IF(A105='Données projet'!$A$62,'Données projet'!$B$62,AI104+AH105-AQ104)))</f>
        <v>252.30769230769238</v>
      </c>
      <c r="AJ105" s="14">
        <f>AI105*VLOOKUP('Données projet'!$B$10,Paramètres!$A$1:$I$89,3,0)*VLOOKUP('Données projet'!$B$10,Paramètres!$A$1:$I$89,5,0)</f>
        <v>240.09600000000006</v>
      </c>
      <c r="AK105" s="14">
        <f t="shared" si="89"/>
        <v>58.460184869094391</v>
      </c>
      <c r="AL105" s="22">
        <f t="shared" si="58"/>
        <v>519.98535531367281</v>
      </c>
      <c r="AM105" s="60">
        <f t="shared" si="59"/>
        <v>813.31868864700618</v>
      </c>
      <c r="AN105" s="60">
        <f ca="1">AVERAGE(OFFSET($AM$3,0,0,'Données projet'!$E$10+1,1))-AVERAGE(OFFSET($H$3,0,0,'Données projet'!$E$10+1,1))</f>
        <v>407.20940357901344</v>
      </c>
      <c r="AO105" s="60">
        <f t="shared" si="90"/>
        <v>369.14696927548397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-1.9895196601282805E-13</v>
      </c>
      <c r="BE105" s="14">
        <f>BD105*VLOOKUP('Données projet'!$B$11,Paramètres!$A$1:$I$89,3,0)*VLOOKUP('Données projet'!$B$11,Paramètres!$A$1:$I$89,5,0)</f>
        <v>-1.738044375088066E-13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202.5548390231225</v>
      </c>
      <c r="BJ105" s="60">
        <f t="shared" si="92"/>
        <v>184.62184077734179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5.5</v>
      </c>
      <c r="BY105" s="13">
        <f>IF('Données projet'!$A$114&gt;35,BY104+BX105-CG104,IF(A105&lt;'Données projet'!$A$114,$BV$205^A105,IF(A105='Données projet'!$A$114,'Données projet'!$B$114,BY104+BX105-CG104)))</f>
        <v>343.50000000000017</v>
      </c>
      <c r="BZ105" s="14">
        <f>BY105*VLOOKUP('Données projet'!$B$12,Paramètres!$A$1:$I$89,3,0)*VLOOKUP('Données projet'!$B$12,Paramètres!$A$1:$I$89,5,0)</f>
        <v>332.23320000000018</v>
      </c>
      <c r="CA105" s="14">
        <f t="shared" si="93"/>
        <v>77.893124611174727</v>
      </c>
      <c r="CB105" s="22">
        <f t="shared" si="64"/>
        <v>714.30334869779642</v>
      </c>
      <c r="CC105" s="60">
        <f t="shared" si="65"/>
        <v>1007.6366820311298</v>
      </c>
      <c r="CD105" s="60">
        <f ca="1">AVERAGE(OFFSET($CC$3,0,0,'Données projet'!$E$12+1,1))-AVERAGE(OFFSET($H$3,0,0,'Données projet'!$E$12+1,1))</f>
        <v>544.70109088764275</v>
      </c>
      <c r="CE105" s="60">
        <f t="shared" si="94"/>
        <v>294.45557293177131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-2.2737367544323206E-13</v>
      </c>
      <c r="CU105" s="18">
        <f>CT105*VLOOKUP('Données projet'!$B$13,Paramètres!$A$1:$I$89,3,0)*VLOOKUP('Données projet'!$B$13,Paramètres!$A$1:$I$89,5,0)</f>
        <v>-1.2710188457276673E-13</v>
      </c>
      <c r="CV105" s="14" t="e">
        <f t="shared" si="95"/>
        <v>#NUM!</v>
      </c>
      <c r="CW105" s="22" t="e">
        <f t="shared" si="67"/>
        <v>#NUM!</v>
      </c>
      <c r="CX105" s="60" t="e">
        <f t="shared" si="68"/>
        <v>#NUM!</v>
      </c>
      <c r="CY105" s="60">
        <f ca="1">AVERAGE(OFFSET($CX$3,0,0,'Données projet'!$E$13+1,1))-AVERAGE(OFFSET($H$3,0,0,'Données projet'!$E$13+1,1))</f>
        <v>364.18190245972994</v>
      </c>
      <c r="CZ105" s="60">
        <f t="shared" si="96"/>
        <v>509.86381152100745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-1.1368683772161603E-13</v>
      </c>
      <c r="DP105" s="18">
        <f>DO105*VLOOKUP('Données projet'!$B$14,Paramètres!$A$1:$I$89,3,0)*VLOOKUP('Données projet'!$B$14,Paramètres!$A$1:$I$89,5,0)</f>
        <v>-5.3205440053716299E-14</v>
      </c>
      <c r="DQ105" s="14" t="e">
        <f t="shared" si="97"/>
        <v>#NUM!</v>
      </c>
      <c r="DR105" s="22" t="e">
        <f t="shared" si="70"/>
        <v>#NUM!</v>
      </c>
      <c r="DS105" s="60" t="e">
        <f t="shared" si="71"/>
        <v>#NUM!</v>
      </c>
      <c r="DT105" s="60">
        <f ca="1">AVERAGE(OFFSET($DS$3,0,0,'Données projet'!$E$14+1,1))-AVERAGE(OFFSET($H$3,0,0,'Données projet'!$E$14+1,1))</f>
        <v>399.92909819003523</v>
      </c>
      <c r="DU105" s="60">
        <f t="shared" si="98"/>
        <v>163.7053537268381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5.5</v>
      </c>
      <c r="N106" s="14">
        <f>IF('Données projet'!$A$36&gt;35,N105+M106-V105,IF(A106&lt;'Données projet'!$A$36,$K$205^A106,IF(A106='Données projet'!$A$36,'Données projet'!$B$36,N105+M106-V105)))</f>
        <v>349.00000000000017</v>
      </c>
      <c r="O106" s="14">
        <f>N106*VLOOKUP('Données projet'!$B$9,Paramètres!$A$1:$I$89,3,0)*VLOOKUP('Données projet'!$B$9,Paramètres!$A$1:$I$89,5,0)</f>
        <v>315.7752000000001</v>
      </c>
      <c r="P106" s="14">
        <f t="shared" si="87"/>
        <v>74.473623067174074</v>
      </c>
      <c r="Q106" s="22">
        <f t="shared" si="107"/>
        <v>679.68336684199494</v>
      </c>
      <c r="R106" s="60">
        <f t="shared" si="55"/>
        <v>973.0167001753282</v>
      </c>
      <c r="S106" s="60">
        <f ca="1">AVERAGE(OFFSET($R$3,0,0,'Données projet'!$E$9+1,1))-AVERAGE(OFFSET($H$3,0,0,'Données projet'!$E$9+1,1))</f>
        <v>512.40280113190443</v>
      </c>
      <c r="T106" s="60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3.3974358974359005</v>
      </c>
      <c r="AI106" s="14">
        <f>IF('Données projet'!$A$62&gt;35,AI105+AH106-AQ105,IF(A106&lt;'Données projet'!$A$62,$AF$205^A106,IF(A106='Données projet'!$A$62,'Données projet'!$B$62,AI105+AH106-AQ105)))</f>
        <v>255.70512820512829</v>
      </c>
      <c r="AJ106" s="14">
        <f>AI106*VLOOKUP('Données projet'!$B$10,Paramètres!$A$1:$I$89,3,0)*VLOOKUP('Données projet'!$B$10,Paramètres!$A$1:$I$89,5,0)</f>
        <v>243.32900000000009</v>
      </c>
      <c r="AK106" s="14">
        <f t="shared" si="89"/>
        <v>59.155205795451359</v>
      </c>
      <c r="AL106" s="22">
        <f t="shared" si="58"/>
        <v>526.82665842707786</v>
      </c>
      <c r="AM106" s="60">
        <f t="shared" si="59"/>
        <v>820.15999176041123</v>
      </c>
      <c r="AN106" s="60">
        <f ca="1">AVERAGE(OFFSET($AM$3,0,0,'Données projet'!$E$10+1,1))-AVERAGE(OFFSET($H$3,0,0,'Données projet'!$E$10+1,1))</f>
        <v>407.20940357901344</v>
      </c>
      <c r="AO106" s="60">
        <f t="shared" si="90"/>
        <v>369.14696927548397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-1.9895196601282805E-13</v>
      </c>
      <c r="BE106" s="14">
        <f>BD106*VLOOKUP('Données projet'!$B$11,Paramètres!$A$1:$I$89,3,0)*VLOOKUP('Données projet'!$B$11,Paramètres!$A$1:$I$89,5,0)</f>
        <v>-1.738044375088066E-13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202.5548390231225</v>
      </c>
      <c r="BJ106" s="60">
        <f t="shared" si="92"/>
        <v>184.62184077734179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5.5</v>
      </c>
      <c r="BY106" s="13">
        <f>IF('Données projet'!$A$114&gt;35,BY105+BX106-CG105,IF(A106&lt;'Données projet'!$A$114,$BV$205^A106,IF(A106='Données projet'!$A$114,'Données projet'!$B$114,BY105+BX106-CG105)))</f>
        <v>349.00000000000017</v>
      </c>
      <c r="BZ106" s="14">
        <f>BY106*VLOOKUP('Données projet'!$B$12,Paramètres!$A$1:$I$89,3,0)*VLOOKUP('Données projet'!$B$12,Paramètres!$A$1:$I$89,5,0)</f>
        <v>337.55280000000016</v>
      </c>
      <c r="CA106" s="14">
        <f t="shared" si="93"/>
        <v>78.994127037921999</v>
      </c>
      <c r="CB106" s="22">
        <f t="shared" si="64"/>
        <v>725.48589792438099</v>
      </c>
      <c r="CC106" s="60">
        <f t="shared" si="65"/>
        <v>1018.8192312577144</v>
      </c>
      <c r="CD106" s="60">
        <f ca="1">AVERAGE(OFFSET($CC$3,0,0,'Données projet'!$E$12+1,1))-AVERAGE(OFFSET($H$3,0,0,'Données projet'!$E$12+1,1))</f>
        <v>544.70109088764275</v>
      </c>
      <c r="CE106" s="60">
        <f t="shared" si="94"/>
        <v>294.45557293177131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-2.2737367544323206E-13</v>
      </c>
      <c r="CU106" s="18">
        <f>CT106*VLOOKUP('Données projet'!$B$13,Paramètres!$A$1:$I$89,3,0)*VLOOKUP('Données projet'!$B$13,Paramètres!$A$1:$I$89,5,0)</f>
        <v>-1.2710188457276673E-13</v>
      </c>
      <c r="CV106" s="14" t="e">
        <f t="shared" si="95"/>
        <v>#NUM!</v>
      </c>
      <c r="CW106" s="22" t="e">
        <f t="shared" si="67"/>
        <v>#NUM!</v>
      </c>
      <c r="CX106" s="60" t="e">
        <f t="shared" si="68"/>
        <v>#NUM!</v>
      </c>
      <c r="CY106" s="60">
        <f ca="1">AVERAGE(OFFSET($CX$3,0,0,'Données projet'!$E$13+1,1))-AVERAGE(OFFSET($H$3,0,0,'Données projet'!$E$13+1,1))</f>
        <v>364.18190245972994</v>
      </c>
      <c r="CZ106" s="60">
        <f t="shared" si="96"/>
        <v>509.86381152100745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-1.1368683772161603E-13</v>
      </c>
      <c r="DP106" s="18">
        <f>DO106*VLOOKUP('Données projet'!$B$14,Paramètres!$A$1:$I$89,3,0)*VLOOKUP('Données projet'!$B$14,Paramètres!$A$1:$I$89,5,0)</f>
        <v>-5.3205440053716299E-14</v>
      </c>
      <c r="DQ106" s="14" t="e">
        <f t="shared" si="97"/>
        <v>#NUM!</v>
      </c>
      <c r="DR106" s="22" t="e">
        <f t="shared" si="70"/>
        <v>#NUM!</v>
      </c>
      <c r="DS106" s="60" t="e">
        <f t="shared" si="71"/>
        <v>#NUM!</v>
      </c>
      <c r="DT106" s="60">
        <f ca="1">AVERAGE(OFFSET($DS$3,0,0,'Données projet'!$E$14+1,1))-AVERAGE(OFFSET($H$3,0,0,'Données projet'!$E$14+1,1))</f>
        <v>399.92909819003523</v>
      </c>
      <c r="DU106" s="60">
        <f t="shared" si="98"/>
        <v>163.7053537268381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5.5</v>
      </c>
      <c r="N107" s="14">
        <f>IF('Données projet'!$A$36&gt;35,N106+M107-V106,IF(A107&lt;'Données projet'!$A$36,$K$205^A107,IF(A107='Données projet'!$A$36,'Données projet'!$B$36,N106+M107-V106)))</f>
        <v>354.50000000000017</v>
      </c>
      <c r="O107" s="14">
        <f>N107*VLOOKUP('Données projet'!$B$9,Paramètres!$A$1:$I$89,3,0)*VLOOKUP('Données projet'!$B$9,Paramètres!$A$1:$I$89,5,0)</f>
        <v>320.75160000000017</v>
      </c>
      <c r="P107" s="14">
        <f t="shared" si="87"/>
        <v>75.509717301059425</v>
      </c>
      <c r="Q107" s="22">
        <f t="shared" si="107"/>
        <v>690.15512763267873</v>
      </c>
      <c r="R107" s="60">
        <f t="shared" si="55"/>
        <v>983.4884609660121</v>
      </c>
      <c r="S107" s="60">
        <f ca="1">AVERAGE(OFFSET($R$3,0,0,'Données projet'!$E$9+1,1))-AVERAGE(OFFSET($H$3,0,0,'Données projet'!$E$9+1,1))</f>
        <v>512.40280113190443</v>
      </c>
      <c r="T107" s="60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3.3974358974359005</v>
      </c>
      <c r="AI107" s="14">
        <f>IF('Données projet'!$A$62&gt;35,AI106+AH107-AQ106,IF(A107&lt;'Données projet'!$A$62,$AF$205^A107,IF(A107='Données projet'!$A$62,'Données projet'!$B$62,AI106+AH107-AQ106)))</f>
        <v>259.1025641025642</v>
      </c>
      <c r="AJ107" s="14">
        <f>AI107*VLOOKUP('Données projet'!$B$10,Paramètres!$A$1:$I$89,3,0)*VLOOKUP('Données projet'!$B$10,Paramètres!$A$1:$I$89,5,0)</f>
        <v>246.5620000000001</v>
      </c>
      <c r="AK107" s="14">
        <f t="shared" si="89"/>
        <v>59.849152632434773</v>
      </c>
      <c r="AL107" s="22">
        <f t="shared" si="58"/>
        <v>533.6660908348241</v>
      </c>
      <c r="AM107" s="60">
        <f t="shared" si="59"/>
        <v>826.99942416815747</v>
      </c>
      <c r="AN107" s="60">
        <f ca="1">AVERAGE(OFFSET($AM$3,0,0,'Données projet'!$E$10+1,1))-AVERAGE(OFFSET($H$3,0,0,'Données projet'!$E$10+1,1))</f>
        <v>407.20940357901344</v>
      </c>
      <c r="AO107" s="60">
        <f t="shared" si="90"/>
        <v>369.14696927548397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-1.9895196601282805E-13</v>
      </c>
      <c r="BE107" s="14">
        <f>BD107*VLOOKUP('Données projet'!$B$11,Paramètres!$A$1:$I$89,3,0)*VLOOKUP('Données projet'!$B$11,Paramètres!$A$1:$I$89,5,0)</f>
        <v>-1.738044375088066E-13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202.5548390231225</v>
      </c>
      <c r="BJ107" s="60">
        <f t="shared" si="92"/>
        <v>184.62184077734179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5.5</v>
      </c>
      <c r="BY107" s="13">
        <f>IF('Données projet'!$A$114&gt;35,BY106+BX107-CG106,IF(A107&lt;'Données projet'!$A$114,$BV$205^A107,IF(A107='Données projet'!$A$114,'Données projet'!$B$114,BY106+BX107-CG106)))</f>
        <v>354.50000000000017</v>
      </c>
      <c r="BZ107" s="14">
        <f>BY107*VLOOKUP('Données projet'!$B$12,Paramètres!$A$1:$I$89,3,0)*VLOOKUP('Données projet'!$B$12,Paramètres!$A$1:$I$89,5,0)</f>
        <v>342.8724000000002</v>
      </c>
      <c r="CA107" s="14">
        <f t="shared" si="93"/>
        <v>80.093111566457409</v>
      </c>
      <c r="CB107" s="22">
        <f t="shared" si="64"/>
        <v>736.66493264491362</v>
      </c>
      <c r="CC107" s="60">
        <f t="shared" si="65"/>
        <v>1029.998265978247</v>
      </c>
      <c r="CD107" s="60">
        <f ca="1">AVERAGE(OFFSET($CC$3,0,0,'Données projet'!$E$12+1,1))-AVERAGE(OFFSET($H$3,0,0,'Données projet'!$E$12+1,1))</f>
        <v>544.70109088764275</v>
      </c>
      <c r="CE107" s="60">
        <f t="shared" si="94"/>
        <v>294.45557293177131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-2.2737367544323206E-13</v>
      </c>
      <c r="CU107" s="18">
        <f>CT107*VLOOKUP('Données projet'!$B$13,Paramètres!$A$1:$I$89,3,0)*VLOOKUP('Données projet'!$B$13,Paramètres!$A$1:$I$89,5,0)</f>
        <v>-1.2710188457276673E-13</v>
      </c>
      <c r="CV107" s="14" t="e">
        <f t="shared" si="95"/>
        <v>#NUM!</v>
      </c>
      <c r="CW107" s="22" t="e">
        <f t="shared" si="67"/>
        <v>#NUM!</v>
      </c>
      <c r="CX107" s="60" t="e">
        <f t="shared" si="68"/>
        <v>#NUM!</v>
      </c>
      <c r="CY107" s="60">
        <f ca="1">AVERAGE(OFFSET($CX$3,0,0,'Données projet'!$E$13+1,1))-AVERAGE(OFFSET($H$3,0,0,'Données projet'!$E$13+1,1))</f>
        <v>364.18190245972994</v>
      </c>
      <c r="CZ107" s="60">
        <f t="shared" si="96"/>
        <v>509.86381152100745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-1.1368683772161603E-13</v>
      </c>
      <c r="DP107" s="18">
        <f>DO107*VLOOKUP('Données projet'!$B$14,Paramètres!$A$1:$I$89,3,0)*VLOOKUP('Données projet'!$B$14,Paramètres!$A$1:$I$89,5,0)</f>
        <v>-5.3205440053716299E-14</v>
      </c>
      <c r="DQ107" s="14" t="e">
        <f t="shared" si="97"/>
        <v>#NUM!</v>
      </c>
      <c r="DR107" s="22" t="e">
        <f t="shared" si="70"/>
        <v>#NUM!</v>
      </c>
      <c r="DS107" s="60" t="e">
        <f t="shared" si="71"/>
        <v>#NUM!</v>
      </c>
      <c r="DT107" s="60">
        <f ca="1">AVERAGE(OFFSET($DS$3,0,0,'Données projet'!$E$14+1,1))-AVERAGE(OFFSET($H$3,0,0,'Données projet'!$E$14+1,1))</f>
        <v>399.92909819003523</v>
      </c>
      <c r="DU107" s="60">
        <f t="shared" si="98"/>
        <v>163.7053537268381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360</v>
      </c>
      <c r="L108" s="13">
        <f>VLOOKUP(A108,'Données projet'!$A$35:$I$55,9,0)</f>
        <v>5.5</v>
      </c>
      <c r="M108" s="13">
        <f t="array" ref="M108">INDEX(L:L,MIN(IF(ISNUMBER(L108:L304),ROW(L108:L304),"")))</f>
        <v>5.5</v>
      </c>
      <c r="N108" s="14">
        <f>IF('Données projet'!$A$36&gt;35,N107+M108-V107,IF(A108&lt;'Données projet'!$A$36,$K$205^A108,IF(A108='Données projet'!$A$36,'Données projet'!$B$36,N107+M108-V107)))</f>
        <v>360.00000000000017</v>
      </c>
      <c r="O108" s="14">
        <f>N108*VLOOKUP('Données projet'!$B$9,Paramètres!$A$1:$I$89,3,0)*VLOOKUP('Données projet'!$B$9,Paramètres!$A$1:$I$89,5,0)</f>
        <v>325.72800000000018</v>
      </c>
      <c r="P108" s="14">
        <f t="shared" si="87"/>
        <v>76.543942036894109</v>
      </c>
      <c r="Q108" s="22">
        <f t="shared" si="107"/>
        <v>700.62363238092428</v>
      </c>
      <c r="R108" s="60">
        <f t="shared" si="55"/>
        <v>993.95696571425765</v>
      </c>
      <c r="S108" s="60">
        <f ca="1">AVERAGE(OFFSET($R$3,0,0,'Données projet'!$E$9+1,1))-AVERAGE(OFFSET($H$3,0,0,'Données projet'!$E$9+1,1))</f>
        <v>512.40280113190443</v>
      </c>
      <c r="T108" s="60">
        <f t="shared" si="88"/>
        <v>278.21741231699929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53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3.3974358974359005</v>
      </c>
      <c r="AI108" s="14">
        <f>IF('Données projet'!$A$62&gt;35,AI107+AH108-AQ107,IF(A108&lt;'Données projet'!$A$62,$AF$205^A108,IF(A108='Données projet'!$A$62,'Données projet'!$B$62,AI107+AH108-AQ107)))</f>
        <v>262.50000000000011</v>
      </c>
      <c r="AJ108" s="14">
        <f>AI108*VLOOKUP('Données projet'!$B$10,Paramètres!$A$1:$I$89,3,0)*VLOOKUP('Données projet'!$B$10,Paramètres!$A$1:$I$89,5,0)</f>
        <v>249.7950000000001</v>
      </c>
      <c r="AK108" s="14">
        <f t="shared" si="89"/>
        <v>60.542041092116655</v>
      </c>
      <c r="AL108" s="22">
        <f t="shared" si="58"/>
        <v>540.50367990210327</v>
      </c>
      <c r="AM108" s="60">
        <f t="shared" si="59"/>
        <v>833.83701323543664</v>
      </c>
      <c r="AN108" s="60">
        <f ca="1">AVERAGE(OFFSET($AM$3,0,0,'Données projet'!$E$10+1,1))-AVERAGE(OFFSET($H$3,0,0,'Données projet'!$E$10+1,1))</f>
        <v>407.20940357901344</v>
      </c>
      <c r="AO108" s="60">
        <f t="shared" si="90"/>
        <v>369.14696927548397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-1.9895196601282805E-13</v>
      </c>
      <c r="BE108" s="14">
        <f>BD108*VLOOKUP('Données projet'!$B$11,Paramètres!$A$1:$I$89,3,0)*VLOOKUP('Données projet'!$B$11,Paramètres!$A$1:$I$89,5,0)</f>
        <v>-1.738044375088066E-13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202.5548390231225</v>
      </c>
      <c r="BJ108" s="60">
        <f t="shared" si="92"/>
        <v>184.62184077734179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360</v>
      </c>
      <c r="BW108" s="13">
        <f>VLOOKUP(A108,'Données projet'!$A$113:$I$133,9,0)</f>
        <v>5.5</v>
      </c>
      <c r="BX108" s="13">
        <f t="array" ref="BX108">INDEX(BW:BW,MIN(IF(ISNUMBER(BW108:BW304),ROW(BW108:BW304),"")))</f>
        <v>5.5</v>
      </c>
      <c r="BY108" s="13">
        <f>IF('Données projet'!$A$114&gt;35,BY107+BX108-CG107,IF(A108&lt;'Données projet'!$A$114,$BV$205^A108,IF(A108='Données projet'!$A$114,'Données projet'!$B$114,BY107+BX108-CG107)))</f>
        <v>360.00000000000017</v>
      </c>
      <c r="BZ108" s="14">
        <f>BY108*VLOOKUP('Données projet'!$B$12,Paramètres!$A$1:$I$89,3,0)*VLOOKUP('Données projet'!$B$12,Paramètres!$A$1:$I$89,5,0)</f>
        <v>348.19200000000018</v>
      </c>
      <c r="CA108" s="14">
        <f t="shared" si="93"/>
        <v>81.190113119538722</v>
      </c>
      <c r="CB108" s="22">
        <f t="shared" si="64"/>
        <v>747.84051368319672</v>
      </c>
      <c r="CC108" s="60">
        <f t="shared" si="65"/>
        <v>1041.1738470165301</v>
      </c>
      <c r="CD108" s="60">
        <f ca="1">AVERAGE(OFFSET($CC$3,0,0,'Données projet'!$E$12+1,1))-AVERAGE(OFFSET($H$3,0,0,'Données projet'!$E$12+1,1))</f>
        <v>544.70109088764275</v>
      </c>
      <c r="CE108" s="60">
        <f t="shared" si="94"/>
        <v>294.45557293177131</v>
      </c>
      <c r="CF108" s="16">
        <f>IF(ISNA(VLOOKUP(A108,'Données projet'!$A$113:$I$133,3,0)),0,VLOOKUP(A108,'Données projet'!$A$113:$I$133,3,0))</f>
        <v>9</v>
      </c>
      <c r="CG108" s="16">
        <f>IF(ISNA(VLOOKUP(A108,'Données projet'!$A$113:$I$133,4,0)),0,VLOOKUP(A108,'Données projet'!$A$113:$I$133,4,0))</f>
        <v>53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-2.2737367544323206E-13</v>
      </c>
      <c r="CU108" s="18">
        <f>CT108*VLOOKUP('Données projet'!$B$13,Paramètres!$A$1:$I$89,3,0)*VLOOKUP('Données projet'!$B$13,Paramètres!$A$1:$I$89,5,0)</f>
        <v>-1.2710188457276673E-13</v>
      </c>
      <c r="CV108" s="14" t="e">
        <f t="shared" si="95"/>
        <v>#NUM!</v>
      </c>
      <c r="CW108" s="22" t="e">
        <f t="shared" si="67"/>
        <v>#NUM!</v>
      </c>
      <c r="CX108" s="60" t="e">
        <f t="shared" si="68"/>
        <v>#NUM!</v>
      </c>
      <c r="CY108" s="60">
        <f ca="1">AVERAGE(OFFSET($CX$3,0,0,'Données projet'!$E$13+1,1))-AVERAGE(OFFSET($H$3,0,0,'Données projet'!$E$13+1,1))</f>
        <v>364.18190245972994</v>
      </c>
      <c r="CZ108" s="60">
        <f t="shared" si="96"/>
        <v>509.86381152100745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-1.1368683772161603E-13</v>
      </c>
      <c r="DP108" s="18">
        <f>DO108*VLOOKUP('Données projet'!$B$14,Paramètres!$A$1:$I$89,3,0)*VLOOKUP('Données projet'!$B$14,Paramètres!$A$1:$I$89,5,0)</f>
        <v>-5.3205440053716299E-14</v>
      </c>
      <c r="DQ108" s="14" t="e">
        <f t="shared" si="97"/>
        <v>#NUM!</v>
      </c>
      <c r="DR108" s="22" t="e">
        <f t="shared" si="70"/>
        <v>#NUM!</v>
      </c>
      <c r="DS108" s="60" t="e">
        <f t="shared" si="71"/>
        <v>#NUM!</v>
      </c>
      <c r="DT108" s="60">
        <f ca="1">AVERAGE(OFFSET($DS$3,0,0,'Données projet'!$E$14+1,1))-AVERAGE(OFFSET($H$3,0,0,'Données projet'!$E$14+1,1))</f>
        <v>399.92909819003523</v>
      </c>
      <c r="DU108" s="60">
        <f t="shared" si="98"/>
        <v>163.7053537268381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2.4500000000000002</v>
      </c>
      <c r="N109" s="14">
        <f>IF('Données projet'!$A$36&gt;35,N108+M109-V108,IF(A109&lt;'Données projet'!$A$36,$K$205^A109,IF(A109='Données projet'!$A$36,'Données projet'!$B$36,N108+M109-V108)))</f>
        <v>309.45000000000016</v>
      </c>
      <c r="O109" s="14">
        <f>N109*VLOOKUP('Données projet'!$B$9,Paramètres!$A$1:$I$89,3,0)*VLOOKUP('Données projet'!$B$9,Paramètres!$A$1:$I$89,5,0)</f>
        <v>279.99036000000012</v>
      </c>
      <c r="P109" s="14">
        <f t="shared" si="87"/>
        <v>66.964971667908728</v>
      </c>
      <c r="Q109" s="22">
        <f t="shared" si="107"/>
        <v>604.28053598827455</v>
      </c>
      <c r="R109" s="60">
        <f t="shared" si="55"/>
        <v>897.61386932160781</v>
      </c>
      <c r="S109" s="60">
        <f ca="1">AVERAGE(OFFSET($R$3,0,0,'Données projet'!$E$9+1,1))-AVERAGE(OFFSET($H$3,0,0,'Données projet'!$E$9+1,1))</f>
        <v>512.40280113190443</v>
      </c>
      <c r="T109" s="60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3.3974358974359005</v>
      </c>
      <c r="AI109" s="14">
        <f>IF('Données projet'!$A$62&gt;35,AI108+AH109-AQ108,IF(A109&lt;'Données projet'!$A$62,$AF$205^A109,IF(A109='Données projet'!$A$62,'Données projet'!$B$62,AI108+AH109-AQ108)))</f>
        <v>265.89743589743603</v>
      </c>
      <c r="AJ109" s="14">
        <f>AI109*VLOOKUP('Données projet'!$B$10,Paramètres!$A$1:$I$89,3,0)*VLOOKUP('Données projet'!$B$10,Paramètres!$A$1:$I$89,5,0)</f>
        <v>253.02800000000013</v>
      </c>
      <c r="AK109" s="14">
        <f t="shared" si="89"/>
        <v>61.233886456476277</v>
      </c>
      <c r="AL109" s="22">
        <f t="shared" si="58"/>
        <v>547.33945224502975</v>
      </c>
      <c r="AM109" s="60">
        <f t="shared" si="59"/>
        <v>840.67278557836312</v>
      </c>
      <c r="AN109" s="60">
        <f ca="1">AVERAGE(OFFSET($AM$3,0,0,'Données projet'!$E$10+1,1))-AVERAGE(OFFSET($H$3,0,0,'Données projet'!$E$10+1,1))</f>
        <v>407.20940357901344</v>
      </c>
      <c r="AO109" s="60">
        <f t="shared" si="90"/>
        <v>369.14696927548397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-1.9895196601282805E-13</v>
      </c>
      <c r="BE109" s="14">
        <f>BD109*VLOOKUP('Données projet'!$B$11,Paramètres!$A$1:$I$89,3,0)*VLOOKUP('Données projet'!$B$11,Paramètres!$A$1:$I$89,5,0)</f>
        <v>-1.738044375088066E-13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202.5548390231225</v>
      </c>
      <c r="BJ109" s="60">
        <f t="shared" si="92"/>
        <v>184.62184077734179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2.4500000000000002</v>
      </c>
      <c r="BY109" s="13">
        <f>IF('Données projet'!$A$114&gt;35,BY108+BX109-CG108,IF(A109&lt;'Données projet'!$A$114,$BV$205^A109,IF(A109='Données projet'!$A$114,'Données projet'!$B$114,BY108+BX109-CG108)))</f>
        <v>309.45000000000016</v>
      </c>
      <c r="BZ109" s="14">
        <f>BY109*VLOOKUP('Données projet'!$B$12,Paramètres!$A$1:$I$89,3,0)*VLOOKUP('Données projet'!$B$12,Paramètres!$A$1:$I$89,5,0)</f>
        <v>299.30004000000014</v>
      </c>
      <c r="CA109" s="14">
        <f t="shared" si="93"/>
        <v>71.029705030656004</v>
      </c>
      <c r="CB109" s="22">
        <f t="shared" si="64"/>
        <v>644.99097259505936</v>
      </c>
      <c r="CC109" s="60">
        <f t="shared" si="65"/>
        <v>938.32430592839273</v>
      </c>
      <c r="CD109" s="60">
        <f ca="1">AVERAGE(OFFSET($CC$3,0,0,'Données projet'!$E$12+1,1))-AVERAGE(OFFSET($H$3,0,0,'Données projet'!$E$12+1,1))</f>
        <v>544.70109088764275</v>
      </c>
      <c r="CE109" s="60">
        <f t="shared" si="94"/>
        <v>294.45557293177131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-2.2737367544323206E-13</v>
      </c>
      <c r="CU109" s="18">
        <f>CT109*VLOOKUP('Données projet'!$B$13,Paramètres!$A$1:$I$89,3,0)*VLOOKUP('Données projet'!$B$13,Paramètres!$A$1:$I$89,5,0)</f>
        <v>-1.2710188457276673E-13</v>
      </c>
      <c r="CV109" s="14" t="e">
        <f t="shared" si="95"/>
        <v>#NUM!</v>
      </c>
      <c r="CW109" s="22" t="e">
        <f t="shared" si="67"/>
        <v>#NUM!</v>
      </c>
      <c r="CX109" s="60" t="e">
        <f t="shared" si="68"/>
        <v>#NUM!</v>
      </c>
      <c r="CY109" s="60">
        <f ca="1">AVERAGE(OFFSET($CX$3,0,0,'Données projet'!$E$13+1,1))-AVERAGE(OFFSET($H$3,0,0,'Données projet'!$E$13+1,1))</f>
        <v>364.18190245972994</v>
      </c>
      <c r="CZ109" s="60">
        <f t="shared" si="96"/>
        <v>509.86381152100745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-1.1368683772161603E-13</v>
      </c>
      <c r="DP109" s="18">
        <f>DO109*VLOOKUP('Données projet'!$B$14,Paramètres!$A$1:$I$89,3,0)*VLOOKUP('Données projet'!$B$14,Paramètres!$A$1:$I$89,5,0)</f>
        <v>-5.3205440053716299E-14</v>
      </c>
      <c r="DQ109" s="14" t="e">
        <f t="shared" si="97"/>
        <v>#NUM!</v>
      </c>
      <c r="DR109" s="22" t="e">
        <f t="shared" si="70"/>
        <v>#NUM!</v>
      </c>
      <c r="DS109" s="60" t="e">
        <f t="shared" si="71"/>
        <v>#NUM!</v>
      </c>
      <c r="DT109" s="60">
        <f ca="1">AVERAGE(OFFSET($DS$3,0,0,'Données projet'!$E$14+1,1))-AVERAGE(OFFSET($H$3,0,0,'Données projet'!$E$14+1,1))</f>
        <v>399.92909819003523</v>
      </c>
      <c r="DU109" s="60">
        <f t="shared" si="98"/>
        <v>163.7053537268381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2.4500000000000002</v>
      </c>
      <c r="N110" s="14">
        <f>IF('Données projet'!$A$36&gt;35,N109+M110-V109,IF(A110&lt;'Données projet'!$A$36,$K$205^A110,IF(A110='Données projet'!$A$36,'Données projet'!$B$36,N109+M110-V109)))</f>
        <v>311.90000000000015</v>
      </c>
      <c r="O110" s="14">
        <f>N110*VLOOKUP('Données projet'!$B$9,Paramètres!$A$1:$I$89,3,0)*VLOOKUP('Données projet'!$B$9,Paramètres!$A$1:$I$89,5,0)</f>
        <v>282.20712000000015</v>
      </c>
      <c r="P110" s="14">
        <f t="shared" si="87"/>
        <v>67.433223428275326</v>
      </c>
      <c r="Q110" s="22">
        <f t="shared" si="107"/>
        <v>608.95693147091299</v>
      </c>
      <c r="R110" s="60">
        <f t="shared" si="55"/>
        <v>902.29026480424636</v>
      </c>
      <c r="S110" s="60">
        <f ca="1">AVERAGE(OFFSET($R$3,0,0,'Données projet'!$E$9+1,1))-AVERAGE(OFFSET($H$3,0,0,'Données projet'!$E$9+1,1))</f>
        <v>512.40280113190443</v>
      </c>
      <c r="T110" s="60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3.3974358974359005</v>
      </c>
      <c r="AI110" s="14">
        <f>IF('Données projet'!$A$62&gt;35,AI109+AH110-AQ109,IF(A110&lt;'Données projet'!$A$62,$AF$205^A110,IF(A110='Données projet'!$A$62,'Données projet'!$B$62,AI109+AH110-AQ109)))</f>
        <v>269.29487179487194</v>
      </c>
      <c r="AJ110" s="14">
        <f>AI110*VLOOKUP('Données projet'!$B$10,Paramètres!$A$1:$I$89,3,0)*VLOOKUP('Données projet'!$B$10,Paramètres!$A$1:$I$89,5,0)</f>
        <v>256.26100000000014</v>
      </c>
      <c r="AK110" s="14">
        <f t="shared" si="89"/>
        <v>61.924703594514909</v>
      </c>
      <c r="AL110" s="22">
        <f t="shared" si="58"/>
        <v>554.1734337604471</v>
      </c>
      <c r="AM110" s="60">
        <f t="shared" si="59"/>
        <v>847.50676709378035</v>
      </c>
      <c r="AN110" s="60">
        <f ca="1">AVERAGE(OFFSET($AM$3,0,0,'Données projet'!$E$10+1,1))-AVERAGE(OFFSET($H$3,0,0,'Données projet'!$E$10+1,1))</f>
        <v>407.20940357901344</v>
      </c>
      <c r="AO110" s="60">
        <f t="shared" si="90"/>
        <v>369.14696927548397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-1.9895196601282805E-13</v>
      </c>
      <c r="BE110" s="14">
        <f>BD110*VLOOKUP('Données projet'!$B$11,Paramètres!$A$1:$I$89,3,0)*VLOOKUP('Données projet'!$B$11,Paramètres!$A$1:$I$89,5,0)</f>
        <v>-1.738044375088066E-13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202.5548390231225</v>
      </c>
      <c r="BJ110" s="60">
        <f t="shared" si="92"/>
        <v>184.62184077734179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2.4500000000000002</v>
      </c>
      <c r="BY110" s="13">
        <f>IF('Données projet'!$A$114&gt;35,BY109+BX110-CG109,IF(A110&lt;'Données projet'!$A$114,$BV$205^A110,IF(A110='Données projet'!$A$114,'Données projet'!$B$114,BY109+BX110-CG109)))</f>
        <v>311.90000000000015</v>
      </c>
      <c r="BZ110" s="14">
        <f>BY110*VLOOKUP('Données projet'!$B$12,Paramètres!$A$1:$I$89,3,0)*VLOOKUP('Données projet'!$B$12,Paramètres!$A$1:$I$89,5,0)</f>
        <v>301.66968000000014</v>
      </c>
      <c r="CA110" s="14">
        <f t="shared" si="93"/>
        <v>71.526379390257944</v>
      </c>
      <c r="CB110" s="22">
        <f t="shared" si="64"/>
        <v>649.98313677136616</v>
      </c>
      <c r="CC110" s="60">
        <f t="shared" si="65"/>
        <v>943.31647010469942</v>
      </c>
      <c r="CD110" s="60">
        <f ca="1">AVERAGE(OFFSET($CC$3,0,0,'Données projet'!$E$12+1,1))-AVERAGE(OFFSET($H$3,0,0,'Données projet'!$E$12+1,1))</f>
        <v>544.70109088764275</v>
      </c>
      <c r="CE110" s="60">
        <f t="shared" si="94"/>
        <v>294.45557293177131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-2.2737367544323206E-13</v>
      </c>
      <c r="CU110" s="18">
        <f>CT110*VLOOKUP('Données projet'!$B$13,Paramètres!$A$1:$I$89,3,0)*VLOOKUP('Données projet'!$B$13,Paramètres!$A$1:$I$89,5,0)</f>
        <v>-1.2710188457276673E-13</v>
      </c>
      <c r="CV110" s="14" t="e">
        <f t="shared" si="95"/>
        <v>#NUM!</v>
      </c>
      <c r="CW110" s="22" t="e">
        <f t="shared" si="67"/>
        <v>#NUM!</v>
      </c>
      <c r="CX110" s="60" t="e">
        <f t="shared" si="68"/>
        <v>#NUM!</v>
      </c>
      <c r="CY110" s="60">
        <f ca="1">AVERAGE(OFFSET($CX$3,0,0,'Données projet'!$E$13+1,1))-AVERAGE(OFFSET($H$3,0,0,'Données projet'!$E$13+1,1))</f>
        <v>364.18190245972994</v>
      </c>
      <c r="CZ110" s="60">
        <f t="shared" si="96"/>
        <v>509.86381152100745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-1.1368683772161603E-13</v>
      </c>
      <c r="DP110" s="18">
        <f>DO110*VLOOKUP('Données projet'!$B$14,Paramètres!$A$1:$I$89,3,0)*VLOOKUP('Données projet'!$B$14,Paramètres!$A$1:$I$89,5,0)</f>
        <v>-5.3205440053716299E-14</v>
      </c>
      <c r="DQ110" s="14" t="e">
        <f t="shared" si="97"/>
        <v>#NUM!</v>
      </c>
      <c r="DR110" s="22" t="e">
        <f t="shared" si="70"/>
        <v>#NUM!</v>
      </c>
      <c r="DS110" s="60" t="e">
        <f t="shared" si="71"/>
        <v>#NUM!</v>
      </c>
      <c r="DT110" s="60">
        <f ca="1">AVERAGE(OFFSET($DS$3,0,0,'Données projet'!$E$14+1,1))-AVERAGE(OFFSET($H$3,0,0,'Données projet'!$E$14+1,1))</f>
        <v>399.92909819003523</v>
      </c>
      <c r="DU110" s="60">
        <f t="shared" si="98"/>
        <v>163.7053537268381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2.4500000000000002</v>
      </c>
      <c r="N111" s="14">
        <f>IF('Données projet'!$A$36&gt;35,N110+M111-V110,IF(A111&lt;'Données projet'!$A$36,$K$205^A111,IF(A111='Données projet'!$A$36,'Données projet'!$B$36,N110+M111-V110)))</f>
        <v>314.35000000000014</v>
      </c>
      <c r="O111" s="14">
        <f>N111*VLOOKUP('Données projet'!$B$9,Paramètres!$A$1:$I$89,3,0)*VLOOKUP('Données projet'!$B$9,Paramètres!$A$1:$I$89,5,0)</f>
        <v>284.42388000000011</v>
      </c>
      <c r="P111" s="14">
        <f t="shared" si="87"/>
        <v>67.901047242314846</v>
      </c>
      <c r="Q111" s="22">
        <f t="shared" si="107"/>
        <v>613.63258161369856</v>
      </c>
      <c r="R111" s="60">
        <f t="shared" si="55"/>
        <v>906.96591494703193</v>
      </c>
      <c r="S111" s="60">
        <f ca="1">AVERAGE(OFFSET($R$3,0,0,'Données projet'!$E$9+1,1))-AVERAGE(OFFSET($H$3,0,0,'Données projet'!$E$9+1,1))</f>
        <v>512.40280113190443</v>
      </c>
      <c r="T111" s="60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3.3974358974359005</v>
      </c>
      <c r="AI111" s="14">
        <f>IF('Données projet'!$A$62&gt;35,AI110+AH111-AQ110,IF(A111&lt;'Données projet'!$A$62,$AF$205^A111,IF(A111='Données projet'!$A$62,'Données projet'!$B$62,AI110+AH111-AQ110)))</f>
        <v>272.69230769230785</v>
      </c>
      <c r="AJ111" s="14">
        <f>AI111*VLOOKUP('Données projet'!$B$10,Paramètres!$A$1:$I$89,3,0)*VLOOKUP('Données projet'!$B$10,Paramètres!$A$1:$I$89,5,0)</f>
        <v>259.4940000000002</v>
      </c>
      <c r="AK111" s="14">
        <f t="shared" si="89"/>
        <v>62.614506978482915</v>
      </c>
      <c r="AL111" s="22">
        <f t="shared" si="58"/>
        <v>561.00564965419142</v>
      </c>
      <c r="AM111" s="60">
        <f t="shared" si="59"/>
        <v>854.33898298752479</v>
      </c>
      <c r="AN111" s="60">
        <f ca="1">AVERAGE(OFFSET($AM$3,0,0,'Données projet'!$E$10+1,1))-AVERAGE(OFFSET($H$3,0,0,'Données projet'!$E$10+1,1))</f>
        <v>407.20940357901344</v>
      </c>
      <c r="AO111" s="60">
        <f t="shared" si="90"/>
        <v>369.14696927548397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-1.9895196601282805E-13</v>
      </c>
      <c r="BE111" s="14">
        <f>BD111*VLOOKUP('Données projet'!$B$11,Paramètres!$A$1:$I$89,3,0)*VLOOKUP('Données projet'!$B$11,Paramètres!$A$1:$I$89,5,0)</f>
        <v>-1.738044375088066E-13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202.5548390231225</v>
      </c>
      <c r="BJ111" s="60">
        <f t="shared" si="92"/>
        <v>184.62184077734179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2.4500000000000002</v>
      </c>
      <c r="BY111" s="13">
        <f>IF('Données projet'!$A$114&gt;35,BY110+BX111-CG110,IF(A111&lt;'Données projet'!$A$114,$BV$205^A111,IF(A111='Données projet'!$A$114,'Données projet'!$B$114,BY110+BX111-CG110)))</f>
        <v>314.35000000000014</v>
      </c>
      <c r="BZ111" s="14">
        <f>BY111*VLOOKUP('Données projet'!$B$12,Paramètres!$A$1:$I$89,3,0)*VLOOKUP('Données projet'!$B$12,Paramètres!$A$1:$I$89,5,0)</f>
        <v>304.03932000000015</v>
      </c>
      <c r="CA111" s="14">
        <f t="shared" si="93"/>
        <v>72.022599827449113</v>
      </c>
      <c r="CB111" s="22">
        <f t="shared" si="64"/>
        <v>654.97451036614086</v>
      </c>
      <c r="CC111" s="60">
        <f t="shared" si="65"/>
        <v>948.30784369947423</v>
      </c>
      <c r="CD111" s="60">
        <f ca="1">AVERAGE(OFFSET($CC$3,0,0,'Données projet'!$E$12+1,1))-AVERAGE(OFFSET($H$3,0,0,'Données projet'!$E$12+1,1))</f>
        <v>544.70109088764275</v>
      </c>
      <c r="CE111" s="60">
        <f t="shared" si="94"/>
        <v>294.45557293177131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-2.2737367544323206E-13</v>
      </c>
      <c r="CU111" s="18">
        <f>CT111*VLOOKUP('Données projet'!$B$13,Paramètres!$A$1:$I$89,3,0)*VLOOKUP('Données projet'!$B$13,Paramètres!$A$1:$I$89,5,0)</f>
        <v>-1.2710188457276673E-13</v>
      </c>
      <c r="CV111" s="14" t="e">
        <f t="shared" si="95"/>
        <v>#NUM!</v>
      </c>
      <c r="CW111" s="22" t="e">
        <f t="shared" si="67"/>
        <v>#NUM!</v>
      </c>
      <c r="CX111" s="60" t="e">
        <f t="shared" si="68"/>
        <v>#NUM!</v>
      </c>
      <c r="CY111" s="60">
        <f ca="1">AVERAGE(OFFSET($CX$3,0,0,'Données projet'!$E$13+1,1))-AVERAGE(OFFSET($H$3,0,0,'Données projet'!$E$13+1,1))</f>
        <v>364.18190245972994</v>
      </c>
      <c r="CZ111" s="60">
        <f t="shared" si="96"/>
        <v>509.86381152100745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-1.1368683772161603E-13</v>
      </c>
      <c r="DP111" s="18">
        <f>DO111*VLOOKUP('Données projet'!$B$14,Paramètres!$A$1:$I$89,3,0)*VLOOKUP('Données projet'!$B$14,Paramètres!$A$1:$I$89,5,0)</f>
        <v>-5.3205440053716299E-14</v>
      </c>
      <c r="DQ111" s="14" t="e">
        <f t="shared" si="97"/>
        <v>#NUM!</v>
      </c>
      <c r="DR111" s="22" t="e">
        <f t="shared" si="70"/>
        <v>#NUM!</v>
      </c>
      <c r="DS111" s="60" t="e">
        <f t="shared" si="71"/>
        <v>#NUM!</v>
      </c>
      <c r="DT111" s="60">
        <f ca="1">AVERAGE(OFFSET($DS$3,0,0,'Données projet'!$E$14+1,1))-AVERAGE(OFFSET($H$3,0,0,'Données projet'!$E$14+1,1))</f>
        <v>399.92909819003523</v>
      </c>
      <c r="DU111" s="60">
        <f t="shared" si="98"/>
        <v>163.7053537268381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2.4500000000000002</v>
      </c>
      <c r="N112" s="14">
        <f>IF('Données projet'!$A$36&gt;35,N111+M112-V111,IF(A112&lt;'Données projet'!$A$36,$K$205^A112,IF(A112='Données projet'!$A$36,'Données projet'!$B$36,N111+M112-V111)))</f>
        <v>316.80000000000013</v>
      </c>
      <c r="O112" s="14">
        <f>N112*VLOOKUP('Données projet'!$B$9,Paramètres!$A$1:$I$89,3,0)*VLOOKUP('Données projet'!$B$9,Paramètres!$A$1:$I$89,5,0)</f>
        <v>286.64064000000008</v>
      </c>
      <c r="P112" s="14">
        <f t="shared" si="87"/>
        <v>68.368446832003599</v>
      </c>
      <c r="Q112" s="22">
        <f t="shared" si="107"/>
        <v>618.30749289907305</v>
      </c>
      <c r="R112" s="60">
        <f t="shared" si="55"/>
        <v>911.64082623240643</v>
      </c>
      <c r="S112" s="60">
        <f ca="1">AVERAGE(OFFSET($R$3,0,0,'Données projet'!$E$9+1,1))-AVERAGE(OFFSET($H$3,0,0,'Données projet'!$E$9+1,1))</f>
        <v>512.40280113190443</v>
      </c>
      <c r="T112" s="60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3.3974358974359005</v>
      </c>
      <c r="AI112" s="14">
        <f>IF('Données projet'!$A$62&gt;35,AI111+AH112-AQ111,IF(A112&lt;'Données projet'!$A$62,$AF$205^A112,IF(A112='Données projet'!$A$62,'Données projet'!$B$62,AI111+AH112-AQ111)))</f>
        <v>276.08974358974376</v>
      </c>
      <c r="AJ112" s="14">
        <f>AI112*VLOOKUP('Données projet'!$B$10,Paramètres!$A$1:$I$89,3,0)*VLOOKUP('Données projet'!$B$10,Paramètres!$A$1:$I$89,5,0)</f>
        <v>262.72700000000015</v>
      </c>
      <c r="AK112" s="14">
        <f t="shared" si="89"/>
        <v>63.303310699274213</v>
      </c>
      <c r="AL112" s="22">
        <f t="shared" si="58"/>
        <v>567.83612446790278</v>
      </c>
      <c r="AM112" s="60">
        <f t="shared" si="59"/>
        <v>861.16945780123615</v>
      </c>
      <c r="AN112" s="60">
        <f ca="1">AVERAGE(OFFSET($AM$3,0,0,'Données projet'!$E$10+1,1))-AVERAGE(OFFSET($H$3,0,0,'Données projet'!$E$10+1,1))</f>
        <v>407.20940357901344</v>
      </c>
      <c r="AO112" s="60">
        <f t="shared" si="90"/>
        <v>369.14696927548397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-1.9895196601282805E-13</v>
      </c>
      <c r="BE112" s="14">
        <f>BD112*VLOOKUP('Données projet'!$B$11,Paramètres!$A$1:$I$89,3,0)*VLOOKUP('Données projet'!$B$11,Paramètres!$A$1:$I$89,5,0)</f>
        <v>-1.738044375088066E-13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202.5548390231225</v>
      </c>
      <c r="BJ112" s="60">
        <f t="shared" si="92"/>
        <v>184.62184077734179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2.4500000000000002</v>
      </c>
      <c r="BY112" s="13">
        <f>IF('Données projet'!$A$114&gt;35,BY111+BX112-CG111,IF(A112&lt;'Données projet'!$A$114,$BV$205^A112,IF(A112='Données projet'!$A$114,'Données projet'!$B$114,BY111+BX112-CG111)))</f>
        <v>316.80000000000013</v>
      </c>
      <c r="BZ112" s="14">
        <f>BY112*VLOOKUP('Données projet'!$B$12,Paramètres!$A$1:$I$89,3,0)*VLOOKUP('Données projet'!$B$12,Paramètres!$A$1:$I$89,5,0)</f>
        <v>306.40896000000015</v>
      </c>
      <c r="CA112" s="14">
        <f t="shared" si="93"/>
        <v>72.518370290127464</v>
      </c>
      <c r="CB112" s="22">
        <f t="shared" si="64"/>
        <v>659.96510025530552</v>
      </c>
      <c r="CC112" s="60">
        <f t="shared" si="65"/>
        <v>953.29843358863877</v>
      </c>
      <c r="CD112" s="60">
        <f ca="1">AVERAGE(OFFSET($CC$3,0,0,'Données projet'!$E$12+1,1))-AVERAGE(OFFSET($H$3,0,0,'Données projet'!$E$12+1,1))</f>
        <v>544.70109088764275</v>
      </c>
      <c r="CE112" s="60">
        <f t="shared" si="94"/>
        <v>294.45557293177131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-2.2737367544323206E-13</v>
      </c>
      <c r="CU112" s="18">
        <f>CT112*VLOOKUP('Données projet'!$B$13,Paramètres!$A$1:$I$89,3,0)*VLOOKUP('Données projet'!$B$13,Paramètres!$A$1:$I$89,5,0)</f>
        <v>-1.2710188457276673E-13</v>
      </c>
      <c r="CV112" s="14" t="e">
        <f t="shared" si="95"/>
        <v>#NUM!</v>
      </c>
      <c r="CW112" s="22" t="e">
        <f t="shared" si="67"/>
        <v>#NUM!</v>
      </c>
      <c r="CX112" s="60" t="e">
        <f t="shared" si="68"/>
        <v>#NUM!</v>
      </c>
      <c r="CY112" s="60">
        <f ca="1">AVERAGE(OFFSET($CX$3,0,0,'Données projet'!$E$13+1,1))-AVERAGE(OFFSET($H$3,0,0,'Données projet'!$E$13+1,1))</f>
        <v>364.18190245972994</v>
      </c>
      <c r="CZ112" s="60">
        <f t="shared" si="96"/>
        <v>509.86381152100745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-1.1368683772161603E-13</v>
      </c>
      <c r="DP112" s="18">
        <f>DO112*VLOOKUP('Données projet'!$B$14,Paramètres!$A$1:$I$89,3,0)*VLOOKUP('Données projet'!$B$14,Paramètres!$A$1:$I$89,5,0)</f>
        <v>-5.3205440053716299E-14</v>
      </c>
      <c r="DQ112" s="14" t="e">
        <f t="shared" si="97"/>
        <v>#NUM!</v>
      </c>
      <c r="DR112" s="22" t="e">
        <f t="shared" si="70"/>
        <v>#NUM!</v>
      </c>
      <c r="DS112" s="60" t="e">
        <f t="shared" si="71"/>
        <v>#NUM!</v>
      </c>
      <c r="DT112" s="60">
        <f ca="1">AVERAGE(OFFSET($DS$3,0,0,'Données projet'!$E$14+1,1))-AVERAGE(OFFSET($H$3,0,0,'Données projet'!$E$14+1,1))</f>
        <v>399.92909819003523</v>
      </c>
      <c r="DU112" s="60">
        <f t="shared" si="98"/>
        <v>163.7053537268381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2.4500000000000002</v>
      </c>
      <c r="N113" s="14">
        <f>IF('Données projet'!$A$36&gt;35,N112+M113-V112,IF(A113&lt;'Données projet'!$A$36,$K$205^A113,IF(A113='Données projet'!$A$36,'Données projet'!$B$36,N112+M113-V112)))</f>
        <v>319.25000000000011</v>
      </c>
      <c r="O113" s="14">
        <f>N113*VLOOKUP('Données projet'!$B$9,Paramètres!$A$1:$I$89,3,0)*VLOOKUP('Données projet'!$B$9,Paramètres!$A$1:$I$89,5,0)</f>
        <v>288.8574000000001</v>
      </c>
      <c r="P113" s="14">
        <f t="shared" si="87"/>
        <v>68.835425858424472</v>
      </c>
      <c r="Q113" s="22">
        <f t="shared" si="107"/>
        <v>622.98167170342276</v>
      </c>
      <c r="R113" s="60">
        <f t="shared" si="55"/>
        <v>916.31500503675602</v>
      </c>
      <c r="S113" s="60">
        <f ca="1">AVERAGE(OFFSET($R$3,0,0,'Données projet'!$E$9+1,1))-AVERAGE(OFFSET($H$3,0,0,'Données projet'!$E$9+1,1))</f>
        <v>512.40280113190443</v>
      </c>
      <c r="T113" s="60">
        <f t="shared" si="88"/>
        <v>278.21741231699929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279.4871794871795</v>
      </c>
      <c r="AG113" s="13">
        <f>VLOOKUP(A113,'Données projet'!$A$61:$I$81,9,0)</f>
        <v>3.3974358974359005</v>
      </c>
      <c r="AH113" s="13">
        <f t="array" ref="AH113">INDEX(AG:AG,MIN(IF(ISNUMBER(AG113:AG309),ROW(AG113:AG309),"")))</f>
        <v>3.3974358974359005</v>
      </c>
      <c r="AI113" s="14">
        <f>IF('Données projet'!$A$62&gt;35,AI112+AH113-AQ112,IF(A113&lt;'Données projet'!$A$62,$AF$205^A113,IF(A113='Données projet'!$A$62,'Données projet'!$B$62,AI112+AH113-AQ112)))</f>
        <v>279.48717948717967</v>
      </c>
      <c r="AJ113" s="14">
        <f>AI113*VLOOKUP('Données projet'!$B$10,Paramètres!$A$1:$I$89,3,0)*VLOOKUP('Données projet'!$B$10,Paramètres!$A$1:$I$89,5,0)</f>
        <v>265.96000000000015</v>
      </c>
      <c r="AK113" s="14">
        <f t="shared" si="89"/>
        <v>63.991128481042374</v>
      </c>
      <c r="AL113" s="22">
        <f t="shared" si="58"/>
        <v>574.66488210448233</v>
      </c>
      <c r="AM113" s="60">
        <f t="shared" si="59"/>
        <v>867.99821543781559</v>
      </c>
      <c r="AN113" s="60">
        <f ca="1">AVERAGE(OFFSET($AM$3,0,0,'Données projet'!$E$10+1,1))-AVERAGE(OFFSET($H$3,0,0,'Données projet'!$E$10+1,1))</f>
        <v>407.20940357901344</v>
      </c>
      <c r="AO113" s="60">
        <f t="shared" si="90"/>
        <v>369.14696927548397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-1.9895196601282805E-13</v>
      </c>
      <c r="BE113" s="14">
        <f>BD113*VLOOKUP('Données projet'!$B$11,Paramètres!$A$1:$I$89,3,0)*VLOOKUP('Données projet'!$B$11,Paramètres!$A$1:$I$89,5,0)</f>
        <v>-1.738044375088066E-13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202.5548390231225</v>
      </c>
      <c r="BJ113" s="60">
        <f t="shared" si="92"/>
        <v>184.62184077734179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2.4500000000000002</v>
      </c>
      <c r="BY113" s="13">
        <f>IF('Données projet'!$A$114&gt;35,BY112+BX113-CG112,IF(A113&lt;'Données projet'!$A$114,$BV$205^A113,IF(A113='Données projet'!$A$114,'Données projet'!$B$114,BY112+BX113-CG112)))</f>
        <v>319.25000000000011</v>
      </c>
      <c r="BZ113" s="14">
        <f>BY113*VLOOKUP('Données projet'!$B$12,Paramètres!$A$1:$I$89,3,0)*VLOOKUP('Données projet'!$B$12,Paramètres!$A$1:$I$89,5,0)</f>
        <v>308.7786000000001</v>
      </c>
      <c r="CA113" s="14">
        <f t="shared" si="93"/>
        <v>73.013694661601335</v>
      </c>
      <c r="CB113" s="22">
        <f t="shared" si="64"/>
        <v>664.95491320228905</v>
      </c>
      <c r="CC113" s="60">
        <f t="shared" si="65"/>
        <v>958.28824653562242</v>
      </c>
      <c r="CD113" s="60">
        <f ca="1">AVERAGE(OFFSET($CC$3,0,0,'Données projet'!$E$12+1,1))-AVERAGE(OFFSET($H$3,0,0,'Données projet'!$E$12+1,1))</f>
        <v>544.70109088764275</v>
      </c>
      <c r="CE113" s="60">
        <f t="shared" si="94"/>
        <v>294.45557293177131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-2.2737367544323206E-13</v>
      </c>
      <c r="CU113" s="18">
        <f>CT113*VLOOKUP('Données projet'!$B$13,Paramètres!$A$1:$I$89,3,0)*VLOOKUP('Données projet'!$B$13,Paramètres!$A$1:$I$89,5,0)</f>
        <v>-1.2710188457276673E-13</v>
      </c>
      <c r="CV113" s="14" t="e">
        <f t="shared" si="95"/>
        <v>#NUM!</v>
      </c>
      <c r="CW113" s="22" t="e">
        <f t="shared" si="67"/>
        <v>#NUM!</v>
      </c>
      <c r="CX113" s="60" t="e">
        <f t="shared" si="68"/>
        <v>#NUM!</v>
      </c>
      <c r="CY113" s="60">
        <f ca="1">AVERAGE(OFFSET($CX$3,0,0,'Données projet'!$E$13+1,1))-AVERAGE(OFFSET($H$3,0,0,'Données projet'!$E$13+1,1))</f>
        <v>364.18190245972994</v>
      </c>
      <c r="CZ113" s="60">
        <f t="shared" si="96"/>
        <v>509.86381152100745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-1.1368683772161603E-13</v>
      </c>
      <c r="DP113" s="18">
        <f>DO113*VLOOKUP('Données projet'!$B$14,Paramètres!$A$1:$I$89,3,0)*VLOOKUP('Données projet'!$B$14,Paramètres!$A$1:$I$89,5,0)</f>
        <v>-5.3205440053716299E-14</v>
      </c>
      <c r="DQ113" s="14" t="e">
        <f t="shared" si="97"/>
        <v>#NUM!</v>
      </c>
      <c r="DR113" s="22" t="e">
        <f t="shared" si="70"/>
        <v>#NUM!</v>
      </c>
      <c r="DS113" s="60" t="e">
        <f t="shared" si="71"/>
        <v>#NUM!</v>
      </c>
      <c r="DT113" s="60">
        <f ca="1">AVERAGE(OFFSET($DS$3,0,0,'Données projet'!$E$14+1,1))-AVERAGE(OFFSET($H$3,0,0,'Données projet'!$E$14+1,1))</f>
        <v>399.92909819003523</v>
      </c>
      <c r="DU113" s="60">
        <f t="shared" si="98"/>
        <v>163.7053537268381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2.4500000000000002</v>
      </c>
      <c r="N114" s="14">
        <f>IF('Données projet'!$A$36&gt;35,N113+M114-V113,IF(A114&lt;'Données projet'!$A$36,$K$205^A114,IF(A114='Données projet'!$A$36,'Données projet'!$B$36,N113+M114-V113)))</f>
        <v>321.7000000000001</v>
      </c>
      <c r="O114" s="14">
        <f>N114*VLOOKUP('Données projet'!$B$9,Paramètres!$A$1:$I$89,3,0)*VLOOKUP('Données projet'!$B$9,Paramètres!$A$1:$I$89,5,0)</f>
        <v>291.07416000000006</v>
      </c>
      <c r="P114" s="14">
        <f t="shared" si="87"/>
        <v>69.301987923222626</v>
      </c>
      <c r="Q114" s="22">
        <f t="shared" si="107"/>
        <v>627.65512429961279</v>
      </c>
      <c r="R114" s="60">
        <f t="shared" si="55"/>
        <v>920.98845763294617</v>
      </c>
      <c r="S114" s="60">
        <f ca="1">AVERAGE(OFFSET($R$3,0,0,'Données projet'!$E$9+1,1))-AVERAGE(OFFSET($H$3,0,0,'Données projet'!$E$9+1,1))</f>
        <v>512.40280113190443</v>
      </c>
      <c r="T114" s="60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0.64102564102564086</v>
      </c>
      <c r="AI114" s="14">
        <f>IF('Données projet'!$A$62&gt;35,AI113+AH114-AQ113,IF(A114&lt;'Données projet'!$A$62,$AF$205^A114,IF(A114='Données projet'!$A$62,'Données projet'!$B$62,AI113+AH114-AQ113)))</f>
        <v>280.12820512820531</v>
      </c>
      <c r="AJ114" s="14">
        <f>AI114*VLOOKUP('Données projet'!$B$10,Paramètres!$A$1:$I$89,3,0)*VLOOKUP('Données projet'!$B$10,Paramètres!$A$1:$I$89,5,0)</f>
        <v>266.57000000000016</v>
      </c>
      <c r="AK114" s="14">
        <f t="shared" si="89"/>
        <v>64.12079595789163</v>
      </c>
      <c r="AL114" s="22">
        <f t="shared" si="58"/>
        <v>575.95313629332816</v>
      </c>
      <c r="AM114" s="60">
        <f t="shared" si="59"/>
        <v>869.28646962666153</v>
      </c>
      <c r="AN114" s="60">
        <f ca="1">AVERAGE(OFFSET($AM$3,0,0,'Données projet'!$E$10+1,1))-AVERAGE(OFFSET($H$3,0,0,'Données projet'!$E$10+1,1))</f>
        <v>407.20940357901344</v>
      </c>
      <c r="AO114" s="60">
        <f t="shared" si="90"/>
        <v>369.14696927548397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-1.9895196601282805E-13</v>
      </c>
      <c r="BE114" s="14">
        <f>BD114*VLOOKUP('Données projet'!$B$11,Paramètres!$A$1:$I$89,3,0)*VLOOKUP('Données projet'!$B$11,Paramètres!$A$1:$I$89,5,0)</f>
        <v>-1.738044375088066E-13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202.5548390231225</v>
      </c>
      <c r="BJ114" s="60">
        <f t="shared" si="92"/>
        <v>184.62184077734179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2.4500000000000002</v>
      </c>
      <c r="BY114" s="13">
        <f>IF('Données projet'!$A$114&gt;35,BY113+BX114-CG113,IF(A114&lt;'Données projet'!$A$114,$BV$205^A114,IF(A114='Données projet'!$A$114,'Données projet'!$B$114,BY113+BX114-CG113)))</f>
        <v>321.7000000000001</v>
      </c>
      <c r="BZ114" s="14">
        <f>BY114*VLOOKUP('Données projet'!$B$12,Paramètres!$A$1:$I$89,3,0)*VLOOKUP('Données projet'!$B$12,Paramètres!$A$1:$I$89,5,0)</f>
        <v>311.1482400000001</v>
      </c>
      <c r="CA114" s="14">
        <f t="shared" si="93"/>
        <v>73.508576762133799</v>
      </c>
      <c r="CB114" s="22">
        <f t="shared" si="64"/>
        <v>669.94395586071653</v>
      </c>
      <c r="CC114" s="60">
        <f t="shared" si="65"/>
        <v>963.2772891940499</v>
      </c>
      <c r="CD114" s="60">
        <f ca="1">AVERAGE(OFFSET($CC$3,0,0,'Données projet'!$E$12+1,1))-AVERAGE(OFFSET($H$3,0,0,'Données projet'!$E$12+1,1))</f>
        <v>544.70109088764275</v>
      </c>
      <c r="CE114" s="60">
        <f t="shared" si="94"/>
        <v>294.45557293177131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-2.2737367544323206E-13</v>
      </c>
      <c r="CU114" s="18">
        <f>CT114*VLOOKUP('Données projet'!$B$13,Paramètres!$A$1:$I$89,3,0)*VLOOKUP('Données projet'!$B$13,Paramètres!$A$1:$I$89,5,0)</f>
        <v>-1.2710188457276673E-13</v>
      </c>
      <c r="CV114" s="14" t="e">
        <f t="shared" si="95"/>
        <v>#NUM!</v>
      </c>
      <c r="CW114" s="22" t="e">
        <f t="shared" si="67"/>
        <v>#NUM!</v>
      </c>
      <c r="CX114" s="60" t="e">
        <f t="shared" si="68"/>
        <v>#NUM!</v>
      </c>
      <c r="CY114" s="60">
        <f ca="1">AVERAGE(OFFSET($CX$3,0,0,'Données projet'!$E$13+1,1))-AVERAGE(OFFSET($H$3,0,0,'Données projet'!$E$13+1,1))</f>
        <v>364.18190245972994</v>
      </c>
      <c r="CZ114" s="60">
        <f t="shared" si="96"/>
        <v>509.86381152100745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-1.1368683772161603E-13</v>
      </c>
      <c r="DP114" s="18">
        <f>DO114*VLOOKUP('Données projet'!$B$14,Paramètres!$A$1:$I$89,3,0)*VLOOKUP('Données projet'!$B$14,Paramètres!$A$1:$I$89,5,0)</f>
        <v>-5.3205440053716299E-14</v>
      </c>
      <c r="DQ114" s="14" t="e">
        <f t="shared" si="97"/>
        <v>#NUM!</v>
      </c>
      <c r="DR114" s="22" t="e">
        <f t="shared" si="70"/>
        <v>#NUM!</v>
      </c>
      <c r="DS114" s="60" t="e">
        <f t="shared" si="71"/>
        <v>#NUM!</v>
      </c>
      <c r="DT114" s="60">
        <f ca="1">AVERAGE(OFFSET($DS$3,0,0,'Données projet'!$E$14+1,1))-AVERAGE(OFFSET($H$3,0,0,'Données projet'!$E$14+1,1))</f>
        <v>399.92909819003523</v>
      </c>
      <c r="DU114" s="60">
        <f t="shared" si="98"/>
        <v>163.7053537268381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2.4500000000000002</v>
      </c>
      <c r="N115" s="14">
        <f>IF('Données projet'!$A$36&gt;35,N114+M115-V114,IF(A115&lt;'Données projet'!$A$36,$K$205^A115,IF(A115='Données projet'!$A$36,'Données projet'!$B$36,N114+M115-V114)))</f>
        <v>324.15000000000009</v>
      </c>
      <c r="O115" s="14">
        <f>N115*VLOOKUP('Données projet'!$B$9,Paramètres!$A$1:$I$89,3,0)*VLOOKUP('Données projet'!$B$9,Paramètres!$A$1:$I$89,5,0)</f>
        <v>293.29092000000009</v>
      </c>
      <c r="P115" s="14">
        <f t="shared" si="87"/>
        <v>69.768136570016068</v>
      </c>
      <c r="Q115" s="22">
        <f t="shared" si="107"/>
        <v>632.32785685944475</v>
      </c>
      <c r="R115" s="60">
        <f t="shared" si="55"/>
        <v>925.66119019277812</v>
      </c>
      <c r="S115" s="60">
        <f ca="1">AVERAGE(OFFSET($R$3,0,0,'Données projet'!$E$9+1,1))-AVERAGE(OFFSET($H$3,0,0,'Données projet'!$E$9+1,1))</f>
        <v>512.40280113190443</v>
      </c>
      <c r="T115" s="60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0.64102564102564086</v>
      </c>
      <c r="AI115" s="14">
        <f>IF('Données projet'!$A$62&gt;35,AI114+AH115-AQ114,IF(A115&lt;'Données projet'!$A$62,$AF$205^A115,IF(A115='Données projet'!$A$62,'Données projet'!$B$62,AI114+AH115-AQ114)))</f>
        <v>280.76923076923094</v>
      </c>
      <c r="AJ115" s="14">
        <f>AI115*VLOOKUP('Données projet'!$B$10,Paramètres!$A$1:$I$89,3,0)*VLOOKUP('Données projet'!$B$10,Paramètres!$A$1:$I$89,5,0)</f>
        <v>267.18000000000018</v>
      </c>
      <c r="AK115" s="14">
        <f t="shared" si="89"/>
        <v>64.250428900877637</v>
      </c>
      <c r="AL115" s="22">
        <f t="shared" si="58"/>
        <v>577.24133033569547</v>
      </c>
      <c r="AM115" s="60">
        <f t="shared" si="59"/>
        <v>870.57466366902872</v>
      </c>
      <c r="AN115" s="60">
        <f ca="1">AVERAGE(OFFSET($AM$3,0,0,'Données projet'!$E$10+1,1))-AVERAGE(OFFSET($H$3,0,0,'Données projet'!$E$10+1,1))</f>
        <v>407.20940357901344</v>
      </c>
      <c r="AO115" s="60">
        <f t="shared" si="90"/>
        <v>369.14696927548397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-1.9895196601282805E-13</v>
      </c>
      <c r="BE115" s="14">
        <f>BD115*VLOOKUP('Données projet'!$B$11,Paramètres!$A$1:$I$89,3,0)*VLOOKUP('Données projet'!$B$11,Paramètres!$A$1:$I$89,5,0)</f>
        <v>-1.738044375088066E-13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202.5548390231225</v>
      </c>
      <c r="BJ115" s="60">
        <f t="shared" si="92"/>
        <v>184.62184077734179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2.4500000000000002</v>
      </c>
      <c r="BY115" s="13">
        <f>IF('Données projet'!$A$114&gt;35,BY114+BX115-CG114,IF(A115&lt;'Données projet'!$A$114,$BV$205^A115,IF(A115='Données projet'!$A$114,'Données projet'!$B$114,BY114+BX115-CG114)))</f>
        <v>324.15000000000009</v>
      </c>
      <c r="BZ115" s="14">
        <f>BY115*VLOOKUP('Données projet'!$B$12,Paramètres!$A$1:$I$89,3,0)*VLOOKUP('Données projet'!$B$12,Paramètres!$A$1:$I$89,5,0)</f>
        <v>313.51788000000005</v>
      </c>
      <c r="CA115" s="14">
        <f t="shared" si="93"/>
        <v>74.003020350438049</v>
      </c>
      <c r="CB115" s="22">
        <f t="shared" si="64"/>
        <v>674.93223477701292</v>
      </c>
      <c r="CC115" s="60">
        <f t="shared" si="65"/>
        <v>968.26556811034629</v>
      </c>
      <c r="CD115" s="60">
        <f ca="1">AVERAGE(OFFSET($CC$3,0,0,'Données projet'!$E$12+1,1))-AVERAGE(OFFSET($H$3,0,0,'Données projet'!$E$12+1,1))</f>
        <v>544.70109088764275</v>
      </c>
      <c r="CE115" s="60">
        <f t="shared" si="94"/>
        <v>294.45557293177131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-2.2737367544323206E-13</v>
      </c>
      <c r="CU115" s="18">
        <f>CT115*VLOOKUP('Données projet'!$B$13,Paramètres!$A$1:$I$89,3,0)*VLOOKUP('Données projet'!$B$13,Paramètres!$A$1:$I$89,5,0)</f>
        <v>-1.2710188457276673E-13</v>
      </c>
      <c r="CV115" s="14" t="e">
        <f t="shared" si="95"/>
        <v>#NUM!</v>
      </c>
      <c r="CW115" s="22" t="e">
        <f t="shared" si="67"/>
        <v>#NUM!</v>
      </c>
      <c r="CX115" s="60" t="e">
        <f t="shared" si="68"/>
        <v>#NUM!</v>
      </c>
      <c r="CY115" s="60">
        <f ca="1">AVERAGE(OFFSET($CX$3,0,0,'Données projet'!$E$13+1,1))-AVERAGE(OFFSET($H$3,0,0,'Données projet'!$E$13+1,1))</f>
        <v>364.18190245972994</v>
      </c>
      <c r="CZ115" s="60">
        <f t="shared" si="96"/>
        <v>509.86381152100745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-1.1368683772161603E-13</v>
      </c>
      <c r="DP115" s="18">
        <f>DO115*VLOOKUP('Données projet'!$B$14,Paramètres!$A$1:$I$89,3,0)*VLOOKUP('Données projet'!$B$14,Paramètres!$A$1:$I$89,5,0)</f>
        <v>-5.3205440053716299E-14</v>
      </c>
      <c r="DQ115" s="14" t="e">
        <f t="shared" si="97"/>
        <v>#NUM!</v>
      </c>
      <c r="DR115" s="22" t="e">
        <f t="shared" si="70"/>
        <v>#NUM!</v>
      </c>
      <c r="DS115" s="60" t="e">
        <f t="shared" si="71"/>
        <v>#NUM!</v>
      </c>
      <c r="DT115" s="60">
        <f ca="1">AVERAGE(OFFSET($DS$3,0,0,'Données projet'!$E$14+1,1))-AVERAGE(OFFSET($H$3,0,0,'Données projet'!$E$14+1,1))</f>
        <v>399.92909819003523</v>
      </c>
      <c r="DU115" s="60">
        <f t="shared" si="98"/>
        <v>163.7053537268381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2.4500000000000002</v>
      </c>
      <c r="N116" s="14">
        <f>IF('Données projet'!$A$36&gt;35,N115+M116-V115,IF(A116&lt;'Données projet'!$A$36,$K$205^A116,IF(A116='Données projet'!$A$36,'Données projet'!$B$36,N115+M116-V115)))</f>
        <v>326.60000000000008</v>
      </c>
      <c r="O116" s="14">
        <f>N116*VLOOKUP('Données projet'!$B$9,Paramètres!$A$1:$I$89,3,0)*VLOOKUP('Données projet'!$B$9,Paramètres!$A$1:$I$89,5,0)</f>
        <v>295.50768000000005</v>
      </c>
      <c r="P116" s="14">
        <f t="shared" si="87"/>
        <v>70.233875285761329</v>
      </c>
      <c r="Q116" s="22">
        <f t="shared" si="107"/>
        <v>636.99987545603437</v>
      </c>
      <c r="R116" s="60">
        <f t="shared" si="55"/>
        <v>930.33320878936775</v>
      </c>
      <c r="S116" s="60">
        <f ca="1">AVERAGE(OFFSET($R$3,0,0,'Données projet'!$E$9+1,1))-AVERAGE(OFFSET($H$3,0,0,'Données projet'!$E$9+1,1))</f>
        <v>512.40280113190443</v>
      </c>
      <c r="T116" s="60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0.64102564102564086</v>
      </c>
      <c r="AI116" s="14">
        <f>IF('Données projet'!$A$62&gt;35,AI115+AH116-AQ115,IF(A116&lt;'Données projet'!$A$62,$AF$205^A116,IF(A116='Données projet'!$A$62,'Données projet'!$B$62,AI115+AH116-AQ115)))</f>
        <v>281.41025641025658</v>
      </c>
      <c r="AJ116" s="14">
        <f>AI116*VLOOKUP('Données projet'!$B$10,Paramètres!$A$1:$I$89,3,0)*VLOOKUP('Données projet'!$B$10,Paramètres!$A$1:$I$89,5,0)</f>
        <v>267.79000000000019</v>
      </c>
      <c r="AK116" s="14">
        <f t="shared" si="89"/>
        <v>64.380027398010625</v>
      </c>
      <c r="AL116" s="22">
        <f t="shared" si="58"/>
        <v>578.52946438486867</v>
      </c>
      <c r="AM116" s="60">
        <f t="shared" si="59"/>
        <v>871.86279771820205</v>
      </c>
      <c r="AN116" s="60">
        <f ca="1">AVERAGE(OFFSET($AM$3,0,0,'Données projet'!$E$10+1,1))-AVERAGE(OFFSET($H$3,0,0,'Données projet'!$E$10+1,1))</f>
        <v>407.20940357901344</v>
      </c>
      <c r="AO116" s="60">
        <f t="shared" si="90"/>
        <v>369.14696927548397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-1.9895196601282805E-13</v>
      </c>
      <c r="BE116" s="14">
        <f>BD116*VLOOKUP('Données projet'!$B$11,Paramètres!$A$1:$I$89,3,0)*VLOOKUP('Données projet'!$B$11,Paramètres!$A$1:$I$89,5,0)</f>
        <v>-1.738044375088066E-13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202.5548390231225</v>
      </c>
      <c r="BJ116" s="60">
        <f t="shared" si="92"/>
        <v>184.62184077734179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2.4500000000000002</v>
      </c>
      <c r="BY116" s="13">
        <f>IF('Données projet'!$A$114&gt;35,BY115+BX116-CG115,IF(A116&lt;'Données projet'!$A$114,$BV$205^A116,IF(A116='Données projet'!$A$114,'Données projet'!$B$114,BY115+BX116-CG115)))</f>
        <v>326.60000000000008</v>
      </c>
      <c r="BZ116" s="14">
        <f>BY116*VLOOKUP('Données projet'!$B$12,Paramètres!$A$1:$I$89,3,0)*VLOOKUP('Données projet'!$B$12,Paramètres!$A$1:$I$89,5,0)</f>
        <v>315.88752000000011</v>
      </c>
      <c r="CA116" s="14">
        <f t="shared" si="93"/>
        <v>74.497029125126971</v>
      </c>
      <c r="CB116" s="22">
        <f t="shared" si="64"/>
        <v>679.91975639292957</v>
      </c>
      <c r="CC116" s="60">
        <f t="shared" si="65"/>
        <v>973.25308972626294</v>
      </c>
      <c r="CD116" s="60">
        <f ca="1">AVERAGE(OFFSET($CC$3,0,0,'Données projet'!$E$12+1,1))-AVERAGE(OFFSET($H$3,0,0,'Données projet'!$E$12+1,1))</f>
        <v>544.70109088764275</v>
      </c>
      <c r="CE116" s="60">
        <f t="shared" si="94"/>
        <v>294.45557293177131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-2.2737367544323206E-13</v>
      </c>
      <c r="CU116" s="18">
        <f>CT116*VLOOKUP('Données projet'!$B$13,Paramètres!$A$1:$I$89,3,0)*VLOOKUP('Données projet'!$B$13,Paramètres!$A$1:$I$89,5,0)</f>
        <v>-1.2710188457276673E-13</v>
      </c>
      <c r="CV116" s="14" t="e">
        <f t="shared" si="95"/>
        <v>#NUM!</v>
      </c>
      <c r="CW116" s="22" t="e">
        <f t="shared" si="67"/>
        <v>#NUM!</v>
      </c>
      <c r="CX116" s="60" t="e">
        <f t="shared" si="68"/>
        <v>#NUM!</v>
      </c>
      <c r="CY116" s="60">
        <f ca="1">AVERAGE(OFFSET($CX$3,0,0,'Données projet'!$E$13+1,1))-AVERAGE(OFFSET($H$3,0,0,'Données projet'!$E$13+1,1))</f>
        <v>364.18190245972994</v>
      </c>
      <c r="CZ116" s="60">
        <f t="shared" si="96"/>
        <v>509.86381152100745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-1.1368683772161603E-13</v>
      </c>
      <c r="DP116" s="18">
        <f>DO116*VLOOKUP('Données projet'!$B$14,Paramètres!$A$1:$I$89,3,0)*VLOOKUP('Données projet'!$B$14,Paramètres!$A$1:$I$89,5,0)</f>
        <v>-5.3205440053716299E-14</v>
      </c>
      <c r="DQ116" s="14" t="e">
        <f t="shared" si="97"/>
        <v>#NUM!</v>
      </c>
      <c r="DR116" s="22" t="e">
        <f t="shared" si="70"/>
        <v>#NUM!</v>
      </c>
      <c r="DS116" s="60" t="e">
        <f t="shared" si="71"/>
        <v>#NUM!</v>
      </c>
      <c r="DT116" s="60">
        <f ca="1">AVERAGE(OFFSET($DS$3,0,0,'Données projet'!$E$14+1,1))-AVERAGE(OFFSET($H$3,0,0,'Données projet'!$E$14+1,1))</f>
        <v>399.92909819003523</v>
      </c>
      <c r="DU116" s="60">
        <f t="shared" si="98"/>
        <v>163.7053537268381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2.4500000000000002</v>
      </c>
      <c r="N117" s="14">
        <f>IF('Données projet'!$A$36&gt;35,N116+M117-V116,IF(A117&lt;'Données projet'!$A$36,$K$205^A117,IF(A117='Données projet'!$A$36,'Données projet'!$B$36,N116+M117-V116)))</f>
        <v>329.05000000000007</v>
      </c>
      <c r="O117" s="14">
        <f>N117*VLOOKUP('Données projet'!$B$9,Paramètres!$A$1:$I$89,3,0)*VLOOKUP('Données projet'!$B$9,Paramètres!$A$1:$I$89,5,0)</f>
        <v>297.72444000000002</v>
      </c>
      <c r="P117" s="14">
        <f t="shared" si="87"/>
        <v>70.69920750207784</v>
      </c>
      <c r="Q117" s="22">
        <f t="shared" si="107"/>
        <v>641.67118606611893</v>
      </c>
      <c r="R117" s="60">
        <f t="shared" si="55"/>
        <v>935.00451939945219</v>
      </c>
      <c r="S117" s="60">
        <f ca="1">AVERAGE(OFFSET($R$3,0,0,'Données projet'!$E$9+1,1))-AVERAGE(OFFSET($H$3,0,0,'Données projet'!$E$9+1,1))</f>
        <v>512.40280113190443</v>
      </c>
      <c r="T117" s="60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0.64102564102564086</v>
      </c>
      <c r="AI117" s="14">
        <f>IF('Données projet'!$A$62&gt;35,AI116+AH117-AQ116,IF(A117&lt;'Données projet'!$A$62,$AF$205^A117,IF(A117='Données projet'!$A$62,'Données projet'!$B$62,AI116+AH117-AQ116)))</f>
        <v>282.05128205128221</v>
      </c>
      <c r="AJ117" s="14">
        <f>AI117*VLOOKUP('Données projet'!$B$10,Paramètres!$A$1:$I$89,3,0)*VLOOKUP('Données projet'!$B$10,Paramètres!$A$1:$I$89,5,0)</f>
        <v>268.40000000000015</v>
      </c>
      <c r="AK117" s="14">
        <f t="shared" si="89"/>
        <v>64.509591536876769</v>
      </c>
      <c r="AL117" s="22">
        <f t="shared" si="58"/>
        <v>579.81753859339392</v>
      </c>
      <c r="AM117" s="60">
        <f t="shared" si="59"/>
        <v>873.15087192672718</v>
      </c>
      <c r="AN117" s="60">
        <f ca="1">AVERAGE(OFFSET($AM$3,0,0,'Données projet'!$E$10+1,1))-AVERAGE(OFFSET($H$3,0,0,'Données projet'!$E$10+1,1))</f>
        <v>407.20940357901344</v>
      </c>
      <c r="AO117" s="60">
        <f t="shared" si="90"/>
        <v>369.14696927548397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-1.9895196601282805E-13</v>
      </c>
      <c r="BE117" s="14">
        <f>BD117*VLOOKUP('Données projet'!$B$11,Paramètres!$A$1:$I$89,3,0)*VLOOKUP('Données projet'!$B$11,Paramètres!$A$1:$I$89,5,0)</f>
        <v>-1.738044375088066E-13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202.5548390231225</v>
      </c>
      <c r="BJ117" s="60">
        <f t="shared" si="92"/>
        <v>184.62184077734179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2.4500000000000002</v>
      </c>
      <c r="BY117" s="13">
        <f>IF('Données projet'!$A$114&gt;35,BY116+BX117-CG116,IF(A117&lt;'Données projet'!$A$114,$BV$205^A117,IF(A117='Données projet'!$A$114,'Données projet'!$B$114,BY116+BX117-CG116)))</f>
        <v>329.05000000000007</v>
      </c>
      <c r="BZ117" s="14">
        <f>BY117*VLOOKUP('Données projet'!$B$12,Paramètres!$A$1:$I$89,3,0)*VLOOKUP('Données projet'!$B$12,Paramètres!$A$1:$I$89,5,0)</f>
        <v>318.25716000000011</v>
      </c>
      <c r="CA117" s="14">
        <f t="shared" si="93"/>
        <v>74.990606726117235</v>
      </c>
      <c r="CB117" s="22">
        <f t="shared" si="64"/>
        <v>684.90652704798777</v>
      </c>
      <c r="CC117" s="60">
        <f t="shared" si="65"/>
        <v>978.23986038132102</v>
      </c>
      <c r="CD117" s="60">
        <f ca="1">AVERAGE(OFFSET($CC$3,0,0,'Données projet'!$E$12+1,1))-AVERAGE(OFFSET($H$3,0,0,'Données projet'!$E$12+1,1))</f>
        <v>544.70109088764275</v>
      </c>
      <c r="CE117" s="60">
        <f t="shared" si="94"/>
        <v>294.45557293177131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-2.2737367544323206E-13</v>
      </c>
      <c r="CU117" s="18">
        <f>CT117*VLOOKUP('Données projet'!$B$13,Paramètres!$A$1:$I$89,3,0)*VLOOKUP('Données projet'!$B$13,Paramètres!$A$1:$I$89,5,0)</f>
        <v>-1.2710188457276673E-13</v>
      </c>
      <c r="CV117" s="14" t="e">
        <f t="shared" si="95"/>
        <v>#NUM!</v>
      </c>
      <c r="CW117" s="22" t="e">
        <f t="shared" si="67"/>
        <v>#NUM!</v>
      </c>
      <c r="CX117" s="60" t="e">
        <f t="shared" si="68"/>
        <v>#NUM!</v>
      </c>
      <c r="CY117" s="60">
        <f ca="1">AVERAGE(OFFSET($CX$3,0,0,'Données projet'!$E$13+1,1))-AVERAGE(OFFSET($H$3,0,0,'Données projet'!$E$13+1,1))</f>
        <v>364.18190245972994</v>
      </c>
      <c r="CZ117" s="60">
        <f t="shared" si="96"/>
        <v>509.86381152100745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-1.1368683772161603E-13</v>
      </c>
      <c r="DP117" s="18">
        <f>DO117*VLOOKUP('Données projet'!$B$14,Paramètres!$A$1:$I$89,3,0)*VLOOKUP('Données projet'!$B$14,Paramètres!$A$1:$I$89,5,0)</f>
        <v>-5.3205440053716299E-14</v>
      </c>
      <c r="DQ117" s="14" t="e">
        <f t="shared" si="97"/>
        <v>#NUM!</v>
      </c>
      <c r="DR117" s="22" t="e">
        <f t="shared" si="70"/>
        <v>#NUM!</v>
      </c>
      <c r="DS117" s="60" t="e">
        <f t="shared" si="71"/>
        <v>#NUM!</v>
      </c>
      <c r="DT117" s="60">
        <f ca="1">AVERAGE(OFFSET($DS$3,0,0,'Données projet'!$E$14+1,1))-AVERAGE(OFFSET($H$3,0,0,'Données projet'!$E$14+1,1))</f>
        <v>399.92909819003523</v>
      </c>
      <c r="DU117" s="60">
        <f t="shared" si="98"/>
        <v>163.7053537268381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2.4500000000000002</v>
      </c>
      <c r="N118" s="14">
        <f>IF('Données projet'!$A$36&gt;35,N117+M118-V117,IF(A118&lt;'Données projet'!$A$36,$K$205^A118,IF(A118='Données projet'!$A$36,'Données projet'!$B$36,N117+M118-V117)))</f>
        <v>331.50000000000006</v>
      </c>
      <c r="O118" s="14">
        <f>N118*VLOOKUP('Données projet'!$B$9,Paramètres!$A$1:$I$89,3,0)*VLOOKUP('Données projet'!$B$9,Paramètres!$A$1:$I$89,5,0)</f>
        <v>299.94120000000004</v>
      </c>
      <c r="P118" s="14">
        <f t="shared" si="87"/>
        <v>71.164136596531506</v>
      </c>
      <c r="Q118" s="22">
        <f t="shared" si="107"/>
        <v>646.34179457229243</v>
      </c>
      <c r="R118" s="60">
        <f t="shared" si="55"/>
        <v>939.67512790562569</v>
      </c>
      <c r="S118" s="60">
        <f ca="1">AVERAGE(OFFSET($R$3,0,0,'Données projet'!$E$9+1,1))-AVERAGE(OFFSET($H$3,0,0,'Données projet'!$E$9+1,1))</f>
        <v>512.40280113190443</v>
      </c>
      <c r="T118" s="60">
        <f t="shared" si="88"/>
        <v>278.21741231699929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0.64102564102564086</v>
      </c>
      <c r="AI118" s="14">
        <f>IF('Données projet'!$A$62&gt;35,AI117+AH118-AQ117,IF(A118&lt;'Données projet'!$A$62,$AF$205^A118,IF(A118='Données projet'!$A$62,'Données projet'!$B$62,AI117+AH118-AQ117)))</f>
        <v>282.69230769230785</v>
      </c>
      <c r="AJ118" s="14">
        <f>AI118*VLOOKUP('Données projet'!$B$10,Paramètres!$A$1:$I$89,3,0)*VLOOKUP('Données projet'!$B$10,Paramètres!$A$1:$I$89,5,0)</f>
        <v>269.01000000000016</v>
      </c>
      <c r="AK118" s="14">
        <f t="shared" si="89"/>
        <v>64.63912140464106</v>
      </c>
      <c r="AL118" s="22">
        <f t="shared" si="58"/>
        <v>581.10555311308337</v>
      </c>
      <c r="AM118" s="60">
        <f t="shared" si="59"/>
        <v>874.43888644641675</v>
      </c>
      <c r="AN118" s="60">
        <f ca="1">AVERAGE(OFFSET($AM$3,0,0,'Données projet'!$E$10+1,1))-AVERAGE(OFFSET($H$3,0,0,'Données projet'!$E$10+1,1))</f>
        <v>407.20940357901344</v>
      </c>
      <c r="AO118" s="60">
        <f t="shared" si="90"/>
        <v>369.14696927548397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-1.9895196601282805E-13</v>
      </c>
      <c r="BE118" s="14">
        <f>BD118*VLOOKUP('Données projet'!$B$11,Paramètres!$A$1:$I$89,3,0)*VLOOKUP('Données projet'!$B$11,Paramètres!$A$1:$I$89,5,0)</f>
        <v>-1.738044375088066E-13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202.5548390231225</v>
      </c>
      <c r="BJ118" s="60">
        <f t="shared" si="92"/>
        <v>184.62184077734179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2.4500000000000002</v>
      </c>
      <c r="BY118" s="13">
        <f>IF('Données projet'!$A$114&gt;35,BY117+BX118-CG117,IF(A118&lt;'Données projet'!$A$114,$BV$205^A118,IF(A118='Données projet'!$A$114,'Données projet'!$B$114,BY117+BX118-CG117)))</f>
        <v>331.50000000000006</v>
      </c>
      <c r="BZ118" s="14">
        <f>BY118*VLOOKUP('Données projet'!$B$12,Paramètres!$A$1:$I$89,3,0)*VLOOKUP('Données projet'!$B$12,Paramètres!$A$1:$I$89,5,0)</f>
        <v>320.62680000000006</v>
      </c>
      <c r="CA118" s="14">
        <f t="shared" si="93"/>
        <v>75.483756735990909</v>
      </c>
      <c r="CB118" s="22">
        <f t="shared" si="64"/>
        <v>689.89255298185083</v>
      </c>
      <c r="CC118" s="60">
        <f t="shared" si="65"/>
        <v>983.2258863151842</v>
      </c>
      <c r="CD118" s="60">
        <f ca="1">AVERAGE(OFFSET($CC$3,0,0,'Données projet'!$E$12+1,1))-AVERAGE(OFFSET($H$3,0,0,'Données projet'!$E$12+1,1))</f>
        <v>544.70109088764275</v>
      </c>
      <c r="CE118" s="60">
        <f t="shared" si="94"/>
        <v>294.45557293177131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-2.2737367544323206E-13</v>
      </c>
      <c r="CU118" s="18">
        <f>CT118*VLOOKUP('Données projet'!$B$13,Paramètres!$A$1:$I$89,3,0)*VLOOKUP('Données projet'!$B$13,Paramètres!$A$1:$I$89,5,0)</f>
        <v>-1.2710188457276673E-13</v>
      </c>
      <c r="CV118" s="14" t="e">
        <f t="shared" si="95"/>
        <v>#NUM!</v>
      </c>
      <c r="CW118" s="22" t="e">
        <f t="shared" si="67"/>
        <v>#NUM!</v>
      </c>
      <c r="CX118" s="60" t="e">
        <f t="shared" si="68"/>
        <v>#NUM!</v>
      </c>
      <c r="CY118" s="60">
        <f ca="1">AVERAGE(OFFSET($CX$3,0,0,'Données projet'!$E$13+1,1))-AVERAGE(OFFSET($H$3,0,0,'Données projet'!$E$13+1,1))</f>
        <v>364.18190245972994</v>
      </c>
      <c r="CZ118" s="60">
        <f t="shared" si="96"/>
        <v>509.86381152100745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-1.1368683772161603E-13</v>
      </c>
      <c r="DP118" s="18">
        <f>DO118*VLOOKUP('Données projet'!$B$14,Paramètres!$A$1:$I$89,3,0)*VLOOKUP('Données projet'!$B$14,Paramètres!$A$1:$I$89,5,0)</f>
        <v>-5.3205440053716299E-14</v>
      </c>
      <c r="DQ118" s="14" t="e">
        <f t="shared" si="97"/>
        <v>#NUM!</v>
      </c>
      <c r="DR118" s="22" t="e">
        <f t="shared" si="70"/>
        <v>#NUM!</v>
      </c>
      <c r="DS118" s="60" t="e">
        <f t="shared" si="71"/>
        <v>#NUM!</v>
      </c>
      <c r="DT118" s="60">
        <f ca="1">AVERAGE(OFFSET($DS$3,0,0,'Données projet'!$E$14+1,1))-AVERAGE(OFFSET($H$3,0,0,'Données projet'!$E$14+1,1))</f>
        <v>399.92909819003523</v>
      </c>
      <c r="DU118" s="60">
        <f t="shared" si="98"/>
        <v>163.7053537268381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2.4500000000000002</v>
      </c>
      <c r="N119" s="14">
        <f>IF('Données projet'!$A$36&gt;35,N118+M119-V118,IF(A119&lt;'Données projet'!$A$36,$K$205^A119,IF(A119='Données projet'!$A$36,'Données projet'!$B$36,N118+M119-V118)))</f>
        <v>333.95000000000005</v>
      </c>
      <c r="O119" s="14">
        <f>N119*VLOOKUP('Données projet'!$B$9,Paramètres!$A$1:$I$89,3,0)*VLOOKUP('Données projet'!$B$9,Paramètres!$A$1:$I$89,5,0)</f>
        <v>302.15796</v>
      </c>
      <c r="P119" s="14">
        <f t="shared" si="87"/>
        <v>71.628665893879173</v>
      </c>
      <c r="Q119" s="22">
        <f t="shared" si="107"/>
        <v>651.0117067651729</v>
      </c>
      <c r="R119" s="60">
        <f t="shared" si="55"/>
        <v>944.34504009850616</v>
      </c>
      <c r="S119" s="60">
        <f ca="1">AVERAGE(OFFSET($R$3,0,0,'Données projet'!$E$9+1,1))-AVERAGE(OFFSET($H$3,0,0,'Données projet'!$E$9+1,1))</f>
        <v>512.40280113190443</v>
      </c>
      <c r="T119" s="60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0.64102564102564086</v>
      </c>
      <c r="AI119" s="14">
        <f>IF('Données projet'!$A$62&gt;35,AI118+AH119-AQ118,IF(A119&lt;'Données projet'!$A$62,$AF$205^A119,IF(A119='Données projet'!$A$62,'Données projet'!$B$62,AI118+AH119-AQ118)))</f>
        <v>283.33333333333348</v>
      </c>
      <c r="AJ119" s="14">
        <f>AI119*VLOOKUP('Données projet'!$B$10,Paramètres!$A$1:$I$89,3,0)*VLOOKUP('Données projet'!$B$10,Paramètres!$A$1:$I$89,5,0)</f>
        <v>269.62000000000018</v>
      </c>
      <c r="AK119" s="14">
        <f t="shared" si="89"/>
        <v>64.768617088050021</v>
      </c>
      <c r="AL119" s="22">
        <f t="shared" si="58"/>
        <v>582.39350809502082</v>
      </c>
      <c r="AM119" s="60">
        <f t="shared" si="59"/>
        <v>875.72684142835419</v>
      </c>
      <c r="AN119" s="60">
        <f ca="1">AVERAGE(OFFSET($AM$3,0,0,'Données projet'!$E$10+1,1))-AVERAGE(OFFSET($H$3,0,0,'Données projet'!$E$10+1,1))</f>
        <v>407.20940357901344</v>
      </c>
      <c r="AO119" s="60">
        <f t="shared" si="90"/>
        <v>369.14696927548397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-1.9895196601282805E-13</v>
      </c>
      <c r="BE119" s="14">
        <f>BD119*VLOOKUP('Données projet'!$B$11,Paramètres!$A$1:$I$89,3,0)*VLOOKUP('Données projet'!$B$11,Paramètres!$A$1:$I$89,5,0)</f>
        <v>-1.738044375088066E-13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202.5548390231225</v>
      </c>
      <c r="BJ119" s="60">
        <f t="shared" si="92"/>
        <v>184.62184077734179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2.4500000000000002</v>
      </c>
      <c r="BY119" s="13">
        <f>IF('Données projet'!$A$114&gt;35,BY118+BX119-CG118,IF(A119&lt;'Données projet'!$A$114,$BV$205^A119,IF(A119='Données projet'!$A$114,'Données projet'!$B$114,BY118+BX119-CG118)))</f>
        <v>333.95000000000005</v>
      </c>
      <c r="BZ119" s="14">
        <f>BY119*VLOOKUP('Données projet'!$B$12,Paramètres!$A$1:$I$89,3,0)*VLOOKUP('Données projet'!$B$12,Paramètres!$A$1:$I$89,5,0)</f>
        <v>322.99644000000006</v>
      </c>
      <c r="CA119" s="14">
        <f t="shared" si="93"/>
        <v>75.976482681315389</v>
      </c>
      <c r="CB119" s="22">
        <f t="shared" si="64"/>
        <v>694.87784033662444</v>
      </c>
      <c r="CC119" s="60">
        <f t="shared" si="65"/>
        <v>988.21117366995782</v>
      </c>
      <c r="CD119" s="60">
        <f ca="1">AVERAGE(OFFSET($CC$3,0,0,'Données projet'!$E$12+1,1))-AVERAGE(OFFSET($H$3,0,0,'Données projet'!$E$12+1,1))</f>
        <v>544.70109088764275</v>
      </c>
      <c r="CE119" s="60">
        <f t="shared" si="94"/>
        <v>294.45557293177131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-2.2737367544323206E-13</v>
      </c>
      <c r="CU119" s="18">
        <f>CT119*VLOOKUP('Données projet'!$B$13,Paramètres!$A$1:$I$89,3,0)*VLOOKUP('Données projet'!$B$13,Paramètres!$A$1:$I$89,5,0)</f>
        <v>-1.2710188457276673E-13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364.18190245972994</v>
      </c>
      <c r="CZ119" s="60">
        <f t="shared" si="96"/>
        <v>509.86381152100745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-5.3205440053716299E-14</v>
      </c>
      <c r="DQ119" s="14" t="e">
        <f t="shared" si="97"/>
        <v>#NUM!</v>
      </c>
      <c r="DR119" s="22" t="e">
        <f t="shared" si="70"/>
        <v>#NUM!</v>
      </c>
      <c r="DS119" s="60" t="e">
        <f t="shared" si="71"/>
        <v>#NUM!</v>
      </c>
      <c r="DT119" s="60">
        <f ca="1">AVERAGE(OFFSET($DS$3,0,0,'Données projet'!$E$14+1,1))-AVERAGE(OFFSET($H$3,0,0,'Données projet'!$E$14+1,1))</f>
        <v>399.92909819003523</v>
      </c>
      <c r="DU119" s="60">
        <f t="shared" si="98"/>
        <v>163.7053537268381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2.4500000000000002</v>
      </c>
      <c r="N120" s="14">
        <f>IF('Données projet'!$A$36&gt;35,N119+M120-V119,IF(A120&lt;'Données projet'!$A$36,$K$205^A120,IF(A120='Données projet'!$A$36,'Données projet'!$B$36,N119+M120-V119)))</f>
        <v>336.40000000000003</v>
      </c>
      <c r="O120" s="14">
        <f>N120*VLOOKUP('Données projet'!$B$9,Paramètres!$A$1:$I$89,3,0)*VLOOKUP('Données projet'!$B$9,Paramètres!$A$1:$I$89,5,0)</f>
        <v>304.37472000000002</v>
      </c>
      <c r="P120" s="14">
        <f t="shared" si="87"/>
        <v>72.092798667275119</v>
      </c>
      <c r="Q120" s="22">
        <f t="shared" si="107"/>
        <v>655.68092834550419</v>
      </c>
      <c r="R120" s="60">
        <f t="shared" si="55"/>
        <v>949.01426167883756</v>
      </c>
      <c r="S120" s="60">
        <f ca="1">AVERAGE(OFFSET($R$3,0,0,'Données projet'!$E$9+1,1))-AVERAGE(OFFSET($H$3,0,0,'Données projet'!$E$9+1,1))</f>
        <v>512.40280113190443</v>
      </c>
      <c r="T120" s="60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0.64102564102564086</v>
      </c>
      <c r="AI120" s="14">
        <f>IF('Données projet'!$A$62&gt;35,AI119+AH120-AQ119,IF(A120&lt;'Données projet'!$A$62,$AF$205^A120,IF(A120='Données projet'!$A$62,'Données projet'!$B$62,AI119+AH120-AQ119)))</f>
        <v>283.97435897435912</v>
      </c>
      <c r="AJ120" s="14">
        <f>AI120*VLOOKUP('Données projet'!$B$10,Paramètres!$A$1:$I$89,3,0)*VLOOKUP('Données projet'!$B$10,Paramètres!$A$1:$I$89,5,0)</f>
        <v>270.23000000000013</v>
      </c>
      <c r="AK120" s="14">
        <f t="shared" si="89"/>
        <v>64.898078673435194</v>
      </c>
      <c r="AL120" s="22">
        <f t="shared" si="58"/>
        <v>583.68140368956654</v>
      </c>
      <c r="AM120" s="60">
        <f t="shared" si="59"/>
        <v>877.01473702289991</v>
      </c>
      <c r="AN120" s="60">
        <f ca="1">AVERAGE(OFFSET($AM$3,0,0,'Données projet'!$E$10+1,1))-AVERAGE(OFFSET($H$3,0,0,'Données projet'!$E$10+1,1))</f>
        <v>407.20940357901344</v>
      </c>
      <c r="AO120" s="60">
        <f t="shared" si="90"/>
        <v>369.14696927548397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-1.9895196601282805E-13</v>
      </c>
      <c r="BE120" s="14">
        <f>BD120*VLOOKUP('Données projet'!$B$11,Paramètres!$A$1:$I$89,3,0)*VLOOKUP('Données projet'!$B$11,Paramètres!$A$1:$I$89,5,0)</f>
        <v>-1.738044375088066E-13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202.5548390231225</v>
      </c>
      <c r="BJ120" s="60">
        <f t="shared" si="92"/>
        <v>184.62184077734179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2.4500000000000002</v>
      </c>
      <c r="BY120" s="13">
        <f>IF('Données projet'!$A$114&gt;35,BY119+BX120-CG119,IF(A120&lt;'Données projet'!$A$114,$BV$205^A120,IF(A120='Données projet'!$A$114,'Données projet'!$B$114,BY119+BX120-CG119)))</f>
        <v>336.40000000000003</v>
      </c>
      <c r="BZ120" s="14">
        <f>BY120*VLOOKUP('Données projet'!$B$12,Paramètres!$A$1:$I$89,3,0)*VLOOKUP('Données projet'!$B$12,Paramètres!$A$1:$I$89,5,0)</f>
        <v>325.36608000000001</v>
      </c>
      <c r="CA120" s="14">
        <f t="shared" si="93"/>
        <v>76.468788033923758</v>
      </c>
      <c r="CB120" s="22">
        <f t="shared" si="64"/>
        <v>699.86239515908392</v>
      </c>
      <c r="CC120" s="60">
        <f t="shared" si="65"/>
        <v>993.19572849241717</v>
      </c>
      <c r="CD120" s="60">
        <f ca="1">AVERAGE(OFFSET($CC$3,0,0,'Données projet'!$E$12+1,1))-AVERAGE(OFFSET($H$3,0,0,'Données projet'!$E$12+1,1))</f>
        <v>544.70109088764275</v>
      </c>
      <c r="CE120" s="60">
        <f t="shared" si="94"/>
        <v>294.45557293177131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-2.2737367544323206E-13</v>
      </c>
      <c r="CU120" s="18">
        <f>CT120*VLOOKUP('Données projet'!$B$13,Paramètres!$A$1:$I$89,3,0)*VLOOKUP('Données projet'!$B$13,Paramètres!$A$1:$I$89,5,0)</f>
        <v>-1.2710188457276673E-13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364.18190245972994</v>
      </c>
      <c r="CZ120" s="60">
        <f t="shared" si="96"/>
        <v>509.86381152100745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-5.3205440053716299E-14</v>
      </c>
      <c r="DQ120" s="14" t="e">
        <f t="shared" si="97"/>
        <v>#NUM!</v>
      </c>
      <c r="DR120" s="22" t="e">
        <f t="shared" si="70"/>
        <v>#NUM!</v>
      </c>
      <c r="DS120" s="60" t="e">
        <f t="shared" si="71"/>
        <v>#NUM!</v>
      </c>
      <c r="DT120" s="60">
        <f ca="1">AVERAGE(OFFSET($DS$3,0,0,'Données projet'!$E$14+1,1))-AVERAGE(OFFSET($H$3,0,0,'Données projet'!$E$14+1,1))</f>
        <v>399.92909819003523</v>
      </c>
      <c r="DU120" s="60">
        <f t="shared" si="98"/>
        <v>163.7053537268381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2.4500000000000002</v>
      </c>
      <c r="N121" s="14">
        <f>IF('Données projet'!$A$36&gt;35,N120+M121-V120,IF(A121&lt;'Données projet'!$A$36,$K$205^A121,IF(A121='Données projet'!$A$36,'Données projet'!$B$36,N120+M121-V120)))</f>
        <v>338.85</v>
      </c>
      <c r="O121" s="14">
        <f>N121*VLOOKUP('Données projet'!$B$9,Paramètres!$A$1:$I$89,3,0)*VLOOKUP('Données projet'!$B$9,Paramètres!$A$1:$I$89,5,0)</f>
        <v>306.59147999999999</v>
      </c>
      <c r="P121" s="14">
        <f t="shared" si="87"/>
        <v>72.556538139442523</v>
      </c>
      <c r="Q121" s="22">
        <f t="shared" si="107"/>
        <v>660.34946492619565</v>
      </c>
      <c r="R121" s="60">
        <f t="shared" si="55"/>
        <v>953.68279825952891</v>
      </c>
      <c r="S121" s="60">
        <f ca="1">AVERAGE(OFFSET($R$3,0,0,'Données projet'!$E$9+1,1))-AVERAGE(OFFSET($H$3,0,0,'Données projet'!$E$9+1,1))</f>
        <v>512.40280113190443</v>
      </c>
      <c r="T121" s="60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0.64102564102564086</v>
      </c>
      <c r="AI121" s="14">
        <f>IF('Données projet'!$A$62&gt;35,AI120+AH121-AQ120,IF(A121&lt;'Données projet'!$A$62,$AF$205^A121,IF(A121='Données projet'!$A$62,'Données projet'!$B$62,AI120+AH121-AQ120)))</f>
        <v>284.61538461538476</v>
      </c>
      <c r="AJ121" s="14">
        <f>AI121*VLOOKUP('Données projet'!$B$10,Paramètres!$A$1:$I$89,3,0)*VLOOKUP('Données projet'!$B$10,Paramètres!$A$1:$I$89,5,0)</f>
        <v>270.84000000000015</v>
      </c>
      <c r="AK121" s="14">
        <f t="shared" si="89"/>
        <v>65.027506246715376</v>
      </c>
      <c r="AL121" s="22">
        <f t="shared" si="58"/>
        <v>584.96924004636276</v>
      </c>
      <c r="AM121" s="60">
        <f t="shared" si="59"/>
        <v>878.30257337969601</v>
      </c>
      <c r="AN121" s="60">
        <f ca="1">AVERAGE(OFFSET($AM$3,0,0,'Données projet'!$E$10+1,1))-AVERAGE(OFFSET($H$3,0,0,'Données projet'!$E$10+1,1))</f>
        <v>407.20940357901344</v>
      </c>
      <c r="AO121" s="60">
        <f t="shared" si="90"/>
        <v>369.14696927548397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-1.9895196601282805E-13</v>
      </c>
      <c r="BE121" s="14">
        <f>BD121*VLOOKUP('Données projet'!$B$11,Paramètres!$A$1:$I$89,3,0)*VLOOKUP('Données projet'!$B$11,Paramètres!$A$1:$I$89,5,0)</f>
        <v>-1.738044375088066E-13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202.5548390231225</v>
      </c>
      <c r="BJ121" s="60">
        <f t="shared" si="92"/>
        <v>184.62184077734179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2.4500000000000002</v>
      </c>
      <c r="BY121" s="13">
        <f>IF('Données projet'!$A$114&gt;35,BY120+BX121-CG120,IF(A121&lt;'Données projet'!$A$114,$BV$205^A121,IF(A121='Données projet'!$A$114,'Données projet'!$B$114,BY120+BX121-CG120)))</f>
        <v>338.85</v>
      </c>
      <c r="BZ121" s="14">
        <f>BY121*VLOOKUP('Données projet'!$B$12,Paramètres!$A$1:$I$89,3,0)*VLOOKUP('Données projet'!$B$12,Paramètres!$A$1:$I$89,5,0)</f>
        <v>327.73572000000001</v>
      </c>
      <c r="CA121" s="14">
        <f t="shared" si="93"/>
        <v>76.960676212156315</v>
      </c>
      <c r="CB121" s="22">
        <f t="shared" si="64"/>
        <v>704.84622340283886</v>
      </c>
      <c r="CC121" s="60">
        <f t="shared" si="65"/>
        <v>998.17955673617212</v>
      </c>
      <c r="CD121" s="60">
        <f ca="1">AVERAGE(OFFSET($CC$3,0,0,'Données projet'!$E$12+1,1))-AVERAGE(OFFSET($H$3,0,0,'Données projet'!$E$12+1,1))</f>
        <v>544.70109088764275</v>
      </c>
      <c r="CE121" s="60">
        <f t="shared" si="94"/>
        <v>294.45557293177131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-2.2737367544323206E-13</v>
      </c>
      <c r="CU121" s="18">
        <f>CT121*VLOOKUP('Données projet'!$B$13,Paramètres!$A$1:$I$89,3,0)*VLOOKUP('Données projet'!$B$13,Paramètres!$A$1:$I$89,5,0)</f>
        <v>-1.2710188457276673E-13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364.18190245972994</v>
      </c>
      <c r="CZ121" s="60">
        <f t="shared" si="96"/>
        <v>509.86381152100745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-5.3205440053716299E-14</v>
      </c>
      <c r="DQ121" s="14" t="e">
        <f t="shared" si="97"/>
        <v>#NUM!</v>
      </c>
      <c r="DR121" s="22" t="e">
        <f t="shared" si="70"/>
        <v>#NUM!</v>
      </c>
      <c r="DS121" s="60" t="e">
        <f t="shared" si="71"/>
        <v>#NUM!</v>
      </c>
      <c r="DT121" s="60">
        <f ca="1">AVERAGE(OFFSET($DS$3,0,0,'Données projet'!$E$14+1,1))-AVERAGE(OFFSET($H$3,0,0,'Données projet'!$E$14+1,1))</f>
        <v>399.92909819003523</v>
      </c>
      <c r="DU121" s="60">
        <f t="shared" si="98"/>
        <v>163.7053537268381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2.4500000000000002</v>
      </c>
      <c r="N122" s="14">
        <f>IF('Données projet'!$A$36&gt;35,N121+M122-V121,IF(A122&lt;'Données projet'!$A$36,$K$205^A122,IF(A122='Données projet'!$A$36,'Données projet'!$B$36,N121+M122-V121)))</f>
        <v>341.3</v>
      </c>
      <c r="O122" s="14">
        <f>N122*VLOOKUP('Données projet'!$B$9,Paramètres!$A$1:$I$89,3,0)*VLOOKUP('Données projet'!$B$9,Paramètres!$A$1:$I$89,5,0)</f>
        <v>308.80823999999996</v>
      </c>
      <c r="P122" s="14">
        <f t="shared" si="87"/>
        <v>73.019887483808844</v>
      </c>
      <c r="Q122" s="22">
        <f t="shared" si="107"/>
        <v>665.01732203430026</v>
      </c>
      <c r="R122" s="60">
        <f t="shared" si="55"/>
        <v>958.35065536763364</v>
      </c>
      <c r="S122" s="60">
        <f ca="1">AVERAGE(OFFSET($R$3,0,0,'Données projet'!$E$9+1,1))-AVERAGE(OFFSET($H$3,0,0,'Données projet'!$E$9+1,1))</f>
        <v>512.40280113190443</v>
      </c>
      <c r="T122" s="60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0.64102564102564086</v>
      </c>
      <c r="AI122" s="14">
        <f>IF('Données projet'!$A$62&gt;35,AI121+AH122-AQ121,IF(A122&lt;'Données projet'!$A$62,$AF$205^A122,IF(A122='Données projet'!$A$62,'Données projet'!$B$62,AI121+AH122-AQ121)))</f>
        <v>285.25641025641039</v>
      </c>
      <c r="AJ122" s="14">
        <f>AI122*VLOOKUP('Données projet'!$B$10,Paramètres!$A$1:$I$89,3,0)*VLOOKUP('Données projet'!$B$10,Paramètres!$A$1:$I$89,5,0)</f>
        <v>271.4500000000001</v>
      </c>
      <c r="AK122" s="14">
        <f t="shared" si="89"/>
        <v>65.156899893400137</v>
      </c>
      <c r="AL122" s="22">
        <f t="shared" si="58"/>
        <v>586.25701731433867</v>
      </c>
      <c r="AM122" s="60">
        <f t="shared" si="59"/>
        <v>879.59035064767204</v>
      </c>
      <c r="AN122" s="60">
        <f ca="1">AVERAGE(OFFSET($AM$3,0,0,'Données projet'!$E$10+1,1))-AVERAGE(OFFSET($H$3,0,0,'Données projet'!$E$10+1,1))</f>
        <v>407.20940357901344</v>
      </c>
      <c r="AO122" s="60">
        <f t="shared" si="90"/>
        <v>369.14696927548397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-1.9895196601282805E-13</v>
      </c>
      <c r="BE122" s="14">
        <f>BD122*VLOOKUP('Données projet'!$B$11,Paramètres!$A$1:$I$89,3,0)*VLOOKUP('Données projet'!$B$11,Paramètres!$A$1:$I$89,5,0)</f>
        <v>-1.738044375088066E-13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202.5548390231225</v>
      </c>
      <c r="BJ122" s="60">
        <f t="shared" si="92"/>
        <v>184.62184077734179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2.4500000000000002</v>
      </c>
      <c r="BY122" s="13">
        <f>IF('Données projet'!$A$114&gt;35,BY121+BX122-CG121,IF(A122&lt;'Données projet'!$A$114,$BV$205^A122,IF(A122='Données projet'!$A$114,'Données projet'!$B$114,BY121+BX122-CG121)))</f>
        <v>341.3</v>
      </c>
      <c r="BZ122" s="14">
        <f>BY122*VLOOKUP('Données projet'!$B$12,Paramètres!$A$1:$I$89,3,0)*VLOOKUP('Données projet'!$B$12,Paramètres!$A$1:$I$89,5,0)</f>
        <v>330.10536000000002</v>
      </c>
      <c r="CA122" s="14">
        <f t="shared" si="93"/>
        <v>77.45215058206567</v>
      </c>
      <c r="CB122" s="22">
        <f t="shared" si="64"/>
        <v>709.82933093043096</v>
      </c>
      <c r="CC122" s="60">
        <f t="shared" si="65"/>
        <v>1003.1626642637643</v>
      </c>
      <c r="CD122" s="60">
        <f ca="1">AVERAGE(OFFSET($CC$3,0,0,'Données projet'!$E$12+1,1))-AVERAGE(OFFSET($H$3,0,0,'Données projet'!$E$12+1,1))</f>
        <v>544.70109088764275</v>
      </c>
      <c r="CE122" s="60">
        <f t="shared" si="94"/>
        <v>294.45557293177131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-2.2737367544323206E-13</v>
      </c>
      <c r="CU122" s="18">
        <f>CT122*VLOOKUP('Données projet'!$B$13,Paramètres!$A$1:$I$89,3,0)*VLOOKUP('Données projet'!$B$13,Paramètres!$A$1:$I$89,5,0)</f>
        <v>-1.2710188457276673E-13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364.18190245972994</v>
      </c>
      <c r="CZ122" s="60">
        <f t="shared" si="96"/>
        <v>509.86381152100745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-5.3205440053716299E-14</v>
      </c>
      <c r="DQ122" s="14" t="e">
        <f t="shared" si="97"/>
        <v>#NUM!</v>
      </c>
      <c r="DR122" s="22" t="e">
        <f t="shared" si="70"/>
        <v>#NUM!</v>
      </c>
      <c r="DS122" s="60" t="e">
        <f t="shared" si="71"/>
        <v>#NUM!</v>
      </c>
      <c r="DT122" s="60">
        <f ca="1">AVERAGE(OFFSET($DS$3,0,0,'Données projet'!$E$14+1,1))-AVERAGE(OFFSET($H$3,0,0,'Données projet'!$E$14+1,1))</f>
        <v>399.92909819003523</v>
      </c>
      <c r="DU122" s="60">
        <f t="shared" si="98"/>
        <v>163.7053537268381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2.4500000000000002</v>
      </c>
      <c r="N123" s="14">
        <f>IF('Données projet'!$A$36&gt;35,N122+M123-V122,IF(A123&lt;'Données projet'!$A$36,$K$205^A123,IF(A123='Données projet'!$A$36,'Données projet'!$B$36,N122+M123-V122)))</f>
        <v>343.75</v>
      </c>
      <c r="O123" s="14">
        <f>N123*VLOOKUP('Données projet'!$B$9,Paramètres!$A$1:$I$89,3,0)*VLOOKUP('Données projet'!$B$9,Paramètres!$A$1:$I$89,5,0)</f>
        <v>311.02500000000003</v>
      </c>
      <c r="P123" s="14">
        <f t="shared" si="87"/>
        <v>73.482849825608312</v>
      </c>
      <c r="Q123" s="22">
        <f t="shared" si="107"/>
        <v>669.68450511293452</v>
      </c>
      <c r="R123" s="60">
        <f t="shared" si="55"/>
        <v>963.01783844626789</v>
      </c>
      <c r="S123" s="60">
        <f ca="1">AVERAGE(OFFSET($R$3,0,0,'Données projet'!$E$9+1,1))-AVERAGE(OFFSET($H$3,0,0,'Données projet'!$E$9+1,1))</f>
        <v>512.40280113190443</v>
      </c>
      <c r="T123" s="60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285.89743589743591</v>
      </c>
      <c r="AG123" s="13">
        <f>VLOOKUP(A123,'Données projet'!$A$61:$I$81,9,0)</f>
        <v>0.64102564102564086</v>
      </c>
      <c r="AH123" s="13">
        <f t="array" ref="AH123">INDEX(AG:AG,MIN(IF(ISNUMBER(AG123:AG319),ROW(AG123:AG319),"")))</f>
        <v>0.64102564102564086</v>
      </c>
      <c r="AI123" s="14">
        <f>IF('Données projet'!$A$62&gt;35,AI122+AH123-AQ122,IF(A123&lt;'Données projet'!$A$62,$AF$205^A123,IF(A123='Données projet'!$A$62,'Données projet'!$B$62,AI122+AH123-AQ122)))</f>
        <v>285.89743589743603</v>
      </c>
      <c r="AJ123" s="14">
        <f>AI123*VLOOKUP('Données projet'!$B$10,Paramètres!$A$1:$I$89,3,0)*VLOOKUP('Données projet'!$B$10,Paramètres!$A$1:$I$89,5,0)</f>
        <v>272.06000000000012</v>
      </c>
      <c r="AK123" s="14">
        <f t="shared" si="89"/>
        <v>65.286259698592175</v>
      </c>
      <c r="AL123" s="22">
        <f t="shared" si="58"/>
        <v>587.54473564171485</v>
      </c>
      <c r="AM123" s="60">
        <f t="shared" si="59"/>
        <v>880.87806897504811</v>
      </c>
      <c r="AN123" s="60">
        <f ca="1">AVERAGE(OFFSET($AM$3,0,0,'Données projet'!$E$10+1,1))-AVERAGE(OFFSET($H$3,0,0,'Données projet'!$E$10+1,1))</f>
        <v>407.20940357901344</v>
      </c>
      <c r="AO123" s="60">
        <f t="shared" si="90"/>
        <v>369.14696927548397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285.89743589743591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-1.9895196601282805E-13</v>
      </c>
      <c r="BE123" s="14">
        <f>BD123*VLOOKUP('Données projet'!$B$11,Paramètres!$A$1:$I$89,3,0)*VLOOKUP('Données projet'!$B$11,Paramètres!$A$1:$I$89,5,0)</f>
        <v>-1.738044375088066E-13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202.5548390231225</v>
      </c>
      <c r="BJ123" s="60">
        <f t="shared" si="92"/>
        <v>184.62184077734179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2.4500000000000002</v>
      </c>
      <c r="BY123" s="13">
        <f>IF('Données projet'!$A$114&gt;35,BY122+BX123-CG122,IF(A123&lt;'Données projet'!$A$114,$BV$205^A123,IF(A123='Données projet'!$A$114,'Données projet'!$B$114,BY122+BX123-CG122)))</f>
        <v>343.75</v>
      </c>
      <c r="BZ123" s="14">
        <f>BY123*VLOOKUP('Données projet'!$B$12,Paramètres!$A$1:$I$89,3,0)*VLOOKUP('Données projet'!$B$12,Paramètres!$A$1:$I$89,5,0)</f>
        <v>332.47500000000002</v>
      </c>
      <c r="CA123" s="14">
        <f t="shared" si="93"/>
        <v>77.943214458586013</v>
      </c>
      <c r="CB123" s="22">
        <f t="shared" si="64"/>
        <v>714.81172351537055</v>
      </c>
      <c r="CC123" s="60">
        <f t="shared" si="65"/>
        <v>1008.1450568487039</v>
      </c>
      <c r="CD123" s="60">
        <f ca="1">AVERAGE(OFFSET($CC$3,0,0,'Données projet'!$E$12+1,1))-AVERAGE(OFFSET($H$3,0,0,'Données projet'!$E$12+1,1))</f>
        <v>544.70109088764275</v>
      </c>
      <c r="CE123" s="60">
        <f t="shared" si="94"/>
        <v>294.45557293177131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-2.2737367544323206E-13</v>
      </c>
      <c r="CU123" s="18">
        <f>CT123*VLOOKUP('Données projet'!$B$13,Paramètres!$A$1:$I$89,3,0)*VLOOKUP('Données projet'!$B$13,Paramètres!$A$1:$I$89,5,0)</f>
        <v>-1.2710188457276673E-13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364.18190245972994</v>
      </c>
      <c r="CZ123" s="60">
        <f t="shared" si="96"/>
        <v>509.86381152100745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-5.3205440053716299E-14</v>
      </c>
      <c r="DQ123" s="14" t="e">
        <f t="shared" si="97"/>
        <v>#NUM!</v>
      </c>
      <c r="DR123" s="22" t="e">
        <f t="shared" si="70"/>
        <v>#NUM!</v>
      </c>
      <c r="DS123" s="60" t="e">
        <f t="shared" si="71"/>
        <v>#NUM!</v>
      </c>
      <c r="DT123" s="60">
        <f ca="1">AVERAGE(OFFSET($DS$3,0,0,'Données projet'!$E$14+1,1))-AVERAGE(OFFSET($H$3,0,0,'Données projet'!$E$14+1,1))</f>
        <v>399.92909819003523</v>
      </c>
      <c r="DU123" s="60">
        <f t="shared" si="98"/>
        <v>163.7053537268381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2.4500000000000002</v>
      </c>
      <c r="N124" s="14">
        <f>IF('Données projet'!$A$36&gt;35,N123+M124-V123,IF(A124&lt;'Données projet'!$A$36,$K$205^A124,IF(A124='Données projet'!$A$36,'Données projet'!$B$36,N123+M124-V123)))</f>
        <v>346.2</v>
      </c>
      <c r="O124" s="14">
        <f>N124*VLOOKUP('Données projet'!$B$9,Paramètres!$A$1:$I$89,3,0)*VLOOKUP('Données projet'!$B$9,Paramètres!$A$1:$I$89,5,0)</f>
        <v>313.24176</v>
      </c>
      <c r="P124" s="14">
        <f t="shared" si="87"/>
        <v>73.945428242952033</v>
      </c>
      <c r="Q124" s="22">
        <f t="shared" si="107"/>
        <v>674.35101952314142</v>
      </c>
      <c r="R124" s="60">
        <f t="shared" si="55"/>
        <v>967.68435285647479</v>
      </c>
      <c r="S124" s="60">
        <f ca="1">AVERAGE(OFFSET($R$3,0,0,'Données projet'!$E$9+1,1))-AVERAGE(OFFSET($H$3,0,0,'Données projet'!$E$9+1,1))</f>
        <v>512.40280113190443</v>
      </c>
      <c r="T124" s="60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1.0818439477588981E-13</v>
      </c>
      <c r="AK124" s="14">
        <f t="shared" si="89"/>
        <v>1.6104228458716316E-12</v>
      </c>
      <c r="AL124" s="22">
        <f t="shared" si="58"/>
        <v>2.9932409441277661E-12</v>
      </c>
      <c r="AM124" s="60">
        <f t="shared" si="59"/>
        <v>293.33333333333633</v>
      </c>
      <c r="AN124" s="60">
        <f ca="1">AVERAGE(OFFSET($AM$3,0,0,'Données projet'!$E$10+1,1))-AVERAGE(OFFSET($H$3,0,0,'Données projet'!$E$10+1,1))</f>
        <v>407.20940357901344</v>
      </c>
      <c r="AO124" s="60">
        <f t="shared" si="90"/>
        <v>369.14696927548397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-1.9895196601282805E-13</v>
      </c>
      <c r="BE124" s="14">
        <f>BD124*VLOOKUP('Données projet'!$B$11,Paramètres!$A$1:$I$89,3,0)*VLOOKUP('Données projet'!$B$11,Paramètres!$A$1:$I$89,5,0)</f>
        <v>-1.738044375088066E-13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202.5548390231225</v>
      </c>
      <c r="BJ124" s="60">
        <f t="shared" si="92"/>
        <v>184.62184077734179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2.4500000000000002</v>
      </c>
      <c r="BY124" s="13">
        <f>IF('Données projet'!$A$114&gt;35,BY123+BX124-CG123,IF(A124&lt;'Données projet'!$A$114,$BV$205^A124,IF(A124='Données projet'!$A$114,'Données projet'!$B$114,BY123+BX124-CG123)))</f>
        <v>346.2</v>
      </c>
      <c r="BZ124" s="14">
        <f>BY124*VLOOKUP('Données projet'!$B$12,Paramètres!$A$1:$I$89,3,0)*VLOOKUP('Données projet'!$B$12,Paramètres!$A$1:$I$89,5,0)</f>
        <v>334.84464000000003</v>
      </c>
      <c r="CA124" s="14">
        <f t="shared" si="93"/>
        <v>78.433871106667866</v>
      </c>
      <c r="CB124" s="22">
        <f t="shared" si="64"/>
        <v>719.79340684411318</v>
      </c>
      <c r="CC124" s="60">
        <f t="shared" si="65"/>
        <v>1013.1267401774464</v>
      </c>
      <c r="CD124" s="60">
        <f ca="1">AVERAGE(OFFSET($CC$3,0,0,'Données projet'!$E$12+1,1))-AVERAGE(OFFSET($H$3,0,0,'Données projet'!$E$12+1,1))</f>
        <v>544.70109088764275</v>
      </c>
      <c r="CE124" s="60">
        <f t="shared" si="94"/>
        <v>294.45557293177131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-2.2737367544323206E-13</v>
      </c>
      <c r="CU124" s="18">
        <f>CT124*VLOOKUP('Données projet'!$B$13,Paramètres!$A$1:$I$89,3,0)*VLOOKUP('Données projet'!$B$13,Paramètres!$A$1:$I$89,5,0)</f>
        <v>-1.2710188457276673E-13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364.18190245972994</v>
      </c>
      <c r="CZ124" s="60">
        <f t="shared" si="96"/>
        <v>509.86381152100745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-5.3205440053716299E-14</v>
      </c>
      <c r="DQ124" s="14" t="e">
        <f t="shared" si="97"/>
        <v>#NUM!</v>
      </c>
      <c r="DR124" s="22" t="e">
        <f t="shared" si="70"/>
        <v>#NUM!</v>
      </c>
      <c r="DS124" s="60" t="e">
        <f t="shared" si="71"/>
        <v>#NUM!</v>
      </c>
      <c r="DT124" s="60">
        <f ca="1">AVERAGE(OFFSET($DS$3,0,0,'Données projet'!$E$14+1,1))-AVERAGE(OFFSET($H$3,0,0,'Données projet'!$E$14+1,1))</f>
        <v>399.92909819003523</v>
      </c>
      <c r="DU124" s="60">
        <f t="shared" si="98"/>
        <v>163.7053537268381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2.4500000000000002</v>
      </c>
      <c r="N125" s="14">
        <f>IF('Données projet'!$A$36&gt;35,N124+M125-V124,IF(A125&lt;'Données projet'!$A$36,$K$205^A125,IF(A125='Données projet'!$A$36,'Données projet'!$B$36,N124+M125-V124)))</f>
        <v>348.65</v>
      </c>
      <c r="O125" s="14">
        <f>N125*VLOOKUP('Données projet'!$B$9,Paramètres!$A$1:$I$89,3,0)*VLOOKUP('Données projet'!$B$9,Paramètres!$A$1:$I$89,5,0)</f>
        <v>315.45851999999996</v>
      </c>
      <c r="P125" s="14">
        <f t="shared" si="87"/>
        <v>74.407625767866818</v>
      </c>
      <c r="Q125" s="22">
        <f t="shared" si="107"/>
        <v>679.01687054570129</v>
      </c>
      <c r="R125" s="60">
        <f t="shared" si="55"/>
        <v>972.35020387903455</v>
      </c>
      <c r="S125" s="60">
        <f ca="1">AVERAGE(OFFSET($R$3,0,0,'Données projet'!$E$9+1,1))-AVERAGE(OFFSET($H$3,0,0,'Données projet'!$E$9+1,1))</f>
        <v>512.40280113190443</v>
      </c>
      <c r="T125" s="60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1.0818439477588981E-13</v>
      </c>
      <c r="AK125" s="14">
        <f t="shared" si="89"/>
        <v>1.6104228458716316E-12</v>
      </c>
      <c r="AL125" s="22">
        <f t="shared" si="58"/>
        <v>2.9932409441277661E-12</v>
      </c>
      <c r="AM125" s="60">
        <f t="shared" si="59"/>
        <v>293.33333333333633</v>
      </c>
      <c r="AN125" s="60">
        <f ca="1">AVERAGE(OFFSET($AM$3,0,0,'Données projet'!$E$10+1,1))-AVERAGE(OFFSET($H$3,0,0,'Données projet'!$E$10+1,1))</f>
        <v>407.20940357901344</v>
      </c>
      <c r="AO125" s="60">
        <f t="shared" si="90"/>
        <v>369.14696927548397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-1.9895196601282805E-13</v>
      </c>
      <c r="BE125" s="14">
        <f>BD125*VLOOKUP('Données projet'!$B$11,Paramètres!$A$1:$I$89,3,0)*VLOOKUP('Données projet'!$B$11,Paramètres!$A$1:$I$89,5,0)</f>
        <v>-1.738044375088066E-13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202.5548390231225</v>
      </c>
      <c r="BJ125" s="60">
        <f t="shared" si="92"/>
        <v>184.62184077734179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2.4500000000000002</v>
      </c>
      <c r="BY125" s="13">
        <f>IF('Données projet'!$A$114&gt;35,BY124+BX125-CG124,IF(A125&lt;'Données projet'!$A$114,$BV$205^A125,IF(A125='Données projet'!$A$114,'Données projet'!$B$114,BY124+BX125-CG124)))</f>
        <v>348.65</v>
      </c>
      <c r="BZ125" s="14">
        <f>BY125*VLOOKUP('Données projet'!$B$12,Paramètres!$A$1:$I$89,3,0)*VLOOKUP('Données projet'!$B$12,Paramètres!$A$1:$I$89,5,0)</f>
        <v>337.21427999999997</v>
      </c>
      <c r="CA125" s="14">
        <f t="shared" si="93"/>
        <v>78.924123742380303</v>
      </c>
      <c r="CB125" s="22">
        <f t="shared" si="64"/>
        <v>724.774386517979</v>
      </c>
      <c r="CC125" s="60">
        <f t="shared" si="65"/>
        <v>1018.1077198513124</v>
      </c>
      <c r="CD125" s="60">
        <f ca="1">AVERAGE(OFFSET($CC$3,0,0,'Données projet'!$E$12+1,1))-AVERAGE(OFFSET($H$3,0,0,'Données projet'!$E$12+1,1))</f>
        <v>544.70109088764275</v>
      </c>
      <c r="CE125" s="60">
        <f t="shared" si="94"/>
        <v>294.45557293177131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-2.2737367544323206E-13</v>
      </c>
      <c r="CU125" s="18">
        <f>CT125*VLOOKUP('Données projet'!$B$13,Paramètres!$A$1:$I$89,3,0)*VLOOKUP('Données projet'!$B$13,Paramètres!$A$1:$I$89,5,0)</f>
        <v>-1.2710188457276673E-13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364.18190245972994</v>
      </c>
      <c r="CZ125" s="60">
        <f t="shared" si="96"/>
        <v>509.86381152100745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-5.3205440053716299E-14</v>
      </c>
      <c r="DQ125" s="14" t="e">
        <f t="shared" si="97"/>
        <v>#NUM!</v>
      </c>
      <c r="DR125" s="22" t="e">
        <f t="shared" si="70"/>
        <v>#NUM!</v>
      </c>
      <c r="DS125" s="60" t="e">
        <f t="shared" si="71"/>
        <v>#NUM!</v>
      </c>
      <c r="DT125" s="60">
        <f ca="1">AVERAGE(OFFSET($DS$3,0,0,'Données projet'!$E$14+1,1))-AVERAGE(OFFSET($H$3,0,0,'Données projet'!$E$14+1,1))</f>
        <v>399.92909819003523</v>
      </c>
      <c r="DU125" s="60">
        <f t="shared" si="98"/>
        <v>163.7053537268381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2.4500000000000002</v>
      </c>
      <c r="N126" s="14">
        <f>IF('Données projet'!$A$36&gt;35,N125+M126-V125,IF(A126&lt;'Données projet'!$A$36,$K$205^A126,IF(A126='Données projet'!$A$36,'Données projet'!$B$36,N125+M126-V125)))</f>
        <v>351.09999999999997</v>
      </c>
      <c r="O126" s="14">
        <f>N126*VLOOKUP('Données projet'!$B$9,Paramètres!$A$1:$I$89,3,0)*VLOOKUP('Données projet'!$B$9,Paramètres!$A$1:$I$89,5,0)</f>
        <v>317.67527999999999</v>
      </c>
      <c r="P126" s="14">
        <f t="shared" si="87"/>
        <v>74.869445387304125</v>
      </c>
      <c r="Q126" s="22">
        <f t="shared" si="107"/>
        <v>683.68206338288792</v>
      </c>
      <c r="R126" s="60">
        <f t="shared" si="55"/>
        <v>977.01539671622118</v>
      </c>
      <c r="S126" s="60">
        <f ca="1">AVERAGE(OFFSET($R$3,0,0,'Données projet'!$E$9+1,1))-AVERAGE(OFFSET($H$3,0,0,'Données projet'!$E$9+1,1))</f>
        <v>512.40280113190443</v>
      </c>
      <c r="T126" s="60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1.0818439477588981E-13</v>
      </c>
      <c r="AK126" s="14">
        <f t="shared" si="89"/>
        <v>1.6104228458716316E-12</v>
      </c>
      <c r="AL126" s="22">
        <f t="shared" si="58"/>
        <v>2.9932409441277661E-12</v>
      </c>
      <c r="AM126" s="60">
        <f t="shared" si="59"/>
        <v>293.33333333333633</v>
      </c>
      <c r="AN126" s="60">
        <f ca="1">AVERAGE(OFFSET($AM$3,0,0,'Données projet'!$E$10+1,1))-AVERAGE(OFFSET($H$3,0,0,'Données projet'!$E$10+1,1))</f>
        <v>407.20940357901344</v>
      </c>
      <c r="AO126" s="60">
        <f t="shared" si="90"/>
        <v>369.14696927548397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-1.9895196601282805E-13</v>
      </c>
      <c r="BE126" s="14">
        <f>BD126*VLOOKUP('Données projet'!$B$11,Paramètres!$A$1:$I$89,3,0)*VLOOKUP('Données projet'!$B$11,Paramètres!$A$1:$I$89,5,0)</f>
        <v>-1.738044375088066E-13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202.5548390231225</v>
      </c>
      <c r="BJ126" s="60">
        <f t="shared" si="92"/>
        <v>184.62184077734179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2.4500000000000002</v>
      </c>
      <c r="BY126" s="13">
        <f>IF('Données projet'!$A$114&gt;35,BY125+BX126-CG125,IF(A126&lt;'Données projet'!$A$114,$BV$205^A126,IF(A126='Données projet'!$A$114,'Données projet'!$B$114,BY125+BX126-CG125)))</f>
        <v>351.09999999999997</v>
      </c>
      <c r="BZ126" s="14">
        <f>BY126*VLOOKUP('Données projet'!$B$12,Paramètres!$A$1:$I$89,3,0)*VLOOKUP('Données projet'!$B$12,Paramètres!$A$1:$I$89,5,0)</f>
        <v>339.58391999999998</v>
      </c>
      <c r="CA126" s="14">
        <f t="shared" si="93"/>
        <v>79.413975533980718</v>
      </c>
      <c r="CB126" s="22">
        <f t="shared" si="64"/>
        <v>729.75466805501628</v>
      </c>
      <c r="CC126" s="60">
        <f t="shared" si="65"/>
        <v>1023.0880013883495</v>
      </c>
      <c r="CD126" s="60">
        <f ca="1">AVERAGE(OFFSET($CC$3,0,0,'Données projet'!$E$12+1,1))-AVERAGE(OFFSET($H$3,0,0,'Données projet'!$E$12+1,1))</f>
        <v>544.70109088764275</v>
      </c>
      <c r="CE126" s="60">
        <f t="shared" si="94"/>
        <v>294.45557293177131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-2.2737367544323206E-13</v>
      </c>
      <c r="CU126" s="18">
        <f>CT126*VLOOKUP('Données projet'!$B$13,Paramètres!$A$1:$I$89,3,0)*VLOOKUP('Données projet'!$B$13,Paramètres!$A$1:$I$89,5,0)</f>
        <v>-1.2710188457276673E-13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364.18190245972994</v>
      </c>
      <c r="CZ126" s="60">
        <f t="shared" si="96"/>
        <v>509.86381152100745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-5.3205440053716299E-14</v>
      </c>
      <c r="DQ126" s="14" t="e">
        <f t="shared" si="97"/>
        <v>#NUM!</v>
      </c>
      <c r="DR126" s="22" t="e">
        <f t="shared" si="70"/>
        <v>#NUM!</v>
      </c>
      <c r="DS126" s="60" t="e">
        <f t="shared" si="71"/>
        <v>#NUM!</v>
      </c>
      <c r="DT126" s="60">
        <f ca="1">AVERAGE(OFFSET($DS$3,0,0,'Données projet'!$E$14+1,1))-AVERAGE(OFFSET($H$3,0,0,'Données projet'!$E$14+1,1))</f>
        <v>399.92909819003523</v>
      </c>
      <c r="DU126" s="60">
        <f t="shared" si="98"/>
        <v>163.7053537268381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2.4500000000000002</v>
      </c>
      <c r="N127" s="14">
        <f>IF('Données projet'!$A$36&gt;35,N126+M127-V126,IF(A127&lt;'Données projet'!$A$36,$K$205^A127,IF(A127='Données projet'!$A$36,'Données projet'!$B$36,N126+M127-V126)))</f>
        <v>353.54999999999995</v>
      </c>
      <c r="O127" s="14">
        <f>N127*VLOOKUP('Données projet'!$B$9,Paramètres!$A$1:$I$89,3,0)*VLOOKUP('Données projet'!$B$9,Paramètres!$A$1:$I$89,5,0)</f>
        <v>319.89203999999995</v>
      </c>
      <c r="P127" s="14">
        <f t="shared" si="87"/>
        <v>75.330890044119585</v>
      </c>
      <c r="Q127" s="22">
        <f t="shared" si="107"/>
        <v>688.34660316017482</v>
      </c>
      <c r="R127" s="60">
        <f t="shared" si="55"/>
        <v>981.67993649350819</v>
      </c>
      <c r="S127" s="60">
        <f ca="1">AVERAGE(OFFSET($R$3,0,0,'Données projet'!$E$9+1,1))-AVERAGE(OFFSET($H$3,0,0,'Données projet'!$E$9+1,1))</f>
        <v>512.40280113190443</v>
      </c>
      <c r="T127" s="60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1.0818439477588981E-13</v>
      </c>
      <c r="AK127" s="14">
        <f t="shared" si="89"/>
        <v>1.6104228458716316E-12</v>
      </c>
      <c r="AL127" s="22">
        <f t="shared" si="58"/>
        <v>2.9932409441277661E-12</v>
      </c>
      <c r="AM127" s="60">
        <f t="shared" si="59"/>
        <v>293.33333333333633</v>
      </c>
      <c r="AN127" s="60">
        <f ca="1">AVERAGE(OFFSET($AM$3,0,0,'Données projet'!$E$10+1,1))-AVERAGE(OFFSET($H$3,0,0,'Données projet'!$E$10+1,1))</f>
        <v>407.20940357901344</v>
      </c>
      <c r="AO127" s="60">
        <f t="shared" si="90"/>
        <v>369.14696927548397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-1.9895196601282805E-13</v>
      </c>
      <c r="BE127" s="14">
        <f>BD127*VLOOKUP('Données projet'!$B$11,Paramètres!$A$1:$I$89,3,0)*VLOOKUP('Données projet'!$B$11,Paramètres!$A$1:$I$89,5,0)</f>
        <v>-1.738044375088066E-13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202.5548390231225</v>
      </c>
      <c r="BJ127" s="60">
        <f t="shared" si="92"/>
        <v>184.62184077734179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2.4500000000000002</v>
      </c>
      <c r="BY127" s="13">
        <f>IF('Données projet'!$A$114&gt;35,BY126+BX127-CG126,IF(A127&lt;'Données projet'!$A$114,$BV$205^A127,IF(A127='Données projet'!$A$114,'Données projet'!$B$114,BY126+BX127-CG126)))</f>
        <v>353.54999999999995</v>
      </c>
      <c r="BZ127" s="14">
        <f>BY127*VLOOKUP('Données projet'!$B$12,Paramètres!$A$1:$I$89,3,0)*VLOOKUP('Données projet'!$B$12,Paramètres!$A$1:$I$89,5,0)</f>
        <v>341.95355999999998</v>
      </c>
      <c r="CA127" s="14">
        <f t="shared" si="93"/>
        <v>79.903429602954475</v>
      </c>
      <c r="CB127" s="22">
        <f t="shared" si="64"/>
        <v>734.73425689181238</v>
      </c>
      <c r="CC127" s="60">
        <f t="shared" si="65"/>
        <v>1028.0675902251458</v>
      </c>
      <c r="CD127" s="60">
        <f ca="1">AVERAGE(OFFSET($CC$3,0,0,'Données projet'!$E$12+1,1))-AVERAGE(OFFSET($H$3,0,0,'Données projet'!$E$12+1,1))</f>
        <v>544.70109088764275</v>
      </c>
      <c r="CE127" s="60">
        <f t="shared" si="94"/>
        <v>294.45557293177131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-2.2737367544323206E-13</v>
      </c>
      <c r="CU127" s="18">
        <f>CT127*VLOOKUP('Données projet'!$B$13,Paramètres!$A$1:$I$89,3,0)*VLOOKUP('Données projet'!$B$13,Paramètres!$A$1:$I$89,5,0)</f>
        <v>-1.2710188457276673E-13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364.18190245972994</v>
      </c>
      <c r="CZ127" s="60">
        <f t="shared" si="96"/>
        <v>509.86381152100745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-5.3205440053716299E-14</v>
      </c>
      <c r="DQ127" s="14" t="e">
        <f t="shared" si="97"/>
        <v>#NUM!</v>
      </c>
      <c r="DR127" s="22" t="e">
        <f t="shared" si="70"/>
        <v>#NUM!</v>
      </c>
      <c r="DS127" s="60" t="e">
        <f t="shared" si="71"/>
        <v>#NUM!</v>
      </c>
      <c r="DT127" s="60">
        <f ca="1">AVERAGE(OFFSET($DS$3,0,0,'Données projet'!$E$14+1,1))-AVERAGE(OFFSET($H$3,0,0,'Données projet'!$E$14+1,1))</f>
        <v>399.92909819003523</v>
      </c>
      <c r="DU127" s="60">
        <f t="shared" si="98"/>
        <v>163.7053537268381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356</v>
      </c>
      <c r="L128" s="13">
        <f>VLOOKUP(A128,'Données projet'!$A$35:$I$55,9,0)</f>
        <v>2.4500000000000002</v>
      </c>
      <c r="M128" s="13">
        <f t="array" ref="M128">INDEX(L:L,MIN(IF(ISNUMBER(L128:L324),ROW(L128:L324),"")))</f>
        <v>2.4500000000000002</v>
      </c>
      <c r="N128" s="14">
        <f>IF('Données projet'!$A$36&gt;35,N127+M128-V127,IF(A128&lt;'Données projet'!$A$36,$K$205^A128,IF(A128='Données projet'!$A$36,'Données projet'!$B$36,N127+M128-V127)))</f>
        <v>355.99999999999994</v>
      </c>
      <c r="O128" s="14">
        <f>N128*VLOOKUP('Données projet'!$B$9,Paramètres!$A$1:$I$89,3,0)*VLOOKUP('Données projet'!$B$9,Paramètres!$A$1:$I$89,5,0)</f>
        <v>322.10879999999997</v>
      </c>
      <c r="P128" s="14">
        <f t="shared" si="87"/>
        <v>75.791962638025268</v>
      </c>
      <c r="Q128" s="22">
        <f t="shared" si="107"/>
        <v>693.01049492789389</v>
      </c>
      <c r="R128" s="60">
        <f t="shared" si="55"/>
        <v>986.34382826122715</v>
      </c>
      <c r="S128" s="60">
        <f ca="1">AVERAGE(OFFSET($R$3,0,0,'Données projet'!$E$9+1,1))-AVERAGE(OFFSET($H$3,0,0,'Données projet'!$E$9+1,1))</f>
        <v>512.40280113190443</v>
      </c>
      <c r="T128" s="60">
        <f t="shared" si="88"/>
        <v>278.21741231699929</v>
      </c>
      <c r="U128" s="16">
        <f>IF(ISNA(VLOOKUP(A128,'Données projet'!$A$35:$I$55,3,0)),0,VLOOKUP(A128,'Données projet'!$A$35:$I$55,3,0))</f>
        <v>10</v>
      </c>
      <c r="V128" s="16">
        <f>IF(ISNA(VLOOKUP(A128,'Données projet'!$A$35:$I$55,4,0)),0,VLOOKUP(A128,'Données projet'!$A$35:$I$55,4,0))</f>
        <v>45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1.0818439477588981E-13</v>
      </c>
      <c r="AK128" s="14">
        <f t="shared" si="89"/>
        <v>1.6104228458716316E-12</v>
      </c>
      <c r="AL128" s="22">
        <f t="shared" si="58"/>
        <v>2.9932409441277661E-12</v>
      </c>
      <c r="AM128" s="60">
        <f t="shared" si="59"/>
        <v>293.33333333333633</v>
      </c>
      <c r="AN128" s="60">
        <f ca="1">AVERAGE(OFFSET($AM$3,0,0,'Données projet'!$E$10+1,1))-AVERAGE(OFFSET($H$3,0,0,'Données projet'!$E$10+1,1))</f>
        <v>407.20940357901344</v>
      </c>
      <c r="AO128" s="60">
        <f t="shared" si="90"/>
        <v>369.14696927548397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-1.9895196601282805E-13</v>
      </c>
      <c r="BE128" s="14">
        <f>BD128*VLOOKUP('Données projet'!$B$11,Paramètres!$A$1:$I$89,3,0)*VLOOKUP('Données projet'!$B$11,Paramètres!$A$1:$I$89,5,0)</f>
        <v>-1.738044375088066E-13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202.5548390231225</v>
      </c>
      <c r="BJ128" s="60">
        <f t="shared" si="92"/>
        <v>184.62184077734179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>
        <f>VLOOKUP(A128,'Données projet'!$A$113:$I$133,2,0)</f>
        <v>356</v>
      </c>
      <c r="BW128" s="13">
        <f>VLOOKUP(A128,'Données projet'!$A$113:$I$133,9,0)</f>
        <v>2.4500000000000002</v>
      </c>
      <c r="BX128" s="13">
        <f t="array" ref="BX128">INDEX(BW:BW,MIN(IF(ISNUMBER(BW128:BW324),ROW(BW128:BW324),"")))</f>
        <v>2.4500000000000002</v>
      </c>
      <c r="BY128" s="13">
        <f>IF('Données projet'!$A$114&gt;35,BY127+BX128-CG127,IF(A128&lt;'Données projet'!$A$114,$BV$205^A128,IF(A128='Données projet'!$A$114,'Données projet'!$B$114,BY127+BX128-CG127)))</f>
        <v>355.99999999999994</v>
      </c>
      <c r="BZ128" s="14">
        <f>BY128*VLOOKUP('Données projet'!$B$12,Paramètres!$A$1:$I$89,3,0)*VLOOKUP('Données projet'!$B$12,Paramètres!$A$1:$I$89,5,0)</f>
        <v>344.32319999999999</v>
      </c>
      <c r="CA128" s="14">
        <f t="shared" si="93"/>
        <v>80.392489025024531</v>
      </c>
      <c r="CB128" s="22">
        <f t="shared" si="64"/>
        <v>739.71315838525106</v>
      </c>
      <c r="CC128" s="60">
        <f t="shared" si="65"/>
        <v>1033.0464917185843</v>
      </c>
      <c r="CD128" s="60">
        <f ca="1">AVERAGE(OFFSET($CC$3,0,0,'Données projet'!$E$12+1,1))-AVERAGE(OFFSET($H$3,0,0,'Données projet'!$E$12+1,1))</f>
        <v>544.70109088764275</v>
      </c>
      <c r="CE128" s="60">
        <f t="shared" si="94"/>
        <v>294.45557293177131</v>
      </c>
      <c r="CF128" s="16">
        <f>IF(ISNA(VLOOKUP(A128,'Données projet'!$A$113:$I$133,3,0)),0,VLOOKUP(A128,'Données projet'!$A$113:$I$133,3,0))</f>
        <v>10</v>
      </c>
      <c r="CG128" s="16">
        <f>IF(ISNA(VLOOKUP(A128,'Données projet'!$A$113:$I$133,4,0)),0,VLOOKUP(A128,'Données projet'!$A$113:$I$133,4,0))</f>
        <v>45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-2.2737367544323206E-13</v>
      </c>
      <c r="CU128" s="18">
        <f>CT128*VLOOKUP('Données projet'!$B$13,Paramètres!$A$1:$I$89,3,0)*VLOOKUP('Données projet'!$B$13,Paramètres!$A$1:$I$89,5,0)</f>
        <v>-1.2710188457276673E-13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364.18190245972994</v>
      </c>
      <c r="CZ128" s="60">
        <f t="shared" si="96"/>
        <v>509.86381152100745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-5.3205440053716299E-14</v>
      </c>
      <c r="DQ128" s="14" t="e">
        <f t="shared" si="97"/>
        <v>#NUM!</v>
      </c>
      <c r="DR128" s="22" t="e">
        <f t="shared" si="70"/>
        <v>#NUM!</v>
      </c>
      <c r="DS128" s="60" t="e">
        <f t="shared" si="71"/>
        <v>#NUM!</v>
      </c>
      <c r="DT128" s="60">
        <f ca="1">AVERAGE(OFFSET($DS$3,0,0,'Données projet'!$E$14+1,1))-AVERAGE(OFFSET($H$3,0,0,'Données projet'!$E$14+1,1))</f>
        <v>399.92909819003523</v>
      </c>
      <c r="DU128" s="60">
        <f t="shared" si="98"/>
        <v>163.7053537268381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3.8</v>
      </c>
      <c r="N129" s="14">
        <f>IF('Données projet'!$A$36&gt;35,N128+M129-V128,IF(A129&lt;'Données projet'!$A$36,$K$205^A129,IF(A129='Données projet'!$A$36,'Données projet'!$B$36,N128+M129-V128)))</f>
        <v>314.79999999999995</v>
      </c>
      <c r="O129" s="14">
        <f>N129*VLOOKUP('Données projet'!$B$9,Paramètres!$A$1:$I$89,3,0)*VLOOKUP('Données projet'!$B$9,Paramètres!$A$1:$I$89,5,0)</f>
        <v>284.83103999999997</v>
      </c>
      <c r="P129" s="14">
        <f t="shared" si="87"/>
        <v>67.986927841015898</v>
      </c>
      <c r="Q129" s="22">
        <f t="shared" si="107"/>
        <v>614.49129398976925</v>
      </c>
      <c r="R129" s="60">
        <f t="shared" si="55"/>
        <v>907.8246273231025</v>
      </c>
      <c r="S129" s="60">
        <f ca="1">AVERAGE(OFFSET($R$3,0,0,'Données projet'!$E$9+1,1))-AVERAGE(OFFSET($H$3,0,0,'Données projet'!$E$9+1,1))</f>
        <v>512.40280113190443</v>
      </c>
      <c r="T129" s="60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1.0818439477588981E-13</v>
      </c>
      <c r="AK129" s="14">
        <f t="shared" si="89"/>
        <v>1.6104228458716316E-12</v>
      </c>
      <c r="AL129" s="22">
        <f t="shared" si="58"/>
        <v>2.9932409441277661E-12</v>
      </c>
      <c r="AM129" s="60">
        <f t="shared" si="59"/>
        <v>293.33333333333633</v>
      </c>
      <c r="AN129" s="60">
        <f ca="1">AVERAGE(OFFSET($AM$3,0,0,'Données projet'!$E$10+1,1))-AVERAGE(OFFSET($H$3,0,0,'Données projet'!$E$10+1,1))</f>
        <v>407.20940357901344</v>
      </c>
      <c r="AO129" s="60">
        <f t="shared" si="90"/>
        <v>369.14696927548397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-1.9895196601282805E-13</v>
      </c>
      <c r="BE129" s="14">
        <f>BD129*VLOOKUP('Données projet'!$B$11,Paramètres!$A$1:$I$89,3,0)*VLOOKUP('Données projet'!$B$11,Paramètres!$A$1:$I$89,5,0)</f>
        <v>-1.738044375088066E-13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202.5548390231225</v>
      </c>
      <c r="BJ129" s="60">
        <f t="shared" si="92"/>
        <v>184.62184077734179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3.8</v>
      </c>
      <c r="BY129" s="13">
        <f>IF('Données projet'!$A$114&gt;35,BY128+BX129-CG128,IF(A129&lt;'Données projet'!$A$114,$BV$205^A129,IF(A129='Données projet'!$A$114,'Données projet'!$B$114,BY128+BX129-CG128)))</f>
        <v>314.79999999999995</v>
      </c>
      <c r="BZ129" s="14">
        <f>BY129*VLOOKUP('Données projet'!$B$12,Paramètres!$A$1:$I$89,3,0)*VLOOKUP('Données projet'!$B$12,Paramètres!$A$1:$I$89,5,0)</f>
        <v>304.47455999999994</v>
      </c>
      <c r="CA129" s="14">
        <f t="shared" si="93"/>
        <v>72.113693326657128</v>
      </c>
      <c r="CB129" s="22">
        <f t="shared" si="64"/>
        <v>655.89120787726108</v>
      </c>
      <c r="CC129" s="60">
        <f t="shared" si="65"/>
        <v>949.22454121059445</v>
      </c>
      <c r="CD129" s="60">
        <f ca="1">AVERAGE(OFFSET($CC$3,0,0,'Données projet'!$E$12+1,1))-AVERAGE(OFFSET($H$3,0,0,'Données projet'!$E$12+1,1))</f>
        <v>544.70109088764275</v>
      </c>
      <c r="CE129" s="60">
        <f t="shared" si="94"/>
        <v>294.45557293177131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-2.2737367544323206E-13</v>
      </c>
      <c r="CU129" s="18">
        <f>CT129*VLOOKUP('Données projet'!$B$13,Paramètres!$A$1:$I$89,3,0)*VLOOKUP('Données projet'!$B$13,Paramètres!$A$1:$I$89,5,0)</f>
        <v>-1.2710188457276673E-13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364.18190245972994</v>
      </c>
      <c r="CZ129" s="60">
        <f t="shared" si="96"/>
        <v>509.86381152100745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-5.3205440053716299E-14</v>
      </c>
      <c r="DQ129" s="14" t="e">
        <f t="shared" si="97"/>
        <v>#NUM!</v>
      </c>
      <c r="DR129" s="22" t="e">
        <f t="shared" si="70"/>
        <v>#NUM!</v>
      </c>
      <c r="DS129" s="60" t="e">
        <f t="shared" si="71"/>
        <v>#NUM!</v>
      </c>
      <c r="DT129" s="60">
        <f ca="1">AVERAGE(OFFSET($DS$3,0,0,'Données projet'!$E$14+1,1))-AVERAGE(OFFSET($H$3,0,0,'Données projet'!$E$14+1,1))</f>
        <v>399.92909819003523</v>
      </c>
      <c r="DU129" s="60">
        <f t="shared" si="98"/>
        <v>163.7053537268381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3.8</v>
      </c>
      <c r="N130" s="14">
        <f>IF('Données projet'!$A$36&gt;35,N129+M130-V129,IF(A130&lt;'Données projet'!$A$36,$K$205^A130,IF(A130='Données projet'!$A$36,'Données projet'!$B$36,N129+M130-V129)))</f>
        <v>318.59999999999997</v>
      </c>
      <c r="O130" s="14">
        <f>N130*VLOOKUP('Données projet'!$B$9,Paramètres!$A$1:$I$89,3,0)*VLOOKUP('Données projet'!$B$9,Paramètres!$A$1:$I$89,5,0)</f>
        <v>288.26927999999992</v>
      </c>
      <c r="P130" s="14">
        <f t="shared" si="87"/>
        <v>68.71157424748705</v>
      </c>
      <c r="Q130" s="22">
        <f t="shared" si="107"/>
        <v>621.74165448103975</v>
      </c>
      <c r="R130" s="60">
        <f t="shared" si="55"/>
        <v>915.07498781437312</v>
      </c>
      <c r="S130" s="60">
        <f ca="1">AVERAGE(OFFSET($R$3,0,0,'Données projet'!$E$9+1,1))-AVERAGE(OFFSET($H$3,0,0,'Données projet'!$E$9+1,1))</f>
        <v>512.40280113190443</v>
      </c>
      <c r="T130" s="60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1.0818439477588981E-13</v>
      </c>
      <c r="AK130" s="14">
        <f t="shared" si="89"/>
        <v>1.6104228458716316E-12</v>
      </c>
      <c r="AL130" s="22">
        <f t="shared" si="58"/>
        <v>2.9932409441277661E-12</v>
      </c>
      <c r="AM130" s="60">
        <f t="shared" si="59"/>
        <v>293.33333333333633</v>
      </c>
      <c r="AN130" s="60">
        <f ca="1">AVERAGE(OFFSET($AM$3,0,0,'Données projet'!$E$10+1,1))-AVERAGE(OFFSET($H$3,0,0,'Données projet'!$E$10+1,1))</f>
        <v>407.20940357901344</v>
      </c>
      <c r="AO130" s="60">
        <f t="shared" si="90"/>
        <v>369.14696927548397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-1.9895196601282805E-13</v>
      </c>
      <c r="BE130" s="14">
        <f>BD130*VLOOKUP('Données projet'!$B$11,Paramètres!$A$1:$I$89,3,0)*VLOOKUP('Données projet'!$B$11,Paramètres!$A$1:$I$89,5,0)</f>
        <v>-1.738044375088066E-13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202.5548390231225</v>
      </c>
      <c r="BJ130" s="60">
        <f t="shared" si="92"/>
        <v>184.62184077734179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3.8</v>
      </c>
      <c r="BY130" s="13">
        <f>IF('Données projet'!$A$114&gt;35,BY129+BX130-CG129,IF(A130&lt;'Données projet'!$A$114,$BV$205^A130,IF(A130='Données projet'!$A$114,'Données projet'!$B$114,BY129+BX130-CG129)))</f>
        <v>318.59999999999997</v>
      </c>
      <c r="BZ130" s="14">
        <f>BY130*VLOOKUP('Données projet'!$B$12,Paramètres!$A$1:$I$89,3,0)*VLOOKUP('Données projet'!$B$12,Paramètres!$A$1:$I$89,5,0)</f>
        <v>308.14992000000001</v>
      </c>
      <c r="CA130" s="14">
        <f t="shared" si="93"/>
        <v>72.882325332632178</v>
      </c>
      <c r="CB130" s="22">
        <f t="shared" si="64"/>
        <v>663.63116062100107</v>
      </c>
      <c r="CC130" s="60">
        <f t="shared" si="65"/>
        <v>956.96449395433433</v>
      </c>
      <c r="CD130" s="60">
        <f ca="1">AVERAGE(OFFSET($CC$3,0,0,'Données projet'!$E$12+1,1))-AVERAGE(OFFSET($H$3,0,0,'Données projet'!$E$12+1,1))</f>
        <v>544.70109088764275</v>
      </c>
      <c r="CE130" s="60">
        <f t="shared" si="94"/>
        <v>294.45557293177131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-2.2737367544323206E-13</v>
      </c>
      <c r="CU130" s="18">
        <f>CT130*VLOOKUP('Données projet'!$B$13,Paramètres!$A$1:$I$89,3,0)*VLOOKUP('Données projet'!$B$13,Paramètres!$A$1:$I$89,5,0)</f>
        <v>-1.2710188457276673E-13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364.18190245972994</v>
      </c>
      <c r="CZ130" s="60">
        <f t="shared" si="96"/>
        <v>509.86381152100745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-5.3205440053716299E-14</v>
      </c>
      <c r="DQ130" s="14" t="e">
        <f t="shared" si="97"/>
        <v>#NUM!</v>
      </c>
      <c r="DR130" s="22" t="e">
        <f t="shared" si="70"/>
        <v>#NUM!</v>
      </c>
      <c r="DS130" s="60" t="e">
        <f t="shared" si="71"/>
        <v>#NUM!</v>
      </c>
      <c r="DT130" s="60">
        <f ca="1">AVERAGE(OFFSET($DS$3,0,0,'Données projet'!$E$14+1,1))-AVERAGE(OFFSET($H$3,0,0,'Données projet'!$E$14+1,1))</f>
        <v>399.92909819003523</v>
      </c>
      <c r="DU130" s="60">
        <f t="shared" si="98"/>
        <v>163.7053537268381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3.8</v>
      </c>
      <c r="N131" s="14">
        <f>IF('Données projet'!$A$36&gt;35,N130+M131-V130,IF(A131&lt;'Données projet'!$A$36,$K$205^A131,IF(A131='Données projet'!$A$36,'Données projet'!$B$36,N130+M131-V130)))</f>
        <v>322.39999999999998</v>
      </c>
      <c r="O131" s="14">
        <f>N131*VLOOKUP('Données projet'!$B$9,Paramètres!$A$1:$I$89,3,0)*VLOOKUP('Données projet'!$B$9,Paramètres!$A$1:$I$89,5,0)</f>
        <v>291.70751999999993</v>
      </c>
      <c r="P131" s="14">
        <f t="shared" si="87"/>
        <v>69.435215282847253</v>
      </c>
      <c r="Q131" s="22">
        <f t="shared" ref="Q131:Q153" si="108">(O131+P131)*0.475*44/12</f>
        <v>628.99026395095882</v>
      </c>
      <c r="R131" s="60">
        <f t="shared" ref="R131:R194" si="109">Q131+(I131+J131)*44/12</f>
        <v>922.32359728429219</v>
      </c>
      <c r="S131" s="60">
        <f ca="1">AVERAGE(OFFSET($R$3,0,0,'Données projet'!$E$9+1,1))-AVERAGE(OFFSET($H$3,0,0,'Données projet'!$E$9+1,1))</f>
        <v>512.40280113190443</v>
      </c>
      <c r="T131" s="60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1.0818439477588981E-13</v>
      </c>
      <c r="AK131" s="14">
        <f t="shared" si="89"/>
        <v>1.6104228458716316E-12</v>
      </c>
      <c r="AL131" s="22">
        <f t="shared" si="58"/>
        <v>2.9932409441277661E-12</v>
      </c>
      <c r="AM131" s="60">
        <f t="shared" si="59"/>
        <v>293.33333333333633</v>
      </c>
      <c r="AN131" s="60">
        <f ca="1">AVERAGE(OFFSET($AM$3,0,0,'Données projet'!$E$10+1,1))-AVERAGE(OFFSET($H$3,0,0,'Données projet'!$E$10+1,1))</f>
        <v>407.20940357901344</v>
      </c>
      <c r="AO131" s="60">
        <f t="shared" si="90"/>
        <v>369.14696927548397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-1.9895196601282805E-13</v>
      </c>
      <c r="BE131" s="14">
        <f>BD131*VLOOKUP('Données projet'!$B$11,Paramètres!$A$1:$I$89,3,0)*VLOOKUP('Données projet'!$B$11,Paramètres!$A$1:$I$89,5,0)</f>
        <v>-1.738044375088066E-13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202.5548390231225</v>
      </c>
      <c r="BJ131" s="60">
        <f t="shared" si="92"/>
        <v>184.62184077734179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3.8</v>
      </c>
      <c r="BY131" s="13">
        <f>IF('Données projet'!$A$114&gt;35,BY130+BX131-CG130,IF(A131&lt;'Données projet'!$A$114,$BV$205^A131,IF(A131='Données projet'!$A$114,'Données projet'!$B$114,BY130+BX131-CG130)))</f>
        <v>322.39999999999998</v>
      </c>
      <c r="BZ131" s="14">
        <f>BY131*VLOOKUP('Données projet'!$B$12,Paramètres!$A$1:$I$89,3,0)*VLOOKUP('Données projet'!$B$12,Paramètres!$A$1:$I$89,5,0)</f>
        <v>311.82527999999996</v>
      </c>
      <c r="CA131" s="14">
        <f t="shared" si="93"/>
        <v>73.649890942076766</v>
      </c>
      <c r="CB131" s="22">
        <f t="shared" si="64"/>
        <v>671.36925605745023</v>
      </c>
      <c r="CC131" s="60">
        <f t="shared" si="65"/>
        <v>964.70258939078349</v>
      </c>
      <c r="CD131" s="60">
        <f ca="1">AVERAGE(OFFSET($CC$3,0,0,'Données projet'!$E$12+1,1))-AVERAGE(OFFSET($H$3,0,0,'Données projet'!$E$12+1,1))</f>
        <v>544.70109088764275</v>
      </c>
      <c r="CE131" s="60">
        <f t="shared" si="94"/>
        <v>294.45557293177131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-2.2737367544323206E-13</v>
      </c>
      <c r="CU131" s="18">
        <f>CT131*VLOOKUP('Données projet'!$B$13,Paramètres!$A$1:$I$89,3,0)*VLOOKUP('Données projet'!$B$13,Paramètres!$A$1:$I$89,5,0)</f>
        <v>-1.2710188457276673E-13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364.18190245972994</v>
      </c>
      <c r="CZ131" s="60">
        <f t="shared" si="96"/>
        <v>509.86381152100745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-5.3205440053716299E-14</v>
      </c>
      <c r="DQ131" s="14" t="e">
        <f t="shared" si="97"/>
        <v>#NUM!</v>
      </c>
      <c r="DR131" s="22" t="e">
        <f t="shared" si="70"/>
        <v>#NUM!</v>
      </c>
      <c r="DS131" s="60" t="e">
        <f t="shared" si="71"/>
        <v>#NUM!</v>
      </c>
      <c r="DT131" s="60">
        <f ca="1">AVERAGE(OFFSET($DS$3,0,0,'Données projet'!$E$14+1,1))-AVERAGE(OFFSET($H$3,0,0,'Données projet'!$E$14+1,1))</f>
        <v>399.92909819003523</v>
      </c>
      <c r="DU131" s="60">
        <f t="shared" si="98"/>
        <v>163.7053537268381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3.8</v>
      </c>
      <c r="N132" s="14">
        <f>IF('Données projet'!$A$36&gt;35,N131+M132-V131,IF(A132&lt;'Données projet'!$A$36,$K$205^A132,IF(A132='Données projet'!$A$36,'Données projet'!$B$36,N131+M132-V131)))</f>
        <v>326.2</v>
      </c>
      <c r="O132" s="14">
        <f>N132*VLOOKUP('Données projet'!$B$9,Paramètres!$A$1:$I$89,3,0)*VLOOKUP('Données projet'!$B$9,Paramètres!$A$1:$I$89,5,0)</f>
        <v>295.14575999999994</v>
      </c>
      <c r="P132" s="14">
        <f t="shared" si="87"/>
        <v>70.157864167878188</v>
      </c>
      <c r="Q132" s="22">
        <f t="shared" si="108"/>
        <v>636.237145425721</v>
      </c>
      <c r="R132" s="60">
        <f t="shared" si="109"/>
        <v>929.57047875905437</v>
      </c>
      <c r="S132" s="60">
        <f ca="1">AVERAGE(OFFSET($R$3,0,0,'Données projet'!$E$9+1,1))-AVERAGE(OFFSET($H$3,0,0,'Données projet'!$E$9+1,1))</f>
        <v>512.40280113190443</v>
      </c>
      <c r="T132" s="60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1.0818439477588981E-13</v>
      </c>
      <c r="AK132" s="14">
        <f t="shared" si="89"/>
        <v>1.6104228458716316E-12</v>
      </c>
      <c r="AL132" s="22">
        <f t="shared" ref="AL132:AL153" si="112">(AJ132+AK132)*0.475*44/12</f>
        <v>2.9932409441277661E-12</v>
      </c>
      <c r="AM132" s="60">
        <f t="shared" ref="AM132:AM195" si="113">AL132+(AD132+AE132)*44/12</f>
        <v>293.33333333333633</v>
      </c>
      <c r="AN132" s="60">
        <f ca="1">AVERAGE(OFFSET($AM$3,0,0,'Données projet'!$E$10+1,1))-AVERAGE(OFFSET($H$3,0,0,'Données projet'!$E$10+1,1))</f>
        <v>407.20940357901344</v>
      </c>
      <c r="AO132" s="60">
        <f t="shared" si="90"/>
        <v>369.14696927548397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-1.9895196601282805E-13</v>
      </c>
      <c r="BE132" s="14">
        <f>BD132*VLOOKUP('Données projet'!$B$11,Paramètres!$A$1:$I$89,3,0)*VLOOKUP('Données projet'!$B$11,Paramètres!$A$1:$I$89,5,0)</f>
        <v>-1.738044375088066E-13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202.5548390231225</v>
      </c>
      <c r="BJ132" s="60">
        <f t="shared" si="92"/>
        <v>184.62184077734179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3.8</v>
      </c>
      <c r="BY132" s="13">
        <f>IF('Données projet'!$A$114&gt;35,BY131+BX132-CG131,IF(A132&lt;'Données projet'!$A$114,$BV$205^A132,IF(A132='Données projet'!$A$114,'Données projet'!$B$114,BY131+BX132-CG131)))</f>
        <v>326.2</v>
      </c>
      <c r="BZ132" s="14">
        <f>BY132*VLOOKUP('Données projet'!$B$12,Paramètres!$A$1:$I$89,3,0)*VLOOKUP('Données projet'!$B$12,Paramètres!$A$1:$I$89,5,0)</f>
        <v>315.50064000000003</v>
      </c>
      <c r="CA132" s="14">
        <f t="shared" si="93"/>
        <v>74.416404178265864</v>
      </c>
      <c r="CB132" s="22">
        <f t="shared" ref="CB132:CB153" si="118">(BZ132+CA132)*0.475*44/12</f>
        <v>679.10551861047963</v>
      </c>
      <c r="CC132" s="60">
        <f t="shared" ref="CC132:CC195" si="119">CB132+(BT132+BU132)*44/12</f>
        <v>972.43885194381301</v>
      </c>
      <c r="CD132" s="60">
        <f ca="1">AVERAGE(OFFSET($CC$3,0,0,'Données projet'!$E$12+1,1))-AVERAGE(OFFSET($H$3,0,0,'Données projet'!$E$12+1,1))</f>
        <v>544.70109088764275</v>
      </c>
      <c r="CE132" s="60">
        <f t="shared" si="94"/>
        <v>294.45557293177131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-2.2737367544323206E-13</v>
      </c>
      <c r="CU132" s="18">
        <f>CT132*VLOOKUP('Données projet'!$B$13,Paramètres!$A$1:$I$89,3,0)*VLOOKUP('Données projet'!$B$13,Paramètres!$A$1:$I$89,5,0)</f>
        <v>-1.2710188457276673E-13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364.18190245972994</v>
      </c>
      <c r="CZ132" s="60">
        <f t="shared" si="96"/>
        <v>509.86381152100745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-5.3205440053716299E-14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0" t="e">
        <f t="shared" ref="DS132:DS195" si="125">DR132+(DJ132+DK132)*44/12</f>
        <v>#NUM!</v>
      </c>
      <c r="DT132" s="60">
        <f ca="1">AVERAGE(OFFSET($DS$3,0,0,'Données projet'!$E$14+1,1))-AVERAGE(OFFSET($H$3,0,0,'Données projet'!$E$14+1,1))</f>
        <v>399.92909819003523</v>
      </c>
      <c r="DU132" s="60">
        <f t="shared" si="98"/>
        <v>163.7053537268381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3.8</v>
      </c>
      <c r="N133" s="14">
        <f>IF('Données projet'!$A$36&gt;35,N132+M133-V132,IF(A133&lt;'Données projet'!$A$36,$K$205^A133,IF(A133='Données projet'!$A$36,'Données projet'!$B$36,N132+M133-V132)))</f>
        <v>330</v>
      </c>
      <c r="O133" s="14">
        <f>N133*VLOOKUP('Données projet'!$B$9,Paramètres!$A$1:$I$89,3,0)*VLOOKUP('Données projet'!$B$9,Paramètres!$A$1:$I$89,5,0)</f>
        <v>298.58399999999995</v>
      </c>
      <c r="P133" s="14">
        <f t="shared" ref="P133:P196" si="141">EXP(-1.0587+0.8836*LN(O133)+0.284)</f>
        <v>70.879533797607607</v>
      </c>
      <c r="Q133" s="22">
        <f t="shared" si="108"/>
        <v>643.48232136416652</v>
      </c>
      <c r="R133" s="60">
        <f t="shared" si="109"/>
        <v>936.81565469749989</v>
      </c>
      <c r="S133" s="60">
        <f ca="1">AVERAGE(OFFSET($R$3,0,0,'Données projet'!$E$9+1,1))-AVERAGE(OFFSET($H$3,0,0,'Données projet'!$E$9+1,1))</f>
        <v>512.40280113190443</v>
      </c>
      <c r="T133" s="60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1.0818439477588981E-13</v>
      </c>
      <c r="AK133" s="14">
        <f t="shared" ref="AK133:AK153" si="143">EXP(-1.0587+0.8836*LN(AJ133)+0.284)</f>
        <v>1.6104228458716316E-12</v>
      </c>
      <c r="AL133" s="22">
        <f t="shared" si="112"/>
        <v>2.9932409441277661E-12</v>
      </c>
      <c r="AM133" s="60">
        <f t="shared" si="113"/>
        <v>293.33333333333633</v>
      </c>
      <c r="AN133" s="60">
        <f ca="1">AVERAGE(OFFSET($AM$3,0,0,'Données projet'!$E$10+1,1))-AVERAGE(OFFSET($H$3,0,0,'Données projet'!$E$10+1,1))</f>
        <v>407.20940357901344</v>
      </c>
      <c r="AO133" s="60">
        <f t="shared" ref="AO133:AO196" si="144">$AO$3</f>
        <v>369.14696927548397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-1.9895196601282805E-13</v>
      </c>
      <c r="BE133" s="14">
        <f>BD133*VLOOKUP('Données projet'!$B$11,Paramètres!$A$1:$I$89,3,0)*VLOOKUP('Données projet'!$B$11,Paramètres!$A$1:$I$89,5,0)</f>
        <v>-1.738044375088066E-13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202.5548390231225</v>
      </c>
      <c r="BJ133" s="60">
        <f t="shared" ref="BJ133:BJ196" si="146">$BJ$3</f>
        <v>184.62184077734179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3.8</v>
      </c>
      <c r="BY133" s="13">
        <f>IF('Données projet'!$A$114&gt;35,BY132+BX133-CG132,IF(A133&lt;'Données projet'!$A$114,$BV$205^A133,IF(A133='Données projet'!$A$114,'Données projet'!$B$114,BY132+BX133-CG132)))</f>
        <v>330</v>
      </c>
      <c r="BZ133" s="14">
        <f>BY133*VLOOKUP('Données projet'!$B$12,Paramètres!$A$1:$I$89,3,0)*VLOOKUP('Données projet'!$B$12,Paramètres!$A$1:$I$89,5,0)</f>
        <v>319.17599999999999</v>
      </c>
      <c r="CA133" s="14">
        <f t="shared" ref="CA133:CA153" si="147">EXP(-1.0587+0.8836*LN(BZ133)+0.284)</f>
        <v>75.181878718947672</v>
      </c>
      <c r="CB133" s="22">
        <f t="shared" si="118"/>
        <v>686.83997210216705</v>
      </c>
      <c r="CC133" s="60">
        <f t="shared" si="119"/>
        <v>980.17330543550042</v>
      </c>
      <c r="CD133" s="60">
        <f ca="1">AVERAGE(OFFSET($CC$3,0,0,'Données projet'!$E$12+1,1))-AVERAGE(OFFSET($H$3,0,0,'Données projet'!$E$12+1,1))</f>
        <v>544.70109088764275</v>
      </c>
      <c r="CE133" s="60">
        <f t="shared" ref="CE133:CE196" si="148">$CE$3</f>
        <v>294.45557293177131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-2.2737367544323206E-13</v>
      </c>
      <c r="CU133" s="18">
        <f>CT133*VLOOKUP('Données projet'!$B$13,Paramètres!$A$1:$I$89,3,0)*VLOOKUP('Données projet'!$B$13,Paramètres!$A$1:$I$89,5,0)</f>
        <v>-1.2710188457276673E-13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364.18190245972994</v>
      </c>
      <c r="CZ133" s="60">
        <f t="shared" ref="CZ133:CZ196" si="150">$CZ$3</f>
        <v>509.86381152100745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-5.3205440053716299E-14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0" t="e">
        <f t="shared" si="125"/>
        <v>#NUM!</v>
      </c>
      <c r="DT133" s="60">
        <f ca="1">AVERAGE(OFFSET($DS$3,0,0,'Données projet'!$E$14+1,1))-AVERAGE(OFFSET($H$3,0,0,'Données projet'!$E$14+1,1))</f>
        <v>399.92909819003523</v>
      </c>
      <c r="DU133" s="60">
        <f t="shared" ref="DU133:DU196" si="152">$DU$3</f>
        <v>163.7053537268381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333.8</v>
      </c>
      <c r="O134" s="14">
        <f>N134*VLOOKUP('Données projet'!$B$9,Paramètres!$A$1:$I$89,3,0)*VLOOKUP('Données projet'!$B$9,Paramètres!$A$1:$I$89,5,0)</f>
        <v>302.02224000000001</v>
      </c>
      <c r="P134" s="14">
        <f t="shared" si="141"/>
        <v>71.600236752992885</v>
      </c>
      <c r="Q134" s="22">
        <f t="shared" si="108"/>
        <v>650.72581367812927</v>
      </c>
      <c r="R134" s="60">
        <f t="shared" si="109"/>
        <v>944.05914701146253</v>
      </c>
      <c r="S134" s="60">
        <f ca="1">AVERAGE(OFFSET($R$3,0,0,'Données projet'!$E$9+1,1))-AVERAGE(OFFSET($H$3,0,0,'Données projet'!$E$9+1,1))</f>
        <v>512.40280113190443</v>
      </c>
      <c r="T134" s="60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1.0818439477588981E-13</v>
      </c>
      <c r="AK134" s="14">
        <f t="shared" si="143"/>
        <v>1.6104228458716316E-12</v>
      </c>
      <c r="AL134" s="22">
        <f t="shared" si="112"/>
        <v>2.9932409441277661E-12</v>
      </c>
      <c r="AM134" s="60">
        <f t="shared" si="113"/>
        <v>293.33333333333633</v>
      </c>
      <c r="AN134" s="60">
        <f ca="1">AVERAGE(OFFSET($AM$3,0,0,'Données projet'!$E$10+1,1))-AVERAGE(OFFSET($H$3,0,0,'Données projet'!$E$10+1,1))</f>
        <v>407.20940357901344</v>
      </c>
      <c r="AO134" s="60">
        <f t="shared" si="144"/>
        <v>369.14696927548397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-1.9895196601282805E-13</v>
      </c>
      <c r="BE134" s="14">
        <f>BD134*VLOOKUP('Données projet'!$B$11,Paramètres!$A$1:$I$89,3,0)*VLOOKUP('Données projet'!$B$11,Paramètres!$A$1:$I$89,5,0)</f>
        <v>-1.738044375088066E-13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202.5548390231225</v>
      </c>
      <c r="BJ134" s="60">
        <f t="shared" si="146"/>
        <v>184.62184077734179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3.8</v>
      </c>
      <c r="BY134" s="13">
        <f>IF('Données projet'!$A$114&gt;35,BY133+BX134-CG133,IF(A134&lt;'Données projet'!$A$114,$BV$205^A134,IF(A134='Données projet'!$A$114,'Données projet'!$B$114,BY133+BX134-CG133)))</f>
        <v>333.8</v>
      </c>
      <c r="BZ134" s="14">
        <f>BY134*VLOOKUP('Données projet'!$B$12,Paramètres!$A$1:$I$89,3,0)*VLOOKUP('Données projet'!$B$12,Paramètres!$A$1:$I$89,5,0)</f>
        <v>322.85136000000006</v>
      </c>
      <c r="CA134" s="14">
        <f t="shared" si="147"/>
        <v>75.946327908736038</v>
      </c>
      <c r="CB134" s="22">
        <f t="shared" si="118"/>
        <v>694.57263977438197</v>
      </c>
      <c r="CC134" s="60">
        <f t="shared" si="119"/>
        <v>987.90597310771523</v>
      </c>
      <c r="CD134" s="60">
        <f ca="1">AVERAGE(OFFSET($CC$3,0,0,'Données projet'!$E$12+1,1))-AVERAGE(OFFSET($H$3,0,0,'Données projet'!$E$12+1,1))</f>
        <v>544.70109088764275</v>
      </c>
      <c r="CE134" s="60">
        <f t="shared" si="148"/>
        <v>294.45557293177131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-2.2737367544323206E-13</v>
      </c>
      <c r="CU134" s="18">
        <f>CT134*VLOOKUP('Données projet'!$B$13,Paramètres!$A$1:$I$89,3,0)*VLOOKUP('Données projet'!$B$13,Paramètres!$A$1:$I$89,5,0)</f>
        <v>-1.2710188457276673E-13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364.18190245972994</v>
      </c>
      <c r="CZ134" s="60">
        <f t="shared" si="150"/>
        <v>509.86381152100745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-5.3205440053716299E-14</v>
      </c>
      <c r="DQ134" s="14" t="e">
        <f t="shared" si="151"/>
        <v>#NUM!</v>
      </c>
      <c r="DR134" s="22" t="e">
        <f t="shared" si="124"/>
        <v>#NUM!</v>
      </c>
      <c r="DS134" s="60" t="e">
        <f t="shared" si="125"/>
        <v>#NUM!</v>
      </c>
      <c r="DT134" s="60">
        <f ca="1">AVERAGE(OFFSET($DS$3,0,0,'Données projet'!$E$14+1,1))-AVERAGE(OFFSET($H$3,0,0,'Données projet'!$E$14+1,1))</f>
        <v>399.92909819003523</v>
      </c>
      <c r="DU134" s="60">
        <f t="shared" si="152"/>
        <v>163.7053537268381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337.6</v>
      </c>
      <c r="O135" s="14">
        <f>N135*VLOOKUP('Données projet'!$B$9,Paramètres!$A$1:$I$89,3,0)*VLOOKUP('Données projet'!$B$9,Paramètres!$A$1:$I$89,5,0)</f>
        <v>305.46048000000002</v>
      </c>
      <c r="P135" s="14">
        <f t="shared" si="141"/>
        <v>72.319985312056502</v>
      </c>
      <c r="Q135" s="22">
        <f t="shared" si="108"/>
        <v>657.96764375183182</v>
      </c>
      <c r="R135" s="60">
        <f t="shared" si="109"/>
        <v>951.30097708516519</v>
      </c>
      <c r="S135" s="60">
        <f ca="1">AVERAGE(OFFSET($R$3,0,0,'Données projet'!$E$9+1,1))-AVERAGE(OFFSET($H$3,0,0,'Données projet'!$E$9+1,1))</f>
        <v>512.40280113190443</v>
      </c>
      <c r="T135" s="60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1.0818439477588981E-13</v>
      </c>
      <c r="AK135" s="14">
        <f t="shared" si="143"/>
        <v>1.6104228458716316E-12</v>
      </c>
      <c r="AL135" s="22">
        <f t="shared" si="112"/>
        <v>2.9932409441277661E-12</v>
      </c>
      <c r="AM135" s="60">
        <f t="shared" si="113"/>
        <v>293.33333333333633</v>
      </c>
      <c r="AN135" s="60">
        <f ca="1">AVERAGE(OFFSET($AM$3,0,0,'Données projet'!$E$10+1,1))-AVERAGE(OFFSET($H$3,0,0,'Données projet'!$E$10+1,1))</f>
        <v>407.20940357901344</v>
      </c>
      <c r="AO135" s="60">
        <f t="shared" si="144"/>
        <v>369.14696927548397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-1.9895196601282805E-13</v>
      </c>
      <c r="BE135" s="14">
        <f>BD135*VLOOKUP('Données projet'!$B$11,Paramètres!$A$1:$I$89,3,0)*VLOOKUP('Données projet'!$B$11,Paramètres!$A$1:$I$89,5,0)</f>
        <v>-1.738044375088066E-13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202.5548390231225</v>
      </c>
      <c r="BJ135" s="60">
        <f t="shared" si="146"/>
        <v>184.62184077734179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3.8</v>
      </c>
      <c r="BY135" s="13">
        <f>IF('Données projet'!$A$114&gt;35,BY134+BX135-CG134,IF(A135&lt;'Données projet'!$A$114,$BV$205^A135,IF(A135='Données projet'!$A$114,'Données projet'!$B$114,BY134+BX135-CG134)))</f>
        <v>337.6</v>
      </c>
      <c r="BZ135" s="14">
        <f>BY135*VLOOKUP('Données projet'!$B$12,Paramètres!$A$1:$I$89,3,0)*VLOOKUP('Données projet'!$B$12,Paramètres!$A$1:$I$89,5,0)</f>
        <v>326.52672000000001</v>
      </c>
      <c r="CA135" s="14">
        <f t="shared" si="147"/>
        <v>76.709764770922192</v>
      </c>
      <c r="CB135" s="22">
        <f t="shared" si="118"/>
        <v>702.3035443093562</v>
      </c>
      <c r="CC135" s="60">
        <f t="shared" si="119"/>
        <v>995.63687764268957</v>
      </c>
      <c r="CD135" s="60">
        <f ca="1">AVERAGE(OFFSET($CC$3,0,0,'Données projet'!$E$12+1,1))-AVERAGE(OFFSET($H$3,0,0,'Données projet'!$E$12+1,1))</f>
        <v>544.70109088764275</v>
      </c>
      <c r="CE135" s="60">
        <f t="shared" si="148"/>
        <v>294.45557293177131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-2.2737367544323206E-13</v>
      </c>
      <c r="CU135" s="18">
        <f>CT135*VLOOKUP('Données projet'!$B$13,Paramètres!$A$1:$I$89,3,0)*VLOOKUP('Données projet'!$B$13,Paramètres!$A$1:$I$89,5,0)</f>
        <v>-1.2710188457276673E-13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364.18190245972994</v>
      </c>
      <c r="CZ135" s="60">
        <f t="shared" si="150"/>
        <v>509.86381152100745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-5.3205440053716299E-14</v>
      </c>
      <c r="DQ135" s="14" t="e">
        <f t="shared" si="151"/>
        <v>#NUM!</v>
      </c>
      <c r="DR135" s="22" t="e">
        <f t="shared" si="124"/>
        <v>#NUM!</v>
      </c>
      <c r="DS135" s="60" t="e">
        <f t="shared" si="125"/>
        <v>#NUM!</v>
      </c>
      <c r="DT135" s="60">
        <f ca="1">AVERAGE(OFFSET($DS$3,0,0,'Données projet'!$E$14+1,1))-AVERAGE(OFFSET($H$3,0,0,'Données projet'!$E$14+1,1))</f>
        <v>399.92909819003523</v>
      </c>
      <c r="DU135" s="60">
        <f t="shared" si="152"/>
        <v>163.7053537268381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341.40000000000003</v>
      </c>
      <c r="O136" s="14">
        <f>N136*VLOOKUP('Données projet'!$B$9,Paramètres!$A$1:$I$89,3,0)*VLOOKUP('Données projet'!$B$9,Paramètres!$A$1:$I$89,5,0)</f>
        <v>308.89872000000003</v>
      </c>
      <c r="P136" s="14">
        <f t="shared" si="141"/>
        <v>73.0387914605069</v>
      </c>
      <c r="Q136" s="22">
        <f t="shared" si="108"/>
        <v>665.20783246038275</v>
      </c>
      <c r="R136" s="60">
        <f t="shared" si="109"/>
        <v>958.54116579371612</v>
      </c>
      <c r="S136" s="60">
        <f ca="1">AVERAGE(OFFSET($R$3,0,0,'Données projet'!$E$9+1,1))-AVERAGE(OFFSET($H$3,0,0,'Données projet'!$E$9+1,1))</f>
        <v>512.40280113190443</v>
      </c>
      <c r="T136" s="60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1.0818439477588981E-13</v>
      </c>
      <c r="AK136" s="14">
        <f t="shared" si="143"/>
        <v>1.6104228458716316E-12</v>
      </c>
      <c r="AL136" s="22">
        <f t="shared" si="112"/>
        <v>2.9932409441277661E-12</v>
      </c>
      <c r="AM136" s="60">
        <f t="shared" si="113"/>
        <v>293.33333333333633</v>
      </c>
      <c r="AN136" s="60">
        <f ca="1">AVERAGE(OFFSET($AM$3,0,0,'Données projet'!$E$10+1,1))-AVERAGE(OFFSET($H$3,0,0,'Données projet'!$E$10+1,1))</f>
        <v>407.20940357901344</v>
      </c>
      <c r="AO136" s="60">
        <f t="shared" si="144"/>
        <v>369.14696927548397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-1.9895196601282805E-13</v>
      </c>
      <c r="BE136" s="14">
        <f>BD136*VLOOKUP('Données projet'!$B$11,Paramètres!$A$1:$I$89,3,0)*VLOOKUP('Données projet'!$B$11,Paramètres!$A$1:$I$89,5,0)</f>
        <v>-1.738044375088066E-13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202.5548390231225</v>
      </c>
      <c r="BJ136" s="60">
        <f t="shared" si="146"/>
        <v>184.62184077734179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3.8</v>
      </c>
      <c r="BY136" s="13">
        <f>IF('Données projet'!$A$114&gt;35,BY135+BX136-CG135,IF(A136&lt;'Données projet'!$A$114,$BV$205^A136,IF(A136='Données projet'!$A$114,'Données projet'!$B$114,BY135+BX136-CG135)))</f>
        <v>341.40000000000003</v>
      </c>
      <c r="BZ136" s="14">
        <f>BY136*VLOOKUP('Données projet'!$B$12,Paramètres!$A$1:$I$89,3,0)*VLOOKUP('Données projet'!$B$12,Paramètres!$A$1:$I$89,5,0)</f>
        <v>330.20208000000002</v>
      </c>
      <c r="CA136" s="14">
        <f t="shared" si="147"/>
        <v>77.47220201873958</v>
      </c>
      <c r="CB136" s="22">
        <f t="shared" si="118"/>
        <v>710.03270784930476</v>
      </c>
      <c r="CC136" s="60">
        <f t="shared" si="119"/>
        <v>1003.3660411826381</v>
      </c>
      <c r="CD136" s="60">
        <f ca="1">AVERAGE(OFFSET($CC$3,0,0,'Données projet'!$E$12+1,1))-AVERAGE(OFFSET($H$3,0,0,'Données projet'!$E$12+1,1))</f>
        <v>544.70109088764275</v>
      </c>
      <c r="CE136" s="60">
        <f t="shared" si="148"/>
        <v>294.45557293177131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-2.2737367544323206E-13</v>
      </c>
      <c r="CU136" s="18">
        <f>CT136*VLOOKUP('Données projet'!$B$13,Paramètres!$A$1:$I$89,3,0)*VLOOKUP('Données projet'!$B$13,Paramètres!$A$1:$I$89,5,0)</f>
        <v>-1.2710188457276673E-13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364.18190245972994</v>
      </c>
      <c r="CZ136" s="60">
        <f t="shared" si="150"/>
        <v>509.86381152100745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-5.3205440053716299E-14</v>
      </c>
      <c r="DQ136" s="14" t="e">
        <f t="shared" si="151"/>
        <v>#NUM!</v>
      </c>
      <c r="DR136" s="22" t="e">
        <f t="shared" si="124"/>
        <v>#NUM!</v>
      </c>
      <c r="DS136" s="60" t="e">
        <f t="shared" si="125"/>
        <v>#NUM!</v>
      </c>
      <c r="DT136" s="60">
        <f ca="1">AVERAGE(OFFSET($DS$3,0,0,'Données projet'!$E$14+1,1))-AVERAGE(OFFSET($H$3,0,0,'Données projet'!$E$14+1,1))</f>
        <v>399.92909819003523</v>
      </c>
      <c r="DU136" s="60">
        <f t="shared" si="152"/>
        <v>163.7053537268381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345.20000000000005</v>
      </c>
      <c r="O137" s="14">
        <f>N137*VLOOKUP('Données projet'!$B$9,Paramètres!$A$1:$I$89,3,0)*VLOOKUP('Données projet'!$B$9,Paramètres!$A$1:$I$89,5,0)</f>
        <v>312.33696000000003</v>
      </c>
      <c r="P137" s="14">
        <f t="shared" si="141"/>
        <v>73.756666901871952</v>
      </c>
      <c r="Q137" s="22">
        <f t="shared" si="108"/>
        <v>672.446400187427</v>
      </c>
      <c r="R137" s="60">
        <f t="shared" si="109"/>
        <v>965.77973352076037</v>
      </c>
      <c r="S137" s="60">
        <f ca="1">AVERAGE(OFFSET($R$3,0,0,'Données projet'!$E$9+1,1))-AVERAGE(OFFSET($H$3,0,0,'Données projet'!$E$9+1,1))</f>
        <v>512.40280113190443</v>
      </c>
      <c r="T137" s="60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1.0818439477588981E-13</v>
      </c>
      <c r="AK137" s="14">
        <f t="shared" si="143"/>
        <v>1.6104228458716316E-12</v>
      </c>
      <c r="AL137" s="22">
        <f t="shared" si="112"/>
        <v>2.9932409441277661E-12</v>
      </c>
      <c r="AM137" s="60">
        <f t="shared" si="113"/>
        <v>293.33333333333633</v>
      </c>
      <c r="AN137" s="60">
        <f ca="1">AVERAGE(OFFSET($AM$3,0,0,'Données projet'!$E$10+1,1))-AVERAGE(OFFSET($H$3,0,0,'Données projet'!$E$10+1,1))</f>
        <v>407.20940357901344</v>
      </c>
      <c r="AO137" s="60">
        <f t="shared" si="144"/>
        <v>369.14696927548397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-1.9895196601282805E-13</v>
      </c>
      <c r="BE137" s="14">
        <f>BD137*VLOOKUP('Données projet'!$B$11,Paramètres!$A$1:$I$89,3,0)*VLOOKUP('Données projet'!$B$11,Paramètres!$A$1:$I$89,5,0)</f>
        <v>-1.738044375088066E-13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202.5548390231225</v>
      </c>
      <c r="BJ137" s="60">
        <f t="shared" si="146"/>
        <v>184.62184077734179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3.8</v>
      </c>
      <c r="BY137" s="13">
        <f>IF('Données projet'!$A$114&gt;35,BY136+BX137-CG136,IF(A137&lt;'Données projet'!$A$114,$BV$205^A137,IF(A137='Données projet'!$A$114,'Données projet'!$B$114,BY136+BX137-CG136)))</f>
        <v>345.20000000000005</v>
      </c>
      <c r="BZ137" s="14">
        <f>BY137*VLOOKUP('Données projet'!$B$12,Paramètres!$A$1:$I$89,3,0)*VLOOKUP('Données projet'!$B$12,Paramètres!$A$1:$I$89,5,0)</f>
        <v>333.87744000000004</v>
      </c>
      <c r="CA137" s="14">
        <f t="shared" si="147"/>
        <v>78.233652066113336</v>
      </c>
      <c r="CB137" s="22">
        <f t="shared" si="118"/>
        <v>717.76015201514747</v>
      </c>
      <c r="CC137" s="60">
        <f t="shared" si="119"/>
        <v>1011.0934853484807</v>
      </c>
      <c r="CD137" s="60">
        <f ca="1">AVERAGE(OFFSET($CC$3,0,0,'Données projet'!$E$12+1,1))-AVERAGE(OFFSET($H$3,0,0,'Données projet'!$E$12+1,1))</f>
        <v>544.70109088764275</v>
      </c>
      <c r="CE137" s="60">
        <f t="shared" si="148"/>
        <v>294.45557293177131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-2.2737367544323206E-13</v>
      </c>
      <c r="CU137" s="18">
        <f>CT137*VLOOKUP('Données projet'!$B$13,Paramètres!$A$1:$I$89,3,0)*VLOOKUP('Données projet'!$B$13,Paramètres!$A$1:$I$89,5,0)</f>
        <v>-1.2710188457276673E-13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364.18190245972994</v>
      </c>
      <c r="CZ137" s="60">
        <f t="shared" si="150"/>
        <v>509.86381152100745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-5.3205440053716299E-14</v>
      </c>
      <c r="DQ137" s="14" t="e">
        <f t="shared" si="151"/>
        <v>#NUM!</v>
      </c>
      <c r="DR137" s="22" t="e">
        <f t="shared" si="124"/>
        <v>#NUM!</v>
      </c>
      <c r="DS137" s="60" t="e">
        <f t="shared" si="125"/>
        <v>#NUM!</v>
      </c>
      <c r="DT137" s="60">
        <f ca="1">AVERAGE(OFFSET($DS$3,0,0,'Données projet'!$E$14+1,1))-AVERAGE(OFFSET($H$3,0,0,'Données projet'!$E$14+1,1))</f>
        <v>399.92909819003523</v>
      </c>
      <c r="DU137" s="60">
        <f t="shared" si="152"/>
        <v>163.7053537268381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349</v>
      </c>
      <c r="L138" s="13">
        <f>VLOOKUP(A138,'Données projet'!$A$35:$I$55,9,0)</f>
        <v>3.8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349.00000000000006</v>
      </c>
      <c r="O138" s="14">
        <f>N138*VLOOKUP('Données projet'!$B$9,Paramètres!$A$1:$I$89,3,0)*VLOOKUP('Données projet'!$B$9,Paramètres!$A$1:$I$89,5,0)</f>
        <v>315.77520000000004</v>
      </c>
      <c r="P138" s="14">
        <f t="shared" si="141"/>
        <v>74.473623067174074</v>
      </c>
      <c r="Q138" s="22">
        <f t="shared" si="108"/>
        <v>679.68336684199483</v>
      </c>
      <c r="R138" s="60">
        <f t="shared" si="109"/>
        <v>973.0167001753282</v>
      </c>
      <c r="S138" s="60">
        <f ca="1">AVERAGE(OFFSET($R$3,0,0,'Données projet'!$E$9+1,1))-AVERAGE(OFFSET($H$3,0,0,'Données projet'!$E$9+1,1))</f>
        <v>512.40280113190443</v>
      </c>
      <c r="T138" s="60">
        <f t="shared" si="142"/>
        <v>278.21741231699929</v>
      </c>
      <c r="U138" s="16">
        <f>IF(ISNA(VLOOKUP(A138,'Données projet'!$A$35:$I$55,3,0)),0,VLOOKUP(A138,'Données projet'!$A$35:$I$55,3,0))</f>
        <v>11</v>
      </c>
      <c r="V138" s="16">
        <f>IF(ISNA(VLOOKUP(A138,'Données projet'!$A$35:$I$55,4,0)),0,VLOOKUP(A138,'Données projet'!$A$35:$I$55,4,0))</f>
        <v>43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1.0818439477588981E-13</v>
      </c>
      <c r="AK138" s="14">
        <f t="shared" si="143"/>
        <v>1.6104228458716316E-12</v>
      </c>
      <c r="AL138" s="22">
        <f t="shared" si="112"/>
        <v>2.9932409441277661E-12</v>
      </c>
      <c r="AM138" s="60">
        <f t="shared" si="113"/>
        <v>293.33333333333633</v>
      </c>
      <c r="AN138" s="60">
        <f ca="1">AVERAGE(OFFSET($AM$3,0,0,'Données projet'!$E$10+1,1))-AVERAGE(OFFSET($H$3,0,0,'Données projet'!$E$10+1,1))</f>
        <v>407.20940357901344</v>
      </c>
      <c r="AO138" s="60">
        <f t="shared" si="144"/>
        <v>369.14696927548397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-1.9895196601282805E-13</v>
      </c>
      <c r="BE138" s="14">
        <f>BD138*VLOOKUP('Données projet'!$B$11,Paramètres!$A$1:$I$89,3,0)*VLOOKUP('Données projet'!$B$11,Paramètres!$A$1:$I$89,5,0)</f>
        <v>-1.738044375088066E-13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202.5548390231225</v>
      </c>
      <c r="BJ138" s="60">
        <f t="shared" si="146"/>
        <v>184.62184077734179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>
        <f>VLOOKUP(A138,'Données projet'!$A$113:$I$133,2,0)</f>
        <v>349</v>
      </c>
      <c r="BW138" s="13">
        <f>VLOOKUP(A138,'Données projet'!$A$113:$I$133,9,0)</f>
        <v>3.8</v>
      </c>
      <c r="BX138" s="13">
        <f t="array" ref="BX138">INDEX(BW:BW,MIN(IF(ISNUMBER(BW138:BW334),ROW(BW138:BW334),"")))</f>
        <v>3.8</v>
      </c>
      <c r="BY138" s="13">
        <f>IF('Données projet'!$A$114&gt;35,BY137+BX138-CG137,IF(A138&lt;'Données projet'!$A$114,$BV$205^A138,IF(A138='Données projet'!$A$114,'Données projet'!$B$114,BY137+BX138-CG137)))</f>
        <v>349.00000000000006</v>
      </c>
      <c r="BZ138" s="14">
        <f>BY138*VLOOKUP('Données projet'!$B$12,Paramètres!$A$1:$I$89,3,0)*VLOOKUP('Données projet'!$B$12,Paramètres!$A$1:$I$89,5,0)</f>
        <v>337.55280000000005</v>
      </c>
      <c r="CA138" s="14">
        <f t="shared" si="147"/>
        <v>78.994127037921999</v>
      </c>
      <c r="CB138" s="22">
        <f t="shared" si="118"/>
        <v>725.48589792438088</v>
      </c>
      <c r="CC138" s="60">
        <f t="shared" si="119"/>
        <v>1018.8192312577141</v>
      </c>
      <c r="CD138" s="60">
        <f ca="1">AVERAGE(OFFSET($CC$3,0,0,'Données projet'!$E$12+1,1))-AVERAGE(OFFSET($H$3,0,0,'Données projet'!$E$12+1,1))</f>
        <v>544.70109088764275</v>
      </c>
      <c r="CE138" s="60">
        <f t="shared" si="148"/>
        <v>294.45557293177131</v>
      </c>
      <c r="CF138" s="16">
        <f>IF(ISNA(VLOOKUP(A138,'Données projet'!$A$113:$I$133,3,0)),0,VLOOKUP(A138,'Données projet'!$A$113:$I$133,3,0))</f>
        <v>11</v>
      </c>
      <c r="CG138" s="16">
        <f>IF(ISNA(VLOOKUP(A138,'Données projet'!$A$113:$I$133,4,0)),0,VLOOKUP(A138,'Données projet'!$A$113:$I$133,4,0))</f>
        <v>43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-2.2737367544323206E-13</v>
      </c>
      <c r="CU138" s="18">
        <f>CT138*VLOOKUP('Données projet'!$B$13,Paramètres!$A$1:$I$89,3,0)*VLOOKUP('Données projet'!$B$13,Paramètres!$A$1:$I$89,5,0)</f>
        <v>-1.2710188457276673E-13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364.18190245972994</v>
      </c>
      <c r="CZ138" s="60">
        <f t="shared" si="150"/>
        <v>509.86381152100745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-5.3205440053716299E-14</v>
      </c>
      <c r="DQ138" s="14" t="e">
        <f t="shared" si="151"/>
        <v>#NUM!</v>
      </c>
      <c r="DR138" s="22" t="e">
        <f t="shared" si="124"/>
        <v>#NUM!</v>
      </c>
      <c r="DS138" s="60" t="e">
        <f t="shared" si="125"/>
        <v>#NUM!</v>
      </c>
      <c r="DT138" s="60">
        <f ca="1">AVERAGE(OFFSET($DS$3,0,0,'Données projet'!$E$14+1,1))-AVERAGE(OFFSET($H$3,0,0,'Données projet'!$E$14+1,1))</f>
        <v>399.92909819003523</v>
      </c>
      <c r="DU138" s="60">
        <f t="shared" si="152"/>
        <v>163.7053537268381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309.80000000000007</v>
      </c>
      <c r="O139" s="14">
        <f>N139*VLOOKUP('Données projet'!$B$9,Paramètres!$A$1:$I$89,3,0)*VLOOKUP('Données projet'!$B$9,Paramètres!$A$1:$I$89,5,0)</f>
        <v>280.30704000000003</v>
      </c>
      <c r="P139" s="14">
        <f t="shared" si="141"/>
        <v>67.031891120073936</v>
      </c>
      <c r="Q139" s="22">
        <f t="shared" si="108"/>
        <v>604.94863836746219</v>
      </c>
      <c r="R139" s="60">
        <f t="shared" si="109"/>
        <v>898.28197170079557</v>
      </c>
      <c r="S139" s="60">
        <f ca="1">AVERAGE(OFFSET($R$3,0,0,'Données projet'!$E$9+1,1))-AVERAGE(OFFSET($H$3,0,0,'Données projet'!$E$9+1,1))</f>
        <v>512.40280113190443</v>
      </c>
      <c r="T139" s="60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1.0818439477588981E-13</v>
      </c>
      <c r="AK139" s="14">
        <f t="shared" si="143"/>
        <v>1.6104228458716316E-12</v>
      </c>
      <c r="AL139" s="22">
        <f t="shared" si="112"/>
        <v>2.9932409441277661E-12</v>
      </c>
      <c r="AM139" s="60">
        <f t="shared" si="113"/>
        <v>293.33333333333633</v>
      </c>
      <c r="AN139" s="60">
        <f ca="1">AVERAGE(OFFSET($AM$3,0,0,'Données projet'!$E$10+1,1))-AVERAGE(OFFSET($H$3,0,0,'Données projet'!$E$10+1,1))</f>
        <v>407.20940357901344</v>
      </c>
      <c r="AO139" s="60">
        <f t="shared" si="144"/>
        <v>369.14696927548397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-1.9895196601282805E-13</v>
      </c>
      <c r="BE139" s="14">
        <f>BD139*VLOOKUP('Données projet'!$B$11,Paramètres!$A$1:$I$89,3,0)*VLOOKUP('Données projet'!$B$11,Paramètres!$A$1:$I$89,5,0)</f>
        <v>-1.738044375088066E-13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202.5548390231225</v>
      </c>
      <c r="BJ139" s="60">
        <f t="shared" si="146"/>
        <v>184.62184077734179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3.8</v>
      </c>
      <c r="BY139" s="13">
        <f>IF('Données projet'!$A$114&gt;35,BY138+BX139-CG138,IF(A139&lt;'Données projet'!$A$114,$BV$205^A139,IF(A139='Données projet'!$A$114,'Données projet'!$B$114,BY138+BX139-CG138)))</f>
        <v>309.80000000000007</v>
      </c>
      <c r="BZ139" s="14">
        <f>BY139*VLOOKUP('Données projet'!$B$12,Paramètres!$A$1:$I$89,3,0)*VLOOKUP('Données projet'!$B$12,Paramètres!$A$1:$I$89,5,0)</f>
        <v>299.6385600000001</v>
      </c>
      <c r="CA139" s="14">
        <f t="shared" si="147"/>
        <v>71.100686453177502</v>
      </c>
      <c r="CB139" s="22">
        <f t="shared" si="118"/>
        <v>645.70418757261757</v>
      </c>
      <c r="CC139" s="60">
        <f t="shared" si="119"/>
        <v>939.03752090595094</v>
      </c>
      <c r="CD139" s="60">
        <f ca="1">AVERAGE(OFFSET($CC$3,0,0,'Données projet'!$E$12+1,1))-AVERAGE(OFFSET($H$3,0,0,'Données projet'!$E$12+1,1))</f>
        <v>544.70109088764275</v>
      </c>
      <c r="CE139" s="60">
        <f t="shared" si="148"/>
        <v>294.45557293177131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-2.2737367544323206E-13</v>
      </c>
      <c r="CU139" s="18">
        <f>CT139*VLOOKUP('Données projet'!$B$13,Paramètres!$A$1:$I$89,3,0)*VLOOKUP('Données projet'!$B$13,Paramètres!$A$1:$I$89,5,0)</f>
        <v>-1.2710188457276673E-13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364.18190245972994</v>
      </c>
      <c r="CZ139" s="60">
        <f t="shared" si="150"/>
        <v>509.86381152100745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-5.3205440053716299E-14</v>
      </c>
      <c r="DQ139" s="14" t="e">
        <f t="shared" si="151"/>
        <v>#NUM!</v>
      </c>
      <c r="DR139" s="22" t="e">
        <f t="shared" si="124"/>
        <v>#NUM!</v>
      </c>
      <c r="DS139" s="60" t="e">
        <f t="shared" si="125"/>
        <v>#NUM!</v>
      </c>
      <c r="DT139" s="60">
        <f ca="1">AVERAGE(OFFSET($DS$3,0,0,'Données projet'!$E$14+1,1))-AVERAGE(OFFSET($H$3,0,0,'Données projet'!$E$14+1,1))</f>
        <v>399.92909819003523</v>
      </c>
      <c r="DU139" s="60">
        <f t="shared" si="152"/>
        <v>163.7053537268381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313.60000000000008</v>
      </c>
      <c r="O140" s="14">
        <f>N140*VLOOKUP('Données projet'!$B$9,Paramètres!$A$1:$I$89,3,0)*VLOOKUP('Données projet'!$B$9,Paramètres!$A$1:$I$89,5,0)</f>
        <v>283.74528000000004</v>
      </c>
      <c r="P140" s="14">
        <f t="shared" si="141"/>
        <v>67.757881096630058</v>
      </c>
      <c r="Q140" s="22">
        <f t="shared" si="108"/>
        <v>612.20133890996397</v>
      </c>
      <c r="R140" s="60">
        <f t="shared" si="109"/>
        <v>905.53467224329734</v>
      </c>
      <c r="S140" s="60">
        <f ca="1">AVERAGE(OFFSET($R$3,0,0,'Données projet'!$E$9+1,1))-AVERAGE(OFFSET($H$3,0,0,'Données projet'!$E$9+1,1))</f>
        <v>512.40280113190443</v>
      </c>
      <c r="T140" s="60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1.0818439477588981E-13</v>
      </c>
      <c r="AK140" s="14">
        <f t="shared" si="143"/>
        <v>1.6104228458716316E-12</v>
      </c>
      <c r="AL140" s="22">
        <f t="shared" si="112"/>
        <v>2.9932409441277661E-12</v>
      </c>
      <c r="AM140" s="60">
        <f t="shared" si="113"/>
        <v>293.33333333333633</v>
      </c>
      <c r="AN140" s="60">
        <f ca="1">AVERAGE(OFFSET($AM$3,0,0,'Données projet'!$E$10+1,1))-AVERAGE(OFFSET($H$3,0,0,'Données projet'!$E$10+1,1))</f>
        <v>407.20940357901344</v>
      </c>
      <c r="AO140" s="60">
        <f t="shared" si="144"/>
        <v>369.14696927548397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-1.9895196601282805E-13</v>
      </c>
      <c r="BE140" s="14">
        <f>BD140*VLOOKUP('Données projet'!$B$11,Paramètres!$A$1:$I$89,3,0)*VLOOKUP('Données projet'!$B$11,Paramètres!$A$1:$I$89,5,0)</f>
        <v>-1.738044375088066E-13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202.5548390231225</v>
      </c>
      <c r="BJ140" s="60">
        <f t="shared" si="146"/>
        <v>184.62184077734179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3.8</v>
      </c>
      <c r="BY140" s="13">
        <f>IF('Données projet'!$A$114&gt;35,BY139+BX140-CG139,IF(A140&lt;'Données projet'!$A$114,$BV$205^A140,IF(A140='Données projet'!$A$114,'Données projet'!$B$114,BY139+BX140-CG139)))</f>
        <v>313.60000000000008</v>
      </c>
      <c r="BZ140" s="14">
        <f>BY140*VLOOKUP('Données projet'!$B$12,Paramètres!$A$1:$I$89,3,0)*VLOOKUP('Données projet'!$B$12,Paramètres!$A$1:$I$89,5,0)</f>
        <v>303.31392000000005</v>
      </c>
      <c r="CA140" s="14">
        <f t="shared" si="147"/>
        <v>71.870743583130803</v>
      </c>
      <c r="CB140" s="22">
        <f t="shared" si="118"/>
        <v>653.4466224072861</v>
      </c>
      <c r="CC140" s="60">
        <f t="shared" si="119"/>
        <v>946.77995574061947</v>
      </c>
      <c r="CD140" s="60">
        <f ca="1">AVERAGE(OFFSET($CC$3,0,0,'Données projet'!$E$12+1,1))-AVERAGE(OFFSET($H$3,0,0,'Données projet'!$E$12+1,1))</f>
        <v>544.70109088764275</v>
      </c>
      <c r="CE140" s="60">
        <f t="shared" si="148"/>
        <v>294.45557293177131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-2.2737367544323206E-13</v>
      </c>
      <c r="CU140" s="18">
        <f>CT140*VLOOKUP('Données projet'!$B$13,Paramètres!$A$1:$I$89,3,0)*VLOOKUP('Données projet'!$B$13,Paramètres!$A$1:$I$89,5,0)</f>
        <v>-1.2710188457276673E-13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364.18190245972994</v>
      </c>
      <c r="CZ140" s="60">
        <f t="shared" si="150"/>
        <v>509.86381152100745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-5.3205440053716299E-14</v>
      </c>
      <c r="DQ140" s="14" t="e">
        <f t="shared" si="151"/>
        <v>#NUM!</v>
      </c>
      <c r="DR140" s="22" t="e">
        <f t="shared" si="124"/>
        <v>#NUM!</v>
      </c>
      <c r="DS140" s="60" t="e">
        <f t="shared" si="125"/>
        <v>#NUM!</v>
      </c>
      <c r="DT140" s="60">
        <f ca="1">AVERAGE(OFFSET($DS$3,0,0,'Données projet'!$E$14+1,1))-AVERAGE(OFFSET($H$3,0,0,'Données projet'!$E$14+1,1))</f>
        <v>399.92909819003523</v>
      </c>
      <c r="DU140" s="60">
        <f t="shared" si="152"/>
        <v>163.7053537268381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317.40000000000009</v>
      </c>
      <c r="O141" s="14">
        <f>N141*VLOOKUP('Données projet'!$B$9,Paramètres!$A$1:$I$89,3,0)*VLOOKUP('Données projet'!$B$9,Paramètres!$A$1:$I$89,5,0)</f>
        <v>287.1835200000001</v>
      </c>
      <c r="P141" s="14">
        <f t="shared" si="141"/>
        <v>68.482847789276349</v>
      </c>
      <c r="Q141" s="22">
        <f t="shared" si="108"/>
        <v>619.45225723298984</v>
      </c>
      <c r="R141" s="60">
        <f t="shared" si="109"/>
        <v>912.78559056632321</v>
      </c>
      <c r="S141" s="60">
        <f ca="1">AVERAGE(OFFSET($R$3,0,0,'Données projet'!$E$9+1,1))-AVERAGE(OFFSET($H$3,0,0,'Données projet'!$E$9+1,1))</f>
        <v>512.40280113190443</v>
      </c>
      <c r="T141" s="60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1.0818439477588981E-13</v>
      </c>
      <c r="AK141" s="14">
        <f t="shared" si="143"/>
        <v>1.6104228458716316E-12</v>
      </c>
      <c r="AL141" s="22">
        <f t="shared" si="112"/>
        <v>2.9932409441277661E-12</v>
      </c>
      <c r="AM141" s="60">
        <f t="shared" si="113"/>
        <v>293.33333333333633</v>
      </c>
      <c r="AN141" s="60">
        <f ca="1">AVERAGE(OFFSET($AM$3,0,0,'Données projet'!$E$10+1,1))-AVERAGE(OFFSET($H$3,0,0,'Données projet'!$E$10+1,1))</f>
        <v>407.20940357901344</v>
      </c>
      <c r="AO141" s="60">
        <f t="shared" si="144"/>
        <v>369.14696927548397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-1.9895196601282805E-13</v>
      </c>
      <c r="BE141" s="14">
        <f>BD141*VLOOKUP('Données projet'!$B$11,Paramètres!$A$1:$I$89,3,0)*VLOOKUP('Données projet'!$B$11,Paramètres!$A$1:$I$89,5,0)</f>
        <v>-1.738044375088066E-13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202.5548390231225</v>
      </c>
      <c r="BJ141" s="60">
        <f t="shared" si="146"/>
        <v>184.62184077734179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3.8</v>
      </c>
      <c r="BY141" s="13">
        <f>IF('Données projet'!$A$114&gt;35,BY140+BX141-CG140,IF(A141&lt;'Données projet'!$A$114,$BV$205^A141,IF(A141='Données projet'!$A$114,'Données projet'!$B$114,BY140+BX141-CG140)))</f>
        <v>317.40000000000009</v>
      </c>
      <c r="BZ141" s="14">
        <f>BY141*VLOOKUP('Données projet'!$B$12,Paramètres!$A$1:$I$89,3,0)*VLOOKUP('Données projet'!$B$12,Paramètres!$A$1:$I$89,5,0)</f>
        <v>306.98928000000012</v>
      </c>
      <c r="CA141" s="14">
        <f t="shared" si="147"/>
        <v>72.639715316458691</v>
      </c>
      <c r="CB141" s="22">
        <f t="shared" si="118"/>
        <v>661.18716684283243</v>
      </c>
      <c r="CC141" s="60">
        <f t="shared" si="119"/>
        <v>954.5205001761658</v>
      </c>
      <c r="CD141" s="60">
        <f ca="1">AVERAGE(OFFSET($CC$3,0,0,'Données projet'!$E$12+1,1))-AVERAGE(OFFSET($H$3,0,0,'Données projet'!$E$12+1,1))</f>
        <v>544.70109088764275</v>
      </c>
      <c r="CE141" s="60">
        <f t="shared" si="148"/>
        <v>294.45557293177131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-2.2737367544323206E-13</v>
      </c>
      <c r="CU141" s="18">
        <f>CT141*VLOOKUP('Données projet'!$B$13,Paramètres!$A$1:$I$89,3,0)*VLOOKUP('Données projet'!$B$13,Paramètres!$A$1:$I$89,5,0)</f>
        <v>-1.2710188457276673E-13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364.18190245972994</v>
      </c>
      <c r="CZ141" s="60">
        <f t="shared" si="150"/>
        <v>509.86381152100745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-5.3205440053716299E-14</v>
      </c>
      <c r="DQ141" s="14" t="e">
        <f t="shared" si="151"/>
        <v>#NUM!</v>
      </c>
      <c r="DR141" s="22" t="e">
        <f t="shared" si="124"/>
        <v>#NUM!</v>
      </c>
      <c r="DS141" s="60" t="e">
        <f t="shared" si="125"/>
        <v>#NUM!</v>
      </c>
      <c r="DT141" s="60">
        <f ca="1">AVERAGE(OFFSET($DS$3,0,0,'Données projet'!$E$14+1,1))-AVERAGE(OFFSET($H$3,0,0,'Données projet'!$E$14+1,1))</f>
        <v>399.92909819003523</v>
      </c>
      <c r="DU141" s="60">
        <f t="shared" si="152"/>
        <v>163.7053537268381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321.2000000000001</v>
      </c>
      <c r="O142" s="14">
        <f>N142*VLOOKUP('Données projet'!$B$9,Paramètres!$A$1:$I$89,3,0)*VLOOKUP('Données projet'!$B$9,Paramètres!$A$1:$I$89,5,0)</f>
        <v>290.62176000000011</v>
      </c>
      <c r="P142" s="14">
        <f t="shared" si="141"/>
        <v>69.206804866200699</v>
      </c>
      <c r="Q142" s="22">
        <f t="shared" si="108"/>
        <v>626.70141714196632</v>
      </c>
      <c r="R142" s="60">
        <f t="shared" si="109"/>
        <v>920.03475047529969</v>
      </c>
      <c r="S142" s="60">
        <f ca="1">AVERAGE(OFFSET($R$3,0,0,'Données projet'!$E$9+1,1))-AVERAGE(OFFSET($H$3,0,0,'Données projet'!$E$9+1,1))</f>
        <v>512.40280113190443</v>
      </c>
      <c r="T142" s="60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1.0818439477588981E-13</v>
      </c>
      <c r="AK142" s="14">
        <f t="shared" si="143"/>
        <v>1.6104228458716316E-12</v>
      </c>
      <c r="AL142" s="22">
        <f t="shared" si="112"/>
        <v>2.9932409441277661E-12</v>
      </c>
      <c r="AM142" s="60">
        <f t="shared" si="113"/>
        <v>293.33333333333633</v>
      </c>
      <c r="AN142" s="60">
        <f ca="1">AVERAGE(OFFSET($AM$3,0,0,'Données projet'!$E$10+1,1))-AVERAGE(OFFSET($H$3,0,0,'Données projet'!$E$10+1,1))</f>
        <v>407.20940357901344</v>
      </c>
      <c r="AO142" s="60">
        <f t="shared" si="144"/>
        <v>369.14696927548397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-1.9895196601282805E-13</v>
      </c>
      <c r="BE142" s="14">
        <f>BD142*VLOOKUP('Données projet'!$B$11,Paramètres!$A$1:$I$89,3,0)*VLOOKUP('Données projet'!$B$11,Paramètres!$A$1:$I$89,5,0)</f>
        <v>-1.738044375088066E-13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202.5548390231225</v>
      </c>
      <c r="BJ142" s="60">
        <f t="shared" si="146"/>
        <v>184.62184077734179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3.8</v>
      </c>
      <c r="BY142" s="13">
        <f>IF('Données projet'!$A$114&gt;35,BY141+BX142-CG141,IF(A142&lt;'Données projet'!$A$114,$BV$205^A142,IF(A142='Données projet'!$A$114,'Données projet'!$B$114,BY141+BX142-CG141)))</f>
        <v>321.2000000000001</v>
      </c>
      <c r="BZ142" s="14">
        <f>BY142*VLOOKUP('Données projet'!$B$12,Paramètres!$A$1:$I$89,3,0)*VLOOKUP('Données projet'!$B$12,Paramètres!$A$1:$I$89,5,0)</f>
        <v>310.66464000000013</v>
      </c>
      <c r="CA142" s="14">
        <f t="shared" si="147"/>
        <v>73.407616150999417</v>
      </c>
      <c r="CB142" s="22">
        <f t="shared" si="118"/>
        <v>668.92584612965754</v>
      </c>
      <c r="CC142" s="60">
        <f t="shared" si="119"/>
        <v>962.25917946299091</v>
      </c>
      <c r="CD142" s="60">
        <f ca="1">AVERAGE(OFFSET($CC$3,0,0,'Données projet'!$E$12+1,1))-AVERAGE(OFFSET($H$3,0,0,'Données projet'!$E$12+1,1))</f>
        <v>544.70109088764275</v>
      </c>
      <c r="CE142" s="60">
        <f t="shared" si="148"/>
        <v>294.45557293177131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-2.2737367544323206E-13</v>
      </c>
      <c r="CU142" s="18">
        <f>CT142*VLOOKUP('Données projet'!$B$13,Paramètres!$A$1:$I$89,3,0)*VLOOKUP('Données projet'!$B$13,Paramètres!$A$1:$I$89,5,0)</f>
        <v>-1.2710188457276673E-13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364.18190245972994</v>
      </c>
      <c r="CZ142" s="60">
        <f t="shared" si="150"/>
        <v>509.86381152100745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-5.3205440053716299E-14</v>
      </c>
      <c r="DQ142" s="14" t="e">
        <f t="shared" si="151"/>
        <v>#NUM!</v>
      </c>
      <c r="DR142" s="22" t="e">
        <f t="shared" si="124"/>
        <v>#NUM!</v>
      </c>
      <c r="DS142" s="60" t="e">
        <f t="shared" si="125"/>
        <v>#NUM!</v>
      </c>
      <c r="DT142" s="60">
        <f ca="1">AVERAGE(OFFSET($DS$3,0,0,'Données projet'!$E$14+1,1))-AVERAGE(OFFSET($H$3,0,0,'Données projet'!$E$14+1,1))</f>
        <v>399.92909819003523</v>
      </c>
      <c r="DU142" s="60">
        <f t="shared" si="152"/>
        <v>163.7053537268381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325.00000000000011</v>
      </c>
      <c r="O143" s="14">
        <f>N143*VLOOKUP('Données projet'!$B$9,Paramètres!$A$1:$I$89,3,0)*VLOOKUP('Données projet'!$B$9,Paramètres!$A$1:$I$89,5,0)</f>
        <v>294.06000000000012</v>
      </c>
      <c r="P143" s="14">
        <f t="shared" si="141"/>
        <v>69.929765653573369</v>
      </c>
      <c r="Q143" s="22">
        <f t="shared" si="108"/>
        <v>633.94884184664045</v>
      </c>
      <c r="R143" s="60">
        <f t="shared" si="109"/>
        <v>927.28217517997382</v>
      </c>
      <c r="S143" s="60">
        <f ca="1">AVERAGE(OFFSET($R$3,0,0,'Données projet'!$E$9+1,1))-AVERAGE(OFFSET($H$3,0,0,'Données projet'!$E$9+1,1))</f>
        <v>512.40280113190443</v>
      </c>
      <c r="T143" s="60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1.0818439477588981E-13</v>
      </c>
      <c r="AK143" s="14">
        <f t="shared" si="143"/>
        <v>1.6104228458716316E-12</v>
      </c>
      <c r="AL143" s="22">
        <f t="shared" si="112"/>
        <v>2.9932409441277661E-12</v>
      </c>
      <c r="AM143" s="60">
        <f t="shared" si="113"/>
        <v>293.33333333333633</v>
      </c>
      <c r="AN143" s="60">
        <f ca="1">AVERAGE(OFFSET($AM$3,0,0,'Données projet'!$E$10+1,1))-AVERAGE(OFFSET($H$3,0,0,'Données projet'!$E$10+1,1))</f>
        <v>407.20940357901344</v>
      </c>
      <c r="AO143" s="60">
        <f t="shared" si="144"/>
        <v>369.14696927548397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-1.9895196601282805E-13</v>
      </c>
      <c r="BE143" s="14">
        <f>BD143*VLOOKUP('Données projet'!$B$11,Paramètres!$A$1:$I$89,3,0)*VLOOKUP('Données projet'!$B$11,Paramètres!$A$1:$I$89,5,0)</f>
        <v>-1.738044375088066E-13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202.5548390231225</v>
      </c>
      <c r="BJ143" s="60">
        <f t="shared" si="146"/>
        <v>184.62184077734179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3.8</v>
      </c>
      <c r="BY143" s="13">
        <f>IF('Données projet'!$A$114&gt;35,BY142+BX143-CG142,IF(A143&lt;'Données projet'!$A$114,$BV$205^A143,IF(A143='Données projet'!$A$114,'Données projet'!$B$114,BY142+BX143-CG142)))</f>
        <v>325.00000000000011</v>
      </c>
      <c r="BZ143" s="14">
        <f>BY143*VLOOKUP('Données projet'!$B$12,Paramètres!$A$1:$I$89,3,0)*VLOOKUP('Données projet'!$B$12,Paramètres!$A$1:$I$89,5,0)</f>
        <v>314.34000000000009</v>
      </c>
      <c r="CA143" s="14">
        <f t="shared" si="147"/>
        <v>74.174460221814215</v>
      </c>
      <c r="CB143" s="22">
        <f t="shared" si="118"/>
        <v>676.66268488632659</v>
      </c>
      <c r="CC143" s="60">
        <f t="shared" si="119"/>
        <v>969.99601821965985</v>
      </c>
      <c r="CD143" s="60">
        <f ca="1">AVERAGE(OFFSET($CC$3,0,0,'Données projet'!$E$12+1,1))-AVERAGE(OFFSET($H$3,0,0,'Données projet'!$E$12+1,1))</f>
        <v>544.70109088764275</v>
      </c>
      <c r="CE143" s="60">
        <f t="shared" si="148"/>
        <v>294.45557293177131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-2.2737367544323206E-13</v>
      </c>
      <c r="CU143" s="18">
        <f>CT143*VLOOKUP('Données projet'!$B$13,Paramètres!$A$1:$I$89,3,0)*VLOOKUP('Données projet'!$B$13,Paramètres!$A$1:$I$89,5,0)</f>
        <v>-1.2710188457276673E-13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364.18190245972994</v>
      </c>
      <c r="CZ143" s="60">
        <f t="shared" si="150"/>
        <v>509.86381152100745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-5.3205440053716299E-14</v>
      </c>
      <c r="DQ143" s="14" t="e">
        <f t="shared" si="151"/>
        <v>#NUM!</v>
      </c>
      <c r="DR143" s="22" t="e">
        <f t="shared" si="124"/>
        <v>#NUM!</v>
      </c>
      <c r="DS143" s="60" t="e">
        <f t="shared" si="125"/>
        <v>#NUM!</v>
      </c>
      <c r="DT143" s="60">
        <f ca="1">AVERAGE(OFFSET($DS$3,0,0,'Données projet'!$E$14+1,1))-AVERAGE(OFFSET($H$3,0,0,'Données projet'!$E$14+1,1))</f>
        <v>399.92909819003523</v>
      </c>
      <c r="DU143" s="60">
        <f t="shared" si="152"/>
        <v>163.7053537268381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3.8</v>
      </c>
      <c r="N144" s="14">
        <f>IF('Données projet'!$A$36&gt;35,N143+M144-V143,IF(A144&lt;'Données projet'!$A$36,$K$205^A144,IF(A144='Données projet'!$A$36,'Données projet'!$B$36,N143+M144-V143)))</f>
        <v>328.80000000000013</v>
      </c>
      <c r="O144" s="14">
        <f>N144*VLOOKUP('Données projet'!$B$9,Paramètres!$A$1:$I$89,3,0)*VLOOKUP('Données projet'!$B$9,Paramètres!$A$1:$I$89,5,0)</f>
        <v>297.49824000000012</v>
      </c>
      <c r="P144" s="14">
        <f t="shared" si="141"/>
        <v>70.651743148002936</v>
      </c>
      <c r="Q144" s="22">
        <f t="shared" si="108"/>
        <v>641.19455398277194</v>
      </c>
      <c r="R144" s="60">
        <f t="shared" si="109"/>
        <v>934.52788731610531</v>
      </c>
      <c r="S144" s="60">
        <f ca="1">AVERAGE(OFFSET($R$3,0,0,'Données projet'!$E$9+1,1))-AVERAGE(OFFSET($H$3,0,0,'Données projet'!$E$9+1,1))</f>
        <v>512.40280113190443</v>
      </c>
      <c r="T144" s="60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1.0818439477588981E-13</v>
      </c>
      <c r="AK144" s="14">
        <f t="shared" si="143"/>
        <v>1.6104228458716316E-12</v>
      </c>
      <c r="AL144" s="22">
        <f t="shared" si="112"/>
        <v>2.9932409441277661E-12</v>
      </c>
      <c r="AM144" s="60">
        <f t="shared" si="113"/>
        <v>293.33333333333633</v>
      </c>
      <c r="AN144" s="60">
        <f ca="1">AVERAGE(OFFSET($AM$3,0,0,'Données projet'!$E$10+1,1))-AVERAGE(OFFSET($H$3,0,0,'Données projet'!$E$10+1,1))</f>
        <v>407.20940357901344</v>
      </c>
      <c r="AO144" s="60">
        <f t="shared" si="144"/>
        <v>369.14696927548397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-1.9895196601282805E-13</v>
      </c>
      <c r="BE144" s="14">
        <f>BD144*VLOOKUP('Données projet'!$B$11,Paramètres!$A$1:$I$89,3,0)*VLOOKUP('Données projet'!$B$11,Paramètres!$A$1:$I$89,5,0)</f>
        <v>-1.738044375088066E-13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202.5548390231225</v>
      </c>
      <c r="BJ144" s="60">
        <f t="shared" si="146"/>
        <v>184.62184077734179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3.8</v>
      </c>
      <c r="BY144" s="13">
        <f>IF('Données projet'!$A$114&gt;35,BY143+BX144-CG143,IF(A144&lt;'Données projet'!$A$114,$BV$205^A144,IF(A144='Données projet'!$A$114,'Données projet'!$B$114,BY143+BX144-CG143)))</f>
        <v>328.80000000000013</v>
      </c>
      <c r="BZ144" s="14">
        <f>BY144*VLOOKUP('Données projet'!$B$12,Paramètres!$A$1:$I$89,3,0)*VLOOKUP('Données projet'!$B$12,Paramètres!$A$1:$I$89,5,0)</f>
        <v>318.01536000000016</v>
      </c>
      <c r="CA144" s="14">
        <f t="shared" si="147"/>
        <v>74.940261314397716</v>
      </c>
      <c r="CB144" s="22">
        <f t="shared" si="118"/>
        <v>684.39770712257632</v>
      </c>
      <c r="CC144" s="60">
        <f t="shared" si="119"/>
        <v>977.73104045590958</v>
      </c>
      <c r="CD144" s="60">
        <f ca="1">AVERAGE(OFFSET($CC$3,0,0,'Données projet'!$E$12+1,1))-AVERAGE(OFFSET($H$3,0,0,'Données projet'!$E$12+1,1))</f>
        <v>544.70109088764275</v>
      </c>
      <c r="CE144" s="60">
        <f t="shared" si="148"/>
        <v>294.45557293177131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-2.2737367544323206E-13</v>
      </c>
      <c r="CU144" s="18">
        <f>CT144*VLOOKUP('Données projet'!$B$13,Paramètres!$A$1:$I$89,3,0)*VLOOKUP('Données projet'!$B$13,Paramètres!$A$1:$I$89,5,0)</f>
        <v>-1.2710188457276673E-13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364.18190245972994</v>
      </c>
      <c r="CZ144" s="60">
        <f t="shared" si="150"/>
        <v>509.86381152100745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-5.3205440053716299E-14</v>
      </c>
      <c r="DQ144" s="14" t="e">
        <f t="shared" si="151"/>
        <v>#NUM!</v>
      </c>
      <c r="DR144" s="22" t="e">
        <f t="shared" si="124"/>
        <v>#NUM!</v>
      </c>
      <c r="DS144" s="60" t="e">
        <f t="shared" si="125"/>
        <v>#NUM!</v>
      </c>
      <c r="DT144" s="60">
        <f ca="1">AVERAGE(OFFSET($DS$3,0,0,'Données projet'!$E$14+1,1))-AVERAGE(OFFSET($H$3,0,0,'Données projet'!$E$14+1,1))</f>
        <v>399.92909819003523</v>
      </c>
      <c r="DU144" s="60">
        <f t="shared" si="152"/>
        <v>163.7053537268381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3.8</v>
      </c>
      <c r="N145" s="14">
        <f>IF('Données projet'!$A$36&gt;35,N144+M145-V144,IF(A145&lt;'Données projet'!$A$36,$K$205^A145,IF(A145='Données projet'!$A$36,'Données projet'!$B$36,N144+M145-V144)))</f>
        <v>332.60000000000014</v>
      </c>
      <c r="O145" s="14">
        <f>N145*VLOOKUP('Données projet'!$B$9,Paramètres!$A$1:$I$89,3,0)*VLOOKUP('Données projet'!$B$9,Paramètres!$A$1:$I$89,5,0)</f>
        <v>300.93648000000013</v>
      </c>
      <c r="P145" s="14">
        <f t="shared" si="141"/>
        <v>71.372750028398556</v>
      </c>
      <c r="Q145" s="22">
        <f t="shared" si="108"/>
        <v>648.43857563279437</v>
      </c>
      <c r="R145" s="60">
        <f t="shared" si="109"/>
        <v>941.77190896612774</v>
      </c>
      <c r="S145" s="60">
        <f ca="1">AVERAGE(OFFSET($R$3,0,0,'Données projet'!$E$9+1,1))-AVERAGE(OFFSET($H$3,0,0,'Données projet'!$E$9+1,1))</f>
        <v>512.40280113190443</v>
      </c>
      <c r="T145" s="60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1.0818439477588981E-13</v>
      </c>
      <c r="AK145" s="14">
        <f t="shared" si="143"/>
        <v>1.6104228458716316E-12</v>
      </c>
      <c r="AL145" s="22">
        <f t="shared" si="112"/>
        <v>2.9932409441277661E-12</v>
      </c>
      <c r="AM145" s="60">
        <f t="shared" si="113"/>
        <v>293.33333333333633</v>
      </c>
      <c r="AN145" s="60">
        <f ca="1">AVERAGE(OFFSET($AM$3,0,0,'Données projet'!$E$10+1,1))-AVERAGE(OFFSET($H$3,0,0,'Données projet'!$E$10+1,1))</f>
        <v>407.20940357901344</v>
      </c>
      <c r="AO145" s="60">
        <f t="shared" si="144"/>
        <v>369.14696927548397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-1.9895196601282805E-13</v>
      </c>
      <c r="BE145" s="14">
        <f>BD145*VLOOKUP('Données projet'!$B$11,Paramètres!$A$1:$I$89,3,0)*VLOOKUP('Données projet'!$B$11,Paramètres!$A$1:$I$89,5,0)</f>
        <v>-1.738044375088066E-13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202.5548390231225</v>
      </c>
      <c r="BJ145" s="60">
        <f t="shared" si="146"/>
        <v>184.62184077734179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3.8</v>
      </c>
      <c r="BY145" s="13">
        <f>IF('Données projet'!$A$114&gt;35,BY144+BX145-CG144,IF(A145&lt;'Données projet'!$A$114,$BV$205^A145,IF(A145='Données projet'!$A$114,'Données projet'!$B$114,BY144+BX145-CG144)))</f>
        <v>332.60000000000014</v>
      </c>
      <c r="BZ145" s="14">
        <f>BY145*VLOOKUP('Données projet'!$B$12,Paramètres!$A$1:$I$89,3,0)*VLOOKUP('Données projet'!$B$12,Paramètres!$A$1:$I$89,5,0)</f>
        <v>321.69072000000011</v>
      </c>
      <c r="CA145" s="14">
        <f t="shared" si="147"/>
        <v>75.705032877261118</v>
      </c>
      <c r="CB145" s="22">
        <f t="shared" si="118"/>
        <v>692.13093626122975</v>
      </c>
      <c r="CC145" s="60">
        <f t="shared" si="119"/>
        <v>985.46426959456312</v>
      </c>
      <c r="CD145" s="60">
        <f ca="1">AVERAGE(OFFSET($CC$3,0,0,'Données projet'!$E$12+1,1))-AVERAGE(OFFSET($H$3,0,0,'Données projet'!$E$12+1,1))</f>
        <v>544.70109088764275</v>
      </c>
      <c r="CE145" s="60">
        <f t="shared" si="148"/>
        <v>294.45557293177131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-2.2737367544323206E-13</v>
      </c>
      <c r="CU145" s="18">
        <f>CT145*VLOOKUP('Données projet'!$B$13,Paramètres!$A$1:$I$89,3,0)*VLOOKUP('Données projet'!$B$13,Paramètres!$A$1:$I$89,5,0)</f>
        <v>-1.2710188457276673E-13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364.18190245972994</v>
      </c>
      <c r="CZ145" s="60">
        <f t="shared" si="150"/>
        <v>509.86381152100745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-5.3205440053716299E-14</v>
      </c>
      <c r="DQ145" s="14" t="e">
        <f t="shared" si="151"/>
        <v>#NUM!</v>
      </c>
      <c r="DR145" s="22" t="e">
        <f t="shared" si="124"/>
        <v>#NUM!</v>
      </c>
      <c r="DS145" s="60" t="e">
        <f t="shared" si="125"/>
        <v>#NUM!</v>
      </c>
      <c r="DT145" s="60">
        <f ca="1">AVERAGE(OFFSET($DS$3,0,0,'Données projet'!$E$14+1,1))-AVERAGE(OFFSET($H$3,0,0,'Données projet'!$E$14+1,1))</f>
        <v>399.92909819003523</v>
      </c>
      <c r="DU145" s="60">
        <f t="shared" si="152"/>
        <v>163.7053537268381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3.8</v>
      </c>
      <c r="N146" s="14">
        <f>IF('Données projet'!$A$36&gt;35,N145+M146-V145,IF(A146&lt;'Données projet'!$A$36,$K$205^A146,IF(A146='Données projet'!$A$36,'Données projet'!$B$36,N145+M146-V145)))</f>
        <v>336.40000000000015</v>
      </c>
      <c r="O146" s="14">
        <f>N146*VLOOKUP('Données projet'!$B$9,Paramètres!$A$1:$I$89,3,0)*VLOOKUP('Données projet'!$B$9,Paramètres!$A$1:$I$89,5,0)</f>
        <v>304.37472000000014</v>
      </c>
      <c r="P146" s="14">
        <f t="shared" si="141"/>
        <v>72.092798667275119</v>
      </c>
      <c r="Q146" s="22">
        <f t="shared" si="108"/>
        <v>655.68092834550441</v>
      </c>
      <c r="R146" s="60">
        <f t="shared" si="109"/>
        <v>949.01426167883778</v>
      </c>
      <c r="S146" s="60">
        <f ca="1">AVERAGE(OFFSET($R$3,0,0,'Données projet'!$E$9+1,1))-AVERAGE(OFFSET($H$3,0,0,'Données projet'!$E$9+1,1))</f>
        <v>512.40280113190443</v>
      </c>
      <c r="T146" s="60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1.0818439477588981E-13</v>
      </c>
      <c r="AK146" s="14">
        <f t="shared" si="143"/>
        <v>1.6104228458716316E-12</v>
      </c>
      <c r="AL146" s="22">
        <f t="shared" si="112"/>
        <v>2.9932409441277661E-12</v>
      </c>
      <c r="AM146" s="60">
        <f t="shared" si="113"/>
        <v>293.33333333333633</v>
      </c>
      <c r="AN146" s="60">
        <f ca="1">AVERAGE(OFFSET($AM$3,0,0,'Données projet'!$E$10+1,1))-AVERAGE(OFFSET($H$3,0,0,'Données projet'!$E$10+1,1))</f>
        <v>407.20940357901344</v>
      </c>
      <c r="AO146" s="60">
        <f t="shared" si="144"/>
        <v>369.14696927548397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-1.9895196601282805E-13</v>
      </c>
      <c r="BE146" s="14">
        <f>BD146*VLOOKUP('Données projet'!$B$11,Paramètres!$A$1:$I$89,3,0)*VLOOKUP('Données projet'!$B$11,Paramètres!$A$1:$I$89,5,0)</f>
        <v>-1.738044375088066E-13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202.5548390231225</v>
      </c>
      <c r="BJ146" s="60">
        <f t="shared" si="146"/>
        <v>184.62184077734179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3.8</v>
      </c>
      <c r="BY146" s="13">
        <f>IF('Données projet'!$A$114&gt;35,BY145+BX146-CG145,IF(A146&lt;'Données projet'!$A$114,$BV$205^A146,IF(A146='Données projet'!$A$114,'Données projet'!$B$114,BY145+BX146-CG145)))</f>
        <v>336.40000000000015</v>
      </c>
      <c r="BZ146" s="14">
        <f>BY146*VLOOKUP('Données projet'!$B$12,Paramètres!$A$1:$I$89,3,0)*VLOOKUP('Données projet'!$B$12,Paramètres!$A$1:$I$89,5,0)</f>
        <v>325.36608000000018</v>
      </c>
      <c r="CA146" s="14">
        <f t="shared" si="147"/>
        <v>76.468788033923758</v>
      </c>
      <c r="CB146" s="22">
        <f t="shared" si="118"/>
        <v>699.86239515908426</v>
      </c>
      <c r="CC146" s="60">
        <f t="shared" si="119"/>
        <v>993.19572849241763</v>
      </c>
      <c r="CD146" s="60">
        <f ca="1">AVERAGE(OFFSET($CC$3,0,0,'Données projet'!$E$12+1,1))-AVERAGE(OFFSET($H$3,0,0,'Données projet'!$E$12+1,1))</f>
        <v>544.70109088764275</v>
      </c>
      <c r="CE146" s="60">
        <f t="shared" si="148"/>
        <v>294.45557293177131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-2.2737367544323206E-13</v>
      </c>
      <c r="CU146" s="18">
        <f>CT146*VLOOKUP('Données projet'!$B$13,Paramètres!$A$1:$I$89,3,0)*VLOOKUP('Données projet'!$B$13,Paramètres!$A$1:$I$89,5,0)</f>
        <v>-1.2710188457276673E-13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364.18190245972994</v>
      </c>
      <c r="CZ146" s="60">
        <f t="shared" si="150"/>
        <v>509.86381152100745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-5.3205440053716299E-14</v>
      </c>
      <c r="DQ146" s="14" t="e">
        <f t="shared" si="151"/>
        <v>#NUM!</v>
      </c>
      <c r="DR146" s="22" t="e">
        <f t="shared" si="124"/>
        <v>#NUM!</v>
      </c>
      <c r="DS146" s="60" t="e">
        <f t="shared" si="125"/>
        <v>#NUM!</v>
      </c>
      <c r="DT146" s="60">
        <f ca="1">AVERAGE(OFFSET($DS$3,0,0,'Données projet'!$E$14+1,1))-AVERAGE(OFFSET($H$3,0,0,'Données projet'!$E$14+1,1))</f>
        <v>399.92909819003523</v>
      </c>
      <c r="DU146" s="60">
        <f t="shared" si="152"/>
        <v>163.7053537268381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3.8</v>
      </c>
      <c r="N147" s="14">
        <f>IF('Données projet'!$A$36&gt;35,N146+M147-V146,IF(A147&lt;'Données projet'!$A$36,$K$205^A147,IF(A147='Données projet'!$A$36,'Données projet'!$B$36,N146+M147-V146)))</f>
        <v>340.20000000000016</v>
      </c>
      <c r="O147" s="14">
        <f>N147*VLOOKUP('Données projet'!$B$9,Paramètres!$A$1:$I$89,3,0)*VLOOKUP('Données projet'!$B$9,Paramètres!$A$1:$I$89,5,0)</f>
        <v>307.81296000000015</v>
      </c>
      <c r="P147" s="14">
        <f t="shared" si="141"/>
        <v>72.811901141533681</v>
      </c>
      <c r="Q147" s="22">
        <f t="shared" si="108"/>
        <v>662.92163315483799</v>
      </c>
      <c r="R147" s="60">
        <f t="shared" si="109"/>
        <v>956.25496648817125</v>
      </c>
      <c r="S147" s="60">
        <f ca="1">AVERAGE(OFFSET($R$3,0,0,'Données projet'!$E$9+1,1))-AVERAGE(OFFSET($H$3,0,0,'Données projet'!$E$9+1,1))</f>
        <v>512.40280113190443</v>
      </c>
      <c r="T147" s="60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1.0818439477588981E-13</v>
      </c>
      <c r="AK147" s="14">
        <f t="shared" si="143"/>
        <v>1.6104228458716316E-12</v>
      </c>
      <c r="AL147" s="22">
        <f t="shared" si="112"/>
        <v>2.9932409441277661E-12</v>
      </c>
      <c r="AM147" s="60">
        <f t="shared" si="113"/>
        <v>293.33333333333633</v>
      </c>
      <c r="AN147" s="60">
        <f ca="1">AVERAGE(OFFSET($AM$3,0,0,'Données projet'!$E$10+1,1))-AVERAGE(OFFSET($H$3,0,0,'Données projet'!$E$10+1,1))</f>
        <v>407.20940357901344</v>
      </c>
      <c r="AO147" s="60">
        <f t="shared" si="144"/>
        <v>369.14696927548397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-1.9895196601282805E-13</v>
      </c>
      <c r="BE147" s="14">
        <f>BD147*VLOOKUP('Données projet'!$B$11,Paramètres!$A$1:$I$89,3,0)*VLOOKUP('Données projet'!$B$11,Paramètres!$A$1:$I$89,5,0)</f>
        <v>-1.738044375088066E-13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202.5548390231225</v>
      </c>
      <c r="BJ147" s="60">
        <f t="shared" si="146"/>
        <v>184.62184077734179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3.8</v>
      </c>
      <c r="BY147" s="13">
        <f>IF('Données projet'!$A$114&gt;35,BY146+BX147-CG146,IF(A147&lt;'Données projet'!$A$114,$BV$205^A147,IF(A147='Données projet'!$A$114,'Données projet'!$B$114,BY146+BX147-CG146)))</f>
        <v>340.20000000000016</v>
      </c>
      <c r="BZ147" s="14">
        <f>BY147*VLOOKUP('Données projet'!$B$12,Paramètres!$A$1:$I$89,3,0)*VLOOKUP('Données projet'!$B$12,Paramètres!$A$1:$I$89,5,0)</f>
        <v>329.04144000000014</v>
      </c>
      <c r="CA147" s="14">
        <f t="shared" si="147"/>
        <v>77.231539594346941</v>
      </c>
      <c r="CB147" s="22">
        <f t="shared" si="118"/>
        <v>707.59210612682125</v>
      </c>
      <c r="CC147" s="60">
        <f t="shared" si="119"/>
        <v>1000.9254394601546</v>
      </c>
      <c r="CD147" s="60">
        <f ca="1">AVERAGE(OFFSET($CC$3,0,0,'Données projet'!$E$12+1,1))-AVERAGE(OFFSET($H$3,0,0,'Données projet'!$E$12+1,1))</f>
        <v>544.70109088764275</v>
      </c>
      <c r="CE147" s="60">
        <f t="shared" si="148"/>
        <v>294.45557293177131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-2.2737367544323206E-13</v>
      </c>
      <c r="CU147" s="18">
        <f>CT147*VLOOKUP('Données projet'!$B$13,Paramètres!$A$1:$I$89,3,0)*VLOOKUP('Données projet'!$B$13,Paramètres!$A$1:$I$89,5,0)</f>
        <v>-1.2710188457276673E-13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364.18190245972994</v>
      </c>
      <c r="CZ147" s="60">
        <f t="shared" si="150"/>
        <v>509.86381152100745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-5.3205440053716299E-14</v>
      </c>
      <c r="DQ147" s="14" t="e">
        <f t="shared" si="151"/>
        <v>#NUM!</v>
      </c>
      <c r="DR147" s="22" t="e">
        <f t="shared" si="124"/>
        <v>#NUM!</v>
      </c>
      <c r="DS147" s="60" t="e">
        <f t="shared" si="125"/>
        <v>#NUM!</v>
      </c>
      <c r="DT147" s="60">
        <f ca="1">AVERAGE(OFFSET($DS$3,0,0,'Données projet'!$E$14+1,1))-AVERAGE(OFFSET($H$3,0,0,'Données projet'!$E$14+1,1))</f>
        <v>399.92909819003523</v>
      </c>
      <c r="DU147" s="60">
        <f t="shared" si="152"/>
        <v>163.7053537268381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344</v>
      </c>
      <c r="L148" s="13">
        <f>VLOOKUP(A148,'Données projet'!$A$35:$I$55,9,0)</f>
        <v>3.8</v>
      </c>
      <c r="M148" s="13">
        <f t="array" ref="M148">INDEX(L:L,MIN(IF(ISNUMBER(L148:L344),ROW(L148:L344),"")))</f>
        <v>3.8</v>
      </c>
      <c r="N148" s="14">
        <f>IF('Données projet'!$A$36&gt;35,N147+M148-V147,IF(A148&lt;'Données projet'!$A$36,$K$205^A148,IF(A148='Données projet'!$A$36,'Données projet'!$B$36,N147+M148-V147)))</f>
        <v>344.00000000000017</v>
      </c>
      <c r="O148" s="14">
        <f>N148*VLOOKUP('Données projet'!$B$9,Paramètres!$A$1:$I$89,3,0)*VLOOKUP('Données projet'!$B$9,Paramètres!$A$1:$I$89,5,0)</f>
        <v>311.25120000000015</v>
      </c>
      <c r="P148" s="14">
        <f t="shared" si="141"/>
        <v>73.530069242745114</v>
      </c>
      <c r="Q148" s="22">
        <f t="shared" si="108"/>
        <v>670.1607105977813</v>
      </c>
      <c r="R148" s="60">
        <f t="shared" si="109"/>
        <v>963.49404393111467</v>
      </c>
      <c r="S148" s="60">
        <f ca="1">AVERAGE(OFFSET($R$3,0,0,'Données projet'!$E$9+1,1))-AVERAGE(OFFSET($H$3,0,0,'Données projet'!$E$9+1,1))</f>
        <v>512.40280113190443</v>
      </c>
      <c r="T148" s="60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1.0818439477588981E-13</v>
      </c>
      <c r="AK148" s="14">
        <f t="shared" si="143"/>
        <v>1.6104228458716316E-12</v>
      </c>
      <c r="AL148" s="22">
        <f t="shared" si="112"/>
        <v>2.9932409441277661E-12</v>
      </c>
      <c r="AM148" s="60">
        <f t="shared" si="113"/>
        <v>293.33333333333633</v>
      </c>
      <c r="AN148" s="60">
        <f ca="1">AVERAGE(OFFSET($AM$3,0,0,'Données projet'!$E$10+1,1))-AVERAGE(OFFSET($H$3,0,0,'Données projet'!$E$10+1,1))</f>
        <v>407.20940357901344</v>
      </c>
      <c r="AO148" s="60">
        <f t="shared" si="144"/>
        <v>369.14696927548397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-1.9895196601282805E-13</v>
      </c>
      <c r="BE148" s="14">
        <f>BD148*VLOOKUP('Données projet'!$B$11,Paramètres!$A$1:$I$89,3,0)*VLOOKUP('Données projet'!$B$11,Paramètres!$A$1:$I$89,5,0)</f>
        <v>-1.738044375088066E-13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202.5548390231225</v>
      </c>
      <c r="BJ148" s="60">
        <f t="shared" si="146"/>
        <v>184.62184077734179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>
        <f>VLOOKUP(A148,'Données projet'!$A$113:$I$133,2,0)</f>
        <v>344</v>
      </c>
      <c r="BW148" s="13">
        <f>VLOOKUP(A148,'Données projet'!$A$113:$I$133,9,0)</f>
        <v>3.8</v>
      </c>
      <c r="BX148" s="13">
        <f t="array" ref="BX148">INDEX(BW:BW,MIN(IF(ISNUMBER(BW148:BW344),ROW(BW148:BW344),"")))</f>
        <v>3.8</v>
      </c>
      <c r="BY148" s="13">
        <f>IF('Données projet'!$A$114&gt;35,BY147+BX148-CG147,IF(A148&lt;'Données projet'!$A$114,$BV$205^A148,IF(A148='Données projet'!$A$114,'Données projet'!$B$114,BY147+BX148-CG147)))</f>
        <v>344.00000000000017</v>
      </c>
      <c r="BZ148" s="14">
        <f>BY148*VLOOKUP('Données projet'!$B$12,Paramètres!$A$1:$I$89,3,0)*VLOOKUP('Données projet'!$B$12,Paramètres!$A$1:$I$89,5,0)</f>
        <v>332.71680000000021</v>
      </c>
      <c r="CA148" s="14">
        <f t="shared" si="147"/>
        <v>77.993300065843172</v>
      </c>
      <c r="CB148" s="22">
        <f t="shared" si="118"/>
        <v>715.32009094801049</v>
      </c>
      <c r="CC148" s="60">
        <f t="shared" si="119"/>
        <v>1008.6534242813439</v>
      </c>
      <c r="CD148" s="60">
        <f ca="1">AVERAGE(OFFSET($CC$3,0,0,'Données projet'!$E$12+1,1))-AVERAGE(OFFSET($H$3,0,0,'Données projet'!$E$12+1,1))</f>
        <v>544.70109088764275</v>
      </c>
      <c r="CE148" s="60">
        <f t="shared" si="148"/>
        <v>294.45557293177131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-2.2737367544323206E-13</v>
      </c>
      <c r="CU148" s="18">
        <f>CT148*VLOOKUP('Données projet'!$B$13,Paramètres!$A$1:$I$89,3,0)*VLOOKUP('Données projet'!$B$13,Paramètres!$A$1:$I$89,5,0)</f>
        <v>-1.2710188457276673E-13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364.18190245972994</v>
      </c>
      <c r="CZ148" s="60">
        <f t="shared" si="150"/>
        <v>509.86381152100745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-5.3205440053716299E-14</v>
      </c>
      <c r="DQ148" s="14" t="e">
        <f t="shared" si="151"/>
        <v>#NUM!</v>
      </c>
      <c r="DR148" s="22" t="e">
        <f t="shared" si="124"/>
        <v>#NUM!</v>
      </c>
      <c r="DS148" s="60" t="e">
        <f t="shared" si="125"/>
        <v>#NUM!</v>
      </c>
      <c r="DT148" s="60">
        <f ca="1">AVERAGE(OFFSET($DS$3,0,0,'Données projet'!$E$14+1,1))-AVERAGE(OFFSET($H$3,0,0,'Données projet'!$E$14+1,1))</f>
        <v>399.92909819003523</v>
      </c>
      <c r="DU148" s="60">
        <f t="shared" si="152"/>
        <v>163.7053537268381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2.2000000000000002</v>
      </c>
      <c r="N149" s="14">
        <f>IF('Données projet'!$A$36&gt;35,N148+M149-V148,IF(A149&lt;'Données projet'!$A$36,$K$205^A149,IF(A149='Données projet'!$A$36,'Données projet'!$B$36,N148+M149-V148)))</f>
        <v>346.20000000000016</v>
      </c>
      <c r="O149" s="14">
        <f>N149*VLOOKUP('Données projet'!$B$9,Paramètres!$A$1:$I$89,3,0)*VLOOKUP('Données projet'!$B$9,Paramètres!$A$1:$I$89,5,0)</f>
        <v>313.24176000000011</v>
      </c>
      <c r="P149" s="14">
        <f t="shared" si="141"/>
        <v>73.945428242952033</v>
      </c>
      <c r="Q149" s="22">
        <f t="shared" si="108"/>
        <v>674.35101952314164</v>
      </c>
      <c r="R149" s="60">
        <f t="shared" si="109"/>
        <v>967.68435285647502</v>
      </c>
      <c r="S149" s="60">
        <f ca="1">AVERAGE(OFFSET($R$3,0,0,'Données projet'!$E$9+1,1))-AVERAGE(OFFSET($H$3,0,0,'Données projet'!$E$9+1,1))</f>
        <v>512.40280113190443</v>
      </c>
      <c r="T149" s="60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1.0818439477588981E-13</v>
      </c>
      <c r="AK149" s="14">
        <f t="shared" si="143"/>
        <v>1.6104228458716316E-12</v>
      </c>
      <c r="AL149" s="22">
        <f t="shared" si="112"/>
        <v>2.9932409441277661E-12</v>
      </c>
      <c r="AM149" s="60">
        <f t="shared" si="113"/>
        <v>293.33333333333633</v>
      </c>
      <c r="AN149" s="60">
        <f ca="1">AVERAGE(OFFSET($AM$3,0,0,'Données projet'!$E$10+1,1))-AVERAGE(OFFSET($H$3,0,0,'Données projet'!$E$10+1,1))</f>
        <v>407.20940357901344</v>
      </c>
      <c r="AO149" s="60">
        <f t="shared" si="144"/>
        <v>369.14696927548397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-1.9895196601282805E-13</v>
      </c>
      <c r="BE149" s="14">
        <f>BD149*VLOOKUP('Données projet'!$B$11,Paramètres!$A$1:$I$89,3,0)*VLOOKUP('Données projet'!$B$11,Paramètres!$A$1:$I$89,5,0)</f>
        <v>-1.738044375088066E-13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202.5548390231225</v>
      </c>
      <c r="BJ149" s="60">
        <f t="shared" si="146"/>
        <v>184.62184077734179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2.2000000000000002</v>
      </c>
      <c r="BY149" s="13">
        <f>IF('Données projet'!$A$114&gt;35,BY148+BX149-CG148,IF(A149&lt;'Données projet'!$A$114,$BV$205^A149,IF(A149='Données projet'!$A$114,'Données projet'!$B$114,BY148+BX149-CG148)))</f>
        <v>346.20000000000016</v>
      </c>
      <c r="BZ149" s="14">
        <f>BY149*VLOOKUP('Données projet'!$B$12,Paramètres!$A$1:$I$89,3,0)*VLOOKUP('Données projet'!$B$12,Paramètres!$A$1:$I$89,5,0)</f>
        <v>334.84464000000014</v>
      </c>
      <c r="CA149" s="14">
        <f t="shared" si="147"/>
        <v>78.433871106667937</v>
      </c>
      <c r="CB149" s="22">
        <f t="shared" si="118"/>
        <v>719.79340684411352</v>
      </c>
      <c r="CC149" s="60">
        <f t="shared" si="119"/>
        <v>1013.1267401774469</v>
      </c>
      <c r="CD149" s="60">
        <f ca="1">AVERAGE(OFFSET($CC$3,0,0,'Données projet'!$E$12+1,1))-AVERAGE(OFFSET($H$3,0,0,'Données projet'!$E$12+1,1))</f>
        <v>544.70109088764275</v>
      </c>
      <c r="CE149" s="60">
        <f t="shared" si="148"/>
        <v>294.45557293177131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-2.2737367544323206E-13</v>
      </c>
      <c r="CU149" s="18">
        <f>CT149*VLOOKUP('Données projet'!$B$13,Paramètres!$A$1:$I$89,3,0)*VLOOKUP('Données projet'!$B$13,Paramètres!$A$1:$I$89,5,0)</f>
        <v>-1.2710188457276673E-13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364.18190245972994</v>
      </c>
      <c r="CZ149" s="60">
        <f t="shared" si="150"/>
        <v>509.86381152100745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-5.3205440053716299E-14</v>
      </c>
      <c r="DQ149" s="14" t="e">
        <f t="shared" si="151"/>
        <v>#NUM!</v>
      </c>
      <c r="DR149" s="22" t="e">
        <f t="shared" si="124"/>
        <v>#NUM!</v>
      </c>
      <c r="DS149" s="60" t="e">
        <f t="shared" si="125"/>
        <v>#NUM!</v>
      </c>
      <c r="DT149" s="60">
        <f ca="1">AVERAGE(OFFSET($DS$3,0,0,'Données projet'!$E$14+1,1))-AVERAGE(OFFSET($H$3,0,0,'Données projet'!$E$14+1,1))</f>
        <v>399.92909819003523</v>
      </c>
      <c r="DU149" s="60">
        <f t="shared" si="152"/>
        <v>163.7053537268381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2.2000000000000002</v>
      </c>
      <c r="N150" s="14">
        <f>IF('Données projet'!$A$36&gt;35,N149+M150-V149,IF(A150&lt;'Données projet'!$A$36,$K$205^A150,IF(A150='Données projet'!$A$36,'Données projet'!$B$36,N149+M150-V149)))</f>
        <v>348.40000000000015</v>
      </c>
      <c r="O150" s="14">
        <f>N150*VLOOKUP('Données projet'!$B$9,Paramètres!$A$1:$I$89,3,0)*VLOOKUP('Données projet'!$B$9,Paramètres!$A$1:$I$89,5,0)</f>
        <v>315.23232000000013</v>
      </c>
      <c r="P150" s="14">
        <f t="shared" si="141"/>
        <v>74.360480118488482</v>
      </c>
      <c r="Q150" s="22">
        <f t="shared" si="108"/>
        <v>678.54079353970099</v>
      </c>
      <c r="R150" s="60">
        <f t="shared" si="109"/>
        <v>971.87412687303436</v>
      </c>
      <c r="S150" s="60">
        <f ca="1">AVERAGE(OFFSET($R$3,0,0,'Données projet'!$E$9+1,1))-AVERAGE(OFFSET($H$3,0,0,'Données projet'!$E$9+1,1))</f>
        <v>512.40280113190443</v>
      </c>
      <c r="T150" s="60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1.0818439477588981E-13</v>
      </c>
      <c r="AK150" s="14">
        <f t="shared" si="143"/>
        <v>1.6104228458716316E-12</v>
      </c>
      <c r="AL150" s="22">
        <f t="shared" si="112"/>
        <v>2.9932409441277661E-12</v>
      </c>
      <c r="AM150" s="60">
        <f t="shared" si="113"/>
        <v>293.33333333333633</v>
      </c>
      <c r="AN150" s="60">
        <f ca="1">AVERAGE(OFFSET($AM$3,0,0,'Données projet'!$E$10+1,1))-AVERAGE(OFFSET($H$3,0,0,'Données projet'!$E$10+1,1))</f>
        <v>407.20940357901344</v>
      </c>
      <c r="AO150" s="60">
        <f t="shared" si="144"/>
        <v>369.14696927548397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-1.9895196601282805E-13</v>
      </c>
      <c r="BE150" s="14">
        <f>BD150*VLOOKUP('Données projet'!$B$11,Paramètres!$A$1:$I$89,3,0)*VLOOKUP('Données projet'!$B$11,Paramètres!$A$1:$I$89,5,0)</f>
        <v>-1.738044375088066E-13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202.5548390231225</v>
      </c>
      <c r="BJ150" s="60">
        <f t="shared" si="146"/>
        <v>184.62184077734179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2.2000000000000002</v>
      </c>
      <c r="BY150" s="13">
        <f>IF('Données projet'!$A$114&gt;35,BY149+BX150-CG149,IF(A150&lt;'Données projet'!$A$114,$BV$205^A150,IF(A150='Données projet'!$A$114,'Données projet'!$B$114,BY149+BX150-CG149)))</f>
        <v>348.40000000000015</v>
      </c>
      <c r="BZ150" s="14">
        <f>BY150*VLOOKUP('Données projet'!$B$12,Paramètres!$A$1:$I$89,3,0)*VLOOKUP('Données projet'!$B$12,Paramètres!$A$1:$I$89,5,0)</f>
        <v>336.97248000000013</v>
      </c>
      <c r="CA150" s="14">
        <f t="shared" si="147"/>
        <v>78.874116380539874</v>
      </c>
      <c r="CB150" s="22">
        <f t="shared" si="118"/>
        <v>724.2661553627737</v>
      </c>
      <c r="CC150" s="60">
        <f t="shared" si="119"/>
        <v>1017.5994886961071</v>
      </c>
      <c r="CD150" s="60">
        <f ca="1">AVERAGE(OFFSET($CC$3,0,0,'Données projet'!$E$12+1,1))-AVERAGE(OFFSET($H$3,0,0,'Données projet'!$E$12+1,1))</f>
        <v>544.70109088764275</v>
      </c>
      <c r="CE150" s="60">
        <f t="shared" si="148"/>
        <v>294.45557293177131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-2.2737367544323206E-13</v>
      </c>
      <c r="CU150" s="18">
        <f>CT150*VLOOKUP('Données projet'!$B$13,Paramètres!$A$1:$I$89,3,0)*VLOOKUP('Données projet'!$B$13,Paramètres!$A$1:$I$89,5,0)</f>
        <v>-1.2710188457276673E-13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364.18190245972994</v>
      </c>
      <c r="CZ150" s="60">
        <f t="shared" si="150"/>
        <v>509.86381152100745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-5.3205440053716299E-14</v>
      </c>
      <c r="DQ150" s="14" t="e">
        <f t="shared" si="151"/>
        <v>#NUM!</v>
      </c>
      <c r="DR150" s="22" t="e">
        <f t="shared" si="124"/>
        <v>#NUM!</v>
      </c>
      <c r="DS150" s="60" t="e">
        <f t="shared" si="125"/>
        <v>#NUM!</v>
      </c>
      <c r="DT150" s="60">
        <f ca="1">AVERAGE(OFFSET($DS$3,0,0,'Données projet'!$E$14+1,1))-AVERAGE(OFFSET($H$3,0,0,'Données projet'!$E$14+1,1))</f>
        <v>399.92909819003523</v>
      </c>
      <c r="DU150" s="60">
        <f t="shared" si="152"/>
        <v>163.7053537268381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2.2000000000000002</v>
      </c>
      <c r="N151" s="14">
        <f>IF('Données projet'!$A$36&gt;35,N150+M151-V150,IF(A151&lt;'Données projet'!$A$36,$K$205^A151,IF(A151='Données projet'!$A$36,'Données projet'!$B$36,N150+M151-V150)))</f>
        <v>350.60000000000014</v>
      </c>
      <c r="O151" s="14">
        <f>N151*VLOOKUP('Données projet'!$B$9,Paramètres!$A$1:$I$89,3,0)*VLOOKUP('Données projet'!$B$9,Paramètres!$A$1:$I$89,5,0)</f>
        <v>317.22288000000015</v>
      </c>
      <c r="P151" s="14">
        <f t="shared" si="141"/>
        <v>74.775227033693085</v>
      </c>
      <c r="Q151" s="22">
        <f t="shared" si="108"/>
        <v>682.73003641701564</v>
      </c>
      <c r="R151" s="60">
        <f t="shared" si="109"/>
        <v>976.06336975034901</v>
      </c>
      <c r="S151" s="60">
        <f ca="1">AVERAGE(OFFSET($R$3,0,0,'Données projet'!$E$9+1,1))-AVERAGE(OFFSET($H$3,0,0,'Données projet'!$E$9+1,1))</f>
        <v>512.40280113190443</v>
      </c>
      <c r="T151" s="60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1.0818439477588981E-13</v>
      </c>
      <c r="AK151" s="14">
        <f t="shared" si="143"/>
        <v>1.6104228458716316E-12</v>
      </c>
      <c r="AL151" s="22">
        <f t="shared" si="112"/>
        <v>2.9932409441277661E-12</v>
      </c>
      <c r="AM151" s="60">
        <f t="shared" si="113"/>
        <v>293.33333333333633</v>
      </c>
      <c r="AN151" s="60">
        <f ca="1">AVERAGE(OFFSET($AM$3,0,0,'Données projet'!$E$10+1,1))-AVERAGE(OFFSET($H$3,0,0,'Données projet'!$E$10+1,1))</f>
        <v>407.20940357901344</v>
      </c>
      <c r="AO151" s="60">
        <f t="shared" si="144"/>
        <v>369.14696927548397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-1.9895196601282805E-13</v>
      </c>
      <c r="BE151" s="14">
        <f>BD151*VLOOKUP('Données projet'!$B$11,Paramètres!$A$1:$I$89,3,0)*VLOOKUP('Données projet'!$B$11,Paramètres!$A$1:$I$89,5,0)</f>
        <v>-1.738044375088066E-13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202.5548390231225</v>
      </c>
      <c r="BJ151" s="60">
        <f t="shared" si="146"/>
        <v>184.62184077734179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2.2000000000000002</v>
      </c>
      <c r="BY151" s="13">
        <f>IF('Données projet'!$A$114&gt;35,BY150+BX151-CG150,IF(A151&lt;'Données projet'!$A$114,$BV$205^A151,IF(A151='Données projet'!$A$114,'Données projet'!$B$114,BY150+BX151-CG150)))</f>
        <v>350.60000000000014</v>
      </c>
      <c r="BZ151" s="14">
        <f>BY151*VLOOKUP('Données projet'!$B$12,Paramètres!$A$1:$I$89,3,0)*VLOOKUP('Données projet'!$B$12,Paramètres!$A$1:$I$89,5,0)</f>
        <v>339.10032000000012</v>
      </c>
      <c r="CA151" s="14">
        <f t="shared" si="147"/>
        <v>79.314038183172087</v>
      </c>
      <c r="CB151" s="22">
        <f t="shared" si="118"/>
        <v>728.73834050235837</v>
      </c>
      <c r="CC151" s="60">
        <f t="shared" si="119"/>
        <v>1022.0716738356916</v>
      </c>
      <c r="CD151" s="60">
        <f ca="1">AVERAGE(OFFSET($CC$3,0,0,'Données projet'!$E$12+1,1))-AVERAGE(OFFSET($H$3,0,0,'Données projet'!$E$12+1,1))</f>
        <v>544.70109088764275</v>
      </c>
      <c r="CE151" s="60">
        <f t="shared" si="148"/>
        <v>294.45557293177131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-2.2737367544323206E-13</v>
      </c>
      <c r="CU151" s="18">
        <f>CT151*VLOOKUP('Données projet'!$B$13,Paramètres!$A$1:$I$89,3,0)*VLOOKUP('Données projet'!$B$13,Paramètres!$A$1:$I$89,5,0)</f>
        <v>-1.2710188457276673E-13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364.18190245972994</v>
      </c>
      <c r="CZ151" s="60">
        <f t="shared" si="150"/>
        <v>509.86381152100745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-5.3205440053716299E-14</v>
      </c>
      <c r="DQ151" s="14" t="e">
        <f t="shared" si="151"/>
        <v>#NUM!</v>
      </c>
      <c r="DR151" s="22" t="e">
        <f t="shared" si="124"/>
        <v>#NUM!</v>
      </c>
      <c r="DS151" s="60" t="e">
        <f t="shared" si="125"/>
        <v>#NUM!</v>
      </c>
      <c r="DT151" s="60">
        <f ca="1">AVERAGE(OFFSET($DS$3,0,0,'Données projet'!$E$14+1,1))-AVERAGE(OFFSET($H$3,0,0,'Données projet'!$E$14+1,1))</f>
        <v>399.92909819003523</v>
      </c>
      <c r="DU151" s="60">
        <f t="shared" si="152"/>
        <v>163.7053537268381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2.2000000000000002</v>
      </c>
      <c r="N152" s="14">
        <f>IF('Données projet'!$A$36&gt;35,N151+M152-V151,IF(A152&lt;'Données projet'!$A$36,$K$205^A152,IF(A152='Données projet'!$A$36,'Données projet'!$B$36,N151+M152-V151)))</f>
        <v>352.80000000000013</v>
      </c>
      <c r="O152" s="14">
        <f>N152*VLOOKUP('Données projet'!$B$9,Paramètres!$A$1:$I$89,3,0)*VLOOKUP('Données projet'!$B$9,Paramètres!$A$1:$I$89,5,0)</f>
        <v>319.21344000000011</v>
      </c>
      <c r="P152" s="14">
        <f t="shared" si="141"/>
        <v>75.18967112417171</v>
      </c>
      <c r="Q152" s="22">
        <f t="shared" si="108"/>
        <v>686.91875187459925</v>
      </c>
      <c r="R152" s="60">
        <f t="shared" si="109"/>
        <v>980.25208520793262</v>
      </c>
      <c r="S152" s="60">
        <f ca="1">AVERAGE(OFFSET($R$3,0,0,'Données projet'!$E$9+1,1))-AVERAGE(OFFSET($H$3,0,0,'Données projet'!$E$9+1,1))</f>
        <v>512.40280113190443</v>
      </c>
      <c r="T152" s="60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1.0818439477588981E-13</v>
      </c>
      <c r="AK152" s="14">
        <f t="shared" si="143"/>
        <v>1.6104228458716316E-12</v>
      </c>
      <c r="AL152" s="22">
        <f t="shared" si="112"/>
        <v>2.9932409441277661E-12</v>
      </c>
      <c r="AM152" s="60">
        <f t="shared" si="113"/>
        <v>293.33333333333633</v>
      </c>
      <c r="AN152" s="60">
        <f ca="1">AVERAGE(OFFSET($AM$3,0,0,'Données projet'!$E$10+1,1))-AVERAGE(OFFSET($H$3,0,0,'Données projet'!$E$10+1,1))</f>
        <v>407.20940357901344</v>
      </c>
      <c r="AO152" s="60">
        <f t="shared" si="144"/>
        <v>369.14696927548397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-1.9895196601282805E-13</v>
      </c>
      <c r="BE152" s="14">
        <f>BD152*VLOOKUP('Données projet'!$B$11,Paramètres!$A$1:$I$89,3,0)*VLOOKUP('Données projet'!$B$11,Paramètres!$A$1:$I$89,5,0)</f>
        <v>-1.738044375088066E-13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202.5548390231225</v>
      </c>
      <c r="BJ152" s="60">
        <f t="shared" si="146"/>
        <v>184.62184077734179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2.2000000000000002</v>
      </c>
      <c r="BY152" s="13">
        <f>IF('Données projet'!$A$114&gt;35,BY151+BX152-CG151,IF(A152&lt;'Données projet'!$A$114,$BV$205^A152,IF(A152='Données projet'!$A$114,'Données projet'!$B$114,BY151+BX152-CG151)))</f>
        <v>352.80000000000013</v>
      </c>
      <c r="BZ152" s="14">
        <f>BY152*VLOOKUP('Données projet'!$B$12,Paramètres!$A$1:$I$89,3,0)*VLOOKUP('Données projet'!$B$12,Paramètres!$A$1:$I$89,5,0)</f>
        <v>341.22816000000012</v>
      </c>
      <c r="CA152" s="14">
        <f t="shared" si="147"/>
        <v>79.75363877980017</v>
      </c>
      <c r="CB152" s="22">
        <f t="shared" si="118"/>
        <v>733.20996620815197</v>
      </c>
      <c r="CC152" s="60">
        <f t="shared" si="119"/>
        <v>1026.5432995414853</v>
      </c>
      <c r="CD152" s="60">
        <f ca="1">AVERAGE(OFFSET($CC$3,0,0,'Données projet'!$E$12+1,1))-AVERAGE(OFFSET($H$3,0,0,'Données projet'!$E$12+1,1))</f>
        <v>544.70109088764275</v>
      </c>
      <c r="CE152" s="60">
        <f t="shared" si="148"/>
        <v>294.45557293177131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-2.2737367544323206E-13</v>
      </c>
      <c r="CU152" s="18">
        <f>CT152*VLOOKUP('Données projet'!$B$13,Paramètres!$A$1:$I$89,3,0)*VLOOKUP('Données projet'!$B$13,Paramètres!$A$1:$I$89,5,0)</f>
        <v>-1.2710188457276673E-13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364.18190245972994</v>
      </c>
      <c r="CZ152" s="60">
        <f t="shared" si="150"/>
        <v>509.86381152100745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-5.3205440053716299E-14</v>
      </c>
      <c r="DQ152" s="14" t="e">
        <f t="shared" si="151"/>
        <v>#NUM!</v>
      </c>
      <c r="DR152" s="22" t="e">
        <f t="shared" si="124"/>
        <v>#NUM!</v>
      </c>
      <c r="DS152" s="60" t="e">
        <f t="shared" si="125"/>
        <v>#NUM!</v>
      </c>
      <c r="DT152" s="60">
        <f ca="1">AVERAGE(OFFSET($DS$3,0,0,'Données projet'!$E$14+1,1))-AVERAGE(OFFSET($H$3,0,0,'Données projet'!$E$14+1,1))</f>
        <v>399.92909819003523</v>
      </c>
      <c r="DU152" s="60">
        <f t="shared" si="152"/>
        <v>163.7053537268381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355</v>
      </c>
      <c r="L153" s="13">
        <f>VLOOKUP(A153,'Données projet'!$A$35:$I$55,9,0)</f>
        <v>2.2000000000000002</v>
      </c>
      <c r="M153" s="13">
        <f t="array" ref="M153">INDEX(L:L,MIN(IF(ISNUMBER(L153:L349),ROW(L153:L349),"")))</f>
        <v>2.2000000000000002</v>
      </c>
      <c r="N153" s="14">
        <f>IF('Données projet'!$A$36&gt;35,N152+M153-V152,IF(A153&lt;'Données projet'!$A$36,$K$205^A153,IF(A153='Données projet'!$A$36,'Données projet'!$B$36,N152+M153-V152)))</f>
        <v>355.00000000000011</v>
      </c>
      <c r="O153" s="14">
        <f>N153*VLOOKUP('Données projet'!$B$9,Paramètres!$A$1:$I$89,3,0)*VLOOKUP('Données projet'!$B$9,Paramètres!$A$1:$I$89,5,0)</f>
        <v>321.20400000000012</v>
      </c>
      <c r="P153" s="14">
        <f t="shared" si="141"/>
        <v>75.603814497354989</v>
      </c>
      <c r="Q153" s="22">
        <f t="shared" si="108"/>
        <v>691.10694358289345</v>
      </c>
      <c r="R153" s="60">
        <f t="shared" si="109"/>
        <v>984.44027691622682</v>
      </c>
      <c r="S153" s="60">
        <f ca="1">AVERAGE(OFFSET($R$3,0,0,'Données projet'!$E$9+1,1))-AVERAGE(OFFSET($H$3,0,0,'Données projet'!$E$9+1,1))</f>
        <v>512.40280113190443</v>
      </c>
      <c r="T153" s="60">
        <f t="shared" si="142"/>
        <v>278.21741231699929</v>
      </c>
      <c r="U153" s="16">
        <f>IF(ISNA(VLOOKUP(A153,'Données projet'!$A$35:$I$55,3,0)),0,VLOOKUP(A153,'Données projet'!$A$35:$I$55,3,0))</f>
        <v>12</v>
      </c>
      <c r="V153" s="16">
        <f>IF(ISNA(VLOOKUP(A153,'Données projet'!$A$35:$I$55,4,0)),0,VLOOKUP(A153,'Données projet'!$A$35:$I$55,4,0))</f>
        <v>355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1.0818439477588981E-13</v>
      </c>
      <c r="AK153" s="14">
        <f t="shared" si="143"/>
        <v>1.6104228458716316E-12</v>
      </c>
      <c r="AL153" s="22">
        <f t="shared" si="112"/>
        <v>2.9932409441277661E-12</v>
      </c>
      <c r="AM153" s="60">
        <f t="shared" si="113"/>
        <v>293.33333333333633</v>
      </c>
      <c r="AN153" s="60">
        <f ca="1">AVERAGE(OFFSET($AM$3,0,0,'Données projet'!$E$10+1,1))-AVERAGE(OFFSET($H$3,0,0,'Données projet'!$E$10+1,1))</f>
        <v>407.20940357901344</v>
      </c>
      <c r="AO153" s="60">
        <f t="shared" si="144"/>
        <v>369.14696927548397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-1.9895196601282805E-13</v>
      </c>
      <c r="BE153" s="14">
        <f>BD153*VLOOKUP('Données projet'!$B$11,Paramètres!$A$1:$I$89,3,0)*VLOOKUP('Données projet'!$B$11,Paramètres!$A$1:$I$89,5,0)</f>
        <v>-1.738044375088066E-13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202.5548390231225</v>
      </c>
      <c r="BJ153" s="60">
        <f t="shared" si="146"/>
        <v>184.62184077734179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355</v>
      </c>
      <c r="BW153" s="13">
        <f>VLOOKUP(A153,'Données projet'!$A$113:$I$133,9,0)</f>
        <v>2.2000000000000002</v>
      </c>
      <c r="BX153" s="13">
        <f t="array" ref="BX153">INDEX(BW:BW,MIN(IF(ISNUMBER(BW153:BW349),ROW(BW153:BW349),"")))</f>
        <v>2.2000000000000002</v>
      </c>
      <c r="BY153" s="13">
        <f>IF('Données projet'!$A$114&gt;35,BY152+BX153-CG152,IF(A153&lt;'Données projet'!$A$114,$BV$205^A153,IF(A153='Données projet'!$A$114,'Données projet'!$B$114,BY152+BX153-CG152)))</f>
        <v>355.00000000000011</v>
      </c>
      <c r="BZ153" s="14">
        <f>BY153*VLOOKUP('Données projet'!$B$12,Paramètres!$A$1:$I$89,3,0)*VLOOKUP('Données projet'!$B$12,Paramètres!$A$1:$I$89,5,0)</f>
        <v>343.35600000000011</v>
      </c>
      <c r="CA153" s="14">
        <f t="shared" si="147"/>
        <v>80.192920405774586</v>
      </c>
      <c r="CB153" s="22">
        <f t="shared" si="118"/>
        <v>737.68103637339084</v>
      </c>
      <c r="CC153" s="60">
        <f t="shared" si="119"/>
        <v>1031.0143697067242</v>
      </c>
      <c r="CD153" s="60">
        <f ca="1">AVERAGE(OFFSET($CC$3,0,0,'Données projet'!$E$12+1,1))-AVERAGE(OFFSET($H$3,0,0,'Données projet'!$E$12+1,1))</f>
        <v>544.70109088764275</v>
      </c>
      <c r="CE153" s="60">
        <f t="shared" si="148"/>
        <v>294.45557293177131</v>
      </c>
      <c r="CF153" s="16">
        <f>IF(ISNA(VLOOKUP(A153,'Données projet'!$A$113:$I$133,3,0)),0,VLOOKUP(A153,'Données projet'!$A$113:$I$133,3,0))</f>
        <v>12</v>
      </c>
      <c r="CG153" s="16">
        <f>IF(ISNA(VLOOKUP(A153,'Données projet'!$A$113:$I$133,4,0)),0,VLOOKUP(A153,'Données projet'!$A$113:$I$133,4,0))</f>
        <v>355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-2.2737367544323206E-13</v>
      </c>
      <c r="CU153" s="18">
        <f>CT153*VLOOKUP('Données projet'!$B$13,Paramètres!$A$1:$I$89,3,0)*VLOOKUP('Données projet'!$B$13,Paramètres!$A$1:$I$89,5,0)</f>
        <v>-1.2710188457276673E-13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364.18190245972994</v>
      </c>
      <c r="CZ153" s="60">
        <f t="shared" si="150"/>
        <v>509.86381152100745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-5.3205440053716299E-14</v>
      </c>
      <c r="DQ153" s="14" t="e">
        <f t="shared" si="151"/>
        <v>#NUM!</v>
      </c>
      <c r="DR153" s="22" t="e">
        <f t="shared" si="124"/>
        <v>#NUM!</v>
      </c>
      <c r="DS153" s="60" t="e">
        <f t="shared" si="125"/>
        <v>#NUM!</v>
      </c>
      <c r="DT153" s="60">
        <f ca="1">AVERAGE(OFFSET($DS$3,0,0,'Données projet'!$E$14+1,1))-AVERAGE(OFFSET($H$3,0,0,'Données projet'!$E$14+1,1))</f>
        <v>399.92909819003523</v>
      </c>
      <c r="DU153" s="60">
        <f t="shared" si="152"/>
        <v>163.7053537268381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0">
        <f t="shared" si="109"/>
        <v>293.33333333333616</v>
      </c>
      <c r="S154" s="60">
        <f ca="1">AVERAGE(OFFSET($R$3,0,0,'Données projet'!$E$9+1,1))-AVERAGE(OFFSET($H$3,0,0,'Données projet'!$E$9+1,1))</f>
        <v>512.40280113190443</v>
      </c>
      <c r="T154" s="60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1.0818439477588981E-13</v>
      </c>
      <c r="AK154" s="14">
        <f t="shared" ref="AK154:AK203" si="164">EXP(-1.0587+0.8836*LN(AJ154)+0.284)</f>
        <v>1.6104228458716316E-12</v>
      </c>
      <c r="AL154" s="22">
        <f t="shared" ref="AL154:AL203" si="165">(AJ154+AK154)*0.475*44/12</f>
        <v>2.9932409441277661E-12</v>
      </c>
      <c r="AM154" s="60">
        <f t="shared" si="113"/>
        <v>293.33333333333633</v>
      </c>
      <c r="AN154" s="60">
        <f ca="1">AVERAGE(OFFSET($AM$3,0,0,'Données projet'!$E$10+1,1))-AVERAGE(OFFSET($H$3,0,0,'Données projet'!$E$10+1,1))</f>
        <v>407.20940357901344</v>
      </c>
      <c r="AO154" s="60">
        <f t="shared" si="144"/>
        <v>369.14696927548397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-1.9895196601282805E-13</v>
      </c>
      <c r="BE154" s="14">
        <f>BD154*VLOOKUP('Données projet'!$B$11,Paramètres!$A$1:$I$89,3,0)*VLOOKUP('Données projet'!$B$11,Paramètres!$A$1:$I$89,5,0)</f>
        <v>-1.738044375088066E-13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202.5548390231225</v>
      </c>
      <c r="BJ154" s="60">
        <f t="shared" si="146"/>
        <v>184.62184077734179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1.0995790944434703E-13</v>
      </c>
      <c r="CA154" s="14">
        <f t="shared" ref="CA154:CA203" si="170">EXP(-1.0587+0.8836*LN(BZ154)+0.284)</f>
        <v>1.6337280948049956E-12</v>
      </c>
      <c r="CB154" s="22">
        <f t="shared" ref="CB154:CB203" si="171">(BZ154+CA154)*0.475*44/12</f>
        <v>3.036919790734272E-12</v>
      </c>
      <c r="CC154" s="60">
        <f t="shared" si="119"/>
        <v>293.33333333333633</v>
      </c>
      <c r="CD154" s="60">
        <f ca="1">AVERAGE(OFFSET($CC$3,0,0,'Données projet'!$E$12+1,1))-AVERAGE(OFFSET($H$3,0,0,'Données projet'!$E$12+1,1))</f>
        <v>544.70109088764275</v>
      </c>
      <c r="CE154" s="60">
        <f t="shared" si="148"/>
        <v>294.45557293177131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-2.2737367544323206E-13</v>
      </c>
      <c r="CU154" s="18">
        <f>CT154*VLOOKUP('Données projet'!$B$13,Paramètres!$A$1:$I$89,3,0)*VLOOKUP('Données projet'!$B$13,Paramètres!$A$1:$I$89,5,0)</f>
        <v>-1.2710188457276673E-13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364.18190245972994</v>
      </c>
      <c r="CZ154" s="60">
        <f t="shared" si="150"/>
        <v>509.86381152100745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-5.3205440053716299E-14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399.92909819003523</v>
      </c>
      <c r="DU154" s="60">
        <f t="shared" si="152"/>
        <v>163.7053537268381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0">
        <f t="shared" si="109"/>
        <v>293.33333333333616</v>
      </c>
      <c r="S155" s="60">
        <f ca="1">AVERAGE(OFFSET($R$3,0,0,'Données projet'!$E$9+1,1))-AVERAGE(OFFSET($H$3,0,0,'Données projet'!$E$9+1,1))</f>
        <v>512.40280113190443</v>
      </c>
      <c r="T155" s="60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1.0818439477588981E-13</v>
      </c>
      <c r="AK155" s="14">
        <f t="shared" si="164"/>
        <v>1.6104228458716316E-12</v>
      </c>
      <c r="AL155" s="22">
        <f t="shared" si="165"/>
        <v>2.9932409441277661E-12</v>
      </c>
      <c r="AM155" s="60">
        <f t="shared" si="113"/>
        <v>293.33333333333633</v>
      </c>
      <c r="AN155" s="60">
        <f ca="1">AVERAGE(OFFSET($AM$3,0,0,'Données projet'!$E$10+1,1))-AVERAGE(OFFSET($H$3,0,0,'Données projet'!$E$10+1,1))</f>
        <v>407.20940357901344</v>
      </c>
      <c r="AO155" s="60">
        <f t="shared" si="144"/>
        <v>369.14696927548397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-1.9895196601282805E-13</v>
      </c>
      <c r="BE155" s="14">
        <f>BD155*VLOOKUP('Données projet'!$B$11,Paramètres!$A$1:$I$89,3,0)*VLOOKUP('Données projet'!$B$11,Paramètres!$A$1:$I$89,5,0)</f>
        <v>-1.738044375088066E-13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202.5548390231225</v>
      </c>
      <c r="BJ155" s="60">
        <f t="shared" si="146"/>
        <v>184.62184077734179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1.0995790944434703E-13</v>
      </c>
      <c r="CA155" s="14">
        <f t="shared" si="170"/>
        <v>1.6337280948049956E-12</v>
      </c>
      <c r="CB155" s="22">
        <f t="shared" si="171"/>
        <v>3.036919790734272E-12</v>
      </c>
      <c r="CC155" s="60">
        <f t="shared" si="119"/>
        <v>293.33333333333633</v>
      </c>
      <c r="CD155" s="60">
        <f ca="1">AVERAGE(OFFSET($CC$3,0,0,'Données projet'!$E$12+1,1))-AVERAGE(OFFSET($H$3,0,0,'Données projet'!$E$12+1,1))</f>
        <v>544.70109088764275</v>
      </c>
      <c r="CE155" s="60">
        <f t="shared" si="148"/>
        <v>294.45557293177131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-2.2737367544323206E-13</v>
      </c>
      <c r="CU155" s="18">
        <f>CT155*VLOOKUP('Données projet'!$B$13,Paramètres!$A$1:$I$89,3,0)*VLOOKUP('Données projet'!$B$13,Paramètres!$A$1:$I$89,5,0)</f>
        <v>-1.2710188457276673E-13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364.18190245972994</v>
      </c>
      <c r="CZ155" s="60">
        <f t="shared" si="150"/>
        <v>509.86381152100745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-5.3205440053716299E-14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399.92909819003523</v>
      </c>
      <c r="DU155" s="60">
        <f t="shared" si="152"/>
        <v>163.7053537268381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0">
        <f t="shared" si="109"/>
        <v>293.33333333333616</v>
      </c>
      <c r="S156" s="60">
        <f ca="1">AVERAGE(OFFSET($R$3,0,0,'Données projet'!$E$9+1,1))-AVERAGE(OFFSET($H$3,0,0,'Données projet'!$E$9+1,1))</f>
        <v>512.40280113190443</v>
      </c>
      <c r="T156" s="60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1.0818439477588981E-13</v>
      </c>
      <c r="AK156" s="14">
        <f t="shared" si="164"/>
        <v>1.6104228458716316E-12</v>
      </c>
      <c r="AL156" s="22">
        <f t="shared" si="165"/>
        <v>2.9932409441277661E-12</v>
      </c>
      <c r="AM156" s="60">
        <f t="shared" si="113"/>
        <v>293.33333333333633</v>
      </c>
      <c r="AN156" s="60">
        <f ca="1">AVERAGE(OFFSET($AM$3,0,0,'Données projet'!$E$10+1,1))-AVERAGE(OFFSET($H$3,0,0,'Données projet'!$E$10+1,1))</f>
        <v>407.20940357901344</v>
      </c>
      <c r="AO156" s="60">
        <f t="shared" si="144"/>
        <v>369.14696927548397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-1.9895196601282805E-13</v>
      </c>
      <c r="BE156" s="14">
        <f>BD156*VLOOKUP('Données projet'!$B$11,Paramètres!$A$1:$I$89,3,0)*VLOOKUP('Données projet'!$B$11,Paramètres!$A$1:$I$89,5,0)</f>
        <v>-1.738044375088066E-13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202.5548390231225</v>
      </c>
      <c r="BJ156" s="60">
        <f t="shared" si="146"/>
        <v>184.62184077734179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1.0995790944434703E-13</v>
      </c>
      <c r="CA156" s="14">
        <f t="shared" si="170"/>
        <v>1.6337280948049956E-12</v>
      </c>
      <c r="CB156" s="22">
        <f t="shared" si="171"/>
        <v>3.036919790734272E-12</v>
      </c>
      <c r="CC156" s="60">
        <f t="shared" si="119"/>
        <v>293.33333333333633</v>
      </c>
      <c r="CD156" s="60">
        <f ca="1">AVERAGE(OFFSET($CC$3,0,0,'Données projet'!$E$12+1,1))-AVERAGE(OFFSET($H$3,0,0,'Données projet'!$E$12+1,1))</f>
        <v>544.70109088764275</v>
      </c>
      <c r="CE156" s="60">
        <f t="shared" si="148"/>
        <v>294.45557293177131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-2.2737367544323206E-13</v>
      </c>
      <c r="CU156" s="18">
        <f>CT156*VLOOKUP('Données projet'!$B$13,Paramètres!$A$1:$I$89,3,0)*VLOOKUP('Données projet'!$B$13,Paramètres!$A$1:$I$89,5,0)</f>
        <v>-1.2710188457276673E-13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364.18190245972994</v>
      </c>
      <c r="CZ156" s="60">
        <f t="shared" si="150"/>
        <v>509.86381152100745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-5.3205440053716299E-14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399.92909819003523</v>
      </c>
      <c r="DU156" s="60">
        <f t="shared" si="152"/>
        <v>163.7053537268381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0">
        <f t="shared" si="109"/>
        <v>293.33333333333616</v>
      </c>
      <c r="S157" s="60">
        <f ca="1">AVERAGE(OFFSET($R$3,0,0,'Données projet'!$E$9+1,1))-AVERAGE(OFFSET($H$3,0,0,'Données projet'!$E$9+1,1))</f>
        <v>512.40280113190443</v>
      </c>
      <c r="T157" s="60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1.0818439477588981E-13</v>
      </c>
      <c r="AK157" s="14">
        <f t="shared" si="164"/>
        <v>1.6104228458716316E-12</v>
      </c>
      <c r="AL157" s="22">
        <f t="shared" si="165"/>
        <v>2.9932409441277661E-12</v>
      </c>
      <c r="AM157" s="60">
        <f t="shared" si="113"/>
        <v>293.33333333333633</v>
      </c>
      <c r="AN157" s="60">
        <f ca="1">AVERAGE(OFFSET($AM$3,0,0,'Données projet'!$E$10+1,1))-AVERAGE(OFFSET($H$3,0,0,'Données projet'!$E$10+1,1))</f>
        <v>407.20940357901344</v>
      </c>
      <c r="AO157" s="60">
        <f t="shared" si="144"/>
        <v>369.14696927548397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-1.9895196601282805E-13</v>
      </c>
      <c r="BE157" s="14">
        <f>BD157*VLOOKUP('Données projet'!$B$11,Paramètres!$A$1:$I$89,3,0)*VLOOKUP('Données projet'!$B$11,Paramètres!$A$1:$I$89,5,0)</f>
        <v>-1.738044375088066E-13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202.5548390231225</v>
      </c>
      <c r="BJ157" s="60">
        <f t="shared" si="146"/>
        <v>184.62184077734179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1.0995790944434703E-13</v>
      </c>
      <c r="CA157" s="14">
        <f t="shared" si="170"/>
        <v>1.6337280948049956E-12</v>
      </c>
      <c r="CB157" s="22">
        <f t="shared" si="171"/>
        <v>3.036919790734272E-12</v>
      </c>
      <c r="CC157" s="60">
        <f t="shared" si="119"/>
        <v>293.33333333333633</v>
      </c>
      <c r="CD157" s="60">
        <f ca="1">AVERAGE(OFFSET($CC$3,0,0,'Données projet'!$E$12+1,1))-AVERAGE(OFFSET($H$3,0,0,'Données projet'!$E$12+1,1))</f>
        <v>544.70109088764275</v>
      </c>
      <c r="CE157" s="60">
        <f t="shared" si="148"/>
        <v>294.45557293177131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-2.2737367544323206E-13</v>
      </c>
      <c r="CU157" s="18">
        <f>CT157*VLOOKUP('Données projet'!$B$13,Paramètres!$A$1:$I$89,3,0)*VLOOKUP('Données projet'!$B$13,Paramètres!$A$1:$I$89,5,0)</f>
        <v>-1.2710188457276673E-13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364.18190245972994</v>
      </c>
      <c r="CZ157" s="60">
        <f t="shared" si="150"/>
        <v>509.86381152100745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-5.3205440053716299E-14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399.92909819003523</v>
      </c>
      <c r="DU157" s="60">
        <f t="shared" si="152"/>
        <v>163.7053537268381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0">
        <f t="shared" si="109"/>
        <v>293.33333333333616</v>
      </c>
      <c r="S158" s="60">
        <f ca="1">AVERAGE(OFFSET($R$3,0,0,'Données projet'!$E$9+1,1))-AVERAGE(OFFSET($H$3,0,0,'Données projet'!$E$9+1,1))</f>
        <v>512.40280113190443</v>
      </c>
      <c r="T158" s="60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1.0818439477588981E-13</v>
      </c>
      <c r="AK158" s="14">
        <f t="shared" si="164"/>
        <v>1.6104228458716316E-12</v>
      </c>
      <c r="AL158" s="22">
        <f t="shared" si="165"/>
        <v>2.9932409441277661E-12</v>
      </c>
      <c r="AM158" s="60">
        <f t="shared" si="113"/>
        <v>293.33333333333633</v>
      </c>
      <c r="AN158" s="60">
        <f ca="1">AVERAGE(OFFSET($AM$3,0,0,'Données projet'!$E$10+1,1))-AVERAGE(OFFSET($H$3,0,0,'Données projet'!$E$10+1,1))</f>
        <v>407.20940357901344</v>
      </c>
      <c r="AO158" s="60">
        <f t="shared" si="144"/>
        <v>369.14696927548397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-1.9895196601282805E-13</v>
      </c>
      <c r="BE158" s="14">
        <f>BD158*VLOOKUP('Données projet'!$B$11,Paramètres!$A$1:$I$89,3,0)*VLOOKUP('Données projet'!$B$11,Paramètres!$A$1:$I$89,5,0)</f>
        <v>-1.738044375088066E-13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202.5548390231225</v>
      </c>
      <c r="BJ158" s="60">
        <f t="shared" si="146"/>
        <v>184.62184077734179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1.0995790944434703E-13</v>
      </c>
      <c r="CA158" s="14">
        <f t="shared" si="170"/>
        <v>1.6337280948049956E-12</v>
      </c>
      <c r="CB158" s="22">
        <f t="shared" si="171"/>
        <v>3.036919790734272E-12</v>
      </c>
      <c r="CC158" s="60">
        <f t="shared" si="119"/>
        <v>293.33333333333633</v>
      </c>
      <c r="CD158" s="60">
        <f ca="1">AVERAGE(OFFSET($CC$3,0,0,'Données projet'!$E$12+1,1))-AVERAGE(OFFSET($H$3,0,0,'Données projet'!$E$12+1,1))</f>
        <v>544.70109088764275</v>
      </c>
      <c r="CE158" s="60">
        <f t="shared" si="148"/>
        <v>294.45557293177131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-2.2737367544323206E-13</v>
      </c>
      <c r="CU158" s="18">
        <f>CT158*VLOOKUP('Données projet'!$B$13,Paramètres!$A$1:$I$89,3,0)*VLOOKUP('Données projet'!$B$13,Paramètres!$A$1:$I$89,5,0)</f>
        <v>-1.2710188457276673E-13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364.18190245972994</v>
      </c>
      <c r="CZ158" s="60">
        <f t="shared" si="150"/>
        <v>509.86381152100745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-5.3205440053716299E-14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399.92909819003523</v>
      </c>
      <c r="DU158" s="60">
        <f t="shared" si="152"/>
        <v>163.7053537268381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0">
        <f t="shared" si="109"/>
        <v>293.33333333333616</v>
      </c>
      <c r="S159" s="60">
        <f ca="1">AVERAGE(OFFSET($R$3,0,0,'Données projet'!$E$9+1,1))-AVERAGE(OFFSET($H$3,0,0,'Données projet'!$E$9+1,1))</f>
        <v>512.40280113190443</v>
      </c>
      <c r="T159" s="60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1.0818439477588981E-13</v>
      </c>
      <c r="AK159" s="14">
        <f t="shared" si="164"/>
        <v>1.6104228458716316E-12</v>
      </c>
      <c r="AL159" s="22">
        <f t="shared" si="165"/>
        <v>2.9932409441277661E-12</v>
      </c>
      <c r="AM159" s="60">
        <f t="shared" si="113"/>
        <v>293.33333333333633</v>
      </c>
      <c r="AN159" s="60">
        <f ca="1">AVERAGE(OFFSET($AM$3,0,0,'Données projet'!$E$10+1,1))-AVERAGE(OFFSET($H$3,0,0,'Données projet'!$E$10+1,1))</f>
        <v>407.20940357901344</v>
      </c>
      <c r="AO159" s="60">
        <f t="shared" si="144"/>
        <v>369.14696927548397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-1.9895196601282805E-13</v>
      </c>
      <c r="BE159" s="14">
        <f>BD159*VLOOKUP('Données projet'!$B$11,Paramètres!$A$1:$I$89,3,0)*VLOOKUP('Données projet'!$B$11,Paramètres!$A$1:$I$89,5,0)</f>
        <v>-1.738044375088066E-13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202.5548390231225</v>
      </c>
      <c r="BJ159" s="60">
        <f t="shared" si="146"/>
        <v>184.62184077734179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1.0995790944434703E-13</v>
      </c>
      <c r="CA159" s="14">
        <f t="shared" si="170"/>
        <v>1.6337280948049956E-12</v>
      </c>
      <c r="CB159" s="22">
        <f t="shared" si="171"/>
        <v>3.036919790734272E-12</v>
      </c>
      <c r="CC159" s="60">
        <f t="shared" si="119"/>
        <v>293.33333333333633</v>
      </c>
      <c r="CD159" s="60">
        <f ca="1">AVERAGE(OFFSET($CC$3,0,0,'Données projet'!$E$12+1,1))-AVERAGE(OFFSET($H$3,0,0,'Données projet'!$E$12+1,1))</f>
        <v>544.70109088764275</v>
      </c>
      <c r="CE159" s="60">
        <f t="shared" si="148"/>
        <v>294.45557293177131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-2.2737367544323206E-13</v>
      </c>
      <c r="CU159" s="18">
        <f>CT159*VLOOKUP('Données projet'!$B$13,Paramètres!$A$1:$I$89,3,0)*VLOOKUP('Données projet'!$B$13,Paramètres!$A$1:$I$89,5,0)</f>
        <v>-1.2710188457276673E-13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364.18190245972994</v>
      </c>
      <c r="CZ159" s="60">
        <f t="shared" si="150"/>
        <v>509.86381152100745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-5.3205440053716299E-14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399.92909819003523</v>
      </c>
      <c r="DU159" s="60">
        <f t="shared" si="152"/>
        <v>163.7053537268381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0">
        <f t="shared" si="109"/>
        <v>293.33333333333616</v>
      </c>
      <c r="S160" s="60">
        <f ca="1">AVERAGE(OFFSET($R$3,0,0,'Données projet'!$E$9+1,1))-AVERAGE(OFFSET($H$3,0,0,'Données projet'!$E$9+1,1))</f>
        <v>512.40280113190443</v>
      </c>
      <c r="T160" s="60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1.0818439477588981E-13</v>
      </c>
      <c r="AK160" s="14">
        <f t="shared" si="164"/>
        <v>1.6104228458716316E-12</v>
      </c>
      <c r="AL160" s="22">
        <f t="shared" si="165"/>
        <v>2.9932409441277661E-12</v>
      </c>
      <c r="AM160" s="60">
        <f t="shared" si="113"/>
        <v>293.33333333333633</v>
      </c>
      <c r="AN160" s="60">
        <f ca="1">AVERAGE(OFFSET($AM$3,0,0,'Données projet'!$E$10+1,1))-AVERAGE(OFFSET($H$3,0,0,'Données projet'!$E$10+1,1))</f>
        <v>407.20940357901344</v>
      </c>
      <c r="AO160" s="60">
        <f t="shared" si="144"/>
        <v>369.14696927548397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-1.9895196601282805E-13</v>
      </c>
      <c r="BE160" s="14">
        <f>BD160*VLOOKUP('Données projet'!$B$11,Paramètres!$A$1:$I$89,3,0)*VLOOKUP('Données projet'!$B$11,Paramètres!$A$1:$I$89,5,0)</f>
        <v>-1.738044375088066E-13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202.5548390231225</v>
      </c>
      <c r="BJ160" s="60">
        <f t="shared" si="146"/>
        <v>184.62184077734179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1.0995790944434703E-13</v>
      </c>
      <c r="CA160" s="14">
        <f t="shared" si="170"/>
        <v>1.6337280948049956E-12</v>
      </c>
      <c r="CB160" s="22">
        <f t="shared" si="171"/>
        <v>3.036919790734272E-12</v>
      </c>
      <c r="CC160" s="60">
        <f t="shared" si="119"/>
        <v>293.33333333333633</v>
      </c>
      <c r="CD160" s="60">
        <f ca="1">AVERAGE(OFFSET($CC$3,0,0,'Données projet'!$E$12+1,1))-AVERAGE(OFFSET($H$3,0,0,'Données projet'!$E$12+1,1))</f>
        <v>544.70109088764275</v>
      </c>
      <c r="CE160" s="60">
        <f t="shared" si="148"/>
        <v>294.45557293177131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-2.2737367544323206E-13</v>
      </c>
      <c r="CU160" s="18">
        <f>CT160*VLOOKUP('Données projet'!$B$13,Paramètres!$A$1:$I$89,3,0)*VLOOKUP('Données projet'!$B$13,Paramètres!$A$1:$I$89,5,0)</f>
        <v>-1.2710188457276673E-13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364.18190245972994</v>
      </c>
      <c r="CZ160" s="60">
        <f t="shared" si="150"/>
        <v>509.86381152100745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-5.3205440053716299E-14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399.92909819003523</v>
      </c>
      <c r="DU160" s="60">
        <f t="shared" si="152"/>
        <v>163.7053537268381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0">
        <f t="shared" si="109"/>
        <v>293.33333333333616</v>
      </c>
      <c r="S161" s="60">
        <f ca="1">AVERAGE(OFFSET($R$3,0,0,'Données projet'!$E$9+1,1))-AVERAGE(OFFSET($H$3,0,0,'Données projet'!$E$9+1,1))</f>
        <v>512.40280113190443</v>
      </c>
      <c r="T161" s="60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1.0818439477588981E-13</v>
      </c>
      <c r="AK161" s="14">
        <f t="shared" si="164"/>
        <v>1.6104228458716316E-12</v>
      </c>
      <c r="AL161" s="22">
        <f t="shared" si="165"/>
        <v>2.9932409441277661E-12</v>
      </c>
      <c r="AM161" s="60">
        <f t="shared" si="113"/>
        <v>293.33333333333633</v>
      </c>
      <c r="AN161" s="60">
        <f ca="1">AVERAGE(OFFSET($AM$3,0,0,'Données projet'!$E$10+1,1))-AVERAGE(OFFSET($H$3,0,0,'Données projet'!$E$10+1,1))</f>
        <v>407.20940357901344</v>
      </c>
      <c r="AO161" s="60">
        <f t="shared" si="144"/>
        <v>369.14696927548397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-1.9895196601282805E-13</v>
      </c>
      <c r="BE161" s="14">
        <f>BD161*VLOOKUP('Données projet'!$B$11,Paramètres!$A$1:$I$89,3,0)*VLOOKUP('Données projet'!$B$11,Paramètres!$A$1:$I$89,5,0)</f>
        <v>-1.738044375088066E-13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202.5548390231225</v>
      </c>
      <c r="BJ161" s="60">
        <f t="shared" si="146"/>
        <v>184.62184077734179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1.0995790944434703E-13</v>
      </c>
      <c r="CA161" s="14">
        <f t="shared" si="170"/>
        <v>1.6337280948049956E-12</v>
      </c>
      <c r="CB161" s="22">
        <f t="shared" si="171"/>
        <v>3.036919790734272E-12</v>
      </c>
      <c r="CC161" s="60">
        <f t="shared" si="119"/>
        <v>293.33333333333633</v>
      </c>
      <c r="CD161" s="60">
        <f ca="1">AVERAGE(OFFSET($CC$3,0,0,'Données projet'!$E$12+1,1))-AVERAGE(OFFSET($H$3,0,0,'Données projet'!$E$12+1,1))</f>
        <v>544.70109088764275</v>
      </c>
      <c r="CE161" s="60">
        <f t="shared" si="148"/>
        <v>294.45557293177131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-2.2737367544323206E-13</v>
      </c>
      <c r="CU161" s="18">
        <f>CT161*VLOOKUP('Données projet'!$B$13,Paramètres!$A$1:$I$89,3,0)*VLOOKUP('Données projet'!$B$13,Paramètres!$A$1:$I$89,5,0)</f>
        <v>-1.2710188457276673E-13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364.18190245972994</v>
      </c>
      <c r="CZ161" s="60">
        <f t="shared" si="150"/>
        <v>509.86381152100745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-5.3205440053716299E-14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399.92909819003523</v>
      </c>
      <c r="DU161" s="60">
        <f t="shared" si="152"/>
        <v>163.7053537268381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0">
        <f t="shared" si="109"/>
        <v>293.33333333333616</v>
      </c>
      <c r="S162" s="60">
        <f ca="1">AVERAGE(OFFSET($R$3,0,0,'Données projet'!$E$9+1,1))-AVERAGE(OFFSET($H$3,0,0,'Données projet'!$E$9+1,1))</f>
        <v>512.40280113190443</v>
      </c>
      <c r="T162" s="60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1.0818439477588981E-13</v>
      </c>
      <c r="AK162" s="14">
        <f t="shared" si="164"/>
        <v>1.6104228458716316E-12</v>
      </c>
      <c r="AL162" s="22">
        <f t="shared" si="165"/>
        <v>2.9932409441277661E-12</v>
      </c>
      <c r="AM162" s="60">
        <f t="shared" si="113"/>
        <v>293.33333333333633</v>
      </c>
      <c r="AN162" s="60">
        <f ca="1">AVERAGE(OFFSET($AM$3,0,0,'Données projet'!$E$10+1,1))-AVERAGE(OFFSET($H$3,0,0,'Données projet'!$E$10+1,1))</f>
        <v>407.20940357901344</v>
      </c>
      <c r="AO162" s="60">
        <f t="shared" si="144"/>
        <v>369.14696927548397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-1.9895196601282805E-13</v>
      </c>
      <c r="BE162" s="14">
        <f>BD162*VLOOKUP('Données projet'!$B$11,Paramètres!$A$1:$I$89,3,0)*VLOOKUP('Données projet'!$B$11,Paramètres!$A$1:$I$89,5,0)</f>
        <v>-1.738044375088066E-13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202.5548390231225</v>
      </c>
      <c r="BJ162" s="60">
        <f t="shared" si="146"/>
        <v>184.62184077734179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1.0995790944434703E-13</v>
      </c>
      <c r="CA162" s="14">
        <f t="shared" si="170"/>
        <v>1.6337280948049956E-12</v>
      </c>
      <c r="CB162" s="22">
        <f t="shared" si="171"/>
        <v>3.036919790734272E-12</v>
      </c>
      <c r="CC162" s="60">
        <f t="shared" si="119"/>
        <v>293.33333333333633</v>
      </c>
      <c r="CD162" s="60">
        <f ca="1">AVERAGE(OFFSET($CC$3,0,0,'Données projet'!$E$12+1,1))-AVERAGE(OFFSET($H$3,0,0,'Données projet'!$E$12+1,1))</f>
        <v>544.70109088764275</v>
      </c>
      <c r="CE162" s="60">
        <f t="shared" si="148"/>
        <v>294.45557293177131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-2.2737367544323206E-13</v>
      </c>
      <c r="CU162" s="18">
        <f>CT162*VLOOKUP('Données projet'!$B$13,Paramètres!$A$1:$I$89,3,0)*VLOOKUP('Données projet'!$B$13,Paramètres!$A$1:$I$89,5,0)</f>
        <v>-1.2710188457276673E-13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364.18190245972994</v>
      </c>
      <c r="CZ162" s="60">
        <f t="shared" si="150"/>
        <v>509.86381152100745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-5.3205440053716299E-14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399.92909819003523</v>
      </c>
      <c r="DU162" s="60">
        <f t="shared" si="152"/>
        <v>163.7053537268381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0">
        <f t="shared" si="109"/>
        <v>293.33333333333616</v>
      </c>
      <c r="S163" s="60">
        <f ca="1">AVERAGE(OFFSET($R$3,0,0,'Données projet'!$E$9+1,1))-AVERAGE(OFFSET($H$3,0,0,'Données projet'!$E$9+1,1))</f>
        <v>512.40280113190443</v>
      </c>
      <c r="T163" s="60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1.0818439477588981E-13</v>
      </c>
      <c r="AK163" s="14">
        <f t="shared" si="164"/>
        <v>1.6104228458716316E-12</v>
      </c>
      <c r="AL163" s="22">
        <f t="shared" si="165"/>
        <v>2.9932409441277661E-12</v>
      </c>
      <c r="AM163" s="60">
        <f t="shared" si="113"/>
        <v>293.33333333333633</v>
      </c>
      <c r="AN163" s="60">
        <f ca="1">AVERAGE(OFFSET($AM$3,0,0,'Données projet'!$E$10+1,1))-AVERAGE(OFFSET($H$3,0,0,'Données projet'!$E$10+1,1))</f>
        <v>407.20940357901344</v>
      </c>
      <c r="AO163" s="60">
        <f t="shared" si="144"/>
        <v>369.14696927548397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-1.9895196601282805E-13</v>
      </c>
      <c r="BE163" s="14">
        <f>BD163*VLOOKUP('Données projet'!$B$11,Paramètres!$A$1:$I$89,3,0)*VLOOKUP('Données projet'!$B$11,Paramètres!$A$1:$I$89,5,0)</f>
        <v>-1.738044375088066E-13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202.5548390231225</v>
      </c>
      <c r="BJ163" s="60">
        <f t="shared" si="146"/>
        <v>184.62184077734179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1.0995790944434703E-13</v>
      </c>
      <c r="CA163" s="14">
        <f t="shared" si="170"/>
        <v>1.6337280948049956E-12</v>
      </c>
      <c r="CB163" s="22">
        <f t="shared" si="171"/>
        <v>3.036919790734272E-12</v>
      </c>
      <c r="CC163" s="60">
        <f t="shared" si="119"/>
        <v>293.33333333333633</v>
      </c>
      <c r="CD163" s="60">
        <f ca="1">AVERAGE(OFFSET($CC$3,0,0,'Données projet'!$E$12+1,1))-AVERAGE(OFFSET($H$3,0,0,'Données projet'!$E$12+1,1))</f>
        <v>544.70109088764275</v>
      </c>
      <c r="CE163" s="60">
        <f t="shared" si="148"/>
        <v>294.45557293177131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-2.2737367544323206E-13</v>
      </c>
      <c r="CU163" s="18">
        <f>CT163*VLOOKUP('Données projet'!$B$13,Paramètres!$A$1:$I$89,3,0)*VLOOKUP('Données projet'!$B$13,Paramètres!$A$1:$I$89,5,0)</f>
        <v>-1.2710188457276673E-13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364.18190245972994</v>
      </c>
      <c r="CZ163" s="60">
        <f t="shared" si="150"/>
        <v>509.86381152100745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-5.3205440053716299E-14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399.92909819003523</v>
      </c>
      <c r="DU163" s="60">
        <f t="shared" si="152"/>
        <v>163.7053537268381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0">
        <f t="shared" si="109"/>
        <v>293.33333333333616</v>
      </c>
      <c r="S164" s="60">
        <f ca="1">AVERAGE(OFFSET($R$3,0,0,'Données projet'!$E$9+1,1))-AVERAGE(OFFSET($H$3,0,0,'Données projet'!$E$9+1,1))</f>
        <v>512.40280113190443</v>
      </c>
      <c r="T164" s="60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1.0818439477588981E-13</v>
      </c>
      <c r="AK164" s="14">
        <f t="shared" si="164"/>
        <v>1.6104228458716316E-12</v>
      </c>
      <c r="AL164" s="22">
        <f t="shared" si="165"/>
        <v>2.9932409441277661E-12</v>
      </c>
      <c r="AM164" s="60">
        <f t="shared" si="113"/>
        <v>293.33333333333633</v>
      </c>
      <c r="AN164" s="60">
        <f ca="1">AVERAGE(OFFSET($AM$3,0,0,'Données projet'!$E$10+1,1))-AVERAGE(OFFSET($H$3,0,0,'Données projet'!$E$10+1,1))</f>
        <v>407.20940357901344</v>
      </c>
      <c r="AO164" s="60">
        <f t="shared" si="144"/>
        <v>369.14696927548397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-1.9895196601282805E-13</v>
      </c>
      <c r="BE164" s="14">
        <f>BD164*VLOOKUP('Données projet'!$B$11,Paramètres!$A$1:$I$89,3,0)*VLOOKUP('Données projet'!$B$11,Paramètres!$A$1:$I$89,5,0)</f>
        <v>-1.738044375088066E-13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202.5548390231225</v>
      </c>
      <c r="BJ164" s="60">
        <f t="shared" si="146"/>
        <v>184.62184077734179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1.0995790944434703E-13</v>
      </c>
      <c r="CA164" s="14">
        <f t="shared" si="170"/>
        <v>1.6337280948049956E-12</v>
      </c>
      <c r="CB164" s="22">
        <f t="shared" si="171"/>
        <v>3.036919790734272E-12</v>
      </c>
      <c r="CC164" s="60">
        <f t="shared" si="119"/>
        <v>293.33333333333633</v>
      </c>
      <c r="CD164" s="60">
        <f ca="1">AVERAGE(OFFSET($CC$3,0,0,'Données projet'!$E$12+1,1))-AVERAGE(OFFSET($H$3,0,0,'Données projet'!$E$12+1,1))</f>
        <v>544.70109088764275</v>
      </c>
      <c r="CE164" s="60">
        <f t="shared" si="148"/>
        <v>294.45557293177131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-2.2737367544323206E-13</v>
      </c>
      <c r="CU164" s="18">
        <f>CT164*VLOOKUP('Données projet'!$B$13,Paramètres!$A$1:$I$89,3,0)*VLOOKUP('Données projet'!$B$13,Paramètres!$A$1:$I$89,5,0)</f>
        <v>-1.2710188457276673E-13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364.18190245972994</v>
      </c>
      <c r="CZ164" s="60">
        <f t="shared" si="150"/>
        <v>509.86381152100745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-5.3205440053716299E-14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399.92909819003523</v>
      </c>
      <c r="DU164" s="60">
        <f t="shared" si="152"/>
        <v>163.7053537268381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0">
        <f t="shared" si="109"/>
        <v>293.33333333333616</v>
      </c>
      <c r="S165" s="60">
        <f ca="1">AVERAGE(OFFSET($R$3,0,0,'Données projet'!$E$9+1,1))-AVERAGE(OFFSET($H$3,0,0,'Données projet'!$E$9+1,1))</f>
        <v>512.40280113190443</v>
      </c>
      <c r="T165" s="60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1.0818439477588981E-13</v>
      </c>
      <c r="AK165" s="14">
        <f t="shared" si="164"/>
        <v>1.6104228458716316E-12</v>
      </c>
      <c r="AL165" s="22">
        <f t="shared" si="165"/>
        <v>2.9932409441277661E-12</v>
      </c>
      <c r="AM165" s="60">
        <f t="shared" si="113"/>
        <v>293.33333333333633</v>
      </c>
      <c r="AN165" s="60">
        <f ca="1">AVERAGE(OFFSET($AM$3,0,0,'Données projet'!$E$10+1,1))-AVERAGE(OFFSET($H$3,0,0,'Données projet'!$E$10+1,1))</f>
        <v>407.20940357901344</v>
      </c>
      <c r="AO165" s="60">
        <f t="shared" si="144"/>
        <v>369.14696927548397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-1.9895196601282805E-13</v>
      </c>
      <c r="BE165" s="14">
        <f>BD165*VLOOKUP('Données projet'!$B$11,Paramètres!$A$1:$I$89,3,0)*VLOOKUP('Données projet'!$B$11,Paramètres!$A$1:$I$89,5,0)</f>
        <v>-1.738044375088066E-13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202.5548390231225</v>
      </c>
      <c r="BJ165" s="60">
        <f t="shared" si="146"/>
        <v>184.62184077734179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1.0995790944434703E-13</v>
      </c>
      <c r="CA165" s="14">
        <f t="shared" si="170"/>
        <v>1.6337280948049956E-12</v>
      </c>
      <c r="CB165" s="22">
        <f t="shared" si="171"/>
        <v>3.036919790734272E-12</v>
      </c>
      <c r="CC165" s="60">
        <f t="shared" si="119"/>
        <v>293.33333333333633</v>
      </c>
      <c r="CD165" s="60">
        <f ca="1">AVERAGE(OFFSET($CC$3,0,0,'Données projet'!$E$12+1,1))-AVERAGE(OFFSET($H$3,0,0,'Données projet'!$E$12+1,1))</f>
        <v>544.70109088764275</v>
      </c>
      <c r="CE165" s="60">
        <f t="shared" si="148"/>
        <v>294.45557293177131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-2.2737367544323206E-13</v>
      </c>
      <c r="CU165" s="18">
        <f>CT165*VLOOKUP('Données projet'!$B$13,Paramètres!$A$1:$I$89,3,0)*VLOOKUP('Données projet'!$B$13,Paramètres!$A$1:$I$89,5,0)</f>
        <v>-1.2710188457276673E-13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364.18190245972994</v>
      </c>
      <c r="CZ165" s="60">
        <f t="shared" si="150"/>
        <v>509.86381152100745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-5.3205440053716299E-14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399.92909819003523</v>
      </c>
      <c r="DU165" s="60">
        <f t="shared" si="152"/>
        <v>163.7053537268381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0">
        <f t="shared" si="109"/>
        <v>293.33333333333616</v>
      </c>
      <c r="S166" s="60">
        <f ca="1">AVERAGE(OFFSET($R$3,0,0,'Données projet'!$E$9+1,1))-AVERAGE(OFFSET($H$3,0,0,'Données projet'!$E$9+1,1))</f>
        <v>512.40280113190443</v>
      </c>
      <c r="T166" s="60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1.0818439477588981E-13</v>
      </c>
      <c r="AK166" s="14">
        <f t="shared" si="164"/>
        <v>1.6104228458716316E-12</v>
      </c>
      <c r="AL166" s="22">
        <f t="shared" si="165"/>
        <v>2.9932409441277661E-12</v>
      </c>
      <c r="AM166" s="60">
        <f t="shared" si="113"/>
        <v>293.33333333333633</v>
      </c>
      <c r="AN166" s="60">
        <f ca="1">AVERAGE(OFFSET($AM$3,0,0,'Données projet'!$E$10+1,1))-AVERAGE(OFFSET($H$3,0,0,'Données projet'!$E$10+1,1))</f>
        <v>407.20940357901344</v>
      </c>
      <c r="AO166" s="60">
        <f t="shared" si="144"/>
        <v>369.14696927548397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-1.9895196601282805E-13</v>
      </c>
      <c r="BE166" s="14">
        <f>BD166*VLOOKUP('Données projet'!$B$11,Paramètres!$A$1:$I$89,3,0)*VLOOKUP('Données projet'!$B$11,Paramètres!$A$1:$I$89,5,0)</f>
        <v>-1.738044375088066E-13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202.5548390231225</v>
      </c>
      <c r="BJ166" s="60">
        <f t="shared" si="146"/>
        <v>184.62184077734179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1.0995790944434703E-13</v>
      </c>
      <c r="CA166" s="14">
        <f t="shared" si="170"/>
        <v>1.6337280948049956E-12</v>
      </c>
      <c r="CB166" s="22">
        <f t="shared" si="171"/>
        <v>3.036919790734272E-12</v>
      </c>
      <c r="CC166" s="60">
        <f t="shared" si="119"/>
        <v>293.33333333333633</v>
      </c>
      <c r="CD166" s="60">
        <f ca="1">AVERAGE(OFFSET($CC$3,0,0,'Données projet'!$E$12+1,1))-AVERAGE(OFFSET($H$3,0,0,'Données projet'!$E$12+1,1))</f>
        <v>544.70109088764275</v>
      </c>
      <c r="CE166" s="60">
        <f t="shared" si="148"/>
        <v>294.45557293177131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-2.2737367544323206E-13</v>
      </c>
      <c r="CU166" s="18">
        <f>CT166*VLOOKUP('Données projet'!$B$13,Paramètres!$A$1:$I$89,3,0)*VLOOKUP('Données projet'!$B$13,Paramètres!$A$1:$I$89,5,0)</f>
        <v>-1.2710188457276673E-13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364.18190245972994</v>
      </c>
      <c r="CZ166" s="60">
        <f t="shared" si="150"/>
        <v>509.86381152100745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-5.3205440053716299E-14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399.92909819003523</v>
      </c>
      <c r="DU166" s="60">
        <f t="shared" si="152"/>
        <v>163.7053537268381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0">
        <f t="shared" si="109"/>
        <v>293.33333333333616</v>
      </c>
      <c r="S167" s="60">
        <f ca="1">AVERAGE(OFFSET($R$3,0,0,'Données projet'!$E$9+1,1))-AVERAGE(OFFSET($H$3,0,0,'Données projet'!$E$9+1,1))</f>
        <v>512.40280113190443</v>
      </c>
      <c r="T167" s="60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1.0818439477588981E-13</v>
      </c>
      <c r="AK167" s="14">
        <f t="shared" si="164"/>
        <v>1.6104228458716316E-12</v>
      </c>
      <c r="AL167" s="22">
        <f t="shared" si="165"/>
        <v>2.9932409441277661E-12</v>
      </c>
      <c r="AM167" s="60">
        <f t="shared" si="113"/>
        <v>293.33333333333633</v>
      </c>
      <c r="AN167" s="60">
        <f ca="1">AVERAGE(OFFSET($AM$3,0,0,'Données projet'!$E$10+1,1))-AVERAGE(OFFSET($H$3,0,0,'Données projet'!$E$10+1,1))</f>
        <v>407.20940357901344</v>
      </c>
      <c r="AO167" s="60">
        <f t="shared" si="144"/>
        <v>369.14696927548397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-1.9895196601282805E-13</v>
      </c>
      <c r="BE167" s="14">
        <f>BD167*VLOOKUP('Données projet'!$B$11,Paramètres!$A$1:$I$89,3,0)*VLOOKUP('Données projet'!$B$11,Paramètres!$A$1:$I$89,5,0)</f>
        <v>-1.738044375088066E-13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202.5548390231225</v>
      </c>
      <c r="BJ167" s="60">
        <f t="shared" si="146"/>
        <v>184.62184077734179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1.0995790944434703E-13</v>
      </c>
      <c r="CA167" s="14">
        <f t="shared" si="170"/>
        <v>1.6337280948049956E-12</v>
      </c>
      <c r="CB167" s="22">
        <f t="shared" si="171"/>
        <v>3.036919790734272E-12</v>
      </c>
      <c r="CC167" s="60">
        <f t="shared" si="119"/>
        <v>293.33333333333633</v>
      </c>
      <c r="CD167" s="60">
        <f ca="1">AVERAGE(OFFSET($CC$3,0,0,'Données projet'!$E$12+1,1))-AVERAGE(OFFSET($H$3,0,0,'Données projet'!$E$12+1,1))</f>
        <v>544.70109088764275</v>
      </c>
      <c r="CE167" s="60">
        <f t="shared" si="148"/>
        <v>294.45557293177131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-2.2737367544323206E-13</v>
      </c>
      <c r="CU167" s="18">
        <f>CT167*VLOOKUP('Données projet'!$B$13,Paramètres!$A$1:$I$89,3,0)*VLOOKUP('Données projet'!$B$13,Paramètres!$A$1:$I$89,5,0)</f>
        <v>-1.2710188457276673E-13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364.18190245972994</v>
      </c>
      <c r="CZ167" s="60">
        <f t="shared" si="150"/>
        <v>509.86381152100745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-5.3205440053716299E-14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399.92909819003523</v>
      </c>
      <c r="DU167" s="60">
        <f t="shared" si="152"/>
        <v>163.7053537268381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0">
        <f t="shared" si="109"/>
        <v>293.33333333333616</v>
      </c>
      <c r="S168" s="60">
        <f ca="1">AVERAGE(OFFSET($R$3,0,0,'Données projet'!$E$9+1,1))-AVERAGE(OFFSET($H$3,0,0,'Données projet'!$E$9+1,1))</f>
        <v>512.40280113190443</v>
      </c>
      <c r="T168" s="60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1.0818439477588981E-13</v>
      </c>
      <c r="AK168" s="14">
        <f t="shared" si="164"/>
        <v>1.6104228458716316E-12</v>
      </c>
      <c r="AL168" s="22">
        <f t="shared" si="165"/>
        <v>2.9932409441277661E-12</v>
      </c>
      <c r="AM168" s="60">
        <f t="shared" si="113"/>
        <v>293.33333333333633</v>
      </c>
      <c r="AN168" s="60">
        <f ca="1">AVERAGE(OFFSET($AM$3,0,0,'Données projet'!$E$10+1,1))-AVERAGE(OFFSET($H$3,0,0,'Données projet'!$E$10+1,1))</f>
        <v>407.20940357901344</v>
      </c>
      <c r="AO168" s="60">
        <f t="shared" si="144"/>
        <v>369.14696927548397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-1.9895196601282805E-13</v>
      </c>
      <c r="BE168" s="14">
        <f>BD168*VLOOKUP('Données projet'!$B$11,Paramètres!$A$1:$I$89,3,0)*VLOOKUP('Données projet'!$B$11,Paramètres!$A$1:$I$89,5,0)</f>
        <v>-1.738044375088066E-13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202.5548390231225</v>
      </c>
      <c r="BJ168" s="60">
        <f t="shared" si="146"/>
        <v>184.62184077734179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1.0995790944434703E-13</v>
      </c>
      <c r="CA168" s="14">
        <f t="shared" si="170"/>
        <v>1.6337280948049956E-12</v>
      </c>
      <c r="CB168" s="22">
        <f t="shared" si="171"/>
        <v>3.036919790734272E-12</v>
      </c>
      <c r="CC168" s="60">
        <f t="shared" si="119"/>
        <v>293.33333333333633</v>
      </c>
      <c r="CD168" s="60">
        <f ca="1">AVERAGE(OFFSET($CC$3,0,0,'Données projet'!$E$12+1,1))-AVERAGE(OFFSET($H$3,0,0,'Données projet'!$E$12+1,1))</f>
        <v>544.70109088764275</v>
      </c>
      <c r="CE168" s="60">
        <f t="shared" si="148"/>
        <v>294.45557293177131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-2.2737367544323206E-13</v>
      </c>
      <c r="CU168" s="18">
        <f>CT168*VLOOKUP('Données projet'!$B$13,Paramètres!$A$1:$I$89,3,0)*VLOOKUP('Données projet'!$B$13,Paramètres!$A$1:$I$89,5,0)</f>
        <v>-1.2710188457276673E-13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364.18190245972994</v>
      </c>
      <c r="CZ168" s="60">
        <f t="shared" si="150"/>
        <v>509.86381152100745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-5.3205440053716299E-14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399.92909819003523</v>
      </c>
      <c r="DU168" s="60">
        <f t="shared" si="152"/>
        <v>163.7053537268381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0">
        <f t="shared" si="109"/>
        <v>293.33333333333616</v>
      </c>
      <c r="S169" s="60">
        <f ca="1">AVERAGE(OFFSET($R$3,0,0,'Données projet'!$E$9+1,1))-AVERAGE(OFFSET($H$3,0,0,'Données projet'!$E$9+1,1))</f>
        <v>512.40280113190443</v>
      </c>
      <c r="T169" s="60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1.0818439477588981E-13</v>
      </c>
      <c r="AK169" s="14">
        <f t="shared" si="164"/>
        <v>1.6104228458716316E-12</v>
      </c>
      <c r="AL169" s="22">
        <f t="shared" si="165"/>
        <v>2.9932409441277661E-12</v>
      </c>
      <c r="AM169" s="60">
        <f t="shared" si="113"/>
        <v>293.33333333333633</v>
      </c>
      <c r="AN169" s="60">
        <f ca="1">AVERAGE(OFFSET($AM$3,0,0,'Données projet'!$E$10+1,1))-AVERAGE(OFFSET($H$3,0,0,'Données projet'!$E$10+1,1))</f>
        <v>407.20940357901344</v>
      </c>
      <c r="AO169" s="60">
        <f t="shared" si="144"/>
        <v>369.14696927548397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-1.9895196601282805E-13</v>
      </c>
      <c r="BE169" s="14">
        <f>BD169*VLOOKUP('Données projet'!$B$11,Paramètres!$A$1:$I$89,3,0)*VLOOKUP('Données projet'!$B$11,Paramètres!$A$1:$I$89,5,0)</f>
        <v>-1.738044375088066E-13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202.5548390231225</v>
      </c>
      <c r="BJ169" s="60">
        <f t="shared" si="146"/>
        <v>184.62184077734179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1.0995790944434703E-13</v>
      </c>
      <c r="CA169" s="14">
        <f t="shared" si="170"/>
        <v>1.6337280948049956E-12</v>
      </c>
      <c r="CB169" s="22">
        <f t="shared" si="171"/>
        <v>3.036919790734272E-12</v>
      </c>
      <c r="CC169" s="60">
        <f t="shared" si="119"/>
        <v>293.33333333333633</v>
      </c>
      <c r="CD169" s="60">
        <f ca="1">AVERAGE(OFFSET($CC$3,0,0,'Données projet'!$E$12+1,1))-AVERAGE(OFFSET($H$3,0,0,'Données projet'!$E$12+1,1))</f>
        <v>544.70109088764275</v>
      </c>
      <c r="CE169" s="60">
        <f t="shared" si="148"/>
        <v>294.45557293177131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-2.2737367544323206E-13</v>
      </c>
      <c r="CU169" s="18">
        <f>CT169*VLOOKUP('Données projet'!$B$13,Paramètres!$A$1:$I$89,3,0)*VLOOKUP('Données projet'!$B$13,Paramètres!$A$1:$I$89,5,0)</f>
        <v>-1.2710188457276673E-13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364.18190245972994</v>
      </c>
      <c r="CZ169" s="60">
        <f t="shared" si="150"/>
        <v>509.86381152100745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-5.3205440053716299E-14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399.92909819003523</v>
      </c>
      <c r="DU169" s="60">
        <f t="shared" si="152"/>
        <v>163.7053537268381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0">
        <f t="shared" si="109"/>
        <v>293.33333333333616</v>
      </c>
      <c r="S170" s="60">
        <f ca="1">AVERAGE(OFFSET($R$3,0,0,'Données projet'!$E$9+1,1))-AVERAGE(OFFSET($H$3,0,0,'Données projet'!$E$9+1,1))</f>
        <v>512.40280113190443</v>
      </c>
      <c r="T170" s="60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1.0818439477588981E-13</v>
      </c>
      <c r="AK170" s="14">
        <f t="shared" si="164"/>
        <v>1.6104228458716316E-12</v>
      </c>
      <c r="AL170" s="22">
        <f t="shared" si="165"/>
        <v>2.9932409441277661E-12</v>
      </c>
      <c r="AM170" s="60">
        <f t="shared" si="113"/>
        <v>293.33333333333633</v>
      </c>
      <c r="AN170" s="60">
        <f ca="1">AVERAGE(OFFSET($AM$3,0,0,'Données projet'!$E$10+1,1))-AVERAGE(OFFSET($H$3,0,0,'Données projet'!$E$10+1,1))</f>
        <v>407.20940357901344</v>
      </c>
      <c r="AO170" s="60">
        <f t="shared" si="144"/>
        <v>369.14696927548397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-1.9895196601282805E-13</v>
      </c>
      <c r="BE170" s="14">
        <f>BD170*VLOOKUP('Données projet'!$B$11,Paramètres!$A$1:$I$89,3,0)*VLOOKUP('Données projet'!$B$11,Paramètres!$A$1:$I$89,5,0)</f>
        <v>-1.738044375088066E-13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202.5548390231225</v>
      </c>
      <c r="BJ170" s="60">
        <f t="shared" si="146"/>
        <v>184.62184077734179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1.0995790944434703E-13</v>
      </c>
      <c r="CA170" s="14">
        <f t="shared" si="170"/>
        <v>1.6337280948049956E-12</v>
      </c>
      <c r="CB170" s="22">
        <f t="shared" si="171"/>
        <v>3.036919790734272E-12</v>
      </c>
      <c r="CC170" s="60">
        <f t="shared" si="119"/>
        <v>293.33333333333633</v>
      </c>
      <c r="CD170" s="60">
        <f ca="1">AVERAGE(OFFSET($CC$3,0,0,'Données projet'!$E$12+1,1))-AVERAGE(OFFSET($H$3,0,0,'Données projet'!$E$12+1,1))</f>
        <v>544.70109088764275</v>
      </c>
      <c r="CE170" s="60">
        <f t="shared" si="148"/>
        <v>294.45557293177131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-2.2737367544323206E-13</v>
      </c>
      <c r="CU170" s="18">
        <f>CT170*VLOOKUP('Données projet'!$B$13,Paramètres!$A$1:$I$89,3,0)*VLOOKUP('Données projet'!$B$13,Paramètres!$A$1:$I$89,5,0)</f>
        <v>-1.2710188457276673E-13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364.18190245972994</v>
      </c>
      <c r="CZ170" s="60">
        <f t="shared" si="150"/>
        <v>509.86381152100745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-5.3205440053716299E-14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399.92909819003523</v>
      </c>
      <c r="DU170" s="60">
        <f t="shared" si="152"/>
        <v>163.7053537268381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0">
        <f t="shared" si="109"/>
        <v>293.33333333333616</v>
      </c>
      <c r="S171" s="60">
        <f ca="1">AVERAGE(OFFSET($R$3,0,0,'Données projet'!$E$9+1,1))-AVERAGE(OFFSET($H$3,0,0,'Données projet'!$E$9+1,1))</f>
        <v>512.40280113190443</v>
      </c>
      <c r="T171" s="60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1.0818439477588981E-13</v>
      </c>
      <c r="AK171" s="14">
        <f t="shared" si="164"/>
        <v>1.6104228458716316E-12</v>
      </c>
      <c r="AL171" s="22">
        <f t="shared" si="165"/>
        <v>2.9932409441277661E-12</v>
      </c>
      <c r="AM171" s="60">
        <f t="shared" si="113"/>
        <v>293.33333333333633</v>
      </c>
      <c r="AN171" s="60">
        <f ca="1">AVERAGE(OFFSET($AM$3,0,0,'Données projet'!$E$10+1,1))-AVERAGE(OFFSET($H$3,0,0,'Données projet'!$E$10+1,1))</f>
        <v>407.20940357901344</v>
      </c>
      <c r="AO171" s="60">
        <f t="shared" si="144"/>
        <v>369.14696927548397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-1.9895196601282805E-13</v>
      </c>
      <c r="BE171" s="14">
        <f>BD171*VLOOKUP('Données projet'!$B$11,Paramètres!$A$1:$I$89,3,0)*VLOOKUP('Données projet'!$B$11,Paramètres!$A$1:$I$89,5,0)</f>
        <v>-1.738044375088066E-13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202.5548390231225</v>
      </c>
      <c r="BJ171" s="60">
        <f t="shared" si="146"/>
        <v>184.62184077734179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1.0995790944434703E-13</v>
      </c>
      <c r="CA171" s="14">
        <f t="shared" si="170"/>
        <v>1.6337280948049956E-12</v>
      </c>
      <c r="CB171" s="22">
        <f t="shared" si="171"/>
        <v>3.036919790734272E-12</v>
      </c>
      <c r="CC171" s="60">
        <f t="shared" si="119"/>
        <v>293.33333333333633</v>
      </c>
      <c r="CD171" s="60">
        <f ca="1">AVERAGE(OFFSET($CC$3,0,0,'Données projet'!$E$12+1,1))-AVERAGE(OFFSET($H$3,0,0,'Données projet'!$E$12+1,1))</f>
        <v>544.70109088764275</v>
      </c>
      <c r="CE171" s="60">
        <f t="shared" si="148"/>
        <v>294.45557293177131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-2.2737367544323206E-13</v>
      </c>
      <c r="CU171" s="18">
        <f>CT171*VLOOKUP('Données projet'!$B$13,Paramètres!$A$1:$I$89,3,0)*VLOOKUP('Données projet'!$B$13,Paramètres!$A$1:$I$89,5,0)</f>
        <v>-1.2710188457276673E-13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364.18190245972994</v>
      </c>
      <c r="CZ171" s="60">
        <f t="shared" si="150"/>
        <v>509.86381152100745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-5.3205440053716299E-14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399.92909819003523</v>
      </c>
      <c r="DU171" s="60">
        <f t="shared" si="152"/>
        <v>163.7053537268381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0">
        <f t="shared" si="109"/>
        <v>293.33333333333616</v>
      </c>
      <c r="S172" s="60">
        <f ca="1">AVERAGE(OFFSET($R$3,0,0,'Données projet'!$E$9+1,1))-AVERAGE(OFFSET($H$3,0,0,'Données projet'!$E$9+1,1))</f>
        <v>512.40280113190443</v>
      </c>
      <c r="T172" s="60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1.0818439477588981E-13</v>
      </c>
      <c r="AK172" s="14">
        <f t="shared" si="164"/>
        <v>1.6104228458716316E-12</v>
      </c>
      <c r="AL172" s="22">
        <f t="shared" si="165"/>
        <v>2.9932409441277661E-12</v>
      </c>
      <c r="AM172" s="60">
        <f t="shared" si="113"/>
        <v>293.33333333333633</v>
      </c>
      <c r="AN172" s="60">
        <f ca="1">AVERAGE(OFFSET($AM$3,0,0,'Données projet'!$E$10+1,1))-AVERAGE(OFFSET($H$3,0,0,'Données projet'!$E$10+1,1))</f>
        <v>407.20940357901344</v>
      </c>
      <c r="AO172" s="60">
        <f t="shared" si="144"/>
        <v>369.14696927548397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-1.9895196601282805E-13</v>
      </c>
      <c r="BE172" s="14">
        <f>BD172*VLOOKUP('Données projet'!$B$11,Paramètres!$A$1:$I$89,3,0)*VLOOKUP('Données projet'!$B$11,Paramètres!$A$1:$I$89,5,0)</f>
        <v>-1.738044375088066E-13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202.5548390231225</v>
      </c>
      <c r="BJ172" s="60">
        <f t="shared" si="146"/>
        <v>184.62184077734179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1.0995790944434703E-13</v>
      </c>
      <c r="CA172" s="14">
        <f t="shared" si="170"/>
        <v>1.6337280948049956E-12</v>
      </c>
      <c r="CB172" s="22">
        <f t="shared" si="171"/>
        <v>3.036919790734272E-12</v>
      </c>
      <c r="CC172" s="60">
        <f t="shared" si="119"/>
        <v>293.33333333333633</v>
      </c>
      <c r="CD172" s="60">
        <f ca="1">AVERAGE(OFFSET($CC$3,0,0,'Données projet'!$E$12+1,1))-AVERAGE(OFFSET($H$3,0,0,'Données projet'!$E$12+1,1))</f>
        <v>544.70109088764275</v>
      </c>
      <c r="CE172" s="60">
        <f t="shared" si="148"/>
        <v>294.45557293177131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-2.2737367544323206E-13</v>
      </c>
      <c r="CU172" s="18">
        <f>CT172*VLOOKUP('Données projet'!$B$13,Paramètres!$A$1:$I$89,3,0)*VLOOKUP('Données projet'!$B$13,Paramètres!$A$1:$I$89,5,0)</f>
        <v>-1.2710188457276673E-13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364.18190245972994</v>
      </c>
      <c r="CZ172" s="60">
        <f t="shared" si="150"/>
        <v>509.86381152100745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-5.3205440053716299E-14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399.92909819003523</v>
      </c>
      <c r="DU172" s="60">
        <f t="shared" si="152"/>
        <v>163.7053537268381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0">
        <f t="shared" si="109"/>
        <v>293.33333333333616</v>
      </c>
      <c r="S173" s="60">
        <f ca="1">AVERAGE(OFFSET($R$3,0,0,'Données projet'!$E$9+1,1))-AVERAGE(OFFSET($H$3,0,0,'Données projet'!$E$9+1,1))</f>
        <v>512.40280113190443</v>
      </c>
      <c r="T173" s="60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1.0818439477588981E-13</v>
      </c>
      <c r="AK173" s="14">
        <f t="shared" si="164"/>
        <v>1.6104228458716316E-12</v>
      </c>
      <c r="AL173" s="22">
        <f t="shared" si="165"/>
        <v>2.9932409441277661E-12</v>
      </c>
      <c r="AM173" s="60">
        <f t="shared" si="113"/>
        <v>293.33333333333633</v>
      </c>
      <c r="AN173" s="60">
        <f ca="1">AVERAGE(OFFSET($AM$3,0,0,'Données projet'!$E$10+1,1))-AVERAGE(OFFSET($H$3,0,0,'Données projet'!$E$10+1,1))</f>
        <v>407.20940357901344</v>
      </c>
      <c r="AO173" s="60">
        <f t="shared" si="144"/>
        <v>369.14696927548397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-1.9895196601282805E-13</v>
      </c>
      <c r="BE173" s="14">
        <f>BD173*VLOOKUP('Données projet'!$B$11,Paramètres!$A$1:$I$89,3,0)*VLOOKUP('Données projet'!$B$11,Paramètres!$A$1:$I$89,5,0)</f>
        <v>-1.738044375088066E-13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202.5548390231225</v>
      </c>
      <c r="BJ173" s="60">
        <f t="shared" si="146"/>
        <v>184.62184077734179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1.0995790944434703E-13</v>
      </c>
      <c r="CA173" s="14">
        <f t="shared" si="170"/>
        <v>1.6337280948049956E-12</v>
      </c>
      <c r="CB173" s="22">
        <f t="shared" si="171"/>
        <v>3.036919790734272E-12</v>
      </c>
      <c r="CC173" s="60">
        <f t="shared" si="119"/>
        <v>293.33333333333633</v>
      </c>
      <c r="CD173" s="60">
        <f ca="1">AVERAGE(OFFSET($CC$3,0,0,'Données projet'!$E$12+1,1))-AVERAGE(OFFSET($H$3,0,0,'Données projet'!$E$12+1,1))</f>
        <v>544.70109088764275</v>
      </c>
      <c r="CE173" s="60">
        <f t="shared" si="148"/>
        <v>294.45557293177131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-2.2737367544323206E-13</v>
      </c>
      <c r="CU173" s="18">
        <f>CT173*VLOOKUP('Données projet'!$B$13,Paramètres!$A$1:$I$89,3,0)*VLOOKUP('Données projet'!$B$13,Paramètres!$A$1:$I$89,5,0)</f>
        <v>-1.2710188457276673E-13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364.18190245972994</v>
      </c>
      <c r="CZ173" s="60">
        <f t="shared" si="150"/>
        <v>509.86381152100745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-5.3205440053716299E-14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399.92909819003523</v>
      </c>
      <c r="DU173" s="60">
        <f t="shared" si="152"/>
        <v>163.7053537268381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0">
        <f t="shared" si="109"/>
        <v>293.33333333333616</v>
      </c>
      <c r="S174" s="60">
        <f ca="1">AVERAGE(OFFSET($R$3,0,0,'Données projet'!$E$9+1,1))-AVERAGE(OFFSET($H$3,0,0,'Données projet'!$E$9+1,1))</f>
        <v>512.40280113190443</v>
      </c>
      <c r="T174" s="60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1.0818439477588981E-13</v>
      </c>
      <c r="AK174" s="14">
        <f t="shared" si="164"/>
        <v>1.6104228458716316E-12</v>
      </c>
      <c r="AL174" s="22">
        <f t="shared" si="165"/>
        <v>2.9932409441277661E-12</v>
      </c>
      <c r="AM174" s="60">
        <f t="shared" si="113"/>
        <v>293.33333333333633</v>
      </c>
      <c r="AN174" s="60">
        <f ca="1">AVERAGE(OFFSET($AM$3,0,0,'Données projet'!$E$10+1,1))-AVERAGE(OFFSET($H$3,0,0,'Données projet'!$E$10+1,1))</f>
        <v>407.20940357901344</v>
      </c>
      <c r="AO174" s="60">
        <f t="shared" si="144"/>
        <v>369.14696927548397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-1.9895196601282805E-13</v>
      </c>
      <c r="BE174" s="14">
        <f>BD174*VLOOKUP('Données projet'!$B$11,Paramètres!$A$1:$I$89,3,0)*VLOOKUP('Données projet'!$B$11,Paramètres!$A$1:$I$89,5,0)</f>
        <v>-1.738044375088066E-13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202.5548390231225</v>
      </c>
      <c r="BJ174" s="60">
        <f t="shared" si="146"/>
        <v>184.62184077734179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1.0995790944434703E-13</v>
      </c>
      <c r="CA174" s="14">
        <f t="shared" si="170"/>
        <v>1.6337280948049956E-12</v>
      </c>
      <c r="CB174" s="22">
        <f t="shared" si="171"/>
        <v>3.036919790734272E-12</v>
      </c>
      <c r="CC174" s="60">
        <f t="shared" si="119"/>
        <v>293.33333333333633</v>
      </c>
      <c r="CD174" s="60">
        <f ca="1">AVERAGE(OFFSET($CC$3,0,0,'Données projet'!$E$12+1,1))-AVERAGE(OFFSET($H$3,0,0,'Données projet'!$E$12+1,1))</f>
        <v>544.70109088764275</v>
      </c>
      <c r="CE174" s="60">
        <f t="shared" si="148"/>
        <v>294.45557293177131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-2.2737367544323206E-13</v>
      </c>
      <c r="CU174" s="18">
        <f>CT174*VLOOKUP('Données projet'!$B$13,Paramètres!$A$1:$I$89,3,0)*VLOOKUP('Données projet'!$B$13,Paramètres!$A$1:$I$89,5,0)</f>
        <v>-1.2710188457276673E-13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364.18190245972994</v>
      </c>
      <c r="CZ174" s="60">
        <f t="shared" si="150"/>
        <v>509.86381152100745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-5.3205440053716299E-14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399.92909819003523</v>
      </c>
      <c r="DU174" s="60">
        <f t="shared" si="152"/>
        <v>163.7053537268381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0">
        <f t="shared" si="109"/>
        <v>293.33333333333616</v>
      </c>
      <c r="S175" s="60">
        <f ca="1">AVERAGE(OFFSET($R$3,0,0,'Données projet'!$E$9+1,1))-AVERAGE(OFFSET($H$3,0,0,'Données projet'!$E$9+1,1))</f>
        <v>512.40280113190443</v>
      </c>
      <c r="T175" s="60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1.0818439477588981E-13</v>
      </c>
      <c r="AK175" s="14">
        <f t="shared" si="164"/>
        <v>1.6104228458716316E-12</v>
      </c>
      <c r="AL175" s="22">
        <f t="shared" si="165"/>
        <v>2.9932409441277661E-12</v>
      </c>
      <c r="AM175" s="60">
        <f t="shared" si="113"/>
        <v>293.33333333333633</v>
      </c>
      <c r="AN175" s="60">
        <f ca="1">AVERAGE(OFFSET($AM$3,0,0,'Données projet'!$E$10+1,1))-AVERAGE(OFFSET($H$3,0,0,'Données projet'!$E$10+1,1))</f>
        <v>407.20940357901344</v>
      </c>
      <c r="AO175" s="60">
        <f t="shared" si="144"/>
        <v>369.14696927548397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-1.9895196601282805E-13</v>
      </c>
      <c r="BE175" s="14">
        <f>BD175*VLOOKUP('Données projet'!$B$11,Paramètres!$A$1:$I$89,3,0)*VLOOKUP('Données projet'!$B$11,Paramètres!$A$1:$I$89,5,0)</f>
        <v>-1.738044375088066E-13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202.5548390231225</v>
      </c>
      <c r="BJ175" s="60">
        <f t="shared" si="146"/>
        <v>184.62184077734179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1.0995790944434703E-13</v>
      </c>
      <c r="CA175" s="14">
        <f t="shared" si="170"/>
        <v>1.6337280948049956E-12</v>
      </c>
      <c r="CB175" s="22">
        <f t="shared" si="171"/>
        <v>3.036919790734272E-12</v>
      </c>
      <c r="CC175" s="60">
        <f t="shared" si="119"/>
        <v>293.33333333333633</v>
      </c>
      <c r="CD175" s="60">
        <f ca="1">AVERAGE(OFFSET($CC$3,0,0,'Données projet'!$E$12+1,1))-AVERAGE(OFFSET($H$3,0,0,'Données projet'!$E$12+1,1))</f>
        <v>544.70109088764275</v>
      </c>
      <c r="CE175" s="60">
        <f t="shared" si="148"/>
        <v>294.45557293177131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-2.2737367544323206E-13</v>
      </c>
      <c r="CU175" s="18">
        <f>CT175*VLOOKUP('Données projet'!$B$13,Paramètres!$A$1:$I$89,3,0)*VLOOKUP('Données projet'!$B$13,Paramètres!$A$1:$I$89,5,0)</f>
        <v>-1.2710188457276673E-13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364.18190245972994</v>
      </c>
      <c r="CZ175" s="60">
        <f t="shared" si="150"/>
        <v>509.86381152100745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-5.3205440053716299E-14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399.92909819003523</v>
      </c>
      <c r="DU175" s="60">
        <f t="shared" si="152"/>
        <v>163.7053537268381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0">
        <f t="shared" si="109"/>
        <v>293.33333333333616</v>
      </c>
      <c r="S176" s="60">
        <f ca="1">AVERAGE(OFFSET($R$3,0,0,'Données projet'!$E$9+1,1))-AVERAGE(OFFSET($H$3,0,0,'Données projet'!$E$9+1,1))</f>
        <v>512.40280113190443</v>
      </c>
      <c r="T176" s="60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1.0818439477588981E-13</v>
      </c>
      <c r="AK176" s="14">
        <f t="shared" si="164"/>
        <v>1.6104228458716316E-12</v>
      </c>
      <c r="AL176" s="22">
        <f t="shared" si="165"/>
        <v>2.9932409441277661E-12</v>
      </c>
      <c r="AM176" s="60">
        <f t="shared" si="113"/>
        <v>293.33333333333633</v>
      </c>
      <c r="AN176" s="60">
        <f ca="1">AVERAGE(OFFSET($AM$3,0,0,'Données projet'!$E$10+1,1))-AVERAGE(OFFSET($H$3,0,0,'Données projet'!$E$10+1,1))</f>
        <v>407.20940357901344</v>
      </c>
      <c r="AO176" s="60">
        <f t="shared" si="144"/>
        <v>369.14696927548397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-1.9895196601282805E-13</v>
      </c>
      <c r="BE176" s="14">
        <f>BD176*VLOOKUP('Données projet'!$B$11,Paramètres!$A$1:$I$89,3,0)*VLOOKUP('Données projet'!$B$11,Paramètres!$A$1:$I$89,5,0)</f>
        <v>-1.738044375088066E-13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202.5548390231225</v>
      </c>
      <c r="BJ176" s="60">
        <f t="shared" si="146"/>
        <v>184.62184077734179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1.0995790944434703E-13</v>
      </c>
      <c r="CA176" s="14">
        <f t="shared" si="170"/>
        <v>1.6337280948049956E-12</v>
      </c>
      <c r="CB176" s="22">
        <f t="shared" si="171"/>
        <v>3.036919790734272E-12</v>
      </c>
      <c r="CC176" s="60">
        <f t="shared" si="119"/>
        <v>293.33333333333633</v>
      </c>
      <c r="CD176" s="60">
        <f ca="1">AVERAGE(OFFSET($CC$3,0,0,'Données projet'!$E$12+1,1))-AVERAGE(OFFSET($H$3,0,0,'Données projet'!$E$12+1,1))</f>
        <v>544.70109088764275</v>
      </c>
      <c r="CE176" s="60">
        <f t="shared" si="148"/>
        <v>294.45557293177131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-2.2737367544323206E-13</v>
      </c>
      <c r="CU176" s="18">
        <f>CT176*VLOOKUP('Données projet'!$B$13,Paramètres!$A$1:$I$89,3,0)*VLOOKUP('Données projet'!$B$13,Paramètres!$A$1:$I$89,5,0)</f>
        <v>-1.2710188457276673E-13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364.18190245972994</v>
      </c>
      <c r="CZ176" s="60">
        <f t="shared" si="150"/>
        <v>509.86381152100745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-5.3205440053716299E-14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399.92909819003523</v>
      </c>
      <c r="DU176" s="60">
        <f t="shared" si="152"/>
        <v>163.7053537268381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0">
        <f t="shared" si="109"/>
        <v>293.33333333333616</v>
      </c>
      <c r="S177" s="60">
        <f ca="1">AVERAGE(OFFSET($R$3,0,0,'Données projet'!$E$9+1,1))-AVERAGE(OFFSET($H$3,0,0,'Données projet'!$E$9+1,1))</f>
        <v>512.40280113190443</v>
      </c>
      <c r="T177" s="60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1.0818439477588981E-13</v>
      </c>
      <c r="AK177" s="14">
        <f t="shared" si="164"/>
        <v>1.6104228458716316E-12</v>
      </c>
      <c r="AL177" s="22">
        <f t="shared" si="165"/>
        <v>2.9932409441277661E-12</v>
      </c>
      <c r="AM177" s="60">
        <f t="shared" si="113"/>
        <v>293.33333333333633</v>
      </c>
      <c r="AN177" s="60">
        <f ca="1">AVERAGE(OFFSET($AM$3,0,0,'Données projet'!$E$10+1,1))-AVERAGE(OFFSET($H$3,0,0,'Données projet'!$E$10+1,1))</f>
        <v>407.20940357901344</v>
      </c>
      <c r="AO177" s="60">
        <f t="shared" si="144"/>
        <v>369.14696927548397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-1.9895196601282805E-13</v>
      </c>
      <c r="BE177" s="14">
        <f>BD177*VLOOKUP('Données projet'!$B$11,Paramètres!$A$1:$I$89,3,0)*VLOOKUP('Données projet'!$B$11,Paramètres!$A$1:$I$89,5,0)</f>
        <v>-1.738044375088066E-13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202.5548390231225</v>
      </c>
      <c r="BJ177" s="60">
        <f t="shared" si="146"/>
        <v>184.62184077734179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1.0995790944434703E-13</v>
      </c>
      <c r="CA177" s="14">
        <f t="shared" si="170"/>
        <v>1.6337280948049956E-12</v>
      </c>
      <c r="CB177" s="22">
        <f t="shared" si="171"/>
        <v>3.036919790734272E-12</v>
      </c>
      <c r="CC177" s="60">
        <f t="shared" si="119"/>
        <v>293.33333333333633</v>
      </c>
      <c r="CD177" s="60">
        <f ca="1">AVERAGE(OFFSET($CC$3,0,0,'Données projet'!$E$12+1,1))-AVERAGE(OFFSET($H$3,0,0,'Données projet'!$E$12+1,1))</f>
        <v>544.70109088764275</v>
      </c>
      <c r="CE177" s="60">
        <f t="shared" si="148"/>
        <v>294.45557293177131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-2.2737367544323206E-13</v>
      </c>
      <c r="CU177" s="18">
        <f>CT177*VLOOKUP('Données projet'!$B$13,Paramètres!$A$1:$I$89,3,0)*VLOOKUP('Données projet'!$B$13,Paramètres!$A$1:$I$89,5,0)</f>
        <v>-1.2710188457276673E-13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364.18190245972994</v>
      </c>
      <c r="CZ177" s="60">
        <f t="shared" si="150"/>
        <v>509.86381152100745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-5.3205440053716299E-14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399.92909819003523</v>
      </c>
      <c r="DU177" s="60">
        <f t="shared" si="152"/>
        <v>163.7053537268381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0">
        <f t="shared" si="109"/>
        <v>293.33333333333616</v>
      </c>
      <c r="S178" s="60">
        <f ca="1">AVERAGE(OFFSET($R$3,0,0,'Données projet'!$E$9+1,1))-AVERAGE(OFFSET($H$3,0,0,'Données projet'!$E$9+1,1))</f>
        <v>512.40280113190443</v>
      </c>
      <c r="T178" s="60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1.0818439477588981E-13</v>
      </c>
      <c r="AK178" s="14">
        <f t="shared" si="164"/>
        <v>1.6104228458716316E-12</v>
      </c>
      <c r="AL178" s="22">
        <f t="shared" si="165"/>
        <v>2.9932409441277661E-12</v>
      </c>
      <c r="AM178" s="60">
        <f t="shared" si="113"/>
        <v>293.33333333333633</v>
      </c>
      <c r="AN178" s="60">
        <f ca="1">AVERAGE(OFFSET($AM$3,0,0,'Données projet'!$E$10+1,1))-AVERAGE(OFFSET($H$3,0,0,'Données projet'!$E$10+1,1))</f>
        <v>407.20940357901344</v>
      </c>
      <c r="AO178" s="60">
        <f t="shared" si="144"/>
        <v>369.14696927548397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-1.9895196601282805E-13</v>
      </c>
      <c r="BE178" s="14">
        <f>BD178*VLOOKUP('Données projet'!$B$11,Paramètres!$A$1:$I$89,3,0)*VLOOKUP('Données projet'!$B$11,Paramètres!$A$1:$I$89,5,0)</f>
        <v>-1.738044375088066E-13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202.5548390231225</v>
      </c>
      <c r="BJ178" s="60">
        <f t="shared" si="146"/>
        <v>184.62184077734179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1.0995790944434703E-13</v>
      </c>
      <c r="CA178" s="14">
        <f t="shared" si="170"/>
        <v>1.6337280948049956E-12</v>
      </c>
      <c r="CB178" s="22">
        <f t="shared" si="171"/>
        <v>3.036919790734272E-12</v>
      </c>
      <c r="CC178" s="60">
        <f t="shared" si="119"/>
        <v>293.33333333333633</v>
      </c>
      <c r="CD178" s="60">
        <f ca="1">AVERAGE(OFFSET($CC$3,0,0,'Données projet'!$E$12+1,1))-AVERAGE(OFFSET($H$3,0,0,'Données projet'!$E$12+1,1))</f>
        <v>544.70109088764275</v>
      </c>
      <c r="CE178" s="60">
        <f t="shared" si="148"/>
        <v>294.45557293177131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-2.2737367544323206E-13</v>
      </c>
      <c r="CU178" s="18">
        <f>CT178*VLOOKUP('Données projet'!$B$13,Paramètres!$A$1:$I$89,3,0)*VLOOKUP('Données projet'!$B$13,Paramètres!$A$1:$I$89,5,0)</f>
        <v>-1.2710188457276673E-13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364.18190245972994</v>
      </c>
      <c r="CZ178" s="60">
        <f t="shared" si="150"/>
        <v>509.86381152100745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-5.3205440053716299E-14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399.92909819003523</v>
      </c>
      <c r="DU178" s="60">
        <f t="shared" si="152"/>
        <v>163.7053537268381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0">
        <f t="shared" si="109"/>
        <v>293.33333333333616</v>
      </c>
      <c r="S179" s="60">
        <f ca="1">AVERAGE(OFFSET($R$3,0,0,'Données projet'!$E$9+1,1))-AVERAGE(OFFSET($H$3,0,0,'Données projet'!$E$9+1,1))</f>
        <v>512.40280113190443</v>
      </c>
      <c r="T179" s="60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1.0818439477588981E-13</v>
      </c>
      <c r="AK179" s="14">
        <f t="shared" si="164"/>
        <v>1.6104228458716316E-12</v>
      </c>
      <c r="AL179" s="22">
        <f t="shared" si="165"/>
        <v>2.9932409441277661E-12</v>
      </c>
      <c r="AM179" s="60">
        <f t="shared" si="113"/>
        <v>293.33333333333633</v>
      </c>
      <c r="AN179" s="60">
        <f ca="1">AVERAGE(OFFSET($AM$3,0,0,'Données projet'!$E$10+1,1))-AVERAGE(OFFSET($H$3,0,0,'Données projet'!$E$10+1,1))</f>
        <v>407.20940357901344</v>
      </c>
      <c r="AO179" s="60">
        <f t="shared" si="144"/>
        <v>369.14696927548397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-1.9895196601282805E-13</v>
      </c>
      <c r="BE179" s="14">
        <f>BD179*VLOOKUP('Données projet'!$B$11,Paramètres!$A$1:$I$89,3,0)*VLOOKUP('Données projet'!$B$11,Paramètres!$A$1:$I$89,5,0)</f>
        <v>-1.738044375088066E-13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202.5548390231225</v>
      </c>
      <c r="BJ179" s="60">
        <f t="shared" si="146"/>
        <v>184.62184077734179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1.0995790944434703E-13</v>
      </c>
      <c r="CA179" s="14">
        <f t="shared" si="170"/>
        <v>1.6337280948049956E-12</v>
      </c>
      <c r="CB179" s="22">
        <f t="shared" si="171"/>
        <v>3.036919790734272E-12</v>
      </c>
      <c r="CC179" s="60">
        <f t="shared" si="119"/>
        <v>293.33333333333633</v>
      </c>
      <c r="CD179" s="60">
        <f ca="1">AVERAGE(OFFSET($CC$3,0,0,'Données projet'!$E$12+1,1))-AVERAGE(OFFSET($H$3,0,0,'Données projet'!$E$12+1,1))</f>
        <v>544.70109088764275</v>
      </c>
      <c r="CE179" s="60">
        <f t="shared" si="148"/>
        <v>294.45557293177131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-2.2737367544323206E-13</v>
      </c>
      <c r="CU179" s="18">
        <f>CT179*VLOOKUP('Données projet'!$B$13,Paramètres!$A$1:$I$89,3,0)*VLOOKUP('Données projet'!$B$13,Paramètres!$A$1:$I$89,5,0)</f>
        <v>-1.2710188457276673E-13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364.18190245972994</v>
      </c>
      <c r="CZ179" s="60">
        <f t="shared" si="150"/>
        <v>509.86381152100745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-5.3205440053716299E-14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399.92909819003523</v>
      </c>
      <c r="DU179" s="60">
        <f t="shared" si="152"/>
        <v>163.7053537268381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0">
        <f t="shared" si="109"/>
        <v>293.33333333333616</v>
      </c>
      <c r="S180" s="60">
        <f ca="1">AVERAGE(OFFSET($R$3,0,0,'Données projet'!$E$9+1,1))-AVERAGE(OFFSET($H$3,0,0,'Données projet'!$E$9+1,1))</f>
        <v>512.40280113190443</v>
      </c>
      <c r="T180" s="60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1.0818439477588981E-13</v>
      </c>
      <c r="AK180" s="14">
        <f t="shared" si="164"/>
        <v>1.6104228458716316E-12</v>
      </c>
      <c r="AL180" s="22">
        <f t="shared" si="165"/>
        <v>2.9932409441277661E-12</v>
      </c>
      <c r="AM180" s="60">
        <f t="shared" si="113"/>
        <v>293.33333333333633</v>
      </c>
      <c r="AN180" s="60">
        <f ca="1">AVERAGE(OFFSET($AM$3,0,0,'Données projet'!$E$10+1,1))-AVERAGE(OFFSET($H$3,0,0,'Données projet'!$E$10+1,1))</f>
        <v>407.20940357901344</v>
      </c>
      <c r="AO180" s="60">
        <f t="shared" si="144"/>
        <v>369.14696927548397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-1.9895196601282805E-13</v>
      </c>
      <c r="BE180" s="14">
        <f>BD180*VLOOKUP('Données projet'!$B$11,Paramètres!$A$1:$I$89,3,0)*VLOOKUP('Données projet'!$B$11,Paramètres!$A$1:$I$89,5,0)</f>
        <v>-1.738044375088066E-13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202.5548390231225</v>
      </c>
      <c r="BJ180" s="60">
        <f t="shared" si="146"/>
        <v>184.62184077734179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1.0995790944434703E-13</v>
      </c>
      <c r="CA180" s="14">
        <f t="shared" si="170"/>
        <v>1.6337280948049956E-12</v>
      </c>
      <c r="CB180" s="22">
        <f t="shared" si="171"/>
        <v>3.036919790734272E-12</v>
      </c>
      <c r="CC180" s="60">
        <f t="shared" si="119"/>
        <v>293.33333333333633</v>
      </c>
      <c r="CD180" s="60">
        <f ca="1">AVERAGE(OFFSET($CC$3,0,0,'Données projet'!$E$12+1,1))-AVERAGE(OFFSET($H$3,0,0,'Données projet'!$E$12+1,1))</f>
        <v>544.70109088764275</v>
      </c>
      <c r="CE180" s="60">
        <f t="shared" si="148"/>
        <v>294.45557293177131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-2.2737367544323206E-13</v>
      </c>
      <c r="CU180" s="18">
        <f>CT180*VLOOKUP('Données projet'!$B$13,Paramètres!$A$1:$I$89,3,0)*VLOOKUP('Données projet'!$B$13,Paramètres!$A$1:$I$89,5,0)</f>
        <v>-1.2710188457276673E-13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364.18190245972994</v>
      </c>
      <c r="CZ180" s="60">
        <f t="shared" si="150"/>
        <v>509.86381152100745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-5.3205440053716299E-14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399.92909819003523</v>
      </c>
      <c r="DU180" s="60">
        <f t="shared" si="152"/>
        <v>163.7053537268381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0">
        <f t="shared" si="109"/>
        <v>293.33333333333616</v>
      </c>
      <c r="S181" s="60">
        <f ca="1">AVERAGE(OFFSET($R$3,0,0,'Données projet'!$E$9+1,1))-AVERAGE(OFFSET($H$3,0,0,'Données projet'!$E$9+1,1))</f>
        <v>512.40280113190443</v>
      </c>
      <c r="T181" s="60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1.0818439477588981E-13</v>
      </c>
      <c r="AK181" s="14">
        <f t="shared" si="164"/>
        <v>1.6104228458716316E-12</v>
      </c>
      <c r="AL181" s="22">
        <f t="shared" si="165"/>
        <v>2.9932409441277661E-12</v>
      </c>
      <c r="AM181" s="60">
        <f t="shared" si="113"/>
        <v>293.33333333333633</v>
      </c>
      <c r="AN181" s="60">
        <f ca="1">AVERAGE(OFFSET($AM$3,0,0,'Données projet'!$E$10+1,1))-AVERAGE(OFFSET($H$3,0,0,'Données projet'!$E$10+1,1))</f>
        <v>407.20940357901344</v>
      </c>
      <c r="AO181" s="60">
        <f t="shared" si="144"/>
        <v>369.14696927548397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-1.9895196601282805E-13</v>
      </c>
      <c r="BE181" s="14">
        <f>BD181*VLOOKUP('Données projet'!$B$11,Paramètres!$A$1:$I$89,3,0)*VLOOKUP('Données projet'!$B$11,Paramètres!$A$1:$I$89,5,0)</f>
        <v>-1.738044375088066E-13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202.5548390231225</v>
      </c>
      <c r="BJ181" s="60">
        <f t="shared" si="146"/>
        <v>184.62184077734179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1.0995790944434703E-13</v>
      </c>
      <c r="CA181" s="14">
        <f t="shared" si="170"/>
        <v>1.6337280948049956E-12</v>
      </c>
      <c r="CB181" s="22">
        <f t="shared" si="171"/>
        <v>3.036919790734272E-12</v>
      </c>
      <c r="CC181" s="60">
        <f t="shared" si="119"/>
        <v>293.33333333333633</v>
      </c>
      <c r="CD181" s="60">
        <f ca="1">AVERAGE(OFFSET($CC$3,0,0,'Données projet'!$E$12+1,1))-AVERAGE(OFFSET($H$3,0,0,'Données projet'!$E$12+1,1))</f>
        <v>544.70109088764275</v>
      </c>
      <c r="CE181" s="60">
        <f t="shared" si="148"/>
        <v>294.45557293177131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-2.2737367544323206E-13</v>
      </c>
      <c r="CU181" s="18">
        <f>CT181*VLOOKUP('Données projet'!$B$13,Paramètres!$A$1:$I$89,3,0)*VLOOKUP('Données projet'!$B$13,Paramètres!$A$1:$I$89,5,0)</f>
        <v>-1.2710188457276673E-13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364.18190245972994</v>
      </c>
      <c r="CZ181" s="60">
        <f t="shared" si="150"/>
        <v>509.86381152100745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-5.3205440053716299E-14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399.92909819003523</v>
      </c>
      <c r="DU181" s="60">
        <f t="shared" si="152"/>
        <v>163.7053537268381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0">
        <f t="shared" si="109"/>
        <v>293.33333333333616</v>
      </c>
      <c r="S182" s="60">
        <f ca="1">AVERAGE(OFFSET($R$3,0,0,'Données projet'!$E$9+1,1))-AVERAGE(OFFSET($H$3,0,0,'Données projet'!$E$9+1,1))</f>
        <v>512.40280113190443</v>
      </c>
      <c r="T182" s="60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1.0818439477588981E-13</v>
      </c>
      <c r="AK182" s="14">
        <f t="shared" si="164"/>
        <v>1.6104228458716316E-12</v>
      </c>
      <c r="AL182" s="22">
        <f t="shared" si="165"/>
        <v>2.9932409441277661E-12</v>
      </c>
      <c r="AM182" s="60">
        <f t="shared" si="113"/>
        <v>293.33333333333633</v>
      </c>
      <c r="AN182" s="60">
        <f ca="1">AVERAGE(OFFSET($AM$3,0,0,'Données projet'!$E$10+1,1))-AVERAGE(OFFSET($H$3,0,0,'Données projet'!$E$10+1,1))</f>
        <v>407.20940357901344</v>
      </c>
      <c r="AO182" s="60">
        <f t="shared" si="144"/>
        <v>369.14696927548397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-1.9895196601282805E-13</v>
      </c>
      <c r="BE182" s="14">
        <f>BD182*VLOOKUP('Données projet'!$B$11,Paramètres!$A$1:$I$89,3,0)*VLOOKUP('Données projet'!$B$11,Paramètres!$A$1:$I$89,5,0)</f>
        <v>-1.738044375088066E-13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202.5548390231225</v>
      </c>
      <c r="BJ182" s="60">
        <f t="shared" si="146"/>
        <v>184.62184077734179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1.0995790944434703E-13</v>
      </c>
      <c r="CA182" s="14">
        <f t="shared" si="170"/>
        <v>1.6337280948049956E-12</v>
      </c>
      <c r="CB182" s="22">
        <f t="shared" si="171"/>
        <v>3.036919790734272E-12</v>
      </c>
      <c r="CC182" s="60">
        <f t="shared" si="119"/>
        <v>293.33333333333633</v>
      </c>
      <c r="CD182" s="60">
        <f ca="1">AVERAGE(OFFSET($CC$3,0,0,'Données projet'!$E$12+1,1))-AVERAGE(OFFSET($H$3,0,0,'Données projet'!$E$12+1,1))</f>
        <v>544.70109088764275</v>
      </c>
      <c r="CE182" s="60">
        <f t="shared" si="148"/>
        <v>294.45557293177131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-2.2737367544323206E-13</v>
      </c>
      <c r="CU182" s="18">
        <f>CT182*VLOOKUP('Données projet'!$B$13,Paramètres!$A$1:$I$89,3,0)*VLOOKUP('Données projet'!$B$13,Paramètres!$A$1:$I$89,5,0)</f>
        <v>-1.2710188457276673E-13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364.18190245972994</v>
      </c>
      <c r="CZ182" s="60">
        <f t="shared" si="150"/>
        <v>509.86381152100745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-5.3205440053716299E-14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399.92909819003523</v>
      </c>
      <c r="DU182" s="60">
        <f t="shared" si="152"/>
        <v>163.7053537268381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0">
        <f t="shared" si="109"/>
        <v>293.33333333333616</v>
      </c>
      <c r="S183" s="60">
        <f ca="1">AVERAGE(OFFSET($R$3,0,0,'Données projet'!$E$9+1,1))-AVERAGE(OFFSET($H$3,0,0,'Données projet'!$E$9+1,1))</f>
        <v>512.40280113190443</v>
      </c>
      <c r="T183" s="60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1.0818439477588981E-13</v>
      </c>
      <c r="AK183" s="14">
        <f t="shared" si="164"/>
        <v>1.6104228458716316E-12</v>
      </c>
      <c r="AL183" s="22">
        <f t="shared" si="165"/>
        <v>2.9932409441277661E-12</v>
      </c>
      <c r="AM183" s="60">
        <f t="shared" si="113"/>
        <v>293.33333333333633</v>
      </c>
      <c r="AN183" s="60">
        <f ca="1">AVERAGE(OFFSET($AM$3,0,0,'Données projet'!$E$10+1,1))-AVERAGE(OFFSET($H$3,0,0,'Données projet'!$E$10+1,1))</f>
        <v>407.20940357901344</v>
      </c>
      <c r="AO183" s="60">
        <f t="shared" si="144"/>
        <v>369.14696927548397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-1.9895196601282805E-13</v>
      </c>
      <c r="BE183" s="14">
        <f>BD183*VLOOKUP('Données projet'!$B$11,Paramètres!$A$1:$I$89,3,0)*VLOOKUP('Données projet'!$B$11,Paramètres!$A$1:$I$89,5,0)</f>
        <v>-1.738044375088066E-13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202.5548390231225</v>
      </c>
      <c r="BJ183" s="60">
        <f t="shared" si="146"/>
        <v>184.62184077734179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1.0995790944434703E-13</v>
      </c>
      <c r="CA183" s="14">
        <f t="shared" si="170"/>
        <v>1.6337280948049956E-12</v>
      </c>
      <c r="CB183" s="22">
        <f t="shared" si="171"/>
        <v>3.036919790734272E-12</v>
      </c>
      <c r="CC183" s="60">
        <f t="shared" si="119"/>
        <v>293.33333333333633</v>
      </c>
      <c r="CD183" s="60">
        <f ca="1">AVERAGE(OFFSET($CC$3,0,0,'Données projet'!$E$12+1,1))-AVERAGE(OFFSET($H$3,0,0,'Données projet'!$E$12+1,1))</f>
        <v>544.70109088764275</v>
      </c>
      <c r="CE183" s="60">
        <f t="shared" si="148"/>
        <v>294.45557293177131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-2.2737367544323206E-13</v>
      </c>
      <c r="CU183" s="18">
        <f>CT183*VLOOKUP('Données projet'!$B$13,Paramètres!$A$1:$I$89,3,0)*VLOOKUP('Données projet'!$B$13,Paramètres!$A$1:$I$89,5,0)</f>
        <v>-1.2710188457276673E-13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364.18190245972994</v>
      </c>
      <c r="CZ183" s="60">
        <f t="shared" si="150"/>
        <v>509.86381152100745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-5.3205440053716299E-14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399.92909819003523</v>
      </c>
      <c r="DU183" s="60">
        <f t="shared" si="152"/>
        <v>163.7053537268381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0">
        <f t="shared" si="109"/>
        <v>293.33333333333616</v>
      </c>
      <c r="S184" s="60">
        <f ca="1">AVERAGE(OFFSET($R$3,0,0,'Données projet'!$E$9+1,1))-AVERAGE(OFFSET($H$3,0,0,'Données projet'!$E$9+1,1))</f>
        <v>512.40280113190443</v>
      </c>
      <c r="T184" s="60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1.0818439477588981E-13</v>
      </c>
      <c r="AK184" s="14">
        <f t="shared" si="164"/>
        <v>1.6104228458716316E-12</v>
      </c>
      <c r="AL184" s="22">
        <f t="shared" si="165"/>
        <v>2.9932409441277661E-12</v>
      </c>
      <c r="AM184" s="60">
        <f t="shared" si="113"/>
        <v>293.33333333333633</v>
      </c>
      <c r="AN184" s="60">
        <f ca="1">AVERAGE(OFFSET($AM$3,0,0,'Données projet'!$E$10+1,1))-AVERAGE(OFFSET($H$3,0,0,'Données projet'!$E$10+1,1))</f>
        <v>407.20940357901344</v>
      </c>
      <c r="AO184" s="60">
        <f t="shared" si="144"/>
        <v>369.14696927548397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-1.9895196601282805E-13</v>
      </c>
      <c r="BE184" s="14">
        <f>BD184*VLOOKUP('Données projet'!$B$11,Paramètres!$A$1:$I$89,3,0)*VLOOKUP('Données projet'!$B$11,Paramètres!$A$1:$I$89,5,0)</f>
        <v>-1.738044375088066E-13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202.5548390231225</v>
      </c>
      <c r="BJ184" s="60">
        <f t="shared" si="146"/>
        <v>184.62184077734179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1.0995790944434703E-13</v>
      </c>
      <c r="CA184" s="14">
        <f t="shared" si="170"/>
        <v>1.6337280948049956E-12</v>
      </c>
      <c r="CB184" s="22">
        <f t="shared" si="171"/>
        <v>3.036919790734272E-12</v>
      </c>
      <c r="CC184" s="60">
        <f t="shared" si="119"/>
        <v>293.33333333333633</v>
      </c>
      <c r="CD184" s="60">
        <f ca="1">AVERAGE(OFFSET($CC$3,0,0,'Données projet'!$E$12+1,1))-AVERAGE(OFFSET($H$3,0,0,'Données projet'!$E$12+1,1))</f>
        <v>544.70109088764275</v>
      </c>
      <c r="CE184" s="60">
        <f t="shared" si="148"/>
        <v>294.45557293177131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-2.2737367544323206E-13</v>
      </c>
      <c r="CU184" s="18">
        <f>CT184*VLOOKUP('Données projet'!$B$13,Paramètres!$A$1:$I$89,3,0)*VLOOKUP('Données projet'!$B$13,Paramètres!$A$1:$I$89,5,0)</f>
        <v>-1.2710188457276673E-13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364.18190245972994</v>
      </c>
      <c r="CZ184" s="60">
        <f t="shared" si="150"/>
        <v>509.86381152100745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-5.3205440053716299E-14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399.92909819003523</v>
      </c>
      <c r="DU184" s="60">
        <f t="shared" si="152"/>
        <v>163.7053537268381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0">
        <f t="shared" si="109"/>
        <v>293.33333333333616</v>
      </c>
      <c r="S185" s="60">
        <f ca="1">AVERAGE(OFFSET($R$3,0,0,'Données projet'!$E$9+1,1))-AVERAGE(OFFSET($H$3,0,0,'Données projet'!$E$9+1,1))</f>
        <v>512.40280113190443</v>
      </c>
      <c r="T185" s="60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1.0818439477588981E-13</v>
      </c>
      <c r="AK185" s="14">
        <f t="shared" si="164"/>
        <v>1.6104228458716316E-12</v>
      </c>
      <c r="AL185" s="22">
        <f t="shared" si="165"/>
        <v>2.9932409441277661E-12</v>
      </c>
      <c r="AM185" s="60">
        <f t="shared" si="113"/>
        <v>293.33333333333633</v>
      </c>
      <c r="AN185" s="60">
        <f ca="1">AVERAGE(OFFSET($AM$3,0,0,'Données projet'!$E$10+1,1))-AVERAGE(OFFSET($H$3,0,0,'Données projet'!$E$10+1,1))</f>
        <v>407.20940357901344</v>
      </c>
      <c r="AO185" s="60">
        <f t="shared" si="144"/>
        <v>369.14696927548397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-1.9895196601282805E-13</v>
      </c>
      <c r="BE185" s="14">
        <f>BD185*VLOOKUP('Données projet'!$B$11,Paramètres!$A$1:$I$89,3,0)*VLOOKUP('Données projet'!$B$11,Paramètres!$A$1:$I$89,5,0)</f>
        <v>-1.738044375088066E-13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202.5548390231225</v>
      </c>
      <c r="BJ185" s="60">
        <f t="shared" si="146"/>
        <v>184.62184077734179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1.0995790944434703E-13</v>
      </c>
      <c r="CA185" s="14">
        <f t="shared" si="170"/>
        <v>1.6337280948049956E-12</v>
      </c>
      <c r="CB185" s="22">
        <f t="shared" si="171"/>
        <v>3.036919790734272E-12</v>
      </c>
      <c r="CC185" s="60">
        <f t="shared" si="119"/>
        <v>293.33333333333633</v>
      </c>
      <c r="CD185" s="60">
        <f ca="1">AVERAGE(OFFSET($CC$3,0,0,'Données projet'!$E$12+1,1))-AVERAGE(OFFSET($H$3,0,0,'Données projet'!$E$12+1,1))</f>
        <v>544.70109088764275</v>
      </c>
      <c r="CE185" s="60">
        <f t="shared" si="148"/>
        <v>294.45557293177131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-2.2737367544323206E-13</v>
      </c>
      <c r="CU185" s="18">
        <f>CT185*VLOOKUP('Données projet'!$B$13,Paramètres!$A$1:$I$89,3,0)*VLOOKUP('Données projet'!$B$13,Paramètres!$A$1:$I$89,5,0)</f>
        <v>-1.2710188457276673E-13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364.18190245972994</v>
      </c>
      <c r="CZ185" s="60">
        <f t="shared" si="150"/>
        <v>509.86381152100745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-5.3205440053716299E-14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399.92909819003523</v>
      </c>
      <c r="DU185" s="60">
        <f t="shared" si="152"/>
        <v>163.7053537268381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0">
        <f t="shared" si="109"/>
        <v>293.33333333333616</v>
      </c>
      <c r="S186" s="60">
        <f ca="1">AVERAGE(OFFSET($R$3,0,0,'Données projet'!$E$9+1,1))-AVERAGE(OFFSET($H$3,0,0,'Données projet'!$E$9+1,1))</f>
        <v>512.40280113190443</v>
      </c>
      <c r="T186" s="60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1.0818439477588981E-13</v>
      </c>
      <c r="AK186" s="14">
        <f t="shared" si="164"/>
        <v>1.6104228458716316E-12</v>
      </c>
      <c r="AL186" s="22">
        <f t="shared" si="165"/>
        <v>2.9932409441277661E-12</v>
      </c>
      <c r="AM186" s="60">
        <f t="shared" si="113"/>
        <v>293.33333333333633</v>
      </c>
      <c r="AN186" s="60">
        <f ca="1">AVERAGE(OFFSET($AM$3,0,0,'Données projet'!$E$10+1,1))-AVERAGE(OFFSET($H$3,0,0,'Données projet'!$E$10+1,1))</f>
        <v>407.20940357901344</v>
      </c>
      <c r="AO186" s="60">
        <f t="shared" si="144"/>
        <v>369.14696927548397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-1.9895196601282805E-13</v>
      </c>
      <c r="BE186" s="14">
        <f>BD186*VLOOKUP('Données projet'!$B$11,Paramètres!$A$1:$I$89,3,0)*VLOOKUP('Données projet'!$B$11,Paramètres!$A$1:$I$89,5,0)</f>
        <v>-1.738044375088066E-13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202.5548390231225</v>
      </c>
      <c r="BJ186" s="60">
        <f t="shared" si="146"/>
        <v>184.62184077734179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1.0995790944434703E-13</v>
      </c>
      <c r="CA186" s="14">
        <f t="shared" si="170"/>
        <v>1.6337280948049956E-12</v>
      </c>
      <c r="CB186" s="22">
        <f t="shared" si="171"/>
        <v>3.036919790734272E-12</v>
      </c>
      <c r="CC186" s="60">
        <f t="shared" si="119"/>
        <v>293.33333333333633</v>
      </c>
      <c r="CD186" s="60">
        <f ca="1">AVERAGE(OFFSET($CC$3,0,0,'Données projet'!$E$12+1,1))-AVERAGE(OFFSET($H$3,0,0,'Données projet'!$E$12+1,1))</f>
        <v>544.70109088764275</v>
      </c>
      <c r="CE186" s="60">
        <f t="shared" si="148"/>
        <v>294.45557293177131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-2.2737367544323206E-13</v>
      </c>
      <c r="CU186" s="18">
        <f>CT186*VLOOKUP('Données projet'!$B$13,Paramètres!$A$1:$I$89,3,0)*VLOOKUP('Données projet'!$B$13,Paramètres!$A$1:$I$89,5,0)</f>
        <v>-1.2710188457276673E-13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364.18190245972994</v>
      </c>
      <c r="CZ186" s="60">
        <f t="shared" si="150"/>
        <v>509.86381152100745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-5.3205440053716299E-14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399.92909819003523</v>
      </c>
      <c r="DU186" s="60">
        <f t="shared" si="152"/>
        <v>163.7053537268381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0">
        <f t="shared" si="109"/>
        <v>293.33333333333616</v>
      </c>
      <c r="S187" s="60">
        <f ca="1">AVERAGE(OFFSET($R$3,0,0,'Données projet'!$E$9+1,1))-AVERAGE(OFFSET($H$3,0,0,'Données projet'!$E$9+1,1))</f>
        <v>512.40280113190443</v>
      </c>
      <c r="T187" s="60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1.0818439477588981E-13</v>
      </c>
      <c r="AK187" s="14">
        <f t="shared" si="164"/>
        <v>1.6104228458716316E-12</v>
      </c>
      <c r="AL187" s="22">
        <f t="shared" si="165"/>
        <v>2.9932409441277661E-12</v>
      </c>
      <c r="AM187" s="60">
        <f t="shared" si="113"/>
        <v>293.33333333333633</v>
      </c>
      <c r="AN187" s="60">
        <f ca="1">AVERAGE(OFFSET($AM$3,0,0,'Données projet'!$E$10+1,1))-AVERAGE(OFFSET($H$3,0,0,'Données projet'!$E$10+1,1))</f>
        <v>407.20940357901344</v>
      </c>
      <c r="AO187" s="60">
        <f t="shared" si="144"/>
        <v>369.14696927548397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-1.9895196601282805E-13</v>
      </c>
      <c r="BE187" s="14">
        <f>BD187*VLOOKUP('Données projet'!$B$11,Paramètres!$A$1:$I$89,3,0)*VLOOKUP('Données projet'!$B$11,Paramètres!$A$1:$I$89,5,0)</f>
        <v>-1.738044375088066E-13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202.5548390231225</v>
      </c>
      <c r="BJ187" s="60">
        <f t="shared" si="146"/>
        <v>184.62184077734179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1.0995790944434703E-13</v>
      </c>
      <c r="CA187" s="14">
        <f t="shared" si="170"/>
        <v>1.6337280948049956E-12</v>
      </c>
      <c r="CB187" s="22">
        <f t="shared" si="171"/>
        <v>3.036919790734272E-12</v>
      </c>
      <c r="CC187" s="60">
        <f t="shared" si="119"/>
        <v>293.33333333333633</v>
      </c>
      <c r="CD187" s="60">
        <f ca="1">AVERAGE(OFFSET($CC$3,0,0,'Données projet'!$E$12+1,1))-AVERAGE(OFFSET($H$3,0,0,'Données projet'!$E$12+1,1))</f>
        <v>544.70109088764275</v>
      </c>
      <c r="CE187" s="60">
        <f t="shared" si="148"/>
        <v>294.45557293177131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-2.2737367544323206E-13</v>
      </c>
      <c r="CU187" s="18">
        <f>CT187*VLOOKUP('Données projet'!$B$13,Paramètres!$A$1:$I$89,3,0)*VLOOKUP('Données projet'!$B$13,Paramètres!$A$1:$I$89,5,0)</f>
        <v>-1.2710188457276673E-13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364.18190245972994</v>
      </c>
      <c r="CZ187" s="60">
        <f t="shared" si="150"/>
        <v>509.86381152100745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-5.3205440053716299E-14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399.92909819003523</v>
      </c>
      <c r="DU187" s="60">
        <f t="shared" si="152"/>
        <v>163.7053537268381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0">
        <f t="shared" si="109"/>
        <v>293.33333333333616</v>
      </c>
      <c r="S188" s="60">
        <f ca="1">AVERAGE(OFFSET($R$3,0,0,'Données projet'!$E$9+1,1))-AVERAGE(OFFSET($H$3,0,0,'Données projet'!$E$9+1,1))</f>
        <v>512.40280113190443</v>
      </c>
      <c r="T188" s="60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1.0818439477588981E-13</v>
      </c>
      <c r="AK188" s="14">
        <f t="shared" si="164"/>
        <v>1.6104228458716316E-12</v>
      </c>
      <c r="AL188" s="22">
        <f t="shared" si="165"/>
        <v>2.9932409441277661E-12</v>
      </c>
      <c r="AM188" s="60">
        <f t="shared" si="113"/>
        <v>293.33333333333633</v>
      </c>
      <c r="AN188" s="60">
        <f ca="1">AVERAGE(OFFSET($AM$3,0,0,'Données projet'!$E$10+1,1))-AVERAGE(OFFSET($H$3,0,0,'Données projet'!$E$10+1,1))</f>
        <v>407.20940357901344</v>
      </c>
      <c r="AO188" s="60">
        <f t="shared" si="144"/>
        <v>369.14696927548397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-1.9895196601282805E-13</v>
      </c>
      <c r="BE188" s="14">
        <f>BD188*VLOOKUP('Données projet'!$B$11,Paramètres!$A$1:$I$89,3,0)*VLOOKUP('Données projet'!$B$11,Paramètres!$A$1:$I$89,5,0)</f>
        <v>-1.738044375088066E-13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202.5548390231225</v>
      </c>
      <c r="BJ188" s="60">
        <f t="shared" si="146"/>
        <v>184.62184077734179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1.0995790944434703E-13</v>
      </c>
      <c r="CA188" s="14">
        <f t="shared" si="170"/>
        <v>1.6337280948049956E-12</v>
      </c>
      <c r="CB188" s="22">
        <f t="shared" si="171"/>
        <v>3.036919790734272E-12</v>
      </c>
      <c r="CC188" s="60">
        <f t="shared" si="119"/>
        <v>293.33333333333633</v>
      </c>
      <c r="CD188" s="60">
        <f ca="1">AVERAGE(OFFSET($CC$3,0,0,'Données projet'!$E$12+1,1))-AVERAGE(OFFSET($H$3,0,0,'Données projet'!$E$12+1,1))</f>
        <v>544.70109088764275</v>
      </c>
      <c r="CE188" s="60">
        <f t="shared" si="148"/>
        <v>294.45557293177131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-2.2737367544323206E-13</v>
      </c>
      <c r="CU188" s="18">
        <f>CT188*VLOOKUP('Données projet'!$B$13,Paramètres!$A$1:$I$89,3,0)*VLOOKUP('Données projet'!$B$13,Paramètres!$A$1:$I$89,5,0)</f>
        <v>-1.2710188457276673E-13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364.18190245972994</v>
      </c>
      <c r="CZ188" s="60">
        <f t="shared" si="150"/>
        <v>509.86381152100745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-5.3205440053716299E-14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399.92909819003523</v>
      </c>
      <c r="DU188" s="60">
        <f t="shared" si="152"/>
        <v>163.7053537268381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0">
        <f t="shared" si="109"/>
        <v>293.33333333333616</v>
      </c>
      <c r="S189" s="60">
        <f ca="1">AVERAGE(OFFSET($R$3,0,0,'Données projet'!$E$9+1,1))-AVERAGE(OFFSET($H$3,0,0,'Données projet'!$E$9+1,1))</f>
        <v>512.40280113190443</v>
      </c>
      <c r="T189" s="60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1.0818439477588981E-13</v>
      </c>
      <c r="AK189" s="14">
        <f t="shared" si="164"/>
        <v>1.6104228458716316E-12</v>
      </c>
      <c r="AL189" s="22">
        <f t="shared" si="165"/>
        <v>2.9932409441277661E-12</v>
      </c>
      <c r="AM189" s="60">
        <f t="shared" si="113"/>
        <v>293.33333333333633</v>
      </c>
      <c r="AN189" s="60">
        <f ca="1">AVERAGE(OFFSET($AM$3,0,0,'Données projet'!$E$10+1,1))-AVERAGE(OFFSET($H$3,0,0,'Données projet'!$E$10+1,1))</f>
        <v>407.20940357901344</v>
      </c>
      <c r="AO189" s="60">
        <f t="shared" si="144"/>
        <v>369.14696927548397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-1.9895196601282805E-13</v>
      </c>
      <c r="BE189" s="14">
        <f>BD189*VLOOKUP('Données projet'!$B$11,Paramètres!$A$1:$I$89,3,0)*VLOOKUP('Données projet'!$B$11,Paramètres!$A$1:$I$89,5,0)</f>
        <v>-1.738044375088066E-13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202.5548390231225</v>
      </c>
      <c r="BJ189" s="60">
        <f t="shared" si="146"/>
        <v>184.62184077734179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1.0995790944434703E-13</v>
      </c>
      <c r="CA189" s="14">
        <f t="shared" si="170"/>
        <v>1.6337280948049956E-12</v>
      </c>
      <c r="CB189" s="22">
        <f t="shared" si="171"/>
        <v>3.036919790734272E-12</v>
      </c>
      <c r="CC189" s="60">
        <f t="shared" si="119"/>
        <v>293.33333333333633</v>
      </c>
      <c r="CD189" s="60">
        <f ca="1">AVERAGE(OFFSET($CC$3,0,0,'Données projet'!$E$12+1,1))-AVERAGE(OFFSET($H$3,0,0,'Données projet'!$E$12+1,1))</f>
        <v>544.70109088764275</v>
      </c>
      <c r="CE189" s="60">
        <f t="shared" si="148"/>
        <v>294.45557293177131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-2.2737367544323206E-13</v>
      </c>
      <c r="CU189" s="18">
        <f>CT189*VLOOKUP('Données projet'!$B$13,Paramètres!$A$1:$I$89,3,0)*VLOOKUP('Données projet'!$B$13,Paramètres!$A$1:$I$89,5,0)</f>
        <v>-1.2710188457276673E-13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364.18190245972994</v>
      </c>
      <c r="CZ189" s="60">
        <f t="shared" si="150"/>
        <v>509.86381152100745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-5.3205440053716299E-14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399.92909819003523</v>
      </c>
      <c r="DU189" s="60">
        <f t="shared" si="152"/>
        <v>163.7053537268381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0">
        <f t="shared" si="109"/>
        <v>293.33333333333616</v>
      </c>
      <c r="S190" s="60">
        <f ca="1">AVERAGE(OFFSET($R$3,0,0,'Données projet'!$E$9+1,1))-AVERAGE(OFFSET($H$3,0,0,'Données projet'!$E$9+1,1))</f>
        <v>512.40280113190443</v>
      </c>
      <c r="T190" s="60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1.0818439477588981E-13</v>
      </c>
      <c r="AK190" s="14">
        <f t="shared" si="164"/>
        <v>1.6104228458716316E-12</v>
      </c>
      <c r="AL190" s="22">
        <f t="shared" si="165"/>
        <v>2.9932409441277661E-12</v>
      </c>
      <c r="AM190" s="60">
        <f t="shared" si="113"/>
        <v>293.33333333333633</v>
      </c>
      <c r="AN190" s="60">
        <f ca="1">AVERAGE(OFFSET($AM$3,0,0,'Données projet'!$E$10+1,1))-AVERAGE(OFFSET($H$3,0,0,'Données projet'!$E$10+1,1))</f>
        <v>407.20940357901344</v>
      </c>
      <c r="AO190" s="60">
        <f t="shared" si="144"/>
        <v>369.14696927548397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-1.9895196601282805E-13</v>
      </c>
      <c r="BE190" s="14">
        <f>BD190*VLOOKUP('Données projet'!$B$11,Paramètres!$A$1:$I$89,3,0)*VLOOKUP('Données projet'!$B$11,Paramètres!$A$1:$I$89,5,0)</f>
        <v>-1.738044375088066E-13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202.5548390231225</v>
      </c>
      <c r="BJ190" s="60">
        <f t="shared" si="146"/>
        <v>184.62184077734179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1.0995790944434703E-13</v>
      </c>
      <c r="CA190" s="14">
        <f t="shared" si="170"/>
        <v>1.6337280948049956E-12</v>
      </c>
      <c r="CB190" s="22">
        <f t="shared" si="171"/>
        <v>3.036919790734272E-12</v>
      </c>
      <c r="CC190" s="60">
        <f t="shared" si="119"/>
        <v>293.33333333333633</v>
      </c>
      <c r="CD190" s="60">
        <f ca="1">AVERAGE(OFFSET($CC$3,0,0,'Données projet'!$E$12+1,1))-AVERAGE(OFFSET($H$3,0,0,'Données projet'!$E$12+1,1))</f>
        <v>544.70109088764275</v>
      </c>
      <c r="CE190" s="60">
        <f t="shared" si="148"/>
        <v>294.45557293177131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-2.2737367544323206E-13</v>
      </c>
      <c r="CU190" s="18">
        <f>CT190*VLOOKUP('Données projet'!$B$13,Paramètres!$A$1:$I$89,3,0)*VLOOKUP('Données projet'!$B$13,Paramètres!$A$1:$I$89,5,0)</f>
        <v>-1.2710188457276673E-13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364.18190245972994</v>
      </c>
      <c r="CZ190" s="60">
        <f t="shared" si="150"/>
        <v>509.86381152100745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-5.3205440053716299E-14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399.92909819003523</v>
      </c>
      <c r="DU190" s="60">
        <f t="shared" si="152"/>
        <v>163.7053537268381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0">
        <f t="shared" si="109"/>
        <v>293.33333333333616</v>
      </c>
      <c r="S191" s="60">
        <f ca="1">AVERAGE(OFFSET($R$3,0,0,'Données projet'!$E$9+1,1))-AVERAGE(OFFSET($H$3,0,0,'Données projet'!$E$9+1,1))</f>
        <v>512.40280113190443</v>
      </c>
      <c r="T191" s="60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1.0818439477588981E-13</v>
      </c>
      <c r="AK191" s="14">
        <f t="shared" si="164"/>
        <v>1.6104228458716316E-12</v>
      </c>
      <c r="AL191" s="22">
        <f t="shared" si="165"/>
        <v>2.9932409441277661E-12</v>
      </c>
      <c r="AM191" s="60">
        <f t="shared" si="113"/>
        <v>293.33333333333633</v>
      </c>
      <c r="AN191" s="60">
        <f ca="1">AVERAGE(OFFSET($AM$3,0,0,'Données projet'!$E$10+1,1))-AVERAGE(OFFSET($H$3,0,0,'Données projet'!$E$10+1,1))</f>
        <v>407.20940357901344</v>
      </c>
      <c r="AO191" s="60">
        <f t="shared" si="144"/>
        <v>369.14696927548397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-1.9895196601282805E-13</v>
      </c>
      <c r="BE191" s="14">
        <f>BD191*VLOOKUP('Données projet'!$B$11,Paramètres!$A$1:$I$89,3,0)*VLOOKUP('Données projet'!$B$11,Paramètres!$A$1:$I$89,5,0)</f>
        <v>-1.738044375088066E-13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202.5548390231225</v>
      </c>
      <c r="BJ191" s="60">
        <f t="shared" si="146"/>
        <v>184.62184077734179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1.0995790944434703E-13</v>
      </c>
      <c r="CA191" s="14">
        <f t="shared" si="170"/>
        <v>1.6337280948049956E-12</v>
      </c>
      <c r="CB191" s="22">
        <f t="shared" si="171"/>
        <v>3.036919790734272E-12</v>
      </c>
      <c r="CC191" s="60">
        <f t="shared" si="119"/>
        <v>293.33333333333633</v>
      </c>
      <c r="CD191" s="60">
        <f ca="1">AVERAGE(OFFSET($CC$3,0,0,'Données projet'!$E$12+1,1))-AVERAGE(OFFSET($H$3,0,0,'Données projet'!$E$12+1,1))</f>
        <v>544.70109088764275</v>
      </c>
      <c r="CE191" s="60">
        <f t="shared" si="148"/>
        <v>294.45557293177131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-2.2737367544323206E-13</v>
      </c>
      <c r="CU191" s="18">
        <f>CT191*VLOOKUP('Données projet'!$B$13,Paramètres!$A$1:$I$89,3,0)*VLOOKUP('Données projet'!$B$13,Paramètres!$A$1:$I$89,5,0)</f>
        <v>-1.2710188457276673E-13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364.18190245972994</v>
      </c>
      <c r="CZ191" s="60">
        <f t="shared" si="150"/>
        <v>509.86381152100745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-5.3205440053716299E-14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399.92909819003523</v>
      </c>
      <c r="DU191" s="60">
        <f t="shared" si="152"/>
        <v>163.7053537268381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0">
        <f t="shared" si="109"/>
        <v>293.33333333333616</v>
      </c>
      <c r="S192" s="60">
        <f ca="1">AVERAGE(OFFSET($R$3,0,0,'Données projet'!$E$9+1,1))-AVERAGE(OFFSET($H$3,0,0,'Données projet'!$E$9+1,1))</f>
        <v>512.40280113190443</v>
      </c>
      <c r="T192" s="60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1.0818439477588981E-13</v>
      </c>
      <c r="AK192" s="14">
        <f t="shared" si="164"/>
        <v>1.6104228458716316E-12</v>
      </c>
      <c r="AL192" s="22">
        <f t="shared" si="165"/>
        <v>2.9932409441277661E-12</v>
      </c>
      <c r="AM192" s="60">
        <f t="shared" si="113"/>
        <v>293.33333333333633</v>
      </c>
      <c r="AN192" s="60">
        <f ca="1">AVERAGE(OFFSET($AM$3,0,0,'Données projet'!$E$10+1,1))-AVERAGE(OFFSET($H$3,0,0,'Données projet'!$E$10+1,1))</f>
        <v>407.20940357901344</v>
      </c>
      <c r="AO192" s="60">
        <f t="shared" si="144"/>
        <v>369.14696927548397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-1.9895196601282805E-13</v>
      </c>
      <c r="BE192" s="14">
        <f>BD192*VLOOKUP('Données projet'!$B$11,Paramètres!$A$1:$I$89,3,0)*VLOOKUP('Données projet'!$B$11,Paramètres!$A$1:$I$89,5,0)</f>
        <v>-1.738044375088066E-13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202.5548390231225</v>
      </c>
      <c r="BJ192" s="60">
        <f t="shared" si="146"/>
        <v>184.62184077734179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1.0995790944434703E-13</v>
      </c>
      <c r="CA192" s="14">
        <f t="shared" si="170"/>
        <v>1.6337280948049956E-12</v>
      </c>
      <c r="CB192" s="22">
        <f t="shared" si="171"/>
        <v>3.036919790734272E-12</v>
      </c>
      <c r="CC192" s="60">
        <f t="shared" si="119"/>
        <v>293.33333333333633</v>
      </c>
      <c r="CD192" s="60">
        <f ca="1">AVERAGE(OFFSET($CC$3,0,0,'Données projet'!$E$12+1,1))-AVERAGE(OFFSET($H$3,0,0,'Données projet'!$E$12+1,1))</f>
        <v>544.70109088764275</v>
      </c>
      <c r="CE192" s="60">
        <f t="shared" si="148"/>
        <v>294.45557293177131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-2.2737367544323206E-13</v>
      </c>
      <c r="CU192" s="18">
        <f>CT192*VLOOKUP('Données projet'!$B$13,Paramètres!$A$1:$I$89,3,0)*VLOOKUP('Données projet'!$B$13,Paramètres!$A$1:$I$89,5,0)</f>
        <v>-1.2710188457276673E-13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364.18190245972994</v>
      </c>
      <c r="CZ192" s="60">
        <f t="shared" si="150"/>
        <v>509.86381152100745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-5.3205440053716299E-14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399.92909819003523</v>
      </c>
      <c r="DU192" s="60">
        <f t="shared" si="152"/>
        <v>163.7053537268381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0">
        <f t="shared" si="109"/>
        <v>293.33333333333616</v>
      </c>
      <c r="S193" s="60">
        <f ca="1">AVERAGE(OFFSET($R$3,0,0,'Données projet'!$E$9+1,1))-AVERAGE(OFFSET($H$3,0,0,'Données projet'!$E$9+1,1))</f>
        <v>512.40280113190443</v>
      </c>
      <c r="T193" s="60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1.0818439477588981E-13</v>
      </c>
      <c r="AK193" s="14">
        <f t="shared" si="164"/>
        <v>1.6104228458716316E-12</v>
      </c>
      <c r="AL193" s="22">
        <f t="shared" si="165"/>
        <v>2.9932409441277661E-12</v>
      </c>
      <c r="AM193" s="60">
        <f t="shared" si="113"/>
        <v>293.33333333333633</v>
      </c>
      <c r="AN193" s="60">
        <f ca="1">AVERAGE(OFFSET($AM$3,0,0,'Données projet'!$E$10+1,1))-AVERAGE(OFFSET($H$3,0,0,'Données projet'!$E$10+1,1))</f>
        <v>407.20940357901344</v>
      </c>
      <c r="AO193" s="60">
        <f t="shared" si="144"/>
        <v>369.14696927548397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-1.9895196601282805E-13</v>
      </c>
      <c r="BE193" s="14">
        <f>BD193*VLOOKUP('Données projet'!$B$11,Paramètres!$A$1:$I$89,3,0)*VLOOKUP('Données projet'!$B$11,Paramètres!$A$1:$I$89,5,0)</f>
        <v>-1.738044375088066E-13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202.5548390231225</v>
      </c>
      <c r="BJ193" s="60">
        <f t="shared" si="146"/>
        <v>184.62184077734179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1.0995790944434703E-13</v>
      </c>
      <c r="CA193" s="14">
        <f t="shared" si="170"/>
        <v>1.6337280948049956E-12</v>
      </c>
      <c r="CB193" s="22">
        <f t="shared" si="171"/>
        <v>3.036919790734272E-12</v>
      </c>
      <c r="CC193" s="60">
        <f t="shared" si="119"/>
        <v>293.33333333333633</v>
      </c>
      <c r="CD193" s="60">
        <f ca="1">AVERAGE(OFFSET($CC$3,0,0,'Données projet'!$E$12+1,1))-AVERAGE(OFFSET($H$3,0,0,'Données projet'!$E$12+1,1))</f>
        <v>544.70109088764275</v>
      </c>
      <c r="CE193" s="60">
        <f t="shared" si="148"/>
        <v>294.45557293177131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-2.2737367544323206E-13</v>
      </c>
      <c r="CU193" s="18">
        <f>CT193*VLOOKUP('Données projet'!$B$13,Paramètres!$A$1:$I$89,3,0)*VLOOKUP('Données projet'!$B$13,Paramètres!$A$1:$I$89,5,0)</f>
        <v>-1.2710188457276673E-13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364.18190245972994</v>
      </c>
      <c r="CZ193" s="60">
        <f t="shared" si="150"/>
        <v>509.86381152100745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-5.3205440053716299E-14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399.92909819003523</v>
      </c>
      <c r="DU193" s="60">
        <f t="shared" si="152"/>
        <v>163.7053537268381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0">
        <f t="shared" si="109"/>
        <v>293.33333333333616</v>
      </c>
      <c r="S194" s="60">
        <f ca="1">AVERAGE(OFFSET($R$3,0,0,'Données projet'!$E$9+1,1))-AVERAGE(OFFSET($H$3,0,0,'Données projet'!$E$9+1,1))</f>
        <v>512.40280113190443</v>
      </c>
      <c r="T194" s="60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1.0818439477588981E-13</v>
      </c>
      <c r="AK194" s="14">
        <f t="shared" si="164"/>
        <v>1.6104228458716316E-12</v>
      </c>
      <c r="AL194" s="22">
        <f t="shared" si="165"/>
        <v>2.9932409441277661E-12</v>
      </c>
      <c r="AM194" s="60">
        <f t="shared" si="113"/>
        <v>293.33333333333633</v>
      </c>
      <c r="AN194" s="60">
        <f ca="1">AVERAGE(OFFSET($AM$3,0,0,'Données projet'!$E$10+1,1))-AVERAGE(OFFSET($H$3,0,0,'Données projet'!$E$10+1,1))</f>
        <v>407.20940357901344</v>
      </c>
      <c r="AO194" s="60">
        <f t="shared" si="144"/>
        <v>369.14696927548397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-1.9895196601282805E-13</v>
      </c>
      <c r="BE194" s="14">
        <f>BD194*VLOOKUP('Données projet'!$B$11,Paramètres!$A$1:$I$89,3,0)*VLOOKUP('Données projet'!$B$11,Paramètres!$A$1:$I$89,5,0)</f>
        <v>-1.738044375088066E-13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202.5548390231225</v>
      </c>
      <c r="BJ194" s="60">
        <f t="shared" si="146"/>
        <v>184.62184077734179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1.0995790944434703E-13</v>
      </c>
      <c r="CA194" s="14">
        <f t="shared" si="170"/>
        <v>1.6337280948049956E-12</v>
      </c>
      <c r="CB194" s="22">
        <f t="shared" si="171"/>
        <v>3.036919790734272E-12</v>
      </c>
      <c r="CC194" s="60">
        <f t="shared" si="119"/>
        <v>293.33333333333633</v>
      </c>
      <c r="CD194" s="60">
        <f ca="1">AVERAGE(OFFSET($CC$3,0,0,'Données projet'!$E$12+1,1))-AVERAGE(OFFSET($H$3,0,0,'Données projet'!$E$12+1,1))</f>
        <v>544.70109088764275</v>
      </c>
      <c r="CE194" s="60">
        <f t="shared" si="148"/>
        <v>294.45557293177131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-2.2737367544323206E-13</v>
      </c>
      <c r="CU194" s="18">
        <f>CT194*VLOOKUP('Données projet'!$B$13,Paramètres!$A$1:$I$89,3,0)*VLOOKUP('Données projet'!$B$13,Paramètres!$A$1:$I$89,5,0)</f>
        <v>-1.2710188457276673E-13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364.18190245972994</v>
      </c>
      <c r="CZ194" s="60">
        <f t="shared" si="150"/>
        <v>509.86381152100745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-5.3205440053716299E-14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399.92909819003523</v>
      </c>
      <c r="DU194" s="60">
        <f t="shared" si="152"/>
        <v>163.7053537268381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0">
        <f t="shared" ref="R195:R203" si="191">Q195+(I195+J195)*44/12</f>
        <v>293.33333333333616</v>
      </c>
      <c r="S195" s="60">
        <f ca="1">AVERAGE(OFFSET($R$3,0,0,'Données projet'!$E$9+1,1))-AVERAGE(OFFSET($H$3,0,0,'Données projet'!$E$9+1,1))</f>
        <v>512.40280113190443</v>
      </c>
      <c r="T195" s="60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1.0818439477588981E-13</v>
      </c>
      <c r="AK195" s="14">
        <f t="shared" si="164"/>
        <v>1.6104228458716316E-12</v>
      </c>
      <c r="AL195" s="22">
        <f t="shared" si="165"/>
        <v>2.9932409441277661E-12</v>
      </c>
      <c r="AM195" s="60">
        <f t="shared" si="113"/>
        <v>293.33333333333633</v>
      </c>
      <c r="AN195" s="60">
        <f ca="1">AVERAGE(OFFSET($AM$3,0,0,'Données projet'!$E$10+1,1))-AVERAGE(OFFSET($H$3,0,0,'Données projet'!$E$10+1,1))</f>
        <v>407.20940357901344</v>
      </c>
      <c r="AO195" s="60">
        <f t="shared" si="144"/>
        <v>369.14696927548397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-1.9895196601282805E-13</v>
      </c>
      <c r="BE195" s="14">
        <f>BD195*VLOOKUP('Données projet'!$B$11,Paramètres!$A$1:$I$89,3,0)*VLOOKUP('Données projet'!$B$11,Paramètres!$A$1:$I$89,5,0)</f>
        <v>-1.738044375088066E-13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202.5548390231225</v>
      </c>
      <c r="BJ195" s="60">
        <f t="shared" si="146"/>
        <v>184.62184077734179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1.0995790944434703E-13</v>
      </c>
      <c r="CA195" s="14">
        <f t="shared" si="170"/>
        <v>1.6337280948049956E-12</v>
      </c>
      <c r="CB195" s="22">
        <f t="shared" si="171"/>
        <v>3.036919790734272E-12</v>
      </c>
      <c r="CC195" s="60">
        <f t="shared" si="119"/>
        <v>293.33333333333633</v>
      </c>
      <c r="CD195" s="60">
        <f ca="1">AVERAGE(OFFSET($CC$3,0,0,'Données projet'!$E$12+1,1))-AVERAGE(OFFSET($H$3,0,0,'Données projet'!$E$12+1,1))</f>
        <v>544.70109088764275</v>
      </c>
      <c r="CE195" s="60">
        <f t="shared" si="148"/>
        <v>294.45557293177131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-2.2737367544323206E-13</v>
      </c>
      <c r="CU195" s="18">
        <f>CT195*VLOOKUP('Données projet'!$B$13,Paramètres!$A$1:$I$89,3,0)*VLOOKUP('Données projet'!$B$13,Paramètres!$A$1:$I$89,5,0)</f>
        <v>-1.2710188457276673E-13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364.18190245972994</v>
      </c>
      <c r="CZ195" s="60">
        <f t="shared" si="150"/>
        <v>509.86381152100745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-5.3205440053716299E-14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399.92909819003523</v>
      </c>
      <c r="DU195" s="60">
        <f t="shared" si="152"/>
        <v>163.7053537268381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0">
        <f t="shared" si="191"/>
        <v>293.33333333333616</v>
      </c>
      <c r="S196" s="60">
        <f ca="1">AVERAGE(OFFSET($R$3,0,0,'Données projet'!$E$9+1,1))-AVERAGE(OFFSET($H$3,0,0,'Données projet'!$E$9+1,1))</f>
        <v>512.40280113190443</v>
      </c>
      <c r="T196" s="60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1.0818439477588981E-13</v>
      </c>
      <c r="AK196" s="14">
        <f t="shared" si="164"/>
        <v>1.6104228458716316E-12</v>
      </c>
      <c r="AL196" s="22">
        <f t="shared" si="165"/>
        <v>2.9932409441277661E-12</v>
      </c>
      <c r="AM196" s="60">
        <f t="shared" ref="AM196:AM203" si="193">AL196+(AD196+AE196)*44/12</f>
        <v>293.33333333333633</v>
      </c>
      <c r="AN196" s="60">
        <f ca="1">AVERAGE(OFFSET($AM$3,0,0,'Données projet'!$E$10+1,1))-AVERAGE(OFFSET($H$3,0,0,'Données projet'!$E$10+1,1))</f>
        <v>407.20940357901344</v>
      </c>
      <c r="AO196" s="60">
        <f t="shared" si="144"/>
        <v>369.14696927548397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-1.9895196601282805E-13</v>
      </c>
      <c r="BE196" s="14">
        <f>BD196*VLOOKUP('Données projet'!$B$11,Paramètres!$A$1:$I$89,3,0)*VLOOKUP('Données projet'!$B$11,Paramètres!$A$1:$I$89,5,0)</f>
        <v>-1.738044375088066E-13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202.5548390231225</v>
      </c>
      <c r="BJ196" s="60">
        <f t="shared" si="146"/>
        <v>184.62184077734179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1.0995790944434703E-13</v>
      </c>
      <c r="CA196" s="14">
        <f t="shared" si="170"/>
        <v>1.6337280948049956E-12</v>
      </c>
      <c r="CB196" s="22">
        <f t="shared" si="171"/>
        <v>3.036919790734272E-12</v>
      </c>
      <c r="CC196" s="60">
        <f t="shared" ref="CC196:CC203" si="195">CB196+(BT196+BU196)*44/12</f>
        <v>293.33333333333633</v>
      </c>
      <c r="CD196" s="60">
        <f ca="1">AVERAGE(OFFSET($CC$3,0,0,'Données projet'!$E$12+1,1))-AVERAGE(OFFSET($H$3,0,0,'Données projet'!$E$12+1,1))</f>
        <v>544.70109088764275</v>
      </c>
      <c r="CE196" s="60">
        <f t="shared" si="148"/>
        <v>294.45557293177131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-2.2737367544323206E-13</v>
      </c>
      <c r="CU196" s="18">
        <f>CT196*VLOOKUP('Données projet'!$B$13,Paramètres!$A$1:$I$89,3,0)*VLOOKUP('Données projet'!$B$13,Paramètres!$A$1:$I$89,5,0)</f>
        <v>-1.2710188457276673E-13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364.18190245972994</v>
      </c>
      <c r="CZ196" s="60">
        <f t="shared" si="150"/>
        <v>509.86381152100745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-5.3205440053716299E-14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399.92909819003523</v>
      </c>
      <c r="DU196" s="60">
        <f t="shared" si="152"/>
        <v>163.7053537268381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0">
        <f t="shared" si="191"/>
        <v>293.33333333333616</v>
      </c>
      <c r="S197" s="60">
        <f ca="1">AVERAGE(OFFSET($R$3,0,0,'Données projet'!$E$9+1,1))-AVERAGE(OFFSET($H$3,0,0,'Données projet'!$E$9+1,1))</f>
        <v>512.40280113190443</v>
      </c>
      <c r="T197" s="60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1.0818439477588981E-13</v>
      </c>
      <c r="AK197" s="14">
        <f t="shared" si="164"/>
        <v>1.6104228458716316E-12</v>
      </c>
      <c r="AL197" s="22">
        <f t="shared" si="165"/>
        <v>2.9932409441277661E-12</v>
      </c>
      <c r="AM197" s="60">
        <f t="shared" si="193"/>
        <v>293.33333333333633</v>
      </c>
      <c r="AN197" s="60">
        <f ca="1">AVERAGE(OFFSET($AM$3,0,0,'Données projet'!$E$10+1,1))-AVERAGE(OFFSET($H$3,0,0,'Données projet'!$E$10+1,1))</f>
        <v>407.20940357901344</v>
      </c>
      <c r="AO197" s="60">
        <f t="shared" ref="AO197:AO203" si="205">$AO$3</f>
        <v>369.14696927548397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-1.9895196601282805E-13</v>
      </c>
      <c r="BE197" s="14">
        <f>BD197*VLOOKUP('Données projet'!$B$11,Paramètres!$A$1:$I$89,3,0)*VLOOKUP('Données projet'!$B$11,Paramètres!$A$1:$I$89,5,0)</f>
        <v>-1.738044375088066E-13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202.5548390231225</v>
      </c>
      <c r="BJ197" s="60">
        <f t="shared" ref="BJ197:BJ203" si="206">$BJ$3</f>
        <v>184.62184077734179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1.0995790944434703E-13</v>
      </c>
      <c r="CA197" s="14">
        <f t="shared" si="170"/>
        <v>1.6337280948049956E-12</v>
      </c>
      <c r="CB197" s="22">
        <f t="shared" si="171"/>
        <v>3.036919790734272E-12</v>
      </c>
      <c r="CC197" s="60">
        <f t="shared" si="195"/>
        <v>293.33333333333633</v>
      </c>
      <c r="CD197" s="60">
        <f ca="1">AVERAGE(OFFSET($CC$3,0,0,'Données projet'!$E$12+1,1))-AVERAGE(OFFSET($H$3,0,0,'Données projet'!$E$12+1,1))</f>
        <v>544.70109088764275</v>
      </c>
      <c r="CE197" s="60">
        <f t="shared" ref="CE197:CE203" si="207">$CE$3</f>
        <v>294.45557293177131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-2.2737367544323206E-13</v>
      </c>
      <c r="CU197" s="18">
        <f>CT197*VLOOKUP('Données projet'!$B$13,Paramètres!$A$1:$I$89,3,0)*VLOOKUP('Données projet'!$B$13,Paramètres!$A$1:$I$89,5,0)</f>
        <v>-1.2710188457276673E-13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364.18190245972994</v>
      </c>
      <c r="CZ197" s="60">
        <f t="shared" ref="CZ197:CZ203" si="208">$CZ$3</f>
        <v>509.86381152100745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-5.3205440053716299E-14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399.92909819003523</v>
      </c>
      <c r="DU197" s="60">
        <f t="shared" ref="DU197:DU203" si="209">$DU$3</f>
        <v>163.7053537268381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0">
        <f t="shared" si="191"/>
        <v>293.33333333333616</v>
      </c>
      <c r="S198" s="60">
        <f ca="1">AVERAGE(OFFSET($R$3,0,0,'Données projet'!$E$9+1,1))-AVERAGE(OFFSET($H$3,0,0,'Données projet'!$E$9+1,1))</f>
        <v>512.40280113190443</v>
      </c>
      <c r="T198" s="60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1.0818439477588981E-13</v>
      </c>
      <c r="AK198" s="14">
        <f t="shared" si="164"/>
        <v>1.6104228458716316E-12</v>
      </c>
      <c r="AL198" s="22">
        <f t="shared" si="165"/>
        <v>2.9932409441277661E-12</v>
      </c>
      <c r="AM198" s="60">
        <f t="shared" si="193"/>
        <v>293.33333333333633</v>
      </c>
      <c r="AN198" s="60">
        <f ca="1">AVERAGE(OFFSET($AM$3,0,0,'Données projet'!$E$10+1,1))-AVERAGE(OFFSET($H$3,0,0,'Données projet'!$E$10+1,1))</f>
        <v>407.20940357901344</v>
      </c>
      <c r="AO198" s="60">
        <f t="shared" si="205"/>
        <v>369.14696927548397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-1.9895196601282805E-13</v>
      </c>
      <c r="BE198" s="14">
        <f>BD198*VLOOKUP('Données projet'!$B$11,Paramètres!$A$1:$I$89,3,0)*VLOOKUP('Données projet'!$B$11,Paramètres!$A$1:$I$89,5,0)</f>
        <v>-1.738044375088066E-13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202.5548390231225</v>
      </c>
      <c r="BJ198" s="60">
        <f t="shared" si="206"/>
        <v>184.62184077734179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1.0995790944434703E-13</v>
      </c>
      <c r="CA198" s="14">
        <f t="shared" si="170"/>
        <v>1.6337280948049956E-12</v>
      </c>
      <c r="CB198" s="22">
        <f t="shared" si="171"/>
        <v>3.036919790734272E-12</v>
      </c>
      <c r="CC198" s="60">
        <f t="shared" si="195"/>
        <v>293.33333333333633</v>
      </c>
      <c r="CD198" s="60">
        <f ca="1">AVERAGE(OFFSET($CC$3,0,0,'Données projet'!$E$12+1,1))-AVERAGE(OFFSET($H$3,0,0,'Données projet'!$E$12+1,1))</f>
        <v>544.70109088764275</v>
      </c>
      <c r="CE198" s="60">
        <f t="shared" si="207"/>
        <v>294.45557293177131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-2.2737367544323206E-13</v>
      </c>
      <c r="CU198" s="18">
        <f>CT198*VLOOKUP('Données projet'!$B$13,Paramètres!$A$1:$I$89,3,0)*VLOOKUP('Données projet'!$B$13,Paramètres!$A$1:$I$89,5,0)</f>
        <v>-1.2710188457276673E-13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364.18190245972994</v>
      </c>
      <c r="CZ198" s="60">
        <f t="shared" si="208"/>
        <v>509.86381152100745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-5.3205440053716299E-14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399.92909819003523</v>
      </c>
      <c r="DU198" s="60">
        <f t="shared" si="209"/>
        <v>163.7053537268381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0">
        <f t="shared" si="191"/>
        <v>293.33333333333616</v>
      </c>
      <c r="S199" s="60">
        <f ca="1">AVERAGE(OFFSET($R$3,0,0,'Données projet'!$E$9+1,1))-AVERAGE(OFFSET($H$3,0,0,'Données projet'!$E$9+1,1))</f>
        <v>512.40280113190443</v>
      </c>
      <c r="T199" s="60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1.0818439477588981E-13</v>
      </c>
      <c r="AK199" s="14">
        <f t="shared" si="164"/>
        <v>1.6104228458716316E-12</v>
      </c>
      <c r="AL199" s="22">
        <f t="shared" si="165"/>
        <v>2.9932409441277661E-12</v>
      </c>
      <c r="AM199" s="60">
        <f t="shared" si="193"/>
        <v>293.33333333333633</v>
      </c>
      <c r="AN199" s="60">
        <f ca="1">AVERAGE(OFFSET($AM$3,0,0,'Données projet'!$E$10+1,1))-AVERAGE(OFFSET($H$3,0,0,'Données projet'!$E$10+1,1))</f>
        <v>407.20940357901344</v>
      </c>
      <c r="AO199" s="60">
        <f t="shared" si="205"/>
        <v>369.14696927548397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-1.9895196601282805E-13</v>
      </c>
      <c r="BE199" s="14">
        <f>BD199*VLOOKUP('Données projet'!$B$11,Paramètres!$A$1:$I$89,3,0)*VLOOKUP('Données projet'!$B$11,Paramètres!$A$1:$I$89,5,0)</f>
        <v>-1.738044375088066E-13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202.5548390231225</v>
      </c>
      <c r="BJ199" s="60">
        <f t="shared" si="206"/>
        <v>184.62184077734179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1.0995790944434703E-13</v>
      </c>
      <c r="CA199" s="14">
        <f t="shared" si="170"/>
        <v>1.6337280948049956E-12</v>
      </c>
      <c r="CB199" s="22">
        <f t="shared" si="171"/>
        <v>3.036919790734272E-12</v>
      </c>
      <c r="CC199" s="60">
        <f t="shared" si="195"/>
        <v>293.33333333333633</v>
      </c>
      <c r="CD199" s="60">
        <f ca="1">AVERAGE(OFFSET($CC$3,0,0,'Données projet'!$E$12+1,1))-AVERAGE(OFFSET($H$3,0,0,'Données projet'!$E$12+1,1))</f>
        <v>544.70109088764275</v>
      </c>
      <c r="CE199" s="60">
        <f t="shared" si="207"/>
        <v>294.45557293177131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-2.2737367544323206E-13</v>
      </c>
      <c r="CU199" s="18">
        <f>CT199*VLOOKUP('Données projet'!$B$13,Paramètres!$A$1:$I$89,3,0)*VLOOKUP('Données projet'!$B$13,Paramètres!$A$1:$I$89,5,0)</f>
        <v>-1.2710188457276673E-13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364.18190245972994</v>
      </c>
      <c r="CZ199" s="60">
        <f t="shared" si="208"/>
        <v>509.86381152100745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-5.3205440053716299E-14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399.92909819003523</v>
      </c>
      <c r="DU199" s="60">
        <f t="shared" si="209"/>
        <v>163.7053537268381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0">
        <f t="shared" si="191"/>
        <v>293.33333333333616</v>
      </c>
      <c r="S200" s="60">
        <f ca="1">AVERAGE(OFFSET($R$3,0,0,'Données projet'!$E$9+1,1))-AVERAGE(OFFSET($H$3,0,0,'Données projet'!$E$9+1,1))</f>
        <v>512.40280113190443</v>
      </c>
      <c r="T200" s="60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1.0818439477588981E-13</v>
      </c>
      <c r="AK200" s="14">
        <f t="shared" si="164"/>
        <v>1.6104228458716316E-12</v>
      </c>
      <c r="AL200" s="22">
        <f t="shared" si="165"/>
        <v>2.9932409441277661E-12</v>
      </c>
      <c r="AM200" s="60">
        <f t="shared" si="193"/>
        <v>293.33333333333633</v>
      </c>
      <c r="AN200" s="60">
        <f ca="1">AVERAGE(OFFSET($AM$3,0,0,'Données projet'!$E$10+1,1))-AVERAGE(OFFSET($H$3,0,0,'Données projet'!$E$10+1,1))</f>
        <v>407.20940357901344</v>
      </c>
      <c r="AO200" s="60">
        <f t="shared" si="205"/>
        <v>369.14696927548397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-1.9895196601282805E-13</v>
      </c>
      <c r="BE200" s="14">
        <f>BD200*VLOOKUP('Données projet'!$B$11,Paramètres!$A$1:$I$89,3,0)*VLOOKUP('Données projet'!$B$11,Paramètres!$A$1:$I$89,5,0)</f>
        <v>-1.738044375088066E-13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202.5548390231225</v>
      </c>
      <c r="BJ200" s="60">
        <f t="shared" si="206"/>
        <v>184.62184077734179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1.0995790944434703E-13</v>
      </c>
      <c r="CA200" s="14">
        <f t="shared" si="170"/>
        <v>1.6337280948049956E-12</v>
      </c>
      <c r="CB200" s="22">
        <f t="shared" si="171"/>
        <v>3.036919790734272E-12</v>
      </c>
      <c r="CC200" s="60">
        <f t="shared" si="195"/>
        <v>293.33333333333633</v>
      </c>
      <c r="CD200" s="60">
        <f ca="1">AVERAGE(OFFSET($CC$3,0,0,'Données projet'!$E$12+1,1))-AVERAGE(OFFSET($H$3,0,0,'Données projet'!$E$12+1,1))</f>
        <v>544.70109088764275</v>
      </c>
      <c r="CE200" s="60">
        <f t="shared" si="207"/>
        <v>294.45557293177131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-2.2737367544323206E-13</v>
      </c>
      <c r="CU200" s="18">
        <f>CT200*VLOOKUP('Données projet'!$B$13,Paramètres!$A$1:$I$89,3,0)*VLOOKUP('Données projet'!$B$13,Paramètres!$A$1:$I$89,5,0)</f>
        <v>-1.2710188457276673E-13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364.18190245972994</v>
      </c>
      <c r="CZ200" s="60">
        <f t="shared" si="208"/>
        <v>509.86381152100745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-5.3205440053716299E-14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399.92909819003523</v>
      </c>
      <c r="DU200" s="60">
        <f t="shared" si="209"/>
        <v>163.7053537268381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0">
        <f t="shared" si="191"/>
        <v>293.33333333333616</v>
      </c>
      <c r="S201" s="60">
        <f ca="1">AVERAGE(OFFSET($R$3,0,0,'Données projet'!$E$9+1,1))-AVERAGE(OFFSET($H$3,0,0,'Données projet'!$E$9+1,1))</f>
        <v>512.40280113190443</v>
      </c>
      <c r="T201" s="60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1.0818439477588981E-13</v>
      </c>
      <c r="AK201" s="14">
        <f t="shared" si="164"/>
        <v>1.6104228458716316E-12</v>
      </c>
      <c r="AL201" s="22">
        <f t="shared" si="165"/>
        <v>2.9932409441277661E-12</v>
      </c>
      <c r="AM201" s="60">
        <f t="shared" si="193"/>
        <v>293.33333333333633</v>
      </c>
      <c r="AN201" s="60">
        <f ca="1">AVERAGE(OFFSET($AM$3,0,0,'Données projet'!$E$10+1,1))-AVERAGE(OFFSET($H$3,0,0,'Données projet'!$E$10+1,1))</f>
        <v>407.20940357901344</v>
      </c>
      <c r="AO201" s="60">
        <f t="shared" si="205"/>
        <v>369.14696927548397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-1.9895196601282805E-13</v>
      </c>
      <c r="BE201" s="14">
        <f>BD201*VLOOKUP('Données projet'!$B$11,Paramètres!$A$1:$I$89,3,0)*VLOOKUP('Données projet'!$B$11,Paramètres!$A$1:$I$89,5,0)</f>
        <v>-1.738044375088066E-13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202.5548390231225</v>
      </c>
      <c r="BJ201" s="60">
        <f t="shared" si="206"/>
        <v>184.62184077734179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1.0995790944434703E-13</v>
      </c>
      <c r="CA201" s="14">
        <f t="shared" si="170"/>
        <v>1.6337280948049956E-12</v>
      </c>
      <c r="CB201" s="22">
        <f t="shared" si="171"/>
        <v>3.036919790734272E-12</v>
      </c>
      <c r="CC201" s="60">
        <f t="shared" si="195"/>
        <v>293.33333333333633</v>
      </c>
      <c r="CD201" s="60">
        <f ca="1">AVERAGE(OFFSET($CC$3,0,0,'Données projet'!$E$12+1,1))-AVERAGE(OFFSET($H$3,0,0,'Données projet'!$E$12+1,1))</f>
        <v>544.70109088764275</v>
      </c>
      <c r="CE201" s="60">
        <f t="shared" si="207"/>
        <v>294.45557293177131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-2.2737367544323206E-13</v>
      </c>
      <c r="CU201" s="18">
        <f>CT201*VLOOKUP('Données projet'!$B$13,Paramètres!$A$1:$I$89,3,0)*VLOOKUP('Données projet'!$B$13,Paramètres!$A$1:$I$89,5,0)</f>
        <v>-1.2710188457276673E-13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364.18190245972994</v>
      </c>
      <c r="CZ201" s="60">
        <f t="shared" si="208"/>
        <v>509.86381152100745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-5.3205440053716299E-14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399.92909819003523</v>
      </c>
      <c r="DU201" s="60">
        <f t="shared" si="209"/>
        <v>163.7053537268381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0">
        <f t="shared" si="191"/>
        <v>293.33333333333616</v>
      </c>
      <c r="S202" s="60">
        <f ca="1">AVERAGE(OFFSET($R$3,0,0,'Données projet'!$E$9+1,1))-AVERAGE(OFFSET($H$3,0,0,'Données projet'!$E$9+1,1))</f>
        <v>512.40280113190443</v>
      </c>
      <c r="T202" s="60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1.0818439477588981E-13</v>
      </c>
      <c r="AK202" s="14">
        <f t="shared" si="164"/>
        <v>1.6104228458716316E-12</v>
      </c>
      <c r="AL202" s="22">
        <f t="shared" si="165"/>
        <v>2.9932409441277661E-12</v>
      </c>
      <c r="AM202" s="60">
        <f t="shared" si="193"/>
        <v>293.33333333333633</v>
      </c>
      <c r="AN202" s="60">
        <f ca="1">AVERAGE(OFFSET($AM$3,0,0,'Données projet'!$E$10+1,1))-AVERAGE(OFFSET($H$3,0,0,'Données projet'!$E$10+1,1))</f>
        <v>407.20940357901344</v>
      </c>
      <c r="AO202" s="60">
        <f t="shared" si="205"/>
        <v>369.14696927548397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-1.9895196601282805E-13</v>
      </c>
      <c r="BE202" s="14">
        <f>BD202*VLOOKUP('Données projet'!$B$11,Paramètres!$A$1:$I$89,3,0)*VLOOKUP('Données projet'!$B$11,Paramètres!$A$1:$I$89,5,0)</f>
        <v>-1.738044375088066E-13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202.5548390231225</v>
      </c>
      <c r="BJ202" s="60">
        <f t="shared" si="206"/>
        <v>184.62184077734179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1.0995790944434703E-13</v>
      </c>
      <c r="CA202" s="14">
        <f t="shared" si="170"/>
        <v>1.6337280948049956E-12</v>
      </c>
      <c r="CB202" s="22">
        <f t="shared" si="171"/>
        <v>3.036919790734272E-12</v>
      </c>
      <c r="CC202" s="60">
        <f t="shared" si="195"/>
        <v>293.33333333333633</v>
      </c>
      <c r="CD202" s="60">
        <f ca="1">AVERAGE(OFFSET($CC$3,0,0,'Données projet'!$E$12+1,1))-AVERAGE(OFFSET($H$3,0,0,'Données projet'!$E$12+1,1))</f>
        <v>544.70109088764275</v>
      </c>
      <c r="CE202" s="60">
        <f t="shared" si="207"/>
        <v>294.45557293177131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-2.2737367544323206E-13</v>
      </c>
      <c r="CU202" s="18">
        <f>CT202*VLOOKUP('Données projet'!$B$13,Paramètres!$A$1:$I$89,3,0)*VLOOKUP('Données projet'!$B$13,Paramètres!$A$1:$I$89,5,0)</f>
        <v>-1.2710188457276673E-13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364.18190245972994</v>
      </c>
      <c r="CZ202" s="60">
        <f t="shared" si="208"/>
        <v>509.86381152100745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-5.3205440053716299E-14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399.92909819003523</v>
      </c>
      <c r="DU202" s="60">
        <f t="shared" si="209"/>
        <v>163.7053537268381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0">
        <f t="shared" si="191"/>
        <v>293.33333333333616</v>
      </c>
      <c r="S203" s="60">
        <f ca="1">AVERAGE(OFFSET($R$3,0,0,'Données projet'!$E$9+1,1))-AVERAGE(OFFSET($H$3,0,0,'Données projet'!$E$9+1,1))</f>
        <v>512.40280113190443</v>
      </c>
      <c r="T203" s="60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1.0818439477588981E-13</v>
      </c>
      <c r="AK203" s="14">
        <f t="shared" si="164"/>
        <v>1.6104228458716316E-12</v>
      </c>
      <c r="AL203" s="22">
        <f t="shared" si="165"/>
        <v>2.9932409441277661E-12</v>
      </c>
      <c r="AM203" s="60">
        <f t="shared" si="193"/>
        <v>293.33333333333633</v>
      </c>
      <c r="AN203" s="60">
        <f ca="1">AVERAGE(OFFSET($AM$3,0,0,'Données projet'!$E$10+1,1))-AVERAGE(OFFSET($H$3,0,0,'Données projet'!$E$10+1,1))</f>
        <v>407.20940357901344</v>
      </c>
      <c r="AO203" s="60">
        <f t="shared" si="205"/>
        <v>369.14696927548397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-1.9895196601282805E-13</v>
      </c>
      <c r="BE203" s="14">
        <f>BD203*VLOOKUP('Données projet'!$B$11,Paramètres!$A$1:$I$89,3,0)*VLOOKUP('Données projet'!$B$11,Paramètres!$A$1:$I$89,5,0)</f>
        <v>-1.738044375088066E-13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202.5548390231225</v>
      </c>
      <c r="BJ203" s="60">
        <f t="shared" si="206"/>
        <v>184.62184077734179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1.0995790944434703E-13</v>
      </c>
      <c r="CA203" s="14">
        <f t="shared" si="170"/>
        <v>1.6337280948049956E-12</v>
      </c>
      <c r="CB203" s="22">
        <f t="shared" si="171"/>
        <v>3.036919790734272E-12</v>
      </c>
      <c r="CC203" s="60">
        <f t="shared" si="195"/>
        <v>293.33333333333633</v>
      </c>
      <c r="CD203" s="60">
        <f ca="1">AVERAGE(OFFSET($CC$3,0,0,'Données projet'!$E$12+1,1))-AVERAGE(OFFSET($H$3,0,0,'Données projet'!$E$12+1,1))</f>
        <v>544.70109088764275</v>
      </c>
      <c r="CE203" s="60">
        <f t="shared" si="207"/>
        <v>294.45557293177131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-2.2737367544323206E-13</v>
      </c>
      <c r="CU203" s="18">
        <f>CT203*VLOOKUP('Données projet'!$B$13,Paramètres!$A$1:$I$89,3,0)*VLOOKUP('Données projet'!$B$13,Paramètres!$A$1:$I$89,5,0)</f>
        <v>-1.2710188457276673E-13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364.18190245972994</v>
      </c>
      <c r="CZ203" s="60">
        <f t="shared" si="208"/>
        <v>509.86381152100745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-5.3205440053716299E-14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399.92909819003523</v>
      </c>
      <c r="DU203" s="60">
        <f t="shared" si="209"/>
        <v>163.7053537268381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1.2392705892426346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1.2530706241207821</v>
      </c>
      <c r="BA205" s="86">
        <f>EXP(LN('Données projet'!B88)/'Données projet'!A88)</f>
        <v>1.1564385340088972</v>
      </c>
      <c r="BV205" s="86">
        <f>EXP(LN('Données projet'!B114)/'Données projet'!A114)</f>
        <v>1.2392705892426346</v>
      </c>
      <c r="CQ205" s="86">
        <f>EXP(LN('Données projet'!B140)/'Données projet'!A140)</f>
        <v>1.2680984338542187</v>
      </c>
      <c r="DL205" s="86">
        <f>EXP(LN('Données projet'!B166)/'Données projet'!A166)</f>
        <v>1.1812937373976771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A26" sqref="A26:C28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E2" workbookViewId="0">
      <selection activeCell="L6" sqref="L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5.3759977770052858</v>
      </c>
      <c r="C6" s="154">
        <f ca="1">IF(OR('Données projet'!B9="",'Données projet'!C9="",'Données projet'!C9=0%),0,Calculateur!S3)</f>
        <v>512.40280113190443</v>
      </c>
      <c r="D6" s="154">
        <f>IF(OR('Données projet'!B9="",'Données projet'!C9="",'Données projet'!C9=0%),0,Calculateur!T3)</f>
        <v>278.21741231699929</v>
      </c>
      <c r="E6" s="154">
        <f ca="1">MIN(C6,D6)</f>
        <v>278.21741231699929</v>
      </c>
      <c r="F6" s="154">
        <f ca="1">E6*B6</f>
        <v>1495.6961901403513</v>
      </c>
      <c r="G6" s="154">
        <f ca="1">F6*(100%-'Données projet'!$C$24)*(100%-'Données projet'!$C$25)*(100%-'Données projet'!$C$26)*(100%-'Données projet'!$C$27)</f>
        <v>1346.1265711263161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45.695981104544927</v>
      </c>
      <c r="K6" s="158">
        <f>J6*(100%-'Données projet'!$C$24)*(100%-'Données projet'!$C$25)*(100%-'Données projet'!$C$26)*(100%-'Données projet'!$C$27)</f>
        <v>41.126382994090434</v>
      </c>
      <c r="L6" s="159">
        <f ca="1">G6+I6+K6</f>
        <v>1387.2529541204065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Charme</v>
      </c>
      <c r="B7" s="161">
        <f>'Données projet'!D10</f>
        <v>0.6636045393506812</v>
      </c>
      <c r="C7" s="154">
        <f ca="1">IF(OR('Données projet'!B10="",'Données projet'!C10="",'Données projet'!C10=0%),0,Calculateur!AN3)</f>
        <v>407.20940357901344</v>
      </c>
      <c r="D7" s="154">
        <f>IF(OR('Données projet'!B10="",'Données projet'!C10="",'Données projet'!C10=0%),0,Calculateur!AO3)</f>
        <v>369.14696927548397</v>
      </c>
      <c r="E7" s="154">
        <f t="shared" ref="E7:E15" ca="1" si="0">MIN(C7,D7)</f>
        <v>369.14696927548397</v>
      </c>
      <c r="F7" s="154">
        <f t="shared" ref="F7:F15" ca="1" si="1">E7*B7</f>
        <v>244.96760449875759</v>
      </c>
      <c r="G7" s="154">
        <f ca="1">F7*(100%-'Données projet'!$C$24)*(100%-'Données projet'!$C$25)*(100%-'Données projet'!$C$26)*(100%-'Données projet'!$C$27)</f>
        <v>220.47084404888184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8.6140973858021113</v>
      </c>
      <c r="K7" s="158">
        <f>J7*(100%-'Données projet'!$C$24)*(100%-'Données projet'!$C$25)*(100%-'Données projet'!$C$26)*(100%-'Données projet'!$C$27)</f>
        <v>7.7526876472219</v>
      </c>
      <c r="L7" s="159">
        <f t="shared" ref="L7:L15" ca="1" si="2">G7+I7+K7</f>
        <v>228.22353169610375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Erable champêtre</v>
      </c>
      <c r="B8" s="161">
        <f>'Données projet'!D11</f>
        <v>0.46458479356584365</v>
      </c>
      <c r="C8" s="154">
        <f ca="1">IF(OR('Données projet'!B11="",'Données projet'!C11="",'Données projet'!C11=0%),0,Calculateur!BI3)</f>
        <v>202.5548390231225</v>
      </c>
      <c r="D8" s="154">
        <f>IF(OR('Données projet'!B11="",'Données projet'!C11="",'Données projet'!C11=0%),0,Calculateur!BJ3)</f>
        <v>184.62184077734179</v>
      </c>
      <c r="E8" s="154">
        <f t="shared" ca="1" si="0"/>
        <v>184.62184077734179</v>
      </c>
      <c r="F8" s="154">
        <f t="shared" ca="1" si="1"/>
        <v>85.772499785287394</v>
      </c>
      <c r="G8" s="154">
        <f ca="1">F8*(100%-'Données projet'!$C$24)*(100%-'Données projet'!$C$25)*(100%-'Données projet'!$C$26)*(100%-'Données projet'!$C$27)</f>
        <v>77.195249806758653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2.009329232172274</v>
      </c>
      <c r="K8" s="158">
        <f>J8*(100%-'Données projet'!$C$24)*(100%-'Données projet'!$C$25)*(100%-'Données projet'!$C$26)*(100%-'Données projet'!$C$27)</f>
        <v>1.8083963089550465</v>
      </c>
      <c r="L8" s="159">
        <f t="shared" ca="1" si="2"/>
        <v>79.003646115713707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Alisier torminal</v>
      </c>
      <c r="B9" s="161">
        <f>'Données projet'!D12</f>
        <v>6.6545301996168579E-2</v>
      </c>
      <c r="C9" s="154">
        <f ca="1">IF(OR('Données projet'!B12="",'Données projet'!C12="",'Données projet'!C12=0%),0,Calculateur!CD3)</f>
        <v>544.70109088764275</v>
      </c>
      <c r="D9" s="154">
        <f>IF(OR('Données projet'!B12="",'Données projet'!C12="",'Données projet'!C12=0%),0,Calculateur!CE3)</f>
        <v>294.45557293177131</v>
      </c>
      <c r="E9" s="154">
        <f t="shared" ca="1" si="0"/>
        <v>294.45557293177131</v>
      </c>
      <c r="F9" s="154">
        <f t="shared" ca="1" si="1"/>
        <v>19.594635025199565</v>
      </c>
      <c r="G9" s="154">
        <f ca="1">F9*(100%-'Données projet'!$C$24)*(100%-'Données projet'!$C$25)*(100%-'Données projet'!$C$26)*(100%-'Données projet'!$C$27)</f>
        <v>17.63517152267961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0.56563506696743293</v>
      </c>
      <c r="K9" s="158">
        <f>J9*(100%-'Données projet'!$C$24)*(100%-'Données projet'!$C$25)*(100%-'Données projet'!$C$26)*(100%-'Données projet'!$C$27)</f>
        <v>0.50907156027068967</v>
      </c>
      <c r="L9" s="159">
        <f t="shared" ca="1" si="2"/>
        <v>18.1442430829503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Douglas</v>
      </c>
      <c r="B10" s="161">
        <f>'Données projet'!D13</f>
        <v>1.1296337940410104</v>
      </c>
      <c r="C10" s="154">
        <f ca="1">IF(OR('Données projet'!B13="",'Données projet'!C13="",'Données projet'!C13=0%),0,Calculateur!CY3)</f>
        <v>364.18190245972994</v>
      </c>
      <c r="D10" s="154">
        <f>IF(OR('Données projet'!B13="",'Données projet'!C13="",'Données projet'!C13=0%),0,Calculateur!CZ3)</f>
        <v>509.86381152100745</v>
      </c>
      <c r="E10" s="154">
        <f t="shared" ca="1" si="0"/>
        <v>364.18190245972994</v>
      </c>
      <c r="F10" s="154">
        <f t="shared" ca="1" si="1"/>
        <v>411.39218419665792</v>
      </c>
      <c r="G10" s="154">
        <f ca="1">F10*(100%-'Données projet'!$C$24)*(100%-'Données projet'!$C$25)*(100%-'Données projet'!$C$26)*(100%-'Données projet'!$C$27)</f>
        <v>370.25296577699214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70.432667058457</v>
      </c>
      <c r="K10" s="158">
        <f>J10*(100%-'Données projet'!$C$24)*(100%-'Données projet'!$C$25)*(100%-'Données projet'!$C$26)*(100%-'Données projet'!$C$27)</f>
        <v>63.389400352611304</v>
      </c>
      <c r="L10" s="159">
        <f t="shared" ca="1" si="2"/>
        <v>433.64236612960343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Cèdre de l'Atlas</v>
      </c>
      <c r="B11" s="161">
        <f>'Données projet'!D14</f>
        <v>1.1296337940410104</v>
      </c>
      <c r="C11" s="154">
        <f ca="1">IF(OR('Données projet'!B14="",'Données projet'!C14="",'Données projet'!C14=0%),0,Calculateur!DT3)</f>
        <v>399.92909819003523</v>
      </c>
      <c r="D11" s="154">
        <f>IF(OR('Données projet'!B14="",'Données projet'!C14="",'Données projet'!C14=0%),0,Calculateur!DU3)</f>
        <v>163.7053537268381</v>
      </c>
      <c r="E11" s="154">
        <f t="shared" ca="1" si="0"/>
        <v>163.7053537268381</v>
      </c>
      <c r="F11" s="154">
        <f t="shared" ca="1" si="1"/>
        <v>184.92709983527379</v>
      </c>
      <c r="G11" s="154">
        <f ca="1">F11*(100%-'Données projet'!$C$24)*(100%-'Données projet'!$C$25)*(100%-'Données projet'!$C$26)*(100%-'Données projet'!$C$27)</f>
        <v>166.43438985174643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ca="1" si="2"/>
        <v>166.43438985174643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2442.3502134815271</v>
      </c>
      <c r="G16" s="173">
        <f t="shared" ca="1" si="3"/>
        <v>2198.1151921333749</v>
      </c>
      <c r="H16" s="174">
        <f t="shared" si="3"/>
        <v>0</v>
      </c>
      <c r="I16" s="174">
        <f t="shared" si="3"/>
        <v>0</v>
      </c>
      <c r="J16" s="175">
        <f t="shared" si="3"/>
        <v>127.31770984794375</v>
      </c>
      <c r="K16" s="175">
        <f t="shared" si="3"/>
        <v>114.58593886314938</v>
      </c>
      <c r="L16" s="176">
        <f t="shared" ca="1" si="3"/>
        <v>2312.7011309965237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Charme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Erable champêtre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Alisier torminal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Douglas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Cèdre de l'Atlas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O1" zoomScale="85" zoomScaleNormal="85" workbookViewId="0">
      <selection activeCell="V10" sqref="V10:V1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1390.80569085927</v>
      </c>
      <c r="U10" s="188">
        <f>'Données projet'!D9</f>
        <v>5.3759977770052858</v>
      </c>
      <c r="V10" s="187">
        <f>U10*T10</f>
        <v>7476.9683023057369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Charme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591.85838165147857</v>
      </c>
      <c r="U11" s="188">
        <f>'Données projet'!D10</f>
        <v>0.6636045393506812</v>
      </c>
      <c r="V11" s="187">
        <f t="shared" ref="V11" si="0">U11*T11</f>
        <v>392.75990871666909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Erable champêtre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662.49993069277048</v>
      </c>
      <c r="U12" s="188">
        <f>'Données projet'!D11</f>
        <v>0.46458479356584365</v>
      </c>
      <c r="V12" s="187">
        <f t="shared" ref="V12:V19" si="1">U12*T12</f>
        <v>307.78739353828649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Alisier torminal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857.37082333508488</v>
      </c>
      <c r="U13" s="188">
        <f>'Données projet'!D12</f>
        <v>6.6545301996168579E-2</v>
      </c>
      <c r="V13" s="187">
        <f t="shared" si="1"/>
        <v>57.054000361536922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Douglas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5991.1261892900875</v>
      </c>
      <c r="U14" s="188">
        <f>'Données projet'!D13</f>
        <v>1.1296337940410104</v>
      </c>
      <c r="V14" s="187">
        <f t="shared" si="1"/>
        <v>6767.778607786222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>
        <v>1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Cèdre de l'Atlas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1417.5407134835123</v>
      </c>
      <c r="U15" s="188">
        <f>'Données projet'!D14</f>
        <v>1.1296337940410104</v>
      </c>
      <c r="V15" s="187">
        <f t="shared" si="1"/>
        <v>1601.3018943799807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/>
      <c r="D20" s="209" t="s">
        <v>132</v>
      </c>
      <c r="E20" s="204"/>
      <c r="F20" s="259"/>
      <c r="G20" s="325"/>
      <c r="H20" s="201">
        <v>1</v>
      </c>
      <c r="I20" s="202">
        <v>11000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/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/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-76343.7183139642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34</v>
      </c>
      <c r="C24" s="204">
        <v>10</v>
      </c>
      <c r="D24" s="192">
        <f t="shared" ref="D24:D42" si="2">B24*C24</f>
        <v>340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37367.114516287569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200</v>
      </c>
      <c r="Q25" s="263"/>
      <c r="R25" s="25"/>
      <c r="S25" s="196" t="s">
        <v>266</v>
      </c>
      <c r="T25" s="339">
        <f ca="1">T23-T24</f>
        <v>-113710.83283025178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56</v>
      </c>
      <c r="C26" s="204">
        <v>20</v>
      </c>
      <c r="D26" s="192">
        <f t="shared" si="2"/>
        <v>1120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56</v>
      </c>
      <c r="C28" s="204">
        <v>30</v>
      </c>
      <c r="D28" s="192">
        <f t="shared" si="2"/>
        <v>1680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56</v>
      </c>
      <c r="C30" s="204">
        <v>40</v>
      </c>
      <c r="D30" s="192">
        <f t="shared" si="2"/>
        <v>2240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4231.8362985603135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56</v>
      </c>
      <c r="C32" s="204">
        <v>50</v>
      </c>
      <c r="D32" s="192">
        <f t="shared" si="2"/>
        <v>2800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200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56</v>
      </c>
      <c r="C34" s="204">
        <v>60</v>
      </c>
      <c r="D34" s="192">
        <f t="shared" si="2"/>
        <v>3360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191.38755980861245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183.14599024747605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85</v>
      </c>
      <c r="B36" s="191">
        <f>'Données projet'!D49</f>
        <v>56</v>
      </c>
      <c r="C36" s="204">
        <v>70</v>
      </c>
      <c r="D36" s="192">
        <f t="shared" si="2"/>
        <v>3920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175.25932081098188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95</v>
      </c>
      <c r="B37" s="191">
        <f>'Données projet'!D50</f>
        <v>56</v>
      </c>
      <c r="C37" s="204">
        <v>75</v>
      </c>
      <c r="D37" s="192">
        <f t="shared" si="2"/>
        <v>4200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167.71226871864297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105</v>
      </c>
      <c r="B38" s="191">
        <f>'Données projet'!D51</f>
        <v>53</v>
      </c>
      <c r="C38" s="204">
        <v>80</v>
      </c>
      <c r="D38" s="192">
        <f t="shared" si="2"/>
        <v>4240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160.49020930013683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125</v>
      </c>
      <c r="B39" s="191">
        <f>'Données projet'!D52</f>
        <v>45</v>
      </c>
      <c r="C39" s="204">
        <v>90</v>
      </c>
      <c r="D39" s="192">
        <f t="shared" si="2"/>
        <v>4050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153.57914765563336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135</v>
      </c>
      <c r="B40" s="191">
        <f>'Données projet'!D53</f>
        <v>43</v>
      </c>
      <c r="C40" s="204">
        <v>100</v>
      </c>
      <c r="D40" s="192">
        <f t="shared" si="2"/>
        <v>4300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146.96569153649125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145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140.63702539377158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355</v>
      </c>
      <c r="C42" s="204">
        <v>200</v>
      </c>
      <c r="D42" s="192">
        <f t="shared" si="2"/>
        <v>71000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134.58088554427903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128.78553640600865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123.23974775694609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Charme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117.93277297315417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112.85432820397527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107.99457244399551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103.34408846315358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98.893864558041756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94.635277089035171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90.560073769411659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/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86.660357674078142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/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82.92857193691691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79.357485107097517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20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75.940177135978502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25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72.67002596744355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30</v>
      </c>
      <c r="B57" s="191">
        <f>'Données projet'!D65</f>
        <v>51.92307692307692</v>
      </c>
      <c r="C57" s="202">
        <v>10</v>
      </c>
      <c r="D57" s="189">
        <f t="shared" si="4"/>
        <v>519.23076923076917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69.540694705687613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35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66.546119335586241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40</v>
      </c>
      <c r="B59" s="191">
        <f>'Données projet'!D67</f>
        <v>34.615384615384613</v>
      </c>
      <c r="C59" s="202">
        <v>15</v>
      </c>
      <c r="D59" s="189">
        <f t="shared" si="4"/>
        <v>519.23076923076917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63.680496971852875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45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60.938274614213277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50</v>
      </c>
      <c r="B61" s="191">
        <f>'Données projet'!D69</f>
        <v>34.615384615384613</v>
      </c>
      <c r="C61" s="202">
        <v>20</v>
      </c>
      <c r="D61" s="189">
        <f t="shared" si="4"/>
        <v>692.30769230769226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58.314138386806981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55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55.803003240963605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60</v>
      </c>
      <c r="B63" s="191">
        <f>'Données projet'!D71</f>
        <v>33.974358974358971</v>
      </c>
      <c r="C63" s="202">
        <v>25</v>
      </c>
      <c r="D63" s="189">
        <f t="shared" si="4"/>
        <v>849.35897435897425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53.4000031014006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65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51.100481436746975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70</v>
      </c>
      <c r="B65" s="191">
        <f>'Données projet'!D73</f>
        <v>31.410256410256409</v>
      </c>
      <c r="C65" s="202">
        <v>30</v>
      </c>
      <c r="D65" s="189">
        <f t="shared" si="4"/>
        <v>942.30769230769226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48.899982236121538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75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46.79424137427899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80</v>
      </c>
      <c r="B67" s="191">
        <f>'Données projet'!D75</f>
        <v>30.128205128205128</v>
      </c>
      <c r="C67" s="202">
        <v>40</v>
      </c>
      <c r="D67" s="189">
        <f t="shared" si="4"/>
        <v>1205.1282051282051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44.779178348592339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85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42.850888371858694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90</v>
      </c>
      <c r="B69" s="191">
        <f>'Données projet'!D77</f>
        <v>28.205128205128204</v>
      </c>
      <c r="C69" s="202">
        <v>50</v>
      </c>
      <c r="D69" s="189">
        <f t="shared" si="4"/>
        <v>1410.2564102564102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41.005634805606419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95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39.23984191924059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100</v>
      </c>
      <c r="B71" s="191">
        <f>'Données projet'!D79</f>
        <v>26.282051282051281</v>
      </c>
      <c r="C71" s="202">
        <v>60</v>
      </c>
      <c r="D71" s="189">
        <f t="shared" si="4"/>
        <v>1576.9230769230769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37.550087960995789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110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35.933098527268697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120</v>
      </c>
      <c r="B73" s="191">
        <f>'Données projet'!D81</f>
        <v>285.89743589743591</v>
      </c>
      <c r="C73" s="202">
        <v>70</v>
      </c>
      <c r="D73" s="189">
        <f t="shared" si="4"/>
        <v>20012.820512820515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34.385740217482017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32.905014562183752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31.488052212616033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Erable champêtre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30.132107380493814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28.834552517218963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27.592873222219101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26.404663370544601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25.267620450281914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24.179541100748253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23.138316842821293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22.141929993130429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/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21.188449754191801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20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20.276028472910816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25</v>
      </c>
      <c r="B86" s="191">
        <f>'Données projet'!D89</f>
        <v>17.3</v>
      </c>
      <c r="C86" s="202">
        <v>10</v>
      </c>
      <c r="D86" s="189">
        <f t="shared" ref="D86:D104" si="6">B86*C86</f>
        <v>173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19.402898060201739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30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18.567366564786358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35</v>
      </c>
      <c r="B88" s="191">
        <f>'Données projet'!D91</f>
        <v>28</v>
      </c>
      <c r="C88" s="202">
        <v>15</v>
      </c>
      <c r="D88" s="189">
        <f t="shared" si="6"/>
        <v>420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str">
        <f>IF(O87+1&lt;=MIN('Données projet'!$E$9:$E$18),O87+1,"STOP")</f>
        <v>STOP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40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45</v>
      </c>
      <c r="B90" s="191">
        <f>'Données projet'!D93</f>
        <v>28</v>
      </c>
      <c r="C90" s="202">
        <v>20</v>
      </c>
      <c r="D90" s="189">
        <f t="shared" si="6"/>
        <v>560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50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55</v>
      </c>
      <c r="B92" s="191">
        <f>'Données projet'!D95</f>
        <v>19.7</v>
      </c>
      <c r="C92" s="202">
        <v>30</v>
      </c>
      <c r="D92" s="189">
        <f t="shared" si="6"/>
        <v>591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60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65</v>
      </c>
      <c r="B94" s="191">
        <f>'Données projet'!D97</f>
        <v>12.7</v>
      </c>
      <c r="C94" s="202">
        <v>50</v>
      </c>
      <c r="D94" s="189">
        <f t="shared" si="6"/>
        <v>635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70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75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80</v>
      </c>
      <c r="B97" s="191">
        <f>'Données projet'!D100</f>
        <v>168.6</v>
      </c>
      <c r="C97" s="202">
        <v>70</v>
      </c>
      <c r="D97" s="189">
        <f t="shared" si="6"/>
        <v>11802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Alisier torminal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34</v>
      </c>
      <c r="C117" s="202">
        <v>10</v>
      </c>
      <c r="D117" s="189">
        <f t="shared" ref="D117:D135" si="8">B117*C117</f>
        <v>340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56</v>
      </c>
      <c r="C119" s="202">
        <v>15</v>
      </c>
      <c r="D119" s="189">
        <f t="shared" si="8"/>
        <v>840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56</v>
      </c>
      <c r="C121" s="202">
        <v>20</v>
      </c>
      <c r="D121" s="189">
        <f t="shared" si="8"/>
        <v>1120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56</v>
      </c>
      <c r="C123" s="202">
        <v>20</v>
      </c>
      <c r="D123" s="189">
        <f t="shared" si="8"/>
        <v>1120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56</v>
      </c>
      <c r="C125" s="202">
        <v>25</v>
      </c>
      <c r="D125" s="189">
        <f t="shared" si="8"/>
        <v>1400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56</v>
      </c>
      <c r="C127" s="202">
        <v>30</v>
      </c>
      <c r="D127" s="189">
        <f t="shared" si="8"/>
        <v>1680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85</v>
      </c>
      <c r="B129" s="191">
        <f>'Données projet'!D127</f>
        <v>56</v>
      </c>
      <c r="C129" s="202">
        <v>40</v>
      </c>
      <c r="D129" s="189">
        <f t="shared" si="8"/>
        <v>2240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95</v>
      </c>
      <c r="B130" s="191">
        <f>'Données projet'!D128</f>
        <v>56</v>
      </c>
      <c r="C130" s="202">
        <v>45</v>
      </c>
      <c r="D130" s="189">
        <f t="shared" si="8"/>
        <v>2520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105</v>
      </c>
      <c r="B131" s="191">
        <f>'Données projet'!D129</f>
        <v>53</v>
      </c>
      <c r="C131" s="202">
        <v>50</v>
      </c>
      <c r="D131" s="189">
        <f t="shared" si="8"/>
        <v>2650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125</v>
      </c>
      <c r="B132" s="191">
        <f>'Données projet'!D130</f>
        <v>45</v>
      </c>
      <c r="C132" s="202">
        <v>55</v>
      </c>
      <c r="D132" s="189">
        <f t="shared" si="8"/>
        <v>2475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135</v>
      </c>
      <c r="B133" s="191">
        <f>'Données projet'!D131</f>
        <v>43</v>
      </c>
      <c r="C133" s="202">
        <v>60</v>
      </c>
      <c r="D133" s="189">
        <f t="shared" si="8"/>
        <v>2580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145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150</v>
      </c>
      <c r="B135" s="191">
        <f>'Données projet'!D133</f>
        <v>355</v>
      </c>
      <c r="C135" s="202">
        <v>70</v>
      </c>
      <c r="D135" s="189">
        <f t="shared" si="8"/>
        <v>24850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Douglas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/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/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/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24</v>
      </c>
      <c r="B147" s="185">
        <f>'Données projet'!D140</f>
        <v>66</v>
      </c>
      <c r="C147" s="202">
        <v>10</v>
      </c>
      <c r="D147" s="192">
        <f>B147*C147</f>
        <v>660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5">
        <f>'Données projet'!D141</f>
        <v>79</v>
      </c>
      <c r="C148" s="202">
        <v>15</v>
      </c>
      <c r="D148" s="192">
        <f t="shared" ref="D148:D166" si="10">B148*C148</f>
        <v>1185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36</v>
      </c>
      <c r="B149" s="185">
        <f>'Données projet'!D142</f>
        <v>92</v>
      </c>
      <c r="C149" s="202">
        <v>20</v>
      </c>
      <c r="D149" s="192">
        <f t="shared" si="10"/>
        <v>1840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42</v>
      </c>
      <c r="B150" s="185">
        <f>'Données projet'!D143</f>
        <v>88</v>
      </c>
      <c r="C150" s="202">
        <v>30</v>
      </c>
      <c r="D150" s="192">
        <f t="shared" si="10"/>
        <v>2640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48</v>
      </c>
      <c r="B151" s="185">
        <f>'Données projet'!D144</f>
        <v>102</v>
      </c>
      <c r="C151" s="202">
        <v>40</v>
      </c>
      <c r="D151" s="192">
        <f t="shared" si="10"/>
        <v>4080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54</v>
      </c>
      <c r="B152" s="185">
        <f>'Données projet'!D145</f>
        <v>640</v>
      </c>
      <c r="C152" s="202">
        <v>70</v>
      </c>
      <c r="D152" s="192">
        <f t="shared" si="10"/>
        <v>44800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Cèdre de l'Atlas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/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/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/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30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40</v>
      </c>
      <c r="B180" s="191">
        <f>'Données projet'!D168</f>
        <v>91</v>
      </c>
      <c r="C180" s="204">
        <v>10</v>
      </c>
      <c r="D180" s="189">
        <f t="shared" si="11"/>
        <v>910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50</v>
      </c>
      <c r="B181" s="191">
        <f>'Données projet'!D169</f>
        <v>91</v>
      </c>
      <c r="C181" s="204">
        <v>15</v>
      </c>
      <c r="D181" s="189">
        <f t="shared" si="11"/>
        <v>1365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60</v>
      </c>
      <c r="B182" s="191">
        <f>'Données projet'!D170</f>
        <v>112</v>
      </c>
      <c r="C182" s="204">
        <v>30</v>
      </c>
      <c r="D182" s="189">
        <f t="shared" si="11"/>
        <v>3360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70</v>
      </c>
      <c r="B183" s="191">
        <f>'Données projet'!D171</f>
        <v>109</v>
      </c>
      <c r="C183" s="204">
        <v>40</v>
      </c>
      <c r="D183" s="189">
        <f t="shared" si="11"/>
        <v>4360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80</v>
      </c>
      <c r="B184" s="191">
        <f>'Données projet'!D172</f>
        <v>110</v>
      </c>
      <c r="C184" s="204">
        <v>45</v>
      </c>
      <c r="D184" s="189">
        <f t="shared" si="11"/>
        <v>4950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90</v>
      </c>
      <c r="B185" s="191">
        <f>'Données projet'!D173</f>
        <v>97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100</v>
      </c>
      <c r="B186" s="191">
        <f>'Données projet'!D174</f>
        <v>855</v>
      </c>
      <c r="C186" s="204">
        <v>50</v>
      </c>
      <c r="D186" s="189">
        <f t="shared" si="11"/>
        <v>42750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/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/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/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/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CamilleS3</cp:lastModifiedBy>
  <dcterms:created xsi:type="dcterms:W3CDTF">2021-02-01T08:22:39Z</dcterms:created>
  <dcterms:modified xsi:type="dcterms:W3CDTF">2022-07-08T14:23:20Z</dcterms:modified>
</cp:coreProperties>
</file>