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2\32 - Auch\"/>
    </mc:Choice>
  </mc:AlternateContent>
  <bookViews>
    <workbookView xWindow="0" yWindow="0" windowWidth="20430" windowHeight="310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3" i="1" l="1"/>
  <c r="D172" i="1"/>
  <c r="B172" i="1"/>
  <c r="B171" i="1"/>
  <c r="D170" i="1"/>
  <c r="B170" i="1"/>
  <c r="B169" i="1"/>
  <c r="D168" i="1"/>
  <c r="B168" i="1"/>
  <c r="B167" i="1"/>
  <c r="B147" i="1"/>
  <c r="D146" i="1"/>
  <c r="B146" i="1"/>
  <c r="B145" i="1"/>
  <c r="D144" i="1"/>
  <c r="B144" i="1"/>
  <c r="B143" i="1"/>
  <c r="D142" i="1"/>
  <c r="B142" i="1"/>
  <c r="B141" i="1"/>
  <c r="B121" i="1"/>
  <c r="D120" i="1"/>
  <c r="B120" i="1"/>
  <c r="B119" i="1"/>
  <c r="D118" i="1"/>
  <c r="B118" i="1"/>
  <c r="B117" i="1"/>
  <c r="D116" i="1"/>
  <c r="B116" i="1"/>
  <c r="B115" i="1"/>
  <c r="B95" i="1"/>
  <c r="D94" i="1"/>
  <c r="B94" i="1"/>
  <c r="B93" i="1"/>
  <c r="D92" i="1"/>
  <c r="B92" i="1"/>
  <c r="B91" i="1"/>
  <c r="D90" i="1"/>
  <c r="B90" i="1"/>
  <c r="B89" i="1"/>
  <c r="B63" i="1"/>
  <c r="B64" i="1"/>
  <c r="D64" i="1"/>
  <c r="B65" i="1"/>
  <c r="B66" i="1"/>
  <c r="D66" i="1"/>
  <c r="B67" i="1"/>
  <c r="B68" i="1"/>
  <c r="D68" i="1"/>
  <c r="B69" i="1"/>
  <c r="D44" i="1" l="1"/>
  <c r="B81" i="1"/>
  <c r="D81" i="1" s="1"/>
  <c r="D80" i="1"/>
  <c r="B80" i="1"/>
  <c r="D79" i="1"/>
  <c r="B79" i="1"/>
  <c r="D78" i="1"/>
  <c r="B78" i="1"/>
  <c r="D77" i="1"/>
  <c r="B77" i="1"/>
  <c r="D76" i="1"/>
  <c r="B76" i="1"/>
  <c r="D75" i="1"/>
  <c r="B7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FQ4" i="2"/>
  <c r="EA4" i="2"/>
  <c r="BQ4" i="2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W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B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HG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V33" i="2"/>
  <c r="EA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B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G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G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H64" i="2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R74" i="2"/>
  <c r="EW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FQ95" i="2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FS113" i="2"/>
  <c r="HG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X118" i="2"/>
  <c r="FQ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HH140" i="2"/>
  <c r="HG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DI154" i="2"/>
  <c r="ED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HH156" i="2" l="1"/>
  <c r="HI156" i="2"/>
  <c r="AB156" i="2"/>
  <c r="EX156" i="2"/>
  <c r="FS156" i="2"/>
  <c r="ED155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C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G158" i="2"/>
  <c r="EW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D158" i="2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EY159" i="2"/>
  <c r="FS160" i="2"/>
  <c r="HI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D160" i="2"/>
  <c r="E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HG162" i="2"/>
  <c r="EB162" i="2"/>
  <c r="ED161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H163" i="2"/>
  <c r="EV163" i="2"/>
  <c r="HG163" i="2"/>
  <c r="ED162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FS164" i="2" l="1"/>
  <c r="EX164" i="2"/>
  <c r="HH164" i="2"/>
  <c r="ED163" i="2"/>
  <c r="DI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EC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DG167" i="2"/>
  <c r="EB167" i="2"/>
  <c r="EC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EB168" i="2"/>
  <c r="DI167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A172" i="2"/>
  <c r="ED171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HI175" i="2"/>
  <c r="ED174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D177" i="2"/>
  <c r="HG178" i="2"/>
  <c r="FS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D178" i="2"/>
  <c r="EA179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V185" i="2" l="1"/>
  <c r="HI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H186" i="2"/>
  <c r="FR186" i="2"/>
  <c r="FS186" i="2"/>
  <c r="ED185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G187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ED187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HG190" i="2"/>
  <c r="ED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W191" i="2"/>
  <c r="HI191" i="2"/>
  <c r="HH191" i="2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HI192" i="2"/>
  <c r="EV192" i="2"/>
  <c r="HH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FQ193" i="2"/>
  <c r="EX193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I194" i="2"/>
  <c r="EB194" i="2"/>
  <c r="EA194" i="2"/>
  <c r="ED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HI195" i="2"/>
  <c r="EB195" i="2"/>
  <c r="EA195" i="2"/>
  <c r="ED194" i="2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D197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HG199" i="2"/>
  <c r="EW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D200" i="2"/>
  <c r="DI200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85" i="2" a="1"/>
  <c r="BC185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1" i="2" l="1" a="1"/>
  <c r="BC31" i="2" s="1"/>
  <c r="BC47" i="2" a="1"/>
  <c r="BC47" i="2" s="1"/>
  <c r="BC143" i="2" a="1"/>
  <c r="BC143" i="2" s="1"/>
  <c r="BC18" i="2" a="1"/>
  <c r="BC18" i="2" s="1"/>
  <c r="BC84" i="2" a="1"/>
  <c r="BC84" i="2" s="1"/>
  <c r="BC68" i="2" a="1"/>
  <c r="BC68" i="2" s="1"/>
  <c r="BC38" i="2" a="1"/>
  <c r="BC38" i="2" s="1"/>
  <c r="BC32" i="2" a="1"/>
  <c r="BC32" i="2" s="1"/>
  <c r="BC117" i="2" a="1"/>
  <c r="BC117" i="2" s="1"/>
  <c r="BC58" i="2" a="1"/>
  <c r="BC58" i="2" s="1"/>
  <c r="BC83" i="2" a="1"/>
  <c r="BC83" i="2" s="1"/>
  <c r="BC164" i="2" a="1"/>
  <c r="BC164" i="2" s="1"/>
  <c r="BC181" i="2" a="1"/>
  <c r="BC181" i="2" s="1"/>
  <c r="BC34" i="2" a="1"/>
  <c r="BC34" i="2" s="1"/>
  <c r="BC82" i="2" a="1"/>
  <c r="BC82" i="2" s="1"/>
  <c r="BC151" i="2" a="1"/>
  <c r="BC151" i="2" s="1"/>
  <c r="BC192" i="2" a="1"/>
  <c r="BC192" i="2" s="1"/>
  <c r="BC65" i="2" a="1"/>
  <c r="BC65" i="2" s="1"/>
  <c r="BC7" i="2" a="1"/>
  <c r="BC7" i="2" s="1"/>
  <c r="BC55" i="2" a="1"/>
  <c r="BC55" i="2" s="1"/>
  <c r="BC114" i="2" a="1"/>
  <c r="BC114" i="2" s="1"/>
  <c r="HG203" i="2"/>
  <c r="FR203" i="2"/>
  <c r="CS52" i="2" a="1"/>
  <c r="CS52" i="2" s="1"/>
  <c r="CS38" i="2" a="1"/>
  <c r="CS38" i="2" s="1"/>
  <c r="CS66" i="2" a="1"/>
  <c r="CS66" i="2" s="1"/>
  <c r="CS161" i="2" a="1"/>
  <c r="CS161" i="2" s="1"/>
  <c r="CS77" i="2" a="1"/>
  <c r="CS77" i="2" s="1"/>
  <c r="BP203" i="2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37" i="2" l="1"/>
  <c r="DT186" i="2"/>
  <c r="DT121" i="2"/>
  <c r="DT158" i="2"/>
  <c r="DT105" i="2"/>
  <c r="DT86" i="2"/>
  <c r="DT8" i="2"/>
  <c r="DT48" i="2"/>
  <c r="DT35" i="2"/>
  <c r="DT161" i="2"/>
  <c r="DT178" i="2"/>
  <c r="DT27" i="2"/>
  <c r="DT13" i="2"/>
  <c r="DT112" i="2"/>
  <c r="DT200" i="2"/>
  <c r="DT12" i="2"/>
  <c r="DT143" i="2"/>
  <c r="DT28" i="2"/>
  <c r="DT6" i="2"/>
  <c r="DT154" i="2"/>
  <c r="DT114" i="2"/>
  <c r="DT92" i="2"/>
  <c r="DT59" i="2"/>
  <c r="DT50" i="2"/>
  <c r="DT89" i="2"/>
  <c r="DT149" i="2"/>
  <c r="DT163" i="2"/>
  <c r="DT148" i="2"/>
  <c r="DT137" i="2"/>
  <c r="DT76" i="2"/>
  <c r="DT119" i="2"/>
  <c r="DT90" i="2"/>
  <c r="DT40" i="2"/>
  <c r="DT189" i="2"/>
  <c r="DT159" i="2"/>
  <c r="DT190" i="2"/>
  <c r="DT98" i="2"/>
  <c r="DT147" i="2"/>
  <c r="DT139" i="2"/>
  <c r="DT75" i="2"/>
  <c r="DT20" i="2"/>
  <c r="DT106" i="2"/>
  <c r="DT113" i="2"/>
  <c r="DT9" i="2"/>
  <c r="DT99" i="2"/>
  <c r="DT77" i="2"/>
  <c r="DT118" i="2"/>
  <c r="DT103" i="2"/>
  <c r="DT125" i="2"/>
  <c r="DT101" i="2"/>
  <c r="DT140" i="2"/>
  <c r="DT130" i="2"/>
  <c r="DT164" i="2"/>
  <c r="DT87" i="2"/>
  <c r="DT170" i="2"/>
  <c r="DT73" i="2"/>
  <c r="DT188" i="2"/>
  <c r="DT68" i="2"/>
  <c r="DT184" i="2"/>
  <c r="DT23" i="2"/>
  <c r="DT46" i="2"/>
  <c r="DT150" i="2"/>
  <c r="DT192" i="2"/>
  <c r="DT194" i="2"/>
  <c r="DT24" i="2"/>
  <c r="DT193" i="2"/>
  <c r="DT134" i="2"/>
  <c r="DT42" i="2"/>
  <c r="DT157" i="2"/>
  <c r="DT30" i="2"/>
  <c r="DT83" i="2"/>
  <c r="DT7" i="2"/>
  <c r="DT151" i="2"/>
  <c r="DT133" i="2"/>
  <c r="DT66" i="2"/>
  <c r="DT197" i="2"/>
  <c r="DT128" i="2"/>
  <c r="DT177" i="2"/>
  <c r="DT181" i="2"/>
  <c r="DT131" i="2"/>
  <c r="DT110" i="2"/>
  <c r="DT144" i="2"/>
  <c r="DT203" i="2"/>
  <c r="DT132" i="2"/>
  <c r="DT172" i="2"/>
  <c r="DT120" i="2"/>
  <c r="DT196" i="2"/>
  <c r="DT78" i="2"/>
  <c r="DT146" i="2"/>
  <c r="DT15" i="2"/>
  <c r="DT160" i="2"/>
  <c r="DT67" i="2"/>
  <c r="DT88" i="2"/>
  <c r="DT79" i="2"/>
  <c r="DT84" i="2"/>
  <c r="DT55" i="2"/>
  <c r="DT109" i="2"/>
  <c r="DT195" i="2"/>
  <c r="DT100" i="2"/>
  <c r="DT53" i="2"/>
  <c r="DT174" i="2"/>
  <c r="DT21" i="2"/>
  <c r="DT82" i="2"/>
  <c r="DT56" i="2"/>
  <c r="DT167" i="2"/>
  <c r="DT96" i="2"/>
  <c r="DT191" i="2"/>
  <c r="DT162" i="2"/>
  <c r="DT51" i="2"/>
  <c r="DT124" i="2"/>
  <c r="DT38" i="2"/>
  <c r="DT199" i="2"/>
  <c r="DT185" i="2"/>
  <c r="DT138" i="2"/>
  <c r="DT5" i="2"/>
  <c r="DT31" i="2"/>
  <c r="DT102" i="2"/>
  <c r="DT123" i="2"/>
  <c r="DT25" i="2"/>
  <c r="DT145" i="2"/>
  <c r="DT107" i="2"/>
  <c r="DT201" i="2"/>
  <c r="DT58" i="2"/>
  <c r="DT152" i="2"/>
  <c r="DT136" i="2"/>
  <c r="DT168" i="2"/>
  <c r="DT32" i="2"/>
  <c r="DT142" i="2"/>
  <c r="DT29" i="2"/>
  <c r="DT116" i="2"/>
  <c r="DT65" i="2"/>
  <c r="DT135" i="2"/>
  <c r="DT111" i="2"/>
  <c r="DT180" i="2"/>
  <c r="DT47" i="2"/>
  <c r="DT176" i="2"/>
  <c r="DT126" i="2"/>
  <c r="DT104" i="2"/>
  <c r="DT166" i="2"/>
  <c r="DT33" i="2"/>
  <c r="DT41" i="2"/>
  <c r="DT11" i="2"/>
  <c r="DT187" i="2"/>
  <c r="DT4" i="2"/>
  <c r="DT22" i="2"/>
  <c r="DT57" i="2"/>
  <c r="DT153" i="2"/>
  <c r="DT175" i="2"/>
  <c r="DT202" i="2"/>
  <c r="DT81" i="2"/>
  <c r="DT45" i="2"/>
  <c r="DT70" i="2"/>
  <c r="DT93" i="2"/>
  <c r="DT108" i="2"/>
  <c r="DT62" i="2"/>
  <c r="DT3" i="2"/>
  <c r="C11" i="4" s="1"/>
  <c r="E11" i="4" s="1"/>
  <c r="F11" i="4" s="1"/>
  <c r="G11" i="4" s="1"/>
  <c r="L11" i="4" s="1"/>
  <c r="DT18" i="2"/>
  <c r="DT122" i="2"/>
  <c r="DT94" i="2"/>
  <c r="DT165" i="2"/>
  <c r="DT97" i="2"/>
  <c r="DT117" i="2"/>
  <c r="DT10" i="2"/>
  <c r="DT36" i="2"/>
  <c r="DT72" i="2"/>
  <c r="DT85" i="2"/>
  <c r="DT179" i="2"/>
  <c r="DT182" i="2"/>
  <c r="DT141" i="2"/>
  <c r="DT19" i="2"/>
  <c r="DT49" i="2"/>
  <c r="DT54" i="2"/>
  <c r="DT26" i="2"/>
  <c r="DT39" i="2"/>
  <c r="DT129" i="2"/>
  <c r="DT34" i="2"/>
  <c r="DT60" i="2"/>
  <c r="DT63" i="2"/>
  <c r="DT14" i="2"/>
  <c r="DT74" i="2"/>
  <c r="DT16" i="2"/>
  <c r="DT43" i="2"/>
  <c r="DT155" i="2"/>
  <c r="DT44" i="2"/>
  <c r="DT69" i="2"/>
  <c r="DT17" i="2"/>
  <c r="DT198" i="2"/>
  <c r="DT61" i="2"/>
  <c r="DT95" i="2"/>
  <c r="DT115" i="2"/>
  <c r="DT71" i="2"/>
  <c r="DT156" i="2"/>
  <c r="DT171" i="2"/>
  <c r="DT64" i="2"/>
  <c r="DT169" i="2"/>
  <c r="DT80" i="2"/>
  <c r="DT52" i="2"/>
  <c r="DT183" i="2"/>
  <c r="DT127" i="2"/>
  <c r="DT173" i="2"/>
  <c r="DT91" i="2"/>
  <c r="CY24" i="2"/>
  <c r="CY93" i="2"/>
  <c r="CY150" i="2"/>
  <c r="CY56" i="2"/>
  <c r="CY19" i="2"/>
  <c r="CY64" i="2"/>
  <c r="CY124" i="2"/>
  <c r="CY157" i="2"/>
  <c r="CY178" i="2"/>
  <c r="CY142" i="2"/>
  <c r="CY193" i="2"/>
  <c r="CY111" i="2"/>
  <c r="CY127" i="2"/>
  <c r="CY20" i="2"/>
  <c r="CY85" i="2"/>
  <c r="CY167" i="2"/>
  <c r="CY187" i="2"/>
  <c r="CY63" i="2"/>
  <c r="CY195" i="2"/>
  <c r="CY129" i="2"/>
  <c r="CY138" i="2"/>
  <c r="CY171" i="2"/>
  <c r="CY10" i="2"/>
  <c r="CY180" i="2"/>
  <c r="CY130" i="2"/>
  <c r="CY52" i="2"/>
  <c r="CY15" i="2"/>
  <c r="CY201" i="2"/>
  <c r="CY145" i="2"/>
  <c r="CY149" i="2"/>
  <c r="CY55" i="2"/>
  <c r="CY98" i="2"/>
  <c r="CY59" i="2"/>
  <c r="CY38" i="2"/>
  <c r="CY77" i="2"/>
  <c r="CY156" i="2"/>
  <c r="CY41" i="2"/>
  <c r="CY23" i="2"/>
  <c r="CY203" i="2"/>
  <c r="CY134" i="2"/>
  <c r="CY82" i="2"/>
  <c r="CY32" i="2"/>
  <c r="CY66" i="2"/>
  <c r="CY113" i="2"/>
  <c r="CY45" i="2"/>
  <c r="CY135" i="2"/>
  <c r="CY128" i="2"/>
  <c r="CY139" i="2"/>
  <c r="CY136" i="2"/>
  <c r="CY61" i="2"/>
  <c r="CY9" i="2"/>
  <c r="CY75" i="2"/>
  <c r="CY81" i="2"/>
  <c r="CY84" i="2"/>
  <c r="CY114" i="2"/>
  <c r="CY140" i="2"/>
  <c r="CY122" i="2"/>
  <c r="CY34" i="2"/>
  <c r="CY54" i="2"/>
  <c r="CY190" i="2"/>
  <c r="CY50" i="2"/>
  <c r="CY199" i="2"/>
  <c r="CY123" i="2"/>
  <c r="CY25" i="2"/>
  <c r="CY158" i="2"/>
  <c r="CY143" i="2"/>
  <c r="CY30" i="2"/>
  <c r="CY57" i="2"/>
  <c r="CY14" i="2"/>
  <c r="CY86" i="2"/>
  <c r="CY29" i="2"/>
  <c r="CY169" i="2"/>
  <c r="CY165" i="2"/>
  <c r="CY95" i="2"/>
  <c r="CY89" i="2"/>
  <c r="CY39" i="2"/>
  <c r="CY36" i="2"/>
  <c r="CY26" i="2"/>
  <c r="CY118" i="2"/>
  <c r="CY22" i="2"/>
  <c r="CY166" i="2"/>
  <c r="CY68" i="2"/>
  <c r="CY96" i="2"/>
  <c r="CY189" i="2"/>
  <c r="CY5" i="2"/>
  <c r="CY18" i="2"/>
  <c r="CY141" i="2"/>
  <c r="CY28" i="2"/>
  <c r="CY53" i="2"/>
  <c r="CY164" i="2"/>
  <c r="CY40" i="2"/>
  <c r="CY144" i="2"/>
  <c r="CY184" i="2"/>
  <c r="CY196" i="2"/>
  <c r="CY31" i="2"/>
  <c r="CY6" i="2"/>
  <c r="CY97" i="2"/>
  <c r="CY87" i="2"/>
  <c r="CY88" i="2"/>
  <c r="CY17" i="2"/>
  <c r="CY161" i="2"/>
  <c r="CY181" i="2"/>
  <c r="CY43" i="2"/>
  <c r="CY110" i="2"/>
  <c r="CY173" i="2"/>
  <c r="CY137" i="2"/>
  <c r="CY148" i="2"/>
  <c r="CY65" i="2"/>
  <c r="CY120" i="2"/>
  <c r="CY119" i="2"/>
  <c r="CY105" i="2"/>
  <c r="CY71" i="2"/>
  <c r="CY179" i="2"/>
  <c r="CY101" i="2"/>
  <c r="CY197" i="2"/>
  <c r="CY21" i="2"/>
  <c r="CY170" i="2"/>
  <c r="CY83" i="2"/>
  <c r="CY44" i="2"/>
  <c r="CY131" i="2"/>
  <c r="CY72" i="2"/>
  <c r="CY106" i="2"/>
  <c r="CY103" i="2"/>
  <c r="CY16" i="2"/>
  <c r="CY112" i="2"/>
  <c r="CY80" i="2"/>
  <c r="CY12" i="2"/>
  <c r="CY8" i="2"/>
  <c r="CY70" i="2"/>
  <c r="CY152" i="2"/>
  <c r="CY183" i="2"/>
  <c r="CY79" i="2"/>
  <c r="CY33" i="2"/>
  <c r="CY35" i="2"/>
  <c r="CY3" i="2"/>
  <c r="C10" i="4" s="1"/>
  <c r="E10" i="4" s="1"/>
  <c r="F10" i="4" s="1"/>
  <c r="G10" i="4" s="1"/>
  <c r="L10" i="4" s="1"/>
  <c r="CY160" i="2"/>
  <c r="CY185" i="2"/>
  <c r="CY13" i="2"/>
  <c r="CY107" i="2"/>
  <c r="CY4" i="2"/>
  <c r="CY74" i="2"/>
  <c r="CY58" i="2"/>
  <c r="CY202" i="2"/>
  <c r="CY162" i="2"/>
  <c r="CY51" i="2"/>
  <c r="CY146" i="2"/>
  <c r="CY90" i="2"/>
  <c r="CY163" i="2"/>
  <c r="CY94" i="2"/>
  <c r="CY191" i="2"/>
  <c r="CY47" i="2"/>
  <c r="CY176" i="2"/>
  <c r="CY151" i="2"/>
  <c r="CY186" i="2"/>
  <c r="CY133" i="2"/>
  <c r="CY48" i="2"/>
  <c r="CY7" i="2"/>
  <c r="CY188" i="2"/>
  <c r="CY92" i="2"/>
  <c r="CY67" i="2"/>
  <c r="CY42" i="2"/>
  <c r="CY49" i="2"/>
  <c r="CY168" i="2"/>
  <c r="CY155" i="2"/>
  <c r="CY117" i="2"/>
  <c r="CY62" i="2"/>
  <c r="CY37" i="2"/>
  <c r="CY198" i="2"/>
  <c r="CY126" i="2"/>
  <c r="CY194" i="2"/>
  <c r="CY125" i="2"/>
  <c r="CY46" i="2"/>
  <c r="CY153" i="2"/>
  <c r="CY27" i="2"/>
  <c r="CY78" i="2"/>
  <c r="CY109" i="2"/>
  <c r="CY172" i="2"/>
  <c r="CY177" i="2"/>
  <c r="CY154" i="2"/>
  <c r="CY121" i="2"/>
  <c r="CY200" i="2"/>
  <c r="CY99" i="2"/>
  <c r="CY115" i="2"/>
  <c r="CY91" i="2"/>
  <c r="CY69" i="2"/>
  <c r="CY11" i="2"/>
  <c r="CY104" i="2"/>
  <c r="CY174" i="2"/>
  <c r="CY60" i="2"/>
  <c r="CY100" i="2"/>
  <c r="CY175" i="2"/>
  <c r="CY116" i="2"/>
  <c r="CY132" i="2"/>
  <c r="CY192" i="2"/>
  <c r="CY76" i="2"/>
  <c r="CY108" i="2"/>
  <c r="CY102" i="2"/>
  <c r="CY73" i="2"/>
  <c r="CY159" i="2"/>
  <c r="CY182" i="2"/>
  <c r="CY147" i="2"/>
  <c r="CD60" i="2"/>
  <c r="CD5" i="2"/>
  <c r="CD189" i="2"/>
  <c r="CD19" i="2"/>
  <c r="CD46" i="2"/>
  <c r="CD197" i="2"/>
  <c r="CD140" i="2"/>
  <c r="CD194" i="2"/>
  <c r="CD100" i="2"/>
  <c r="CD92" i="2"/>
  <c r="CD13" i="2"/>
  <c r="CD183" i="2"/>
  <c r="CD160" i="2"/>
  <c r="CD133" i="2"/>
  <c r="CD176" i="2"/>
  <c r="CD152" i="2"/>
  <c r="CD67" i="2"/>
  <c r="CD103" i="2"/>
  <c r="CD104" i="2"/>
  <c r="CD124" i="2"/>
  <c r="CD162" i="2"/>
  <c r="CD89" i="2"/>
  <c r="CD9" i="2"/>
  <c r="CD108" i="2"/>
  <c r="CD58" i="2"/>
  <c r="CD154" i="2"/>
  <c r="CD11" i="2"/>
  <c r="CD24" i="2"/>
  <c r="CD182" i="2"/>
  <c r="CD109" i="2"/>
  <c r="CD117" i="2"/>
  <c r="CD75" i="2"/>
  <c r="CD35" i="2"/>
  <c r="CD52" i="2"/>
  <c r="CD122" i="2"/>
  <c r="CD170" i="2"/>
  <c r="CD74" i="2"/>
  <c r="CD33" i="2"/>
  <c r="CD175" i="2"/>
  <c r="CD164" i="2"/>
  <c r="CD50" i="2"/>
  <c r="CD102" i="2"/>
  <c r="CD39" i="2"/>
  <c r="CD161" i="2"/>
  <c r="CD20" i="2"/>
  <c r="CD101" i="2"/>
  <c r="CD113" i="2"/>
  <c r="CD59" i="2"/>
  <c r="CD37" i="2"/>
  <c r="CD129" i="2"/>
  <c r="CD178" i="2"/>
  <c r="CD192" i="2"/>
  <c r="CD7" i="2"/>
  <c r="CD57" i="2"/>
  <c r="CD138" i="2"/>
  <c r="CD153" i="2"/>
  <c r="CD61" i="2"/>
  <c r="CD97" i="2"/>
  <c r="CD185" i="2"/>
  <c r="CD203" i="2"/>
  <c r="CD32" i="2"/>
  <c r="CD49" i="2"/>
  <c r="CD42" i="2"/>
  <c r="CD159" i="2"/>
  <c r="CD116" i="2"/>
  <c r="CD16" i="2"/>
  <c r="CD45" i="2"/>
  <c r="CD85" i="2"/>
  <c r="CD115" i="2"/>
  <c r="CD23" i="2"/>
  <c r="CD47" i="2"/>
  <c r="CD31" i="2"/>
  <c r="CD68" i="2"/>
  <c r="CD118" i="2"/>
  <c r="CD149" i="2"/>
  <c r="CD41" i="2"/>
  <c r="CD119" i="2"/>
  <c r="CD65" i="2"/>
  <c r="CD38" i="2"/>
  <c r="CD8" i="2"/>
  <c r="CD112" i="2"/>
  <c r="CD76" i="2"/>
  <c r="CD111" i="2"/>
  <c r="CD191" i="2"/>
  <c r="CD27" i="2"/>
  <c r="CD158" i="2"/>
  <c r="CD94" i="2"/>
  <c r="CD28" i="2"/>
  <c r="CD120" i="2"/>
  <c r="CD139" i="2"/>
  <c r="CD114" i="2"/>
  <c r="CD4" i="2"/>
  <c r="CD21" i="2"/>
  <c r="CD72" i="2"/>
  <c r="CD26" i="2"/>
  <c r="CD198" i="2"/>
  <c r="CD168" i="2"/>
  <c r="CD155" i="2"/>
  <c r="CD142" i="2"/>
  <c r="CD84" i="2"/>
  <c r="CD71" i="2"/>
  <c r="CD36" i="2"/>
  <c r="CD56" i="2"/>
  <c r="CD179" i="2"/>
  <c r="CD141" i="2"/>
  <c r="CD151" i="2"/>
  <c r="CD14" i="2"/>
  <c r="CD95" i="2"/>
  <c r="CD121" i="2"/>
  <c r="CD107" i="2"/>
  <c r="CD40" i="2"/>
  <c r="CD91" i="2"/>
  <c r="CD134" i="2"/>
  <c r="CD163" i="2"/>
  <c r="CD64" i="2"/>
  <c r="CD131" i="2"/>
  <c r="CD63" i="2"/>
  <c r="CD200" i="2"/>
  <c r="CD69" i="2"/>
  <c r="CD73" i="2"/>
  <c r="CD167" i="2"/>
  <c r="CD130" i="2"/>
  <c r="CD148" i="2"/>
  <c r="CD88" i="2"/>
  <c r="CD25" i="2"/>
  <c r="CD55" i="2"/>
  <c r="CD127" i="2"/>
  <c r="CD172" i="2"/>
  <c r="CD18" i="2"/>
  <c r="CD169" i="2"/>
  <c r="CD90" i="2"/>
  <c r="CD143" i="2"/>
  <c r="CD136" i="2"/>
  <c r="CD165" i="2"/>
  <c r="CD177" i="2"/>
  <c r="CD126" i="2"/>
  <c r="CD166" i="2"/>
  <c r="CD181" i="2"/>
  <c r="CD202" i="2"/>
  <c r="CD54" i="2"/>
  <c r="CD147" i="2"/>
  <c r="CD180" i="2"/>
  <c r="CD17" i="2"/>
  <c r="CD125" i="2"/>
  <c r="CD105" i="2"/>
  <c r="CD135" i="2"/>
  <c r="CD184" i="2"/>
  <c r="CD201" i="2"/>
  <c r="CD93" i="2"/>
  <c r="CD15" i="2"/>
  <c r="CD193" i="2"/>
  <c r="CD146" i="2"/>
  <c r="CD137" i="2"/>
  <c r="CD66" i="2"/>
  <c r="CD87" i="2"/>
  <c r="CD29" i="2"/>
  <c r="CD150" i="2"/>
  <c r="CD82" i="2"/>
  <c r="CD83" i="2"/>
  <c r="CD53" i="2"/>
  <c r="CD43" i="2"/>
  <c r="CD96" i="2"/>
  <c r="CD79" i="2"/>
  <c r="CD187" i="2"/>
  <c r="CD98" i="2"/>
  <c r="CD86" i="2"/>
  <c r="CD6" i="2"/>
  <c r="CD80" i="2"/>
  <c r="CD145" i="2"/>
  <c r="CD144" i="2"/>
  <c r="CD10" i="2"/>
  <c r="CD48" i="2"/>
  <c r="CD81" i="2"/>
  <c r="CD30" i="2"/>
  <c r="CD70" i="2"/>
  <c r="CD157" i="2"/>
  <c r="CD195" i="2"/>
  <c r="CD106" i="2"/>
  <c r="CD22" i="2"/>
  <c r="CD132" i="2"/>
  <c r="CD186" i="2"/>
  <c r="CD78" i="2"/>
  <c r="CD156" i="2"/>
  <c r="CD173" i="2"/>
  <c r="CD12" i="2"/>
  <c r="CD51" i="2"/>
  <c r="CD110" i="2"/>
  <c r="CD199" i="2"/>
  <c r="CD3" i="2"/>
  <c r="C9" i="4" s="1"/>
  <c r="E9" i="4" s="1"/>
  <c r="F9" i="4" s="1"/>
  <c r="G9" i="4" s="1"/>
  <c r="L9" i="4" s="1"/>
  <c r="CD128" i="2"/>
  <c r="CD77" i="2"/>
  <c r="CD188" i="2"/>
  <c r="CD174" i="2"/>
  <c r="CD34" i="2"/>
  <c r="CD196" i="2"/>
  <c r="CD171" i="2"/>
  <c r="CD123" i="2"/>
  <c r="CD62" i="2"/>
  <c r="CD44" i="2"/>
  <c r="CD99" i="2"/>
  <c r="CD190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26" i="2" l="1"/>
  <c r="BI41" i="2"/>
  <c r="BI179" i="2"/>
  <c r="BI112" i="2"/>
  <c r="BI180" i="2"/>
  <c r="BI10" i="2"/>
  <c r="BI175" i="2"/>
  <c r="BI157" i="2"/>
  <c r="BI121" i="2"/>
  <c r="BI65" i="2"/>
  <c r="BI19" i="2"/>
  <c r="BI102" i="2"/>
  <c r="BI92" i="2"/>
  <c r="BI44" i="2"/>
  <c r="BI21" i="2"/>
  <c r="BI49" i="2"/>
  <c r="BI13" i="2"/>
  <c r="BI152" i="2"/>
  <c r="BI191" i="2"/>
  <c r="BI96" i="2"/>
  <c r="BI68" i="2"/>
  <c r="BI58" i="2"/>
  <c r="BI139" i="2"/>
  <c r="BI147" i="2"/>
  <c r="BI108" i="2"/>
  <c r="BI145" i="2"/>
  <c r="BI70" i="2"/>
  <c r="BI201" i="2"/>
  <c r="BI158" i="2"/>
  <c r="BI196" i="2"/>
  <c r="BI183" i="2"/>
  <c r="BI29" i="2"/>
  <c r="BI74" i="2"/>
  <c r="BI28" i="2"/>
  <c r="BI127" i="2"/>
  <c r="BI15" i="2"/>
  <c r="BI25" i="2"/>
  <c r="BI84" i="2"/>
  <c r="BI160" i="2"/>
  <c r="BI169" i="2"/>
  <c r="BI37" i="2"/>
  <c r="BI156" i="2"/>
  <c r="BI122" i="2"/>
  <c r="BI151" i="2"/>
  <c r="BI129" i="2"/>
  <c r="BI90" i="2"/>
  <c r="BI5" i="2"/>
  <c r="BI107" i="2"/>
  <c r="BI34" i="2"/>
  <c r="BI146" i="2"/>
  <c r="BI143" i="2"/>
  <c r="BI11" i="2"/>
  <c r="BI20" i="2"/>
  <c r="BI76" i="2"/>
  <c r="BI134" i="2"/>
  <c r="BI75" i="2"/>
  <c r="BI193" i="2"/>
  <c r="BI33" i="2"/>
  <c r="BI144" i="2"/>
  <c r="BI113" i="2"/>
  <c r="BI109" i="2"/>
  <c r="BI36" i="2"/>
  <c r="BI172" i="2"/>
  <c r="BI51" i="2"/>
  <c r="BI100" i="2"/>
  <c r="BI35" i="2"/>
  <c r="BI106" i="2"/>
  <c r="BI6" i="2"/>
  <c r="BI188" i="2"/>
  <c r="BI9" i="2"/>
  <c r="BI30" i="2"/>
  <c r="BI199" i="2"/>
  <c r="BI142" i="2"/>
  <c r="BI98" i="2"/>
  <c r="BI177" i="2"/>
  <c r="BI43" i="2"/>
  <c r="BI174" i="2"/>
  <c r="BI93" i="2"/>
  <c r="BI39" i="2"/>
  <c r="BI73" i="2"/>
  <c r="BI170" i="2"/>
  <c r="BI56" i="2"/>
  <c r="BI50" i="2"/>
  <c r="BI138" i="2"/>
  <c r="BI192" i="2"/>
  <c r="BI88" i="2"/>
  <c r="BI154" i="2"/>
  <c r="BI89" i="2"/>
  <c r="BI46" i="2"/>
  <c r="BI164" i="2"/>
  <c r="BI195" i="2"/>
  <c r="BI78" i="2"/>
  <c r="BI8" i="2"/>
  <c r="BI83" i="2"/>
  <c r="BI61" i="2"/>
  <c r="BI165" i="2"/>
  <c r="BI186" i="2"/>
  <c r="BI59" i="2"/>
  <c r="BI149" i="2"/>
  <c r="BI82" i="2"/>
  <c r="BI137" i="2"/>
  <c r="BI101" i="2"/>
  <c r="BI32" i="2"/>
  <c r="BI22" i="2"/>
  <c r="BI91" i="2"/>
  <c r="BI111" i="2"/>
  <c r="BI7" i="2"/>
  <c r="BI16" i="2"/>
  <c r="BI197" i="2"/>
  <c r="BI67" i="2"/>
  <c r="BI118" i="2"/>
  <c r="BI94" i="2"/>
  <c r="BI57" i="2"/>
  <c r="BI131" i="2"/>
  <c r="BI130" i="2"/>
  <c r="BI64" i="2"/>
  <c r="BI53" i="2"/>
  <c r="BI77" i="2"/>
  <c r="BI52" i="2"/>
  <c r="BI140" i="2"/>
  <c r="BI71" i="2"/>
  <c r="BI27" i="2"/>
  <c r="BI141" i="2"/>
  <c r="BI95" i="2"/>
  <c r="BI125" i="2"/>
  <c r="BI69" i="2"/>
  <c r="BI171" i="2"/>
  <c r="BI48" i="2"/>
  <c r="BI63" i="2"/>
  <c r="BI148" i="2"/>
  <c r="BI60" i="2"/>
  <c r="BI162" i="2"/>
  <c r="BI135" i="2"/>
  <c r="BI110" i="2"/>
  <c r="BI120" i="2"/>
  <c r="BI45" i="2"/>
  <c r="BI202" i="2"/>
  <c r="BI153" i="2"/>
  <c r="BI4" i="2"/>
  <c r="BI159" i="2"/>
  <c r="BI189" i="2"/>
  <c r="BI161" i="2"/>
  <c r="BI167" i="2"/>
  <c r="BI124" i="2"/>
  <c r="BI79" i="2"/>
  <c r="BI136" i="2"/>
  <c r="BI181" i="2"/>
  <c r="BI150" i="2"/>
  <c r="BI185" i="2"/>
  <c r="BI66" i="2"/>
  <c r="BI72" i="2"/>
  <c r="BI23" i="2"/>
  <c r="BI190" i="2"/>
  <c r="BI203" i="2"/>
  <c r="BI105" i="2"/>
  <c r="BI31" i="2"/>
  <c r="BI132" i="2"/>
  <c r="BI62" i="2"/>
  <c r="BI87" i="2"/>
  <c r="BI38" i="2"/>
  <c r="BI168" i="2"/>
  <c r="BI128" i="2"/>
  <c r="BI81" i="2"/>
  <c r="BI103" i="2"/>
  <c r="BI99" i="2"/>
  <c r="BI155" i="2"/>
  <c r="BI184" i="2"/>
  <c r="BI12" i="2"/>
  <c r="BI182" i="2"/>
  <c r="BI97" i="2"/>
  <c r="BI47" i="2"/>
  <c r="BI123" i="2"/>
  <c r="BI26" i="2"/>
  <c r="BI166" i="2"/>
  <c r="BI18" i="2"/>
  <c r="BI178" i="2"/>
  <c r="BI117" i="2"/>
  <c r="BI24" i="2"/>
  <c r="BI17" i="2"/>
  <c r="BI40" i="2"/>
  <c r="BI86" i="2"/>
  <c r="BI3" i="2"/>
  <c r="C8" i="4" s="1"/>
  <c r="E8" i="4" s="1"/>
  <c r="F8" i="4" s="1"/>
  <c r="G8" i="4" s="1"/>
  <c r="L8" i="4" s="1"/>
  <c r="BI54" i="2"/>
  <c r="BI85" i="2"/>
  <c r="BI55" i="2"/>
  <c r="BI176" i="2"/>
  <c r="BI133" i="2"/>
  <c r="BI14" i="2"/>
  <c r="BI104" i="2"/>
  <c r="BI194" i="2"/>
  <c r="BI80" i="2"/>
  <c r="BI119" i="2"/>
  <c r="BI173" i="2"/>
  <c r="BI163" i="2"/>
  <c r="BI198" i="2"/>
  <c r="BI187" i="2"/>
  <c r="BI114" i="2"/>
  <c r="BI116" i="2"/>
  <c r="BI200" i="2"/>
  <c r="BI42" i="2"/>
  <c r="BI11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<sst xmlns="http://schemas.openxmlformats.org/spreadsheetml/2006/main" count="1175" uniqueCount="324">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</sst>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379120"/>
        <c:axId val="1054375312"/>
      </c:scatterChart>
      <c:valAx>
        <c:axId val="1054379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75312"/>
        <c:crosses val="autoZero"/>
        <c:crossBetween val="midCat"/>
      </c:valAx>
      <c:valAx>
        <c:axId val="105437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79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012656"/>
        <c:axId val="859009936"/>
      </c:scatterChart>
      <c:valAx>
        <c:axId val="859012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9009936"/>
        <c:crosses val="autoZero"/>
        <c:crossBetween val="midCat"/>
      </c:valAx>
      <c:valAx>
        <c:axId val="85900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9012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3.1789133645949152</c:v>
                </c:pt>
                <c:pt idx="2">
                  <c:v>3.8066012494147365</c:v>
                </c:pt>
                <c:pt idx="3">
                  <c:v>4.5586856518299959</c:v>
                </c:pt>
                <c:pt idx="4">
                  <c:v>5.4599051822734497</c:v>
                </c:pt>
                <c:pt idx="5">
                  <c:v>6.5399341005058345</c:v>
                </c:pt>
                <c:pt idx="6">
                  <c:v>7.8343699878635862</c:v>
                </c:pt>
                <c:pt idx="7">
                  <c:v>9.3859196082097007</c:v>
                </c:pt>
                <c:pt idx="8">
                  <c:v>11.245822827226961</c:v>
                </c:pt>
                <c:pt idx="9">
                  <c:v>13.475562498771119</c:v>
                </c:pt>
                <c:pt idx="10">
                  <c:v>16.148917890424809</c:v>
                </c:pt>
                <c:pt idx="11">
                  <c:v>19.35443083699084</c:v>
                </c:pt>
                <c:pt idx="12">
                  <c:v>23.198367775946725</c:v>
                </c:pt>
                <c:pt idx="13">
                  <c:v>27.808277608584905</c:v>
                </c:pt>
                <c:pt idx="14">
                  <c:v>33.337265516940001</c:v>
                </c:pt>
                <c:pt idx="15">
                  <c:v>39.969127138040541</c:v>
                </c:pt>
                <c:pt idx="16">
                  <c:v>47.924516681638387</c:v>
                </c:pt>
                <c:pt idx="17">
                  <c:v>57.468357671619486</c:v>
                </c:pt>
                <c:pt idx="18">
                  <c:v>68.918747193365917</c:v>
                </c:pt>
                <c:pt idx="19">
                  <c:v>82.65765528146629</c:v>
                </c:pt>
                <c:pt idx="20">
                  <c:v>99.143782119399972</c:v>
                </c:pt>
                <c:pt idx="21">
                  <c:v>111.99106512728763</c:v>
                </c:pt>
                <c:pt idx="22">
                  <c:v>124.80217592836114</c:v>
                </c:pt>
                <c:pt idx="23">
                  <c:v>137.58135594016102</c:v>
                </c:pt>
                <c:pt idx="24">
                  <c:v>150.33199216939715</c:v>
                </c:pt>
                <c:pt idx="25">
                  <c:v>163.0568489007332</c:v>
                </c:pt>
                <c:pt idx="26">
                  <c:v>178.93013103704493</c:v>
                </c:pt>
                <c:pt idx="27">
                  <c:v>194.77041295233732</c:v>
                </c:pt>
                <c:pt idx="28">
                  <c:v>210.58075731770046</c:v>
                </c:pt>
                <c:pt idx="29">
                  <c:v>226.3637288579913</c:v>
                </c:pt>
                <c:pt idx="30">
                  <c:v>242.12150514745778</c:v>
                </c:pt>
                <c:pt idx="31">
                  <c:v>194.77041295233732</c:v>
                </c:pt>
                <c:pt idx="32">
                  <c:v>212.83708887213751</c:v>
                </c:pt>
                <c:pt idx="33">
                  <c:v>230.86843461387113</c:v>
                </c:pt>
                <c:pt idx="34">
                  <c:v>248.86759792936172</c:v>
                </c:pt>
                <c:pt idx="35">
                  <c:v>266.83723378272913</c:v>
                </c:pt>
                <c:pt idx="36">
                  <c:v>285.67604975379066</c:v>
                </c:pt>
                <c:pt idx="37">
                  <c:v>304.48706974706403</c:v>
                </c:pt>
                <c:pt idx="38">
                  <c:v>323.27225207911926</c:v>
                </c:pt>
                <c:pt idx="39">
                  <c:v>342.0333089023552</c:v>
                </c:pt>
                <c:pt idx="40">
                  <c:v>360.77174923572994</c:v>
                </c:pt>
                <c:pt idx="41">
                  <c:v>285.67604975379072</c:v>
                </c:pt>
                <c:pt idx="42">
                  <c:v>304.48706974706403</c:v>
                </c:pt>
                <c:pt idx="43">
                  <c:v>323.27225207911937</c:v>
                </c:pt>
                <c:pt idx="44">
                  <c:v>342.0333089023552</c:v>
                </c:pt>
                <c:pt idx="45">
                  <c:v>360.77174923573011</c:v>
                </c:pt>
                <c:pt idx="46">
                  <c:v>379.04350368975275</c:v>
                </c:pt>
                <c:pt idx="47">
                  <c:v>397.29609733045737</c:v>
                </c:pt>
                <c:pt idx="48">
                  <c:v>415.53053394265203</c:v>
                </c:pt>
                <c:pt idx="49">
                  <c:v>433.74772206081064</c:v>
                </c:pt>
                <c:pt idx="50">
                  <c:v>451.94848771070718</c:v>
                </c:pt>
                <c:pt idx="51">
                  <c:v>376.37081053726507</c:v>
                </c:pt>
                <c:pt idx="52">
                  <c:v>394.18111266295523</c:v>
                </c:pt>
                <c:pt idx="53">
                  <c:v>411.97397670838632</c:v>
                </c:pt>
                <c:pt idx="54">
                  <c:v>429.75026149342511</c:v>
                </c:pt>
                <c:pt idx="55">
                  <c:v>447.51074902101635</c:v>
                </c:pt>
                <c:pt idx="56">
                  <c:v>464.36923178701255</c:v>
                </c:pt>
                <c:pt idx="57">
                  <c:v>481.21466665466613</c:v>
                </c:pt>
                <c:pt idx="58">
                  <c:v>498.04757447379058</c:v>
                </c:pt>
                <c:pt idx="59">
                  <c:v>514.86843803268459</c:v>
                </c:pt>
                <c:pt idx="60">
                  <c:v>531.67770601770815</c:v>
                </c:pt>
                <c:pt idx="61">
                  <c:v>454.61068299689782</c:v>
                </c:pt>
                <c:pt idx="62">
                  <c:v>470.57693415697872</c:v>
                </c:pt>
                <c:pt idx="63">
                  <c:v>486.5316514967526</c:v>
                </c:pt>
                <c:pt idx="64">
                  <c:v>502.47526635010644</c:v>
                </c:pt>
                <c:pt idx="65">
                  <c:v>518.40818045759727</c:v>
                </c:pt>
                <c:pt idx="66">
                  <c:v>533.44644543973675</c:v>
                </c:pt>
                <c:pt idx="67">
                  <c:v>548.47579644625011</c:v>
                </c:pt>
                <c:pt idx="68">
                  <c:v>563.49651203558233</c:v>
                </c:pt>
                <c:pt idx="69">
                  <c:v>578.50885471155289</c:v>
                </c:pt>
                <c:pt idx="70">
                  <c:v>593.51307224988932</c:v>
                </c:pt>
                <c:pt idx="71">
                  <c:v>514.42593418418744</c:v>
                </c:pt>
                <c:pt idx="72">
                  <c:v>528.1398552239084</c:v>
                </c:pt>
                <c:pt idx="73">
                  <c:v>541.84628101014516</c:v>
                </c:pt>
                <c:pt idx="74">
                  <c:v>555.54542779246219</c:v>
                </c:pt>
                <c:pt idx="75">
                  <c:v>569.2375002894953</c:v>
                </c:pt>
                <c:pt idx="76">
                  <c:v>582.48134023717637</c:v>
                </c:pt>
                <c:pt idx="77">
                  <c:v>595.71890383853508</c:v>
                </c:pt>
                <c:pt idx="78">
                  <c:v>608.95035015881137</c:v>
                </c:pt>
                <c:pt idx="79">
                  <c:v>622.17583079004851</c:v>
                </c:pt>
                <c:pt idx="80">
                  <c:v>635.39549035690561</c:v>
                </c:pt>
                <c:pt idx="81">
                  <c:v>555.10363132288933</c:v>
                </c:pt>
                <c:pt idx="82">
                  <c:v>567.47117187040385</c:v>
                </c:pt>
                <c:pt idx="83">
                  <c:v>579.83307958303908</c:v>
                </c:pt>
                <c:pt idx="84">
                  <c:v>592.18949144115993</c:v>
                </c:pt>
                <c:pt idx="85">
                  <c:v>604.54053824439779</c:v>
                </c:pt>
                <c:pt idx="86">
                  <c:v>616.88634501376157</c:v>
                </c:pt>
                <c:pt idx="87">
                  <c:v>629.22703135989616</c:v>
                </c:pt>
                <c:pt idx="88">
                  <c:v>641.56271182096305</c:v>
                </c:pt>
                <c:pt idx="89">
                  <c:v>653.8934961731934</c:v>
                </c:pt>
                <c:pt idx="90">
                  <c:v>666.21948971680979</c:v>
                </c:pt>
                <c:pt idx="91">
                  <c:v>584.46737091938064</c:v>
                </c:pt>
                <c:pt idx="92">
                  <c:v>595.27775113642122</c:v>
                </c:pt>
                <c:pt idx="93">
                  <c:v>606.08404815139511</c:v>
                </c:pt>
                <c:pt idx="94">
                  <c:v>616.88634501376157</c:v>
                </c:pt>
                <c:pt idx="95">
                  <c:v>627.68472162790101</c:v>
                </c:pt>
                <c:pt idx="96">
                  <c:v>638.47925492542254</c:v>
                </c:pt>
                <c:pt idx="97">
                  <c:v>649.2700190252142</c:v>
                </c:pt>
                <c:pt idx="98">
                  <c:v>660.05708538230556</c:v>
                </c:pt>
                <c:pt idx="99">
                  <c:v>670.8405229264979</c:v>
                </c:pt>
                <c:pt idx="100">
                  <c:v>681.62039819161907</c:v>
                </c:pt>
                <c:pt idx="101">
                  <c:v>598.80678277824711</c:v>
                </c:pt>
                <c:pt idx="102">
                  <c:v>608.50939888371079</c:v>
                </c:pt>
                <c:pt idx="103">
                  <c:v>618.20880426311362</c:v>
                </c:pt>
                <c:pt idx="104">
                  <c:v>627.90505638634033</c:v>
                </c:pt>
                <c:pt idx="105">
                  <c:v>637.59821080387985</c:v>
                </c:pt>
                <c:pt idx="106">
                  <c:v>647.28832123975712</c:v>
                </c:pt>
                <c:pt idx="107">
                  <c:v>656.975439678611</c:v>
                </c:pt>
                <c:pt idx="108">
                  <c:v>666.65961644737104</c:v>
                </c:pt>
                <c:pt idx="109">
                  <c:v>676.34090029194533</c:v>
                </c:pt>
                <c:pt idx="110">
                  <c:v>686.01933844928715</c:v>
                </c:pt>
                <c:pt idx="111">
                  <c:v>608.28892075898375</c:v>
                </c:pt>
                <c:pt idx="112">
                  <c:v>616.44551220984624</c:v>
                </c:pt>
                <c:pt idx="113">
                  <c:v>624.59986665219606</c:v>
                </c:pt>
                <c:pt idx="114">
                  <c:v>632.75201740880914</c:v>
                </c:pt>
                <c:pt idx="115">
                  <c:v>640.90199687382051</c:v>
                </c:pt>
                <c:pt idx="116">
                  <c:v>649.04983655033686</c:v>
                </c:pt>
                <c:pt idx="117">
                  <c:v>657.19556708606308</c:v>
                </c:pt>
                <c:pt idx="118">
                  <c:v>665.33921830707209</c:v>
                </c:pt>
                <c:pt idx="119">
                  <c:v>673.48081924983421</c:v>
                </c:pt>
                <c:pt idx="120">
                  <c:v>681.62039819161828</c:v>
                </c:pt>
                <c:pt idx="121">
                  <c:v>611.59591881491031</c:v>
                </c:pt>
                <c:pt idx="122">
                  <c:v>618.64961097649086</c:v>
                </c:pt>
                <c:pt idx="123">
                  <c:v>625.70163669703174</c:v>
                </c:pt>
                <c:pt idx="124">
                  <c:v>632.75201740880891</c:v>
                </c:pt>
                <c:pt idx="125">
                  <c:v>639.80077402749373</c:v>
                </c:pt>
                <c:pt idx="126">
                  <c:v>646.84792697028172</c:v>
                </c:pt>
                <c:pt idx="127">
                  <c:v>653.89349617319181</c:v>
                </c:pt>
                <c:pt idx="128">
                  <c:v>660.93750110758117</c:v>
                </c:pt>
                <c:pt idx="129">
                  <c:v>667.97996079591837</c:v>
                </c:pt>
                <c:pt idx="130">
                  <c:v>675.02089382685904</c:v>
                </c:pt>
                <c:pt idx="131">
                  <c:v>612.69816894712756</c:v>
                </c:pt>
                <c:pt idx="132">
                  <c:v>618.64961097649064</c:v>
                </c:pt>
                <c:pt idx="133">
                  <c:v>624.59986665219549</c:v>
                </c:pt>
                <c:pt idx="134">
                  <c:v>630.54894887243267</c:v>
                </c:pt>
                <c:pt idx="135">
                  <c:v>636.49687027211212</c:v>
                </c:pt>
                <c:pt idx="136">
                  <c:v>642.44364323070124</c:v>
                </c:pt>
                <c:pt idx="137">
                  <c:v>648.38927987975728</c:v>
                </c:pt>
                <c:pt idx="138">
                  <c:v>654.33379211016961</c:v>
                </c:pt>
                <c:pt idx="139">
                  <c:v>660.27719157912463</c:v>
                </c:pt>
                <c:pt idx="140">
                  <c:v>666.21948971680797</c:v>
                </c:pt>
                <c:pt idx="141">
                  <c:v>612.03682380942575</c:v>
                </c:pt>
                <c:pt idx="142">
                  <c:v>617.32717128706031</c:v>
                </c:pt>
                <c:pt idx="143">
                  <c:v>622.61657910902113</c:v>
                </c:pt>
                <c:pt idx="144">
                  <c:v>627.9050563863392</c:v>
                </c:pt>
                <c:pt idx="145">
                  <c:v>633.19261206401154</c:v>
                </c:pt>
                <c:pt idx="146">
                  <c:v>638.47925492542083</c:v>
                </c:pt>
                <c:pt idx="147">
                  <c:v>643.76499359659749</c:v>
                </c:pt>
                <c:pt idx="148">
                  <c:v>649.04983655033573</c:v>
                </c:pt>
                <c:pt idx="149">
                  <c:v>654.33379211016882</c:v>
                </c:pt>
                <c:pt idx="150">
                  <c:v>659.61686845420979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379664"/>
        <c:axId val="1054380752"/>
      </c:scatterChart>
      <c:valAx>
        <c:axId val="1054379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80752"/>
        <c:crosses val="autoZero"/>
        <c:crossBetween val="midCat"/>
      </c:valAx>
      <c:valAx>
        <c:axId val="105438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79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381296"/>
        <c:axId val="1054385104"/>
      </c:scatterChart>
      <c:valAx>
        <c:axId val="1054381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85104"/>
        <c:crosses val="autoZero"/>
        <c:crossBetween val="midCat"/>
      </c:valAx>
      <c:valAx>
        <c:axId val="105438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81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387824"/>
        <c:axId val="1054389456"/>
      </c:scatterChart>
      <c:valAx>
        <c:axId val="10543878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89456"/>
        <c:crosses val="autoZero"/>
        <c:crossBetween val="midCat"/>
      </c:valAx>
      <c:valAx>
        <c:axId val="105438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87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385648"/>
        <c:axId val="1054386192"/>
      </c:scatterChart>
      <c:valAx>
        <c:axId val="1054385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86192"/>
        <c:crosses val="autoZero"/>
        <c:crossBetween val="midCat"/>
      </c:valAx>
      <c:valAx>
        <c:axId val="105438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85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4390000"/>
        <c:axId val="1054386736"/>
      </c:scatterChart>
      <c:valAx>
        <c:axId val="10543900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86736"/>
        <c:crosses val="autoZero"/>
        <c:crossBetween val="midCat"/>
      </c:valAx>
      <c:valAx>
        <c:axId val="105438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5439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006128"/>
        <c:axId val="859013200"/>
      </c:scatterChart>
      <c:valAx>
        <c:axId val="859006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9013200"/>
        <c:crosses val="autoZero"/>
        <c:crossBetween val="midCat"/>
      </c:valAx>
      <c:valAx>
        <c:axId val="85901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9006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013744"/>
        <c:axId val="859007216"/>
      </c:scatterChart>
      <c:valAx>
        <c:axId val="859013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9007216"/>
        <c:crosses val="autoZero"/>
        <c:crossBetween val="midCat"/>
      </c:valAx>
      <c:valAx>
        <c:axId val="85900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9013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9014288"/>
        <c:axId val="859009392"/>
      </c:scatterChart>
      <c:valAx>
        <c:axId val="859014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9009392"/>
        <c:crosses val="autoZero"/>
        <c:crossBetween val="midCat"/>
      </c:valAx>
      <c:valAx>
        <c:axId val="85900939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9014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8" t="s">
        <v>291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</row>
    <row r="13" spans="2:13" ht="15" customHeight="1" x14ac:dyDescent="0.25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</row>
    <row r="14" spans="2:13" ht="15" customHeight="1" x14ac:dyDescent="0.25"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</row>
    <row r="15" spans="2:13" ht="18.75" customHeight="1" x14ac:dyDescent="0.25"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</row>
    <row r="16" spans="2:13" ht="18.75" customHeight="1" x14ac:dyDescent="0.25"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</row>
    <row r="18" spans="2:13" ht="12" customHeight="1" x14ac:dyDescent="0.25">
      <c r="B18" s="288" t="s">
        <v>292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</row>
    <row r="19" spans="2:13" ht="12" customHeight="1" x14ac:dyDescent="0.25"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</row>
    <row r="20" spans="2:13" ht="12" customHeight="1" x14ac:dyDescent="0.25"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</row>
    <row r="21" spans="2:13" ht="12" customHeight="1" x14ac:dyDescent="0.25"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</row>
    <row r="22" spans="2:13" ht="12" customHeight="1" x14ac:dyDescent="0.25"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</row>
    <row r="23" spans="2:13" ht="12" customHeight="1" x14ac:dyDescent="0.25"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</row>
    <row r="24" spans="2:13" ht="12" customHeight="1" x14ac:dyDescent="0.25"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</row>
    <row r="25" spans="2:13" ht="12" customHeight="1" x14ac:dyDescent="0.25"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</row>
    <row r="26" spans="2:13" ht="12" customHeight="1" x14ac:dyDescent="0.25"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</row>
    <row r="27" spans="2:13" ht="12" customHeight="1" x14ac:dyDescent="0.25"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</row>
    <row r="28" spans="2:13" ht="12" customHeight="1" x14ac:dyDescent="0.25"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</row>
    <row r="29" spans="2:13" ht="12" customHeight="1" x14ac:dyDescent="0.25"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</row>
    <row r="30" spans="2:13" ht="12" customHeight="1" x14ac:dyDescent="0.25"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</row>
    <row r="31" spans="2:13" ht="12" customHeight="1" x14ac:dyDescent="0.25"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90" zoomScaleNormal="90" workbookViewId="0">
      <selection activeCell="C15" sqref="C1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4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4" t="s">
        <v>192</v>
      </c>
      <c r="C3" s="295"/>
      <c r="D3" s="295"/>
      <c r="E3" s="295"/>
      <c r="F3" s="296"/>
      <c r="G3" s="91"/>
      <c r="I3" s="224" t="s">
        <v>304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3"/>
      <c r="B4" s="93"/>
      <c r="C4" s="93"/>
      <c r="D4" s="93"/>
      <c r="E4" s="93"/>
      <c r="F4" s="93"/>
      <c r="G4" s="234"/>
      <c r="I4" s="224" t="s">
        <v>305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0" t="s">
        <v>231</v>
      </c>
      <c r="B5" s="300"/>
      <c r="C5" s="26">
        <v>1.7</v>
      </c>
      <c r="D5" s="301" t="s">
        <v>229</v>
      </c>
      <c r="E5" s="302"/>
      <c r="F5" s="93"/>
      <c r="G5" s="234"/>
      <c r="H5" s="235"/>
      <c r="I5" s="235"/>
      <c r="J5" s="243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4"/>
      <c r="B6" s="94"/>
      <c r="C6" s="95"/>
      <c r="D6" s="89"/>
      <c r="E6" s="89"/>
      <c r="F6" s="29"/>
      <c r="G6" s="236"/>
      <c r="H6" s="237"/>
      <c r="I6" s="237"/>
      <c r="J6" s="244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6.25" x14ac:dyDescent="0.25">
      <c r="A7" s="298" t="s">
        <v>226</v>
      </c>
      <c r="B7" s="298"/>
      <c r="C7" s="93"/>
      <c r="D7" s="93"/>
      <c r="E7" s="5"/>
      <c r="F7" s="93"/>
      <c r="G7" s="234"/>
      <c r="H7" s="235"/>
      <c r="I7" s="235"/>
      <c r="J7" s="243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9"/>
      <c r="J8" s="243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0.44119999999999998</v>
      </c>
      <c r="D9" s="36">
        <f t="shared" ref="D9:D18" si="0">C9*$C$5</f>
        <v>0.75003999999999993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4" t="s">
        <v>306</v>
      </c>
      <c r="I9" s="250"/>
      <c r="J9" s="243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9</v>
      </c>
      <c r="C10" s="35">
        <v>0.1956</v>
      </c>
      <c r="D10" s="36">
        <f t="shared" si="0"/>
        <v>0.33251999999999998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0"/>
      <c r="J10" s="243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0.1956</v>
      </c>
      <c r="D11" s="36">
        <f t="shared" si="0"/>
        <v>0.33251999999999998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27"/>
      <c r="I11" s="250"/>
      <c r="J11" s="243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0.06</v>
      </c>
      <c r="D12" s="36">
        <f t="shared" si="0"/>
        <v>0.10199999999999999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7"/>
      <c r="I12" s="250"/>
      <c r="J12" s="243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</v>
      </c>
      <c r="C13" s="35">
        <v>2.7900000000000001E-2</v>
      </c>
      <c r="D13" s="36">
        <f t="shared" si="0"/>
        <v>4.743E-2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7"/>
      <c r="I13" s="250"/>
      <c r="J13" s="243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52</v>
      </c>
      <c r="C14" s="35">
        <v>2.24E-2</v>
      </c>
      <c r="D14" s="36">
        <f t="shared" si="0"/>
        <v>3.8079999999999996E-2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7"/>
      <c r="I14" s="250"/>
      <c r="J14" s="243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7"/>
      <c r="I15" s="250"/>
      <c r="J15" s="243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7"/>
      <c r="I16" s="250"/>
      <c r="J16" s="243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7"/>
      <c r="I17" s="250"/>
      <c r="J17" s="2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7"/>
      <c r="I18" s="250"/>
      <c r="J18" s="243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6"/>
      <c r="B19" s="39" t="s">
        <v>175</v>
      </c>
      <c r="C19" s="40">
        <f>SUM(C9:C18)</f>
        <v>0.94270000000000009</v>
      </c>
      <c r="D19" s="41">
        <f>SUM(D9:D18)</f>
        <v>1.60259</v>
      </c>
      <c r="E19" s="5"/>
      <c r="F19" s="97"/>
      <c r="G19" s="238"/>
      <c r="H19" s="239"/>
      <c r="I19" s="238"/>
      <c r="J19" s="24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6"/>
      <c r="B20" s="42" t="s">
        <v>230</v>
      </c>
      <c r="C20" s="43" t="str">
        <f>IF(C19&gt;100%,"Erreur : corrigez","OK")</f>
        <v>OK</v>
      </c>
      <c r="D20" s="245"/>
      <c r="F20" s="237"/>
      <c r="G20" s="237"/>
      <c r="H20" s="239"/>
      <c r="I20" s="238"/>
      <c r="J20" s="24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0"/>
      <c r="I21" s="251"/>
      <c r="J21" s="243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7" t="s">
        <v>232</v>
      </c>
      <c r="B22" s="297"/>
      <c r="C22" s="95"/>
      <c r="H22" s="226"/>
      <c r="I22" s="244"/>
      <c r="J22" s="244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25">
      <c r="A23" s="5"/>
      <c r="B23" s="5"/>
      <c r="C23" s="5"/>
      <c r="H23" s="217"/>
      <c r="I23" s="243"/>
      <c r="J23" s="243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1"/>
      <c r="H24" s="227"/>
      <c r="I24" s="241"/>
      <c r="J24" s="242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99"/>
      <c r="E25" s="5"/>
      <c r="F25" s="99"/>
      <c r="G25" s="242"/>
      <c r="H25" s="227"/>
      <c r="I25" s="242"/>
      <c r="J25" s="242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1"/>
      <c r="I26" s="241"/>
      <c r="J26" s="241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1"/>
      <c r="I27" s="241"/>
      <c r="J27" s="241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3"/>
      <c r="I28" s="243"/>
      <c r="J28" s="243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3"/>
      <c r="I29" s="243"/>
      <c r="J29" s="243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99" t="s">
        <v>227</v>
      </c>
      <c r="B30" s="299"/>
      <c r="D30" s="246"/>
      <c r="H30" s="244"/>
      <c r="I30" s="244"/>
      <c r="J30" s="244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25">
      <c r="A31" s="5"/>
      <c r="B31" s="5"/>
      <c r="H31" s="243"/>
      <c r="I31" s="243"/>
      <c r="J31" s="243"/>
      <c r="K31" s="246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5" t="s">
        <v>307</v>
      </c>
      <c r="K32" s="246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6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8" t="s">
        <v>185</v>
      </c>
      <c r="C34" s="289" t="s">
        <v>186</v>
      </c>
      <c r="D34" s="289"/>
      <c r="E34" s="290" t="s">
        <v>187</v>
      </c>
      <c r="F34" s="291"/>
      <c r="G34" s="291"/>
      <c r="H34" s="292"/>
      <c r="I34" s="100"/>
      <c r="J34" s="247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28</v>
      </c>
      <c r="C36" s="61"/>
      <c r="D36" s="61"/>
      <c r="E36" s="54"/>
      <c r="F36" s="54"/>
      <c r="G36" s="54"/>
      <c r="H36" s="54"/>
      <c r="I36" s="52">
        <f>IFERROR(B36/A36,"")</f>
        <v>1.4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1">
        <v>121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9.3000000000000007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1">
        <v>267</v>
      </c>
      <c r="C38" s="61">
        <v>1</v>
      </c>
      <c r="D38" s="61">
        <v>91</v>
      </c>
      <c r="E38" s="54"/>
      <c r="F38" s="54"/>
      <c r="G38" s="54"/>
      <c r="H38" s="54"/>
      <c r="I38" s="56">
        <f t="shared" si="1"/>
        <v>14.6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1">
        <v>380</v>
      </c>
      <c r="C39" s="61">
        <v>2</v>
      </c>
      <c r="D39" s="61">
        <v>91</v>
      </c>
      <c r="E39" s="54"/>
      <c r="F39" s="54"/>
      <c r="G39" s="54"/>
      <c r="H39" s="54"/>
      <c r="I39" s="52">
        <f t="shared" si="1"/>
        <v>20.399999999999999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1">
        <v>516</v>
      </c>
      <c r="C40" s="61">
        <v>3</v>
      </c>
      <c r="D40" s="61">
        <v>112</v>
      </c>
      <c r="E40" s="54"/>
      <c r="F40" s="54"/>
      <c r="G40" s="54"/>
      <c r="H40" s="54"/>
      <c r="I40" s="52">
        <f t="shared" si="1"/>
        <v>22.7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1">
        <v>631</v>
      </c>
      <c r="C41" s="61">
        <v>4</v>
      </c>
      <c r="D41" s="61">
        <v>109</v>
      </c>
      <c r="E41" s="54"/>
      <c r="F41" s="54"/>
      <c r="G41" s="54"/>
      <c r="H41" s="54"/>
      <c r="I41" s="56">
        <f t="shared" si="1"/>
        <v>22.7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1">
        <v>734</v>
      </c>
      <c r="C42" s="61">
        <v>5</v>
      </c>
      <c r="D42" s="61">
        <v>110</v>
      </c>
      <c r="E42" s="54"/>
      <c r="F42" s="54"/>
      <c r="G42" s="54"/>
      <c r="H42" s="54"/>
      <c r="I42" s="56">
        <f t="shared" si="1"/>
        <v>21.2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79">
        <v>90</v>
      </c>
      <c r="B43" s="61">
        <v>802</v>
      </c>
      <c r="C43" s="61">
        <v>6</v>
      </c>
      <c r="D43" s="61">
        <v>97</v>
      </c>
      <c r="E43" s="54"/>
      <c r="F43" s="54"/>
      <c r="G43" s="54"/>
      <c r="H43" s="54"/>
      <c r="I43" s="52">
        <f t="shared" si="1"/>
        <v>17.8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79">
        <v>100</v>
      </c>
      <c r="B44" s="61">
        <v>855</v>
      </c>
      <c r="C44" s="61">
        <v>7</v>
      </c>
      <c r="D44" s="61">
        <f>B44</f>
        <v>855</v>
      </c>
      <c r="E44" s="54"/>
      <c r="F44" s="54"/>
      <c r="G44" s="54"/>
      <c r="H44" s="54"/>
      <c r="I44" s="52">
        <f t="shared" si="1"/>
        <v>15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79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79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79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79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79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79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79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79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79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79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79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chevelu</v>
      </c>
      <c r="D58" s="255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8" t="s">
        <v>185</v>
      </c>
      <c r="C60" s="289" t="s">
        <v>186</v>
      </c>
      <c r="D60" s="289"/>
      <c r="E60" s="290" t="s">
        <v>187</v>
      </c>
      <c r="F60" s="291"/>
      <c r="G60" s="291"/>
      <c r="H60" s="292"/>
      <c r="I60" s="100"/>
      <c r="J60" s="247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 t="shared" ref="I63:I75" si="2"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 t="shared" si="2"/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 t="shared" si="2"/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si="2"/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235</v>
      </c>
      <c r="C70" s="53">
        <v>4</v>
      </c>
      <c r="D70" s="53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229</v>
      </c>
      <c r="C71" s="53"/>
      <c r="D71" s="5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263</v>
      </c>
      <c r="C72" s="53">
        <v>5</v>
      </c>
      <c r="D72" s="53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252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282</v>
      </c>
      <c r="C74" s="53">
        <v>6</v>
      </c>
      <c r="D74" s="53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f>254+21+21</f>
        <v>296</v>
      </c>
      <c r="C75" s="53">
        <v>7</v>
      </c>
      <c r="D75" s="53">
        <f>21+21</f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100</v>
      </c>
      <c r="B76" s="53">
        <f>261+21+21</f>
        <v>303</v>
      </c>
      <c r="C76" s="53">
        <v>8</v>
      </c>
      <c r="D76" s="53">
        <f>21+21</f>
        <v>42</v>
      </c>
      <c r="E76" s="54"/>
      <c r="F76" s="54"/>
      <c r="G76" s="54"/>
      <c r="H76" s="54"/>
      <c r="I76" s="52">
        <f t="shared" ref="I76:I81" si="3">IF(A76&lt;&gt;0,(B76-(B75-D75))/(A76-A75),"")</f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110</v>
      </c>
      <c r="B77" s="53">
        <f>266+20+19</f>
        <v>305</v>
      </c>
      <c r="C77" s="53">
        <v>9</v>
      </c>
      <c r="D77" s="53">
        <f>20+19</f>
        <v>39</v>
      </c>
      <c r="E77" s="54"/>
      <c r="F77" s="54"/>
      <c r="G77" s="54"/>
      <c r="H77" s="54"/>
      <c r="I77" s="52">
        <f t="shared" si="3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120</v>
      </c>
      <c r="B78" s="53">
        <f>268+18+17</f>
        <v>303</v>
      </c>
      <c r="C78" s="53">
        <v>10</v>
      </c>
      <c r="D78" s="53">
        <f>18+17</f>
        <v>35</v>
      </c>
      <c r="E78" s="54"/>
      <c r="F78" s="54"/>
      <c r="G78" s="54"/>
      <c r="H78" s="54"/>
      <c r="I78" s="52">
        <f t="shared" si="3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130</v>
      </c>
      <c r="B79" s="53">
        <f>269+16+15</f>
        <v>300</v>
      </c>
      <c r="C79" s="53">
        <v>11</v>
      </c>
      <c r="D79" s="53">
        <f>16+15</f>
        <v>31</v>
      </c>
      <c r="E79" s="54"/>
      <c r="F79" s="54"/>
      <c r="G79" s="54"/>
      <c r="H79" s="54"/>
      <c r="I79" s="52">
        <f t="shared" si="3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140</v>
      </c>
      <c r="B80" s="53">
        <f>269+14+13</f>
        <v>296</v>
      </c>
      <c r="C80" s="53">
        <v>12</v>
      </c>
      <c r="D80" s="53">
        <f>14+13</f>
        <v>27</v>
      </c>
      <c r="E80" s="54"/>
      <c r="F80" s="54"/>
      <c r="G80" s="54"/>
      <c r="H80" s="54"/>
      <c r="I80" s="52">
        <f t="shared" si="3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150</v>
      </c>
      <c r="B81" s="53">
        <f>268+13+12</f>
        <v>293</v>
      </c>
      <c r="C81" s="53">
        <v>13</v>
      </c>
      <c r="D81" s="53">
        <f>B81</f>
        <v>293</v>
      </c>
      <c r="E81" s="54"/>
      <c r="F81" s="54"/>
      <c r="G81" s="54"/>
      <c r="H81" s="54"/>
      <c r="I81" s="52">
        <f t="shared" si="3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5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8" t="s">
        <v>185</v>
      </c>
      <c r="C86" s="289" t="s">
        <v>186</v>
      </c>
      <c r="D86" s="289"/>
      <c r="E86" s="290" t="s">
        <v>187</v>
      </c>
      <c r="F86" s="291"/>
      <c r="G86" s="291"/>
      <c r="H86" s="292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1">
        <v>42</v>
      </c>
      <c r="C88" s="61"/>
      <c r="D88" s="61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1">
        <f>62+8</f>
        <v>70</v>
      </c>
      <c r="C89" s="61"/>
      <c r="D89" s="61"/>
      <c r="E89" s="54"/>
      <c r="F89" s="54"/>
      <c r="G89" s="54"/>
      <c r="H89" s="54"/>
      <c r="I89" s="56">
        <f t="shared" ref="I89:I107" si="4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1">
        <f>76+8+21</f>
        <v>105</v>
      </c>
      <c r="C90" s="61">
        <v>1</v>
      </c>
      <c r="D90" s="61">
        <f>8+21</f>
        <v>29</v>
      </c>
      <c r="E90" s="54"/>
      <c r="F90" s="54"/>
      <c r="G90" s="54"/>
      <c r="H90" s="54">
        <v>1</v>
      </c>
      <c r="I90" s="56">
        <f t="shared" si="4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1">
        <f>95+21</f>
        <v>116</v>
      </c>
      <c r="C91" s="61"/>
      <c r="D91" s="61"/>
      <c r="E91" s="54"/>
      <c r="F91" s="54"/>
      <c r="G91" s="54"/>
      <c r="H91" s="54"/>
      <c r="I91" s="56">
        <f t="shared" si="4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1">
        <f>116+21+21</f>
        <v>158</v>
      </c>
      <c r="C92" s="61">
        <v>2</v>
      </c>
      <c r="D92" s="61">
        <f>21+21</f>
        <v>42</v>
      </c>
      <c r="E92" s="54"/>
      <c r="F92" s="54"/>
      <c r="G92" s="54"/>
      <c r="H92" s="54"/>
      <c r="I92" s="56">
        <f t="shared" si="4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1">
        <f>137+21</f>
        <v>158</v>
      </c>
      <c r="C93" s="61"/>
      <c r="D93" s="61"/>
      <c r="E93" s="54"/>
      <c r="F93" s="54"/>
      <c r="G93" s="54"/>
      <c r="H93" s="54"/>
      <c r="I93" s="56">
        <f t="shared" si="4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1">
        <f>157+21+21</f>
        <v>199</v>
      </c>
      <c r="C94" s="61">
        <v>3</v>
      </c>
      <c r="D94" s="61">
        <f>21+21</f>
        <v>42</v>
      </c>
      <c r="E94" s="54"/>
      <c r="F94" s="54"/>
      <c r="G94" s="54"/>
      <c r="H94" s="54"/>
      <c r="I94" s="56">
        <f t="shared" si="4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1">
        <f>176+21</f>
        <v>197</v>
      </c>
      <c r="C95" s="61"/>
      <c r="D95" s="61"/>
      <c r="E95" s="54"/>
      <c r="F95" s="54"/>
      <c r="G95" s="54"/>
      <c r="H95" s="54"/>
      <c r="I95" s="56">
        <f t="shared" si="4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4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4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4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4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4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4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4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4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4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4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4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4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5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8" t="s">
        <v>185</v>
      </c>
      <c r="C112" s="289" t="s">
        <v>186</v>
      </c>
      <c r="D112" s="289"/>
      <c r="E112" s="290" t="s">
        <v>187</v>
      </c>
      <c r="F112" s="291"/>
      <c r="G112" s="291"/>
      <c r="H112" s="292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62+8</f>
        <v>70</v>
      </c>
      <c r="C115" s="61"/>
      <c r="D115" s="61"/>
      <c r="E115" s="54"/>
      <c r="F115" s="54"/>
      <c r="G115" s="54"/>
      <c r="H115" s="54"/>
      <c r="I115" s="56">
        <f t="shared" ref="I115:I133" si="5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76+8+21</f>
        <v>105</v>
      </c>
      <c r="C116" s="61">
        <v>1</v>
      </c>
      <c r="D116" s="61">
        <f>8+21</f>
        <v>29</v>
      </c>
      <c r="E116" s="54"/>
      <c r="F116" s="54"/>
      <c r="G116" s="54"/>
      <c r="H116" s="54">
        <v>1</v>
      </c>
      <c r="I116" s="56">
        <f t="shared" si="5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95+21</f>
        <v>116</v>
      </c>
      <c r="C117" s="61"/>
      <c r="D117" s="61"/>
      <c r="E117" s="54"/>
      <c r="F117" s="54"/>
      <c r="G117" s="54"/>
      <c r="H117" s="54"/>
      <c r="I117" s="56">
        <f t="shared" si="5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116+21+21</f>
        <v>158</v>
      </c>
      <c r="C118" s="61">
        <v>2</v>
      </c>
      <c r="D118" s="61">
        <f>21+21</f>
        <v>42</v>
      </c>
      <c r="E118" s="54"/>
      <c r="F118" s="54"/>
      <c r="G118" s="54"/>
      <c r="H118" s="54"/>
      <c r="I118" s="56">
        <f t="shared" si="5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137+21</f>
        <v>158</v>
      </c>
      <c r="C119" s="61"/>
      <c r="D119" s="61"/>
      <c r="E119" s="54"/>
      <c r="F119" s="54"/>
      <c r="G119" s="54"/>
      <c r="H119" s="54"/>
      <c r="I119" s="56">
        <f t="shared" si="5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157+21+21</f>
        <v>199</v>
      </c>
      <c r="C120" s="61">
        <v>3</v>
      </c>
      <c r="D120" s="61">
        <f>21+21</f>
        <v>42</v>
      </c>
      <c r="E120" s="54"/>
      <c r="F120" s="54"/>
      <c r="G120" s="54"/>
      <c r="H120" s="54"/>
      <c r="I120" s="56">
        <f t="shared" si="5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f>176+21</f>
        <v>197</v>
      </c>
      <c r="C121" s="61"/>
      <c r="D121" s="61"/>
      <c r="E121" s="54"/>
      <c r="F121" s="54"/>
      <c r="G121" s="54"/>
      <c r="H121" s="54"/>
      <c r="I121" s="56">
        <f t="shared" si="5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5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5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5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5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5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5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5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5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5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5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5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5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Alisier torminal</v>
      </c>
      <c r="D136" s="255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8" t="s">
        <v>185</v>
      </c>
      <c r="C138" s="289" t="s">
        <v>186</v>
      </c>
      <c r="D138" s="289"/>
      <c r="E138" s="290" t="s">
        <v>187</v>
      </c>
      <c r="F138" s="291"/>
      <c r="G138" s="291"/>
      <c r="H138" s="292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6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6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6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6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6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6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6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6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6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6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6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6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6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6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6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6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6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6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Cormier</v>
      </c>
      <c r="D162" s="255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8" t="s">
        <v>185</v>
      </c>
      <c r="C164" s="289" t="s">
        <v>186</v>
      </c>
      <c r="D164" s="289"/>
      <c r="E164" s="290" t="s">
        <v>187</v>
      </c>
      <c r="F164" s="291"/>
      <c r="G164" s="291"/>
      <c r="H164" s="292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1">
        <f>62+8</f>
        <v>70</v>
      </c>
      <c r="C167" s="61"/>
      <c r="D167" s="61"/>
      <c r="E167" s="54"/>
      <c r="F167" s="54"/>
      <c r="G167" s="54"/>
      <c r="H167" s="54"/>
      <c r="I167" s="52">
        <f t="shared" ref="I167:I185" si="7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1">
        <f>76+8+21</f>
        <v>105</v>
      </c>
      <c r="C168" s="61">
        <v>1</v>
      </c>
      <c r="D168" s="61">
        <f>8+21</f>
        <v>29</v>
      </c>
      <c r="E168" s="54"/>
      <c r="F168" s="54"/>
      <c r="G168" s="54"/>
      <c r="H168" s="54">
        <v>1</v>
      </c>
      <c r="I168" s="52">
        <f t="shared" si="7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1">
        <f>95+21</f>
        <v>116</v>
      </c>
      <c r="C169" s="61"/>
      <c r="D169" s="61"/>
      <c r="E169" s="54"/>
      <c r="F169" s="54"/>
      <c r="G169" s="54"/>
      <c r="H169" s="54"/>
      <c r="I169" s="52">
        <f t="shared" si="7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1">
        <f>116+21+21</f>
        <v>158</v>
      </c>
      <c r="C170" s="61">
        <v>2</v>
      </c>
      <c r="D170" s="61">
        <f>21+21</f>
        <v>42</v>
      </c>
      <c r="E170" s="54"/>
      <c r="F170" s="54"/>
      <c r="G170" s="54"/>
      <c r="H170" s="54"/>
      <c r="I170" s="52">
        <f t="shared" si="7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1">
        <f>137+21</f>
        <v>158</v>
      </c>
      <c r="C171" s="61"/>
      <c r="D171" s="61"/>
      <c r="E171" s="54"/>
      <c r="F171" s="54"/>
      <c r="G171" s="54"/>
      <c r="H171" s="54"/>
      <c r="I171" s="52">
        <f t="shared" si="7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1">
        <f>157+21+21</f>
        <v>199</v>
      </c>
      <c r="C172" s="61">
        <v>3</v>
      </c>
      <c r="D172" s="61">
        <f>21+21</f>
        <v>42</v>
      </c>
      <c r="E172" s="54"/>
      <c r="F172" s="54"/>
      <c r="G172" s="54"/>
      <c r="H172" s="54"/>
      <c r="I172" s="52">
        <f t="shared" si="7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61">
        <f>176+21</f>
        <v>197</v>
      </c>
      <c r="C173" s="61"/>
      <c r="D173" s="61"/>
      <c r="E173" s="54"/>
      <c r="F173" s="54"/>
      <c r="G173" s="54"/>
      <c r="H173" s="54"/>
      <c r="I173" s="52">
        <f t="shared" si="7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7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7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7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7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7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7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7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7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7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7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7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7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5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8" t="s">
        <v>185</v>
      </c>
      <c r="C190" s="289" t="s">
        <v>186</v>
      </c>
      <c r="D190" s="289"/>
      <c r="E190" s="290" t="s">
        <v>187</v>
      </c>
      <c r="F190" s="291"/>
      <c r="G190" s="291"/>
      <c r="H190" s="292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61"/>
      <c r="D194" s="61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61"/>
      <c r="D195" s="61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61"/>
      <c r="D196" s="61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61"/>
      <c r="D197" s="61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61"/>
      <c r="D198" s="61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5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8" t="s">
        <v>185</v>
      </c>
      <c r="C216" s="289" t="s">
        <v>186</v>
      </c>
      <c r="D216" s="289"/>
      <c r="E216" s="290" t="s">
        <v>187</v>
      </c>
      <c r="F216" s="291"/>
      <c r="G216" s="291"/>
      <c r="H216" s="292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0"/>
      <c r="B231" s="61"/>
      <c r="C231" s="90"/>
      <c r="D231" s="61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5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8" t="s">
        <v>185</v>
      </c>
      <c r="C242" s="289" t="s">
        <v>186</v>
      </c>
      <c r="D242" s="289"/>
      <c r="E242" s="290" t="s">
        <v>187</v>
      </c>
      <c r="F242" s="291"/>
      <c r="G242" s="291"/>
      <c r="H242" s="292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0"/>
      <c r="B257" s="61"/>
      <c r="C257" s="90"/>
      <c r="D257" s="61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5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8" t="s">
        <v>185</v>
      </c>
      <c r="C268" s="289" t="s">
        <v>186</v>
      </c>
      <c r="D268" s="289"/>
      <c r="E268" s="290" t="s">
        <v>187</v>
      </c>
      <c r="F268" s="291"/>
      <c r="G268" s="291"/>
      <c r="H268" s="292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0"/>
      <c r="B283" s="61"/>
      <c r="C283" s="90"/>
      <c r="D283" s="61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4" t="s">
        <v>191</v>
      </c>
      <c r="C2" s="305"/>
      <c r="D2" s="305"/>
      <c r="E2" s="305"/>
      <c r="F2" s="305"/>
      <c r="G2" s="306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3"/>
      <c r="C4" s="303"/>
      <c r="D4" s="303"/>
      <c r="E4" s="303"/>
      <c r="F4" s="303"/>
      <c r="G4" s="303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3" t="s">
        <v>296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3"/>
      <c r="C6" s="233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4"/>
      <c r="B7" s="29" t="s">
        <v>295</v>
      </c>
      <c r="C7" s="105" t="s">
        <v>214</v>
      </c>
      <c r="D7" s="231"/>
      <c r="E7" s="106"/>
      <c r="F7" s="29" t="s">
        <v>295</v>
      </c>
      <c r="G7" s="105" t="s">
        <v>215</v>
      </c>
      <c r="H7" s="232"/>
      <c r="I7" s="232"/>
      <c r="J7" s="232"/>
      <c r="K7" s="232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25">
      <c r="A8" s="110">
        <v>1</v>
      </c>
      <c r="B8" s="62">
        <v>1</v>
      </c>
      <c r="C8" s="52" t="s">
        <v>177</v>
      </c>
      <c r="D8" s="25"/>
      <c r="E8" s="110">
        <v>4</v>
      </c>
      <c r="F8" s="62">
        <v>0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0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2"/>
      <c r="B13" s="112"/>
      <c r="C13" s="103" t="s">
        <v>273</v>
      </c>
      <c r="D13" s="232"/>
      <c r="E13" s="104"/>
      <c r="F13" s="112"/>
      <c r="G13" s="103" t="s">
        <v>301</v>
      </c>
      <c r="H13" s="232"/>
      <c r="I13" s="232"/>
      <c r="J13" s="232"/>
      <c r="K13" s="232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25">
      <c r="A14" s="232"/>
      <c r="B14" s="112"/>
      <c r="C14" s="103" t="s">
        <v>309</v>
      </c>
      <c r="D14" s="232"/>
      <c r="E14" s="104"/>
      <c r="F14" s="112"/>
      <c r="G14" s="103" t="s">
        <v>294</v>
      </c>
      <c r="H14" s="232"/>
      <c r="I14" s="232"/>
      <c r="J14" s="232"/>
      <c r="K14" s="232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1">
        <f>SUM(B16:B18)</f>
        <v>1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8" bestFit="1" customWidth="1"/>
    <col min="2" max="4" width="11.42578125" style="68"/>
    <col min="5" max="5" width="9.5703125" style="68" customWidth="1"/>
    <col min="6" max="7" width="11.42578125" style="68"/>
    <col min="8" max="8" width="10.7109375" style="68" customWidth="1"/>
    <col min="9" max="9" width="9.42578125" style="68" customWidth="1"/>
    <col min="10" max="11" width="10.5703125" style="68" bestFit="1" customWidth="1"/>
    <col min="12" max="12" width="14" style="68" bestFit="1" customWidth="1"/>
    <col min="13" max="13" width="14" style="68" customWidth="1"/>
    <col min="14" max="23" width="11.42578125" style="68"/>
    <col min="24" max="24" width="11.7109375" style="68" bestFit="1" customWidth="1"/>
    <col min="25" max="25" width="14.5703125" style="68" bestFit="1" customWidth="1"/>
    <col min="26" max="26" width="12.42578125" style="68" bestFit="1" customWidth="1"/>
    <col min="27" max="27" width="9.7109375" style="68" bestFit="1" customWidth="1"/>
    <col min="28" max="28" width="11" style="68" bestFit="1" customWidth="1"/>
    <col min="29" max="29" width="9.42578125" style="68" bestFit="1" customWidth="1"/>
    <col min="30" max="31" width="9.42578125" style="68" customWidth="1"/>
    <col min="32" max="32" width="11.42578125" style="68"/>
    <col min="33" max="34" width="14" style="68" bestFit="1" customWidth="1"/>
    <col min="35" max="35" width="10.5703125" style="68" bestFit="1" customWidth="1"/>
    <col min="36" max="36" width="9.42578125" style="68" bestFit="1" customWidth="1"/>
    <col min="37" max="38" width="10.5703125" style="68" bestFit="1" customWidth="1"/>
    <col min="39" max="41" width="10.5703125" style="68" customWidth="1"/>
    <col min="42" max="42" width="9" style="68" bestFit="1" customWidth="1"/>
    <col min="43" max="43" width="10.5703125" style="68" bestFit="1" customWidth="1"/>
    <col min="44" max="44" width="9.28515625" style="68" bestFit="1" customWidth="1"/>
    <col min="45" max="45" width="11.7109375" style="68" bestFit="1" customWidth="1"/>
    <col min="46" max="46" width="8.42578125" style="68" bestFit="1" customWidth="1"/>
    <col min="47" max="47" width="9.42578125" style="68" bestFit="1" customWidth="1"/>
    <col min="48" max="48" width="9.7109375" style="68" bestFit="1" customWidth="1"/>
    <col min="49" max="49" width="11" style="68" bestFit="1" customWidth="1"/>
    <col min="50" max="50" width="9.42578125" style="68" bestFit="1" customWidth="1"/>
    <col min="51" max="52" width="9.42578125" style="68" customWidth="1"/>
    <col min="53" max="53" width="10.5703125" style="68" bestFit="1" customWidth="1"/>
    <col min="54" max="54" width="14.28515625" style="68" customWidth="1"/>
    <col min="55" max="55" width="14" style="68" customWidth="1"/>
    <col min="56" max="56" width="10.5703125" style="68" bestFit="1" customWidth="1"/>
    <col min="57" max="57" width="9.42578125" style="68" bestFit="1" customWidth="1"/>
    <col min="58" max="59" width="10.5703125" style="68" bestFit="1" customWidth="1"/>
    <col min="60" max="62" width="10.5703125" style="68" customWidth="1"/>
    <col min="63" max="63" width="9" style="68" bestFit="1" customWidth="1"/>
    <col min="64" max="64" width="10.5703125" style="68" bestFit="1" customWidth="1"/>
    <col min="65" max="65" width="9.28515625" style="68" bestFit="1" customWidth="1"/>
    <col min="66" max="66" width="11.7109375" style="68" bestFit="1" customWidth="1"/>
    <col min="67" max="67" width="8.42578125" style="68" bestFit="1" customWidth="1"/>
    <col min="68" max="68" width="9.42578125" style="68" bestFit="1" customWidth="1"/>
    <col min="69" max="69" width="9.7109375" style="68" bestFit="1" customWidth="1"/>
    <col min="70" max="70" width="11" style="68" bestFit="1" customWidth="1"/>
    <col min="71" max="71" width="9.42578125" style="68" bestFit="1" customWidth="1"/>
    <col min="72" max="73" width="9.42578125" style="68" customWidth="1"/>
    <col min="74" max="74" width="10.5703125" style="68" bestFit="1" customWidth="1"/>
    <col min="75" max="75" width="14" style="68" bestFit="1" customWidth="1"/>
    <col min="76" max="76" width="13.85546875" style="68" customWidth="1"/>
    <col min="77" max="77" width="10.5703125" style="68" bestFit="1" customWidth="1"/>
    <col min="78" max="78" width="9.42578125" style="68" bestFit="1" customWidth="1"/>
    <col min="79" max="80" width="10.5703125" style="68" bestFit="1" customWidth="1"/>
    <col min="81" max="83" width="10.5703125" style="68" customWidth="1"/>
    <col min="84" max="84" width="11.42578125" style="68"/>
    <col min="85" max="85" width="10.5703125" style="68" bestFit="1" customWidth="1"/>
    <col min="86" max="86" width="9.28515625" style="68" bestFit="1" customWidth="1"/>
    <col min="87" max="87" width="11.7109375" style="68" bestFit="1" customWidth="1"/>
    <col min="88" max="88" width="8.42578125" style="68" bestFit="1" customWidth="1"/>
    <col min="89" max="89" width="9.42578125" style="68" bestFit="1" customWidth="1"/>
    <col min="90" max="90" width="9.7109375" style="68" bestFit="1" customWidth="1"/>
    <col min="91" max="91" width="11" style="68" bestFit="1" customWidth="1"/>
    <col min="92" max="92" width="9.42578125" style="68" bestFit="1" customWidth="1"/>
    <col min="93" max="94" width="9.42578125" style="68" customWidth="1"/>
    <col min="95" max="95" width="11.42578125" style="68"/>
    <col min="96" max="97" width="14" style="68" customWidth="1"/>
    <col min="98" max="98" width="10.5703125" style="68" bestFit="1" customWidth="1"/>
    <col min="99" max="99" width="9.42578125" style="68" bestFit="1" customWidth="1"/>
    <col min="100" max="101" width="10.5703125" style="68" bestFit="1" customWidth="1"/>
    <col min="102" max="104" width="10.5703125" style="68" customWidth="1"/>
    <col min="105" max="105" width="9" style="68" bestFit="1" customWidth="1"/>
    <col min="106" max="106" width="10.5703125" style="68" bestFit="1" customWidth="1"/>
    <col min="107" max="107" width="9.28515625" style="68" bestFit="1" customWidth="1"/>
    <col min="108" max="108" width="11.7109375" style="68" bestFit="1" customWidth="1"/>
    <col min="109" max="109" width="8.42578125" style="68" bestFit="1" customWidth="1"/>
    <col min="110" max="110" width="9.42578125" style="68" bestFit="1" customWidth="1"/>
    <col min="111" max="111" width="9.7109375" style="68" bestFit="1" customWidth="1"/>
    <col min="112" max="112" width="11" style="68" bestFit="1" customWidth="1"/>
    <col min="113" max="113" width="9.42578125" style="68" bestFit="1" customWidth="1"/>
    <col min="114" max="115" width="9.42578125" style="68" customWidth="1"/>
    <col min="116" max="116" width="10.5703125" style="68" bestFit="1" customWidth="1"/>
    <col min="117" max="117" width="14.28515625" style="68" customWidth="1"/>
    <col min="118" max="118" width="14" style="68" bestFit="1" customWidth="1"/>
    <col min="119" max="119" width="10.5703125" style="68" bestFit="1" customWidth="1"/>
    <col min="120" max="120" width="9.42578125" style="68" bestFit="1" customWidth="1"/>
    <col min="121" max="122" width="10.5703125" style="68" bestFit="1" customWidth="1"/>
    <col min="123" max="125" width="10.5703125" style="68" customWidth="1"/>
    <col min="126" max="126" width="9" style="68" bestFit="1" customWidth="1"/>
    <col min="127" max="127" width="10.5703125" style="68" bestFit="1" customWidth="1"/>
    <col min="128" max="128" width="9.28515625" style="68" bestFit="1" customWidth="1"/>
    <col min="129" max="129" width="11.7109375" style="68" bestFit="1" customWidth="1"/>
    <col min="130" max="130" width="8.42578125" style="68" bestFit="1" customWidth="1"/>
    <col min="131" max="131" width="9.42578125" style="68" bestFit="1" customWidth="1"/>
    <col min="132" max="132" width="9.7109375" style="68" bestFit="1" customWidth="1"/>
    <col min="133" max="133" width="11" style="68" bestFit="1" customWidth="1"/>
    <col min="134" max="134" width="9.42578125" style="68" bestFit="1" customWidth="1"/>
    <col min="135" max="136" width="9.42578125" style="68" customWidth="1"/>
    <col min="137" max="137" width="10.5703125" style="68" bestFit="1" customWidth="1"/>
    <col min="138" max="139" width="14" style="68" customWidth="1"/>
    <col min="140" max="140" width="10.5703125" style="68" bestFit="1" customWidth="1"/>
    <col min="141" max="141" width="9.42578125" style="68" bestFit="1" customWidth="1"/>
    <col min="142" max="143" width="10.5703125" style="68" bestFit="1" customWidth="1"/>
    <col min="144" max="146" width="10.5703125" style="68" customWidth="1"/>
    <col min="147" max="147" width="9" style="68" bestFit="1" customWidth="1"/>
    <col min="148" max="148" width="10.5703125" style="68" bestFit="1" customWidth="1"/>
    <col min="149" max="149" width="9.28515625" style="68" bestFit="1" customWidth="1"/>
    <col min="150" max="150" width="11.7109375" style="68" bestFit="1" customWidth="1"/>
    <col min="151" max="151" width="8.42578125" style="68" bestFit="1" customWidth="1"/>
    <col min="152" max="152" width="9.42578125" style="68" bestFit="1" customWidth="1"/>
    <col min="153" max="153" width="9.7109375" style="68" bestFit="1" customWidth="1"/>
    <col min="154" max="154" width="11" style="68" bestFit="1" customWidth="1"/>
    <col min="155" max="155" width="9.42578125" style="68" bestFit="1" customWidth="1"/>
    <col min="156" max="157" width="9.42578125" style="68" customWidth="1"/>
    <col min="158" max="158" width="11.42578125" style="68"/>
    <col min="159" max="160" width="14" style="68" bestFit="1" customWidth="1"/>
    <col min="161" max="161" width="10.5703125" style="68" bestFit="1" customWidth="1"/>
    <col min="162" max="162" width="9.42578125" style="68" bestFit="1" customWidth="1"/>
    <col min="163" max="164" width="10.5703125" style="68" bestFit="1" customWidth="1"/>
    <col min="165" max="167" width="10.5703125" style="68" customWidth="1"/>
    <col min="168" max="168" width="9" style="68" bestFit="1" customWidth="1"/>
    <col min="169" max="169" width="10.5703125" style="68" bestFit="1" customWidth="1"/>
    <col min="170" max="170" width="9.28515625" style="68" bestFit="1" customWidth="1"/>
    <col min="171" max="171" width="11.7109375" style="68" bestFit="1" customWidth="1"/>
    <col min="172" max="172" width="8.140625" style="68" bestFit="1" customWidth="1"/>
    <col min="173" max="173" width="9.42578125" style="68" bestFit="1" customWidth="1"/>
    <col min="174" max="174" width="9.7109375" style="68" bestFit="1" customWidth="1"/>
    <col min="175" max="175" width="11" style="68" bestFit="1" customWidth="1"/>
    <col min="176" max="176" width="9.42578125" style="68" bestFit="1" customWidth="1"/>
    <col min="177" max="178" width="9.42578125" style="68" customWidth="1"/>
    <col min="179" max="179" width="10.5703125" style="68" bestFit="1" customWidth="1"/>
    <col min="180" max="181" width="14" style="68" bestFit="1" customWidth="1"/>
    <col min="182" max="182" width="10.5703125" style="68" bestFit="1" customWidth="1"/>
    <col min="183" max="183" width="9.42578125" style="68" bestFit="1" customWidth="1"/>
    <col min="184" max="185" width="10.5703125" style="68" bestFit="1" customWidth="1"/>
    <col min="186" max="188" width="10.5703125" style="68" customWidth="1"/>
    <col min="189" max="189" width="9" style="68" bestFit="1" customWidth="1"/>
    <col min="190" max="190" width="10.5703125" style="68" bestFit="1" customWidth="1"/>
    <col min="191" max="191" width="9.28515625" style="68" bestFit="1" customWidth="1"/>
    <col min="192" max="192" width="11.42578125" style="68"/>
    <col min="193" max="193" width="8.42578125" style="68" bestFit="1" customWidth="1"/>
    <col min="194" max="194" width="9.42578125" style="68" bestFit="1" customWidth="1"/>
    <col min="195" max="195" width="9.7109375" style="68" bestFit="1" customWidth="1"/>
    <col min="196" max="196" width="11" style="68" bestFit="1" customWidth="1"/>
    <col min="197" max="197" width="9.42578125" style="68" bestFit="1" customWidth="1"/>
    <col min="198" max="199" width="9.42578125" style="68" customWidth="1"/>
    <col min="200" max="200" width="10.5703125" style="68" bestFit="1" customWidth="1"/>
    <col min="201" max="201" width="14" style="68" customWidth="1"/>
    <col min="202" max="202" width="14.28515625" style="68" customWidth="1"/>
    <col min="203" max="203" width="10.5703125" style="68" bestFit="1" customWidth="1"/>
    <col min="204" max="204" width="9.42578125" style="68" bestFit="1" customWidth="1"/>
    <col min="205" max="206" width="10.5703125" style="68" bestFit="1" customWidth="1"/>
    <col min="207" max="209" width="10.5703125" style="68" customWidth="1"/>
    <col min="210" max="210" width="9" style="68" bestFit="1" customWidth="1"/>
    <col min="211" max="211" width="10.5703125" style="68" bestFit="1" customWidth="1"/>
    <col min="212" max="212" width="9.28515625" style="68" bestFit="1" customWidth="1"/>
    <col min="213" max="213" width="11.7109375" style="68" bestFit="1" customWidth="1"/>
    <col min="214" max="214" width="8.42578125" style="68" bestFit="1" customWidth="1"/>
    <col min="215" max="215" width="9.42578125" style="68" bestFit="1" customWidth="1"/>
    <col min="216" max="216" width="9.7109375" style="68" bestFit="1" customWidth="1"/>
    <col min="217" max="217" width="11" style="68" bestFit="1" customWidth="1"/>
    <col min="218" max="218" width="9.42578125" style="68" bestFit="1" customWidth="1"/>
    <col min="219" max="16384" width="11.42578125" style="68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Cèdre de l'Atlas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Chêne chevelu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Chêne pubescent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Chêne sessile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>Alisier torminal</v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>Cormier</v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6" t="s">
        <v>299</v>
      </c>
      <c r="I2" s="69" t="s">
        <v>298</v>
      </c>
      <c r="J2" s="70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298</v>
      </c>
      <c r="AE2" s="70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298</v>
      </c>
      <c r="AZ2" s="70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298</v>
      </c>
      <c r="BU2" s="70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298</v>
      </c>
      <c r="CP2" s="70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298</v>
      </c>
      <c r="DK2" s="70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298</v>
      </c>
      <c r="EF2" s="70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298</v>
      </c>
      <c r="FA2" s="70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298</v>
      </c>
      <c r="FV2" s="70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298</v>
      </c>
      <c r="GQ2" s="70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399.92909819003523</v>
      </c>
      <c r="T3" s="60">
        <f>IF('Données projet'!E9&gt;30,$R$33-$H$33,LOOKUP('Données projet'!$E$9,$A$3:$A$203,R3:R203)-LOOKUP('Données projet'!$E$9,$A$3:$A$203,$H$3:$H$203))</f>
        <v>163.7053537268381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488.7825919901664</v>
      </c>
      <c r="AO3" s="60">
        <f>IF('Données projet'!E10&gt;30,$AM$33-$H$33,LOOKUP('Données projet'!$E$10,$A$3:$A$203,AM3:AM203)-LOOKUP('Données projet'!$E$10,$A$3:$A$203,$H$3:$H$203))</f>
        <v>278.78817181412438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475.47920969424894</v>
      </c>
      <c r="BJ3" s="60">
        <f>IF('Données projet'!E11&gt;30,$BH$33-$H$33,LOOKUP('Données projet'!$E$11,$A$3:$A$203,BH3:BH203)-LOOKUP('Données projet'!$E$11,$A$3:$A$203,$H$3:$H$203))</f>
        <v>271.73544012419364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428.8489304403459</v>
      </c>
      <c r="CE3" s="60">
        <f>IF('Données projet'!E12&gt;30,$CC$33-$H$33,LOOKUP('Données projet'!$E$12,$A$3:$A$203,CC3:CC203)-LOOKUP('Données projet'!$E$12,$A$3:$A$203,$H$3:$H$203))</f>
        <v>247.01165577562966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455.50822833641354</v>
      </c>
      <c r="CZ3" s="60">
        <f>IF('Données projet'!E13&gt;30,$CX$33-$H$33,LOOKUP('Données projet'!$E$13,$A$3:$A$203,CX3:CX203)-LOOKUP('Données projet'!$E$13,$A$3:$A$203,$H$3:$H$203))</f>
        <v>261.14722581688039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502.07782026233912</v>
      </c>
      <c r="DU3" s="60">
        <f>IF('Données projet'!E14&gt;30,$DS$33-$H$33,LOOKUP('Données projet'!$E$14,$A$3:$A$203,DS3:DS203)-LOOKUP('Données projet'!$E$14,$A$3:$A$203,$H$3:$H$203))</f>
        <v>285.83623046025156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1.4</v>
      </c>
      <c r="N4" s="14">
        <f>IF('Données projet'!$A$36&gt;35,N3+M4-V3,IF(A4&lt;'Données projet'!$A$36,$K$205^A4,IF(A4='Données projet'!$A$36,'Données projet'!$B$36,N3+M4-V3)))</f>
        <v>1.1812937373976771</v>
      </c>
      <c r="O4" s="14">
        <f>N4*VLOOKUP('Données projet'!$B$9,Paramètres!$A$1:$I$89,3,0)*VLOOKUP('Données projet'!$B$9,Paramètres!$A$1:$I$89,5,0)</f>
        <v>0.55284546910211285</v>
      </c>
      <c r="P4" s="14">
        <f>EXP(-1.0587+0.8836*LN(O4)+0.284)</f>
        <v>0.27297114564908254</v>
      </c>
      <c r="Q4" s="22">
        <f t="shared" ref="Q4:Q34" si="2">(O4+P4)*0.475*44/12</f>
        <v>1.4382972706916652</v>
      </c>
      <c r="R4" s="60">
        <f t="shared" si="0"/>
        <v>259.32718615958055</v>
      </c>
      <c r="S4" s="60">
        <f ca="1">AVERAGE(OFFSET($R$3,0,0,'Données projet'!$E$9+1,1))-AVERAGE(OFFSET($H$3,0,0,'Données projet'!$E$9+1,1))</f>
        <v>399.92909819003523</v>
      </c>
      <c r="T4" s="60">
        <f>$T$3</f>
        <v>163.7053537268381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1.2599748186666591</v>
      </c>
      <c r="AK4" s="14">
        <f>EXP(-1.0587+0.8836*LN(AJ4)+0.284)</f>
        <v>0.56523859641176133</v>
      </c>
      <c r="AL4" s="22">
        <f t="shared" ref="AL4:AL67" si="4">(AJ4+AK4)*0.475*44/12</f>
        <v>3.1789133645949152</v>
      </c>
      <c r="AM4" s="60">
        <f t="shared" ref="AM4:AM67" si="5">AL4+(AD4+AE4)*44/12</f>
        <v>261.06780225348376</v>
      </c>
      <c r="AN4" s="60">
        <f ca="1">AVERAGE(OFFSET($AM$3,0,0,'Données projet'!$E$10+1,1))-AVERAGE(OFFSET($H$3,0,0,'Données projet'!$E$10+1,1))</f>
        <v>488.7825919901664</v>
      </c>
      <c r="AO4" s="60">
        <f>$AO$3</f>
        <v>278.78817181412438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1.2223636300497438</v>
      </c>
      <c r="BF4" s="14">
        <f>EXP(-1.0587+0.8836*LN(BE4)+0.284)</f>
        <v>0.55030360208821416</v>
      </c>
      <c r="BG4" s="22">
        <f t="shared" ref="BG4:BG67" si="7">(BE4+BF4)*0.475*44/12</f>
        <v>3.0873954293069432</v>
      </c>
      <c r="BH4" s="60">
        <f t="shared" ref="BH4:BH67" si="8">BG4+(AY4+AZ4)*44/12</f>
        <v>260.97628431819578</v>
      </c>
      <c r="BI4" s="60">
        <f ca="1">AVERAGE(OFFSET($BH$3,0,0,'Données projet'!$E$11+1,1))-AVERAGE(OFFSET($H$3,0,0,'Données projet'!$E$11+1,1))</f>
        <v>475.47920969424894</v>
      </c>
      <c r="BJ4" s="60">
        <f>$BJ$3</f>
        <v>271.73544012419364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1.0907244698905405</v>
      </c>
      <c r="CA4" s="14">
        <f>EXP(-1.0587+0.8836*LN(BZ4)+0.284)</f>
        <v>0.49759623852608204</v>
      </c>
      <c r="CB4" s="22">
        <f t="shared" ref="CB4:CB67" si="10">(BZ4+CA4)*0.475*44/12</f>
        <v>2.7663252338256172</v>
      </c>
      <c r="CC4" s="60">
        <f t="shared" ref="CC4:CC67" si="11">CB4+(BT4+BU4)*44/12</f>
        <v>260.65521412271448</v>
      </c>
      <c r="CD4" s="60">
        <f ca="1">AVERAGE(OFFSET($CC$3,0,0,'Données projet'!$E$12+1,1))-AVERAGE(OFFSET($H$3,0,0,'Données projet'!$E$12+1,1))</f>
        <v>428.8489304403459</v>
      </c>
      <c r="CE4" s="60">
        <f>$CE$3</f>
        <v>247.01165577562966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1.165946847124371</v>
      </c>
      <c r="CV4" s="14">
        <f>EXP(-1.0587+0.8836*LN(CU4)+0.284)</f>
        <v>0.52780002987456354</v>
      </c>
      <c r="CW4" s="22">
        <f t="shared" ref="CW4:CW67" si="13">(CU4+CV4)*0.475*44/12</f>
        <v>2.9499424774398109</v>
      </c>
      <c r="CX4" s="60">
        <f t="shared" ref="CX4:CX67" si="14">CW4+(CO4+CP4)*44/12</f>
        <v>260.83883136632869</v>
      </c>
      <c r="CY4" s="60">
        <f ca="1">AVERAGE(OFFSET($CX$3,0,0,'Données projet'!$E$13+1,1))-AVERAGE(OFFSET($H$3,0,0,'Données projet'!$E$13+1,1))</f>
        <v>455.50822833641354</v>
      </c>
      <c r="CZ4" s="60">
        <f>$CZ$3</f>
        <v>261.14722581688039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1.2975860072835741</v>
      </c>
      <c r="DQ4" s="14">
        <f>EXP(-1.0587+0.8836*LN(DP4)+0.284)</f>
        <v>0.58012177912374829</v>
      </c>
      <c r="DR4" s="22">
        <f t="shared" ref="DR4:DR67" si="16">(DP4+DQ4)*0.475*44/12</f>
        <v>3.2703410613260862</v>
      </c>
      <c r="DS4" s="60">
        <f t="shared" ref="DS4:DS67" si="17">DR4+(DJ4+DK4)*44/12</f>
        <v>261.15922995021492</v>
      </c>
      <c r="DT4" s="60">
        <f ca="1">AVERAGE(OFFSET($DS$3,0,0,'Données projet'!$E$14+1,1))-AVERAGE(OFFSET($H$3,0,0,'Données projet'!$E$14+1,1))</f>
        <v>502.07782026233912</v>
      </c>
      <c r="DU4" s="60">
        <f>$DU$3</f>
        <v>285.83623046025156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1.4</v>
      </c>
      <c r="N5" s="14">
        <f>IF('Données projet'!$A$36&gt;35,N4+M5-V4,IF(A5&lt;'Données projet'!$A$36,$K$205^A5,IF(A5='Données projet'!$A$36,'Données projet'!$B$36,N4+M5-V4)))</f>
        <v>1.395454894014972</v>
      </c>
      <c r="O5" s="14">
        <f>N5*VLOOKUP('Données projet'!$B$9,Paramètres!$A$1:$I$89,3,0)*VLOOKUP('Données projet'!$B$9,Paramètres!$A$1:$I$89,5,0)</f>
        <v>0.65307289039900684</v>
      </c>
      <c r="P5" s="14">
        <f t="shared" ref="P5:P68" si="33">EXP(-1.0587+0.8836*LN(O5)+0.284)</f>
        <v>0.31626576584246652</v>
      </c>
      <c r="Q5" s="22">
        <f t="shared" si="2"/>
        <v>1.6882648262872328</v>
      </c>
      <c r="R5" s="60">
        <f t="shared" si="0"/>
        <v>260.79937593739839</v>
      </c>
      <c r="S5" s="60">
        <f ca="1">AVERAGE(OFFSET($R$3,0,0,'Données projet'!$E$9+1,1))-AVERAGE(OFFSET($H$3,0,0,'Données projet'!$E$9+1,1))</f>
        <v>399.92909819003523</v>
      </c>
      <c r="T5" s="60">
        <f t="shared" ref="T5:T68" si="34">$T$3</f>
        <v>163.7053537268381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1.5188830306870267</v>
      </c>
      <c r="AK5" s="14">
        <f t="shared" ref="AK5:AK68" si="35">EXP(-1.0587+0.8836*LN(AJ5)+0.284)</f>
        <v>0.66672534218267832</v>
      </c>
      <c r="AL5" s="22">
        <f t="shared" si="4"/>
        <v>3.8066012494147365</v>
      </c>
      <c r="AM5" s="60">
        <f t="shared" si="5"/>
        <v>262.91771236052585</v>
      </c>
      <c r="AN5" s="60">
        <f ca="1">AVERAGE(OFFSET($AM$3,0,0,'Données projet'!$E$10+1,1))-AVERAGE(OFFSET($H$3,0,0,'Données projet'!$E$10+1,1))</f>
        <v>488.7825919901664</v>
      </c>
      <c r="AO5" s="60">
        <f t="shared" ref="AO5:AO68" si="36">$AO$3</f>
        <v>278.78817181412438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1.47354323872622</v>
      </c>
      <c r="BF5" s="14">
        <f t="shared" ref="BF5:BF68" si="37">EXP(-1.0587+0.8836*LN(BE5)+0.284)</f>
        <v>0.64910881835703094</v>
      </c>
      <c r="BG5" s="22">
        <f t="shared" si="7"/>
        <v>3.6969523327533285</v>
      </c>
      <c r="BH5" s="60">
        <f t="shared" si="8"/>
        <v>262.80806344386446</v>
      </c>
      <c r="BI5" s="60">
        <f ca="1">AVERAGE(OFFSET($BH$3,0,0,'Données projet'!$E$11+1,1))-AVERAGE(OFFSET($H$3,0,0,'Données projet'!$E$11+1,1))</f>
        <v>475.47920969424894</v>
      </c>
      <c r="BJ5" s="60">
        <f t="shared" ref="BJ5:BJ68" si="38">$BJ$3</f>
        <v>271.73544012419364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1.3148539668633961</v>
      </c>
      <c r="CA5" s="14">
        <f t="shared" ref="CA5:CA68" si="39">EXP(-1.0587+0.8836*LN(BZ5)+0.284)</f>
        <v>0.58693801963664449</v>
      </c>
      <c r="CB5" s="22">
        <f t="shared" si="10"/>
        <v>3.3122877098209038</v>
      </c>
      <c r="CC5" s="60">
        <f t="shared" si="11"/>
        <v>262.42339882093205</v>
      </c>
      <c r="CD5" s="60">
        <f ca="1">AVERAGE(OFFSET($CC$3,0,0,'Données projet'!$E$12+1,1))-AVERAGE(OFFSET($H$3,0,0,'Données projet'!$E$12+1,1))</f>
        <v>428.8489304403459</v>
      </c>
      <c r="CE5" s="60">
        <f t="shared" ref="CE5:CE68" si="40">$CE$3</f>
        <v>247.01165577562966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1.4055335507850097</v>
      </c>
      <c r="CV5" s="14">
        <f t="shared" ref="CV5:CV68" si="41">EXP(-1.0587+0.8836*LN(CU5)+0.284)</f>
        <v>0.62256480317525631</v>
      </c>
      <c r="CW5" s="22">
        <f t="shared" si="13"/>
        <v>3.5322712998141292</v>
      </c>
      <c r="CX5" s="60">
        <f t="shared" si="14"/>
        <v>262.64338241092526</v>
      </c>
      <c r="CY5" s="60">
        <f ca="1">AVERAGE(OFFSET($CX$3,0,0,'Données projet'!$E$13+1,1))-AVERAGE(OFFSET($H$3,0,0,'Données projet'!$E$13+1,1))</f>
        <v>455.50822833641354</v>
      </c>
      <c r="CZ5" s="60">
        <f t="shared" ref="CZ5:CZ68" si="42">$CZ$3</f>
        <v>261.14722581688039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1.5642228226478332</v>
      </c>
      <c r="DQ5" s="14">
        <f t="shared" ref="DQ5:DQ68" si="43">EXP(-1.0587+0.8836*LN(DP5)+0.284)</f>
        <v>0.68428075179095682</v>
      </c>
      <c r="DR5" s="22">
        <f t="shared" si="16"/>
        <v>3.9161437254808931</v>
      </c>
      <c r="DS5" s="60">
        <f t="shared" si="17"/>
        <v>263.02725483659202</v>
      </c>
      <c r="DT5" s="60">
        <f ca="1">AVERAGE(OFFSET($DS$3,0,0,'Données projet'!$E$14+1,1))-AVERAGE(OFFSET($H$3,0,0,'Données projet'!$E$14+1,1))</f>
        <v>502.07782026233912</v>
      </c>
      <c r="DU5" s="60">
        <f t="shared" ref="DU5:DU68" si="44">$DU$3</f>
        <v>285.83623046025156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1.4</v>
      </c>
      <c r="N6" s="14">
        <f>IF('Données projet'!$A$36&gt;35,N5+M6-V5,IF(A6&lt;'Données projet'!$A$36,$K$205^A6,IF(A6='Données projet'!$A$36,'Données projet'!$B$36,N5+M6-V5)))</f>
        <v>1.6484421271208256</v>
      </c>
      <c r="O6" s="14">
        <f>N6*VLOOKUP('Données projet'!$B$9,Paramètres!$A$1:$I$89,3,0)*VLOOKUP('Données projet'!$B$9,Paramètres!$A$1:$I$89,5,0)</f>
        <v>0.77147091549254643</v>
      </c>
      <c r="P6" s="14">
        <f t="shared" si="33"/>
        <v>0.36642713428952517</v>
      </c>
      <c r="Q6" s="22">
        <f t="shared" si="2"/>
        <v>1.9818391033704412</v>
      </c>
      <c r="R6" s="60">
        <f t="shared" si="0"/>
        <v>262.31517243670373</v>
      </c>
      <c r="S6" s="60">
        <f ca="1">AVERAGE(OFFSET($R$3,0,0,'Données projet'!$E$9+1,1))-AVERAGE(OFFSET($H$3,0,0,'Données projet'!$E$9+1,1))</f>
        <v>399.92909819003523</v>
      </c>
      <c r="T6" s="60">
        <f t="shared" si="34"/>
        <v>163.7053537268381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1.830993466480819</v>
      </c>
      <c r="AK6" s="14">
        <f t="shared" si="35"/>
        <v>0.78643370203401075</v>
      </c>
      <c r="AL6" s="22">
        <f t="shared" si="4"/>
        <v>4.5586856518299959</v>
      </c>
      <c r="AM6" s="60">
        <f t="shared" si="5"/>
        <v>264.8920189851633</v>
      </c>
      <c r="AN6" s="60">
        <f ca="1">AVERAGE(OFFSET($AM$3,0,0,'Données projet'!$E$10+1,1))-AVERAGE(OFFSET($H$3,0,0,'Données projet'!$E$10+1,1))</f>
        <v>488.7825919901664</v>
      </c>
      <c r="AO6" s="60">
        <f t="shared" si="36"/>
        <v>278.78817181412438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1.7763369450933317</v>
      </c>
      <c r="BF6" s="14">
        <f t="shared" si="37"/>
        <v>0.76565418883323866</v>
      </c>
      <c r="BG6" s="22">
        <f t="shared" si="7"/>
        <v>4.4273012249221102</v>
      </c>
      <c r="BH6" s="60">
        <f t="shared" si="8"/>
        <v>264.76063455825545</v>
      </c>
      <c r="BI6" s="60">
        <f ca="1">AVERAGE(OFFSET($BH$3,0,0,'Données projet'!$E$11+1,1))-AVERAGE(OFFSET($H$3,0,0,'Données projet'!$E$11+1,1))</f>
        <v>475.47920969424894</v>
      </c>
      <c r="BJ6" s="60">
        <f t="shared" si="38"/>
        <v>271.73544012419364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1.5850391202371266</v>
      </c>
      <c r="CA6" s="14">
        <f t="shared" si="39"/>
        <v>0.69232082604846479</v>
      </c>
      <c r="CB6" s="22">
        <f t="shared" si="10"/>
        <v>3.966401906447405</v>
      </c>
      <c r="CC6" s="60">
        <f t="shared" si="11"/>
        <v>264.29973523978072</v>
      </c>
      <c r="CD6" s="60">
        <f ca="1">AVERAGE(OFFSET($CC$3,0,0,'Données projet'!$E$12+1,1))-AVERAGE(OFFSET($H$3,0,0,'Données projet'!$E$12+1,1))</f>
        <v>428.8489304403459</v>
      </c>
      <c r="CE6" s="60">
        <f t="shared" si="40"/>
        <v>247.01165577562966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1.694352163012101</v>
      </c>
      <c r="CV6" s="14">
        <f t="shared" si="41"/>
        <v>0.73434428233124405</v>
      </c>
      <c r="CW6" s="22">
        <f t="shared" si="13"/>
        <v>4.2299796423063247</v>
      </c>
      <c r="CX6" s="60">
        <f t="shared" si="14"/>
        <v>264.56331297563963</v>
      </c>
      <c r="CY6" s="60">
        <f ca="1">AVERAGE(OFFSET($CX$3,0,0,'Données projet'!$E$13+1,1))-AVERAGE(OFFSET($H$3,0,0,'Données projet'!$E$13+1,1))</f>
        <v>455.50822833641354</v>
      </c>
      <c r="CZ6" s="60">
        <f t="shared" si="42"/>
        <v>261.14722581688039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1.885649987868306</v>
      </c>
      <c r="DQ6" s="14">
        <f t="shared" si="43"/>
        <v>0.8071411281590839</v>
      </c>
      <c r="DR6" s="22">
        <f t="shared" si="16"/>
        <v>4.6899445270810372</v>
      </c>
      <c r="DS6" s="60">
        <f t="shared" si="17"/>
        <v>265.02327786041434</v>
      </c>
      <c r="DT6" s="60">
        <f ca="1">AVERAGE(OFFSET($DS$3,0,0,'Données projet'!$E$14+1,1))-AVERAGE(OFFSET($H$3,0,0,'Données projet'!$E$14+1,1))</f>
        <v>502.07782026233912</v>
      </c>
      <c r="DU6" s="60">
        <f t="shared" si="44"/>
        <v>285.83623046025156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1.4</v>
      </c>
      <c r="N7" s="14">
        <f>IF('Données projet'!$A$36&gt;35,N6+M7-V6,IF(A7&lt;'Données projet'!$A$36,$K$205^A7,IF(A7='Données projet'!$A$36,'Données projet'!$B$36,N6+M7-V6)))</f>
        <v>1.9472943612303368</v>
      </c>
      <c r="O7" s="14">
        <f>N7*VLOOKUP('Données projet'!$B$9,Paramètres!$A$1:$I$89,3,0)*VLOOKUP('Données projet'!$B$9,Paramètres!$A$1:$I$89,5,0)</f>
        <v>0.91133376105579766</v>
      </c>
      <c r="P7" s="14">
        <f t="shared" si="33"/>
        <v>0.42454435239289751</v>
      </c>
      <c r="Q7" s="22">
        <f t="shared" si="2"/>
        <v>2.3266543809231437</v>
      </c>
      <c r="R7" s="60">
        <f t="shared" si="0"/>
        <v>263.88220993647866</v>
      </c>
      <c r="S7" s="60">
        <f ca="1">AVERAGE(OFFSET($R$3,0,0,'Données projet'!$E$9+1,1))-AVERAGE(OFFSET($H$3,0,0,'Données projet'!$E$9+1,1))</f>
        <v>399.92909819003523</v>
      </c>
      <c r="T7" s="60">
        <f t="shared" si="34"/>
        <v>163.7053537268381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2.2072384815432522</v>
      </c>
      <c r="AK7" s="14">
        <f t="shared" si="35"/>
        <v>0.92763530732188715</v>
      </c>
      <c r="AL7" s="22">
        <f t="shared" si="4"/>
        <v>5.4599051822734497</v>
      </c>
      <c r="AM7" s="60">
        <f t="shared" si="5"/>
        <v>267.01546073782902</v>
      </c>
      <c r="AN7" s="60">
        <f ca="1">AVERAGE(OFFSET($AM$3,0,0,'Données projet'!$E$10+1,1))-AVERAGE(OFFSET($H$3,0,0,'Données projet'!$E$10+1,1))</f>
        <v>488.7825919901664</v>
      </c>
      <c r="AO7" s="60">
        <f t="shared" si="36"/>
        <v>278.78817181412438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2.1413507656762891</v>
      </c>
      <c r="BF7" s="14">
        <f t="shared" si="37"/>
        <v>0.9031249003236328</v>
      </c>
      <c r="BG7" s="22">
        <f t="shared" si="7"/>
        <v>5.3024617849498643</v>
      </c>
      <c r="BH7" s="60">
        <f t="shared" si="8"/>
        <v>266.8580173405054</v>
      </c>
      <c r="BI7" s="60">
        <f ca="1">AVERAGE(OFFSET($BH$3,0,0,'Données projet'!$E$11+1,1))-AVERAGE(OFFSET($H$3,0,0,'Données projet'!$E$11+1,1))</f>
        <v>475.47920969424894</v>
      </c>
      <c r="BJ7" s="60">
        <f t="shared" si="38"/>
        <v>271.73544012419364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1.9107437601419195</v>
      </c>
      <c r="CA7" s="14">
        <f t="shared" si="39"/>
        <v>0.81662477151702284</v>
      </c>
      <c r="CB7" s="22">
        <f t="shared" si="10"/>
        <v>4.7501668593059909</v>
      </c>
      <c r="CC7" s="60">
        <f t="shared" si="11"/>
        <v>266.30572241486152</v>
      </c>
      <c r="CD7" s="60">
        <f ca="1">AVERAGE(OFFSET($CC$3,0,0,'Données projet'!$E$12+1,1))-AVERAGE(OFFSET($H$3,0,0,'Données projet'!$E$12+1,1))</f>
        <v>428.8489304403459</v>
      </c>
      <c r="CE7" s="60">
        <f t="shared" si="40"/>
        <v>247.01165577562966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2.042519191875845</v>
      </c>
      <c r="CV7" s="14">
        <f t="shared" si="41"/>
        <v>0.86619340226463792</v>
      </c>
      <c r="CW7" s="22">
        <f t="shared" si="13"/>
        <v>5.0660077681280073</v>
      </c>
      <c r="CX7" s="60">
        <f t="shared" si="14"/>
        <v>266.62156332368357</v>
      </c>
      <c r="CY7" s="60">
        <f ca="1">AVERAGE(OFFSET($CX$3,0,0,'Données projet'!$E$13+1,1))-AVERAGE(OFFSET($H$3,0,0,'Données projet'!$E$13+1,1))</f>
        <v>455.50822833641354</v>
      </c>
      <c r="CZ7" s="60">
        <f t="shared" si="42"/>
        <v>261.14722581688039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2.2731261974102144</v>
      </c>
      <c r="DQ7" s="14">
        <f t="shared" si="43"/>
        <v>0.95206068424520052</v>
      </c>
      <c r="DR7" s="22">
        <f t="shared" si="16"/>
        <v>5.617200485549847</v>
      </c>
      <c r="DS7" s="60">
        <f t="shared" si="17"/>
        <v>267.1727560411054</v>
      </c>
      <c r="DT7" s="60">
        <f ca="1">AVERAGE(OFFSET($DS$3,0,0,'Données projet'!$E$14+1,1))-AVERAGE(OFFSET($H$3,0,0,'Données projet'!$E$14+1,1))</f>
        <v>502.07782026233912</v>
      </c>
      <c r="DU7" s="60">
        <f t="shared" si="44"/>
        <v>285.83623046025156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1.4</v>
      </c>
      <c r="N8" s="14">
        <f>IF('Données projet'!$A$36&gt;35,N7+M8-V7,IF(A8&lt;'Données projet'!$A$36,$K$205^A8,IF(A8='Données projet'!$A$36,'Données projet'!$B$36,N7+M8-V7)))</f>
        <v>2.3003266337912067</v>
      </c>
      <c r="O8" s="14">
        <f>N8*VLOOKUP('Données projet'!$B$9,Paramètres!$A$1:$I$89,3,0)*VLOOKUP('Données projet'!$B$9,Paramètres!$A$1:$I$89,5,0)</f>
        <v>1.0765528646142848</v>
      </c>
      <c r="P8" s="14">
        <f t="shared" si="33"/>
        <v>0.49187925860941634</v>
      </c>
      <c r="Q8" s="22">
        <f t="shared" si="2"/>
        <v>2.7316859479479461</v>
      </c>
      <c r="R8" s="60">
        <f t="shared" si="0"/>
        <v>265.50946372572571</v>
      </c>
      <c r="S8" s="60">
        <f ca="1">AVERAGE(OFFSET($R$3,0,0,'Données projet'!$E$9+1,1))-AVERAGE(OFFSET($H$3,0,0,'Données projet'!$E$9+1,1))</f>
        <v>399.92909819003523</v>
      </c>
      <c r="T8" s="60">
        <f t="shared" si="34"/>
        <v>163.7053537268381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2.6607968862768185</v>
      </c>
      <c r="AK8" s="14">
        <f t="shared" si="35"/>
        <v>1.0941892001380149</v>
      </c>
      <c r="AL8" s="22">
        <f t="shared" si="4"/>
        <v>6.5399341005058345</v>
      </c>
      <c r="AM8" s="60">
        <f t="shared" si="5"/>
        <v>269.3177118782836</v>
      </c>
      <c r="AN8" s="60">
        <f ca="1">AVERAGE(OFFSET($AM$3,0,0,'Données projet'!$E$10+1,1))-AVERAGE(OFFSET($H$3,0,0,'Données projet'!$E$10+1,1))</f>
        <v>488.7825919901664</v>
      </c>
      <c r="AO8" s="60">
        <f t="shared" si="36"/>
        <v>278.78817181412438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2.5813701135521372</v>
      </c>
      <c r="BF8" s="14">
        <f t="shared" si="37"/>
        <v>1.0652780295337991</v>
      </c>
      <c r="BG8" s="22">
        <f t="shared" si="7"/>
        <v>6.3512455158746723</v>
      </c>
      <c r="BH8" s="60">
        <f t="shared" si="8"/>
        <v>269.12902329365244</v>
      </c>
      <c r="BI8" s="60">
        <f ca="1">AVERAGE(OFFSET($BH$3,0,0,'Données projet'!$E$11+1,1))-AVERAGE(OFFSET($H$3,0,0,'Données projet'!$E$11+1,1))</f>
        <v>475.47920969424894</v>
      </c>
      <c r="BJ8" s="60">
        <f t="shared" si="38"/>
        <v>271.73544012419364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2.3033764090157529</v>
      </c>
      <c r="CA8" s="14">
        <f t="shared" si="39"/>
        <v>0.96324708482559218</v>
      </c>
      <c r="CB8" s="22">
        <f t="shared" si="10"/>
        <v>5.6893692517736758</v>
      </c>
      <c r="CC8" s="60">
        <f t="shared" si="11"/>
        <v>268.46714702955143</v>
      </c>
      <c r="CD8" s="60">
        <f ca="1">AVERAGE(OFFSET($CC$3,0,0,'Données projet'!$E$12+1,1))-AVERAGE(OFFSET($H$3,0,0,'Données projet'!$E$12+1,1))</f>
        <v>428.8489304403459</v>
      </c>
      <c r="CE8" s="60">
        <f t="shared" si="40"/>
        <v>247.01165577562966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2.4622299544651152</v>
      </c>
      <c r="CV8" s="14">
        <f t="shared" si="41"/>
        <v>1.021715601495419</v>
      </c>
      <c r="CW8" s="22">
        <f t="shared" si="13"/>
        <v>6.0678718432979295</v>
      </c>
      <c r="CX8" s="60">
        <f t="shared" si="14"/>
        <v>268.84564962107572</v>
      </c>
      <c r="CY8" s="60">
        <f ca="1">AVERAGE(OFFSET($CX$3,0,0,'Données projet'!$E$13+1,1))-AVERAGE(OFFSET($H$3,0,0,'Données projet'!$E$13+1,1))</f>
        <v>455.50822833641354</v>
      </c>
      <c r="CZ8" s="60">
        <f t="shared" si="42"/>
        <v>261.14722581688039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2.740223659001499</v>
      </c>
      <c r="DQ8" s="14">
        <f t="shared" si="43"/>
        <v>1.1230000737947632</v>
      </c>
      <c r="DR8" s="22">
        <f t="shared" si="16"/>
        <v>6.7284480012868242</v>
      </c>
      <c r="DS8" s="60">
        <f t="shared" si="17"/>
        <v>269.50622577906461</v>
      </c>
      <c r="DT8" s="60">
        <f ca="1">AVERAGE(OFFSET($DS$3,0,0,'Données projet'!$E$14+1,1))-AVERAGE(OFFSET($H$3,0,0,'Données projet'!$E$14+1,1))</f>
        <v>502.07782026233912</v>
      </c>
      <c r="DU8" s="60">
        <f t="shared" si="44"/>
        <v>285.83623046025156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1.4</v>
      </c>
      <c r="N9" s="14">
        <f>IF('Données projet'!$A$36&gt;35,N8+M9-V8,IF(A9&lt;'Données projet'!$A$36,$K$205^A9,IF(A9='Données projet'!$A$36,'Données projet'!$B$36,N8+M9-V8)))</f>
        <v>2.7173614464666325</v>
      </c>
      <c r="O9" s="14">
        <f>N9*VLOOKUP('Données projet'!$B$9,Paramètres!$A$1:$I$89,3,0)*VLOOKUP('Données projet'!$B$9,Paramètres!$A$1:$I$89,5,0)</f>
        <v>1.2717251569463841</v>
      </c>
      <c r="P9" s="14">
        <f t="shared" si="33"/>
        <v>0.56989382543060962</v>
      </c>
      <c r="Q9" s="22">
        <f t="shared" si="2"/>
        <v>3.2074863943065974</v>
      </c>
      <c r="R9" s="60">
        <f t="shared" si="0"/>
        <v>267.20748639430661</v>
      </c>
      <c r="S9" s="60">
        <f ca="1">AVERAGE(OFFSET($R$3,0,0,'Données projet'!$E$9+1,1))-AVERAGE(OFFSET($H$3,0,0,'Données projet'!$E$9+1,1))</f>
        <v>399.92909819003523</v>
      </c>
      <c r="T9" s="60">
        <f t="shared" si="34"/>
        <v>163.7053537268381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3.2075555628544254</v>
      </c>
      <c r="AK9" s="14">
        <f t="shared" si="35"/>
        <v>1.290647300990696</v>
      </c>
      <c r="AL9" s="22">
        <f t="shared" si="4"/>
        <v>7.8343699878635862</v>
      </c>
      <c r="AM9" s="60">
        <f t="shared" si="5"/>
        <v>271.83436998786357</v>
      </c>
      <c r="AN9" s="60">
        <f ca="1">AVERAGE(OFFSET($AM$3,0,0,'Données projet'!$E$10+1,1))-AVERAGE(OFFSET($H$3,0,0,'Données projet'!$E$10+1,1))</f>
        <v>488.7825919901664</v>
      </c>
      <c r="AO9" s="60">
        <f t="shared" si="36"/>
        <v>278.78817181412438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3.111807635605039</v>
      </c>
      <c r="BF9" s="14">
        <f t="shared" si="37"/>
        <v>1.2565452240335246</v>
      </c>
      <c r="BG9" s="22">
        <f t="shared" si="7"/>
        <v>7.6082145638704972</v>
      </c>
      <c r="BH9" s="60">
        <f t="shared" si="8"/>
        <v>271.60821456387049</v>
      </c>
      <c r="BI9" s="60">
        <f ca="1">AVERAGE(OFFSET($BH$3,0,0,'Données projet'!$E$11+1,1))-AVERAGE(OFFSET($H$3,0,0,'Données projet'!$E$11+1,1))</f>
        <v>475.47920969424894</v>
      </c>
      <c r="BJ9" s="60">
        <f t="shared" si="38"/>
        <v>271.73544012419364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2.7766898902321886</v>
      </c>
      <c r="CA9" s="14">
        <f t="shared" si="39"/>
        <v>1.1361949561012803</v>
      </c>
      <c r="CB9" s="22">
        <f t="shared" si="10"/>
        <v>6.8149411073641248</v>
      </c>
      <c r="CC9" s="60">
        <f t="shared" si="11"/>
        <v>270.81494110736412</v>
      </c>
      <c r="CD9" s="60">
        <f ca="1">AVERAGE(OFFSET($CC$3,0,0,'Données projet'!$E$12+1,1))-AVERAGE(OFFSET($H$3,0,0,'Données projet'!$E$12+1,1))</f>
        <v>428.8489304403459</v>
      </c>
      <c r="CE9" s="60">
        <f t="shared" si="40"/>
        <v>247.01165577562966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2.9681857447309605</v>
      </c>
      <c r="CV9" s="14">
        <f t="shared" si="41"/>
        <v>1.2051613041728233</v>
      </c>
      <c r="CW9" s="22">
        <f t="shared" si="13"/>
        <v>7.2685794435074236</v>
      </c>
      <c r="CX9" s="60">
        <f t="shared" si="14"/>
        <v>271.26857944350741</v>
      </c>
      <c r="CY9" s="60">
        <f ca="1">AVERAGE(OFFSET($CX$3,0,0,'Données projet'!$E$13+1,1))-AVERAGE(OFFSET($H$3,0,0,'Données projet'!$E$13+1,1))</f>
        <v>455.50822833641354</v>
      </c>
      <c r="CZ9" s="60">
        <f t="shared" si="42"/>
        <v>261.14722581688039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3.3033034901038101</v>
      </c>
      <c r="DQ9" s="14">
        <f t="shared" si="43"/>
        <v>1.3246310730107231</v>
      </c>
      <c r="DR9" s="22">
        <f t="shared" si="16"/>
        <v>8.0603193640911446</v>
      </c>
      <c r="DS9" s="60">
        <f t="shared" si="17"/>
        <v>272.06031936409113</v>
      </c>
      <c r="DT9" s="60">
        <f ca="1">AVERAGE(OFFSET($DS$3,0,0,'Données projet'!$E$14+1,1))-AVERAGE(OFFSET($H$3,0,0,'Données projet'!$E$14+1,1))</f>
        <v>502.07782026233912</v>
      </c>
      <c r="DU9" s="60">
        <f t="shared" si="44"/>
        <v>285.83623046025156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1.4</v>
      </c>
      <c r="N10" s="14">
        <f>IF('Données projet'!$A$36&gt;35,N9+M10-V9,IF(A10&lt;'Données projet'!$A$36,$K$205^A10,IF(A10='Données projet'!$A$36,'Données projet'!$B$36,N9+M10-V9)))</f>
        <v>3.2100020589569258</v>
      </c>
      <c r="O10" s="14">
        <f>N10*VLOOKUP('Données projet'!$B$9,Paramètres!$A$1:$I$89,3,0)*VLOOKUP('Données projet'!$B$9,Paramètres!$A$1:$I$89,5,0)</f>
        <v>1.5022809635918413</v>
      </c>
      <c r="P10" s="14">
        <f t="shared" si="33"/>
        <v>0.66028190166446799</v>
      </c>
      <c r="Q10" s="22">
        <f t="shared" si="2"/>
        <v>3.7664636569880714</v>
      </c>
      <c r="R10" s="60">
        <f t="shared" si="0"/>
        <v>268.98868587921032</v>
      </c>
      <c r="S10" s="60">
        <f ca="1">AVERAGE(OFFSET($R$3,0,0,'Données projet'!$E$9+1,1))-AVERAGE(OFFSET($H$3,0,0,'Données projet'!$E$9+1,1))</f>
        <v>399.92909819003523</v>
      </c>
      <c r="T10" s="60">
        <f t="shared" si="34"/>
        <v>163.7053537268381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3.8666659382613262</v>
      </c>
      <c r="AK10" s="14">
        <f t="shared" si="35"/>
        <v>1.5223788128638611</v>
      </c>
      <c r="AL10" s="22">
        <f t="shared" si="4"/>
        <v>9.3859196082097007</v>
      </c>
      <c r="AM10" s="60">
        <f t="shared" si="5"/>
        <v>274.60814183043192</v>
      </c>
      <c r="AN10" s="60">
        <f ca="1">AVERAGE(OFFSET($AM$3,0,0,'Données projet'!$E$10+1,1))-AVERAGE(OFFSET($H$3,0,0,'Données projet'!$E$10+1,1))</f>
        <v>488.7825919901664</v>
      </c>
      <c r="AO10" s="60">
        <f t="shared" si="36"/>
        <v>278.78817181412438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3.7512430744326299</v>
      </c>
      <c r="BF10" s="14">
        <f t="shared" si="37"/>
        <v>1.4821538192545303</v>
      </c>
      <c r="BG10" s="22">
        <f t="shared" si="7"/>
        <v>9.1148329231718037</v>
      </c>
      <c r="BH10" s="60">
        <f t="shared" si="8"/>
        <v>274.33705514539406</v>
      </c>
      <c r="BI10" s="60">
        <f ca="1">AVERAGE(OFFSET($BH$3,0,0,'Données projet'!$E$11+1,1))-AVERAGE(OFFSET($H$3,0,0,'Données projet'!$E$11+1,1))</f>
        <v>475.47920969424894</v>
      </c>
      <c r="BJ10" s="60">
        <f t="shared" si="38"/>
        <v>271.73544012419364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3.3472630510321921</v>
      </c>
      <c r="CA10" s="14">
        <f t="shared" si="39"/>
        <v>1.34019505338418</v>
      </c>
      <c r="CB10" s="22">
        <f t="shared" si="10"/>
        <v>8.1639895318585136</v>
      </c>
      <c r="CC10" s="60">
        <f t="shared" si="11"/>
        <v>273.38621175408076</v>
      </c>
      <c r="CD10" s="60">
        <f ca="1">AVERAGE(OFFSET($CC$3,0,0,'Données projet'!$E$12+1,1))-AVERAGE(OFFSET($H$3,0,0,'Données projet'!$E$12+1,1))</f>
        <v>428.8489304403459</v>
      </c>
      <c r="CE10" s="60">
        <f t="shared" si="40"/>
        <v>247.01165577562966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3.5781087786895851</v>
      </c>
      <c r="CV10" s="14">
        <f t="shared" si="41"/>
        <v>1.4215440842341414</v>
      </c>
      <c r="CW10" s="22">
        <f t="shared" si="13"/>
        <v>8.707728736258824</v>
      </c>
      <c r="CX10" s="60">
        <f t="shared" si="14"/>
        <v>273.92995095848107</v>
      </c>
      <c r="CY10" s="60">
        <f ca="1">AVERAGE(OFFSET($CX$3,0,0,'Données projet'!$E$13+1,1))-AVERAGE(OFFSET($H$3,0,0,'Données projet'!$E$13+1,1))</f>
        <v>455.50822833641354</v>
      </c>
      <c r="CZ10" s="60">
        <f t="shared" si="42"/>
        <v>261.14722581688039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3.982088802090022</v>
      </c>
      <c r="DQ10" s="14">
        <f t="shared" si="43"/>
        <v>1.5624642602705792</v>
      </c>
      <c r="DR10" s="22">
        <f t="shared" si="16"/>
        <v>9.6567632502780452</v>
      </c>
      <c r="DS10" s="60">
        <f t="shared" si="17"/>
        <v>274.87898547250029</v>
      </c>
      <c r="DT10" s="60">
        <f ca="1">AVERAGE(OFFSET($DS$3,0,0,'Données projet'!$E$14+1,1))-AVERAGE(OFFSET($H$3,0,0,'Données projet'!$E$14+1,1))</f>
        <v>502.07782026233912</v>
      </c>
      <c r="DU10" s="60">
        <f t="shared" si="44"/>
        <v>285.83623046025156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1.4</v>
      </c>
      <c r="N11" s="14">
        <f>IF('Données projet'!$A$36&gt;35,N10+M11-V10,IF(A11&lt;'Données projet'!$A$36,$K$205^A11,IF(A11='Données projet'!$A$36,'Données projet'!$B$36,N10+M11-V10)))</f>
        <v>3.7919553292794657</v>
      </c>
      <c r="O11" s="14">
        <f>N11*VLOOKUP('Données projet'!$B$9,Paramètres!$A$1:$I$89,3,0)*VLOOKUP('Données projet'!$B$9,Paramètres!$A$1:$I$89,5,0)</f>
        <v>1.7746350941027897</v>
      </c>
      <c r="P11" s="14">
        <f t="shared" si="33"/>
        <v>0.76500598920549345</v>
      </c>
      <c r="Q11" s="22">
        <f t="shared" si="2"/>
        <v>4.42320822009526</v>
      </c>
      <c r="R11" s="60">
        <f t="shared" si="0"/>
        <v>270.86765266453972</v>
      </c>
      <c r="S11" s="60">
        <f ca="1">AVERAGE(OFFSET($R$3,0,0,'Données projet'!$E$9+1,1))-AVERAGE(OFFSET($H$3,0,0,'Données projet'!$E$9+1,1))</f>
        <v>399.92909819003523</v>
      </c>
      <c r="T11" s="60">
        <f t="shared" si="34"/>
        <v>163.7053537268381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4.661214805209875</v>
      </c>
      <c r="AK11" s="14">
        <f t="shared" si="35"/>
        <v>1.7957169616190025</v>
      </c>
      <c r="AL11" s="22">
        <f t="shared" si="4"/>
        <v>11.245822827226961</v>
      </c>
      <c r="AM11" s="60">
        <f t="shared" si="5"/>
        <v>277.69026727167142</v>
      </c>
      <c r="AN11" s="60">
        <f ca="1">AVERAGE(OFFSET($AM$3,0,0,'Données projet'!$E$10+1,1))-AVERAGE(OFFSET($H$3,0,0,'Données projet'!$E$10+1,1))</f>
        <v>488.7825919901664</v>
      </c>
      <c r="AO11" s="60">
        <f t="shared" si="36"/>
        <v>278.78817181412438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4.5220740647558486</v>
      </c>
      <c r="BF11" s="14">
        <f t="shared" si="37"/>
        <v>1.7482697016499746</v>
      </c>
      <c r="BG11" s="22">
        <f t="shared" si="7"/>
        <v>10.92084872649014</v>
      </c>
      <c r="BH11" s="60">
        <f t="shared" si="8"/>
        <v>277.36529317093459</v>
      </c>
      <c r="BI11" s="60">
        <f ca="1">AVERAGE(OFFSET($BH$3,0,0,'Données projet'!$E$11+1,1))-AVERAGE(OFFSET($H$3,0,0,'Données projet'!$E$11+1,1))</f>
        <v>475.47920969424894</v>
      </c>
      <c r="BJ11" s="60">
        <f t="shared" si="38"/>
        <v>271.73544012419364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4.0350814731667564</v>
      </c>
      <c r="CA11" s="14">
        <f t="shared" si="39"/>
        <v>1.5808227025391921</v>
      </c>
      <c r="CB11" s="22">
        <f t="shared" si="10"/>
        <v>9.7810331060211926</v>
      </c>
      <c r="CC11" s="60">
        <f t="shared" si="11"/>
        <v>276.22547755046565</v>
      </c>
      <c r="CD11" s="60">
        <f ca="1">AVERAGE(OFFSET($CC$3,0,0,'Données projet'!$E$12+1,1))-AVERAGE(OFFSET($H$3,0,0,'Données projet'!$E$12+1,1))</f>
        <v>428.8489304403459</v>
      </c>
      <c r="CE11" s="60">
        <f t="shared" si="40"/>
        <v>247.01165577562966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4.3133629540748091</v>
      </c>
      <c r="CV11" s="14">
        <f t="shared" si="41"/>
        <v>1.6767776864592203</v>
      </c>
      <c r="CW11" s="22">
        <f t="shared" si="13"/>
        <v>10.432828282263435</v>
      </c>
      <c r="CX11" s="60">
        <f t="shared" si="14"/>
        <v>276.87727272670787</v>
      </c>
      <c r="CY11" s="60">
        <f ca="1">AVERAGE(OFFSET($CX$3,0,0,'Données projet'!$E$13+1,1))-AVERAGE(OFFSET($H$3,0,0,'Données projet'!$E$13+1,1))</f>
        <v>455.50822833641354</v>
      </c>
      <c r="CZ11" s="60">
        <f t="shared" si="42"/>
        <v>261.14722581688039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4.8003555456638995</v>
      </c>
      <c r="DQ11" s="14">
        <f t="shared" si="43"/>
        <v>1.8429996203200378</v>
      </c>
      <c r="DR11" s="22">
        <f t="shared" si="16"/>
        <v>11.570510247422023</v>
      </c>
      <c r="DS11" s="60">
        <f t="shared" si="17"/>
        <v>278.01495469186648</v>
      </c>
      <c r="DT11" s="60">
        <f ca="1">AVERAGE(OFFSET($DS$3,0,0,'Données projet'!$E$14+1,1))-AVERAGE(OFFSET($H$3,0,0,'Données projet'!$E$14+1,1))</f>
        <v>502.07782026233912</v>
      </c>
      <c r="DU11" s="60">
        <f t="shared" si="44"/>
        <v>285.83623046025156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1.4</v>
      </c>
      <c r="N12" s="14">
        <f>IF('Données projet'!$A$36&gt;35,N11+M12-V11,IF(A12&lt;'Données projet'!$A$36,$K$205^A12,IF(A12='Données projet'!$A$36,'Données projet'!$B$36,N11+M12-V11)))</f>
        <v>4.4794130829695789</v>
      </c>
      <c r="O12" s="14">
        <f>N12*VLOOKUP('Données projet'!$B$9,Paramètres!$A$1:$I$89,3,0)*VLOOKUP('Données projet'!$B$9,Paramètres!$A$1:$I$89,5,0)</f>
        <v>2.096365322829763</v>
      </c>
      <c r="P12" s="14">
        <f t="shared" si="33"/>
        <v>0.88633985278862137</v>
      </c>
      <c r="Q12" s="22">
        <f t="shared" si="2"/>
        <v>5.1948781808686864</v>
      </c>
      <c r="R12" s="60">
        <f t="shared" si="0"/>
        <v>272.86154484753536</v>
      </c>
      <c r="S12" s="60">
        <f ca="1">AVERAGE(OFFSET($R$3,0,0,'Données projet'!$E$9+1,1))-AVERAGE(OFFSET($H$3,0,0,'Données projet'!$E$9+1,1))</f>
        <v>399.92909819003523</v>
      </c>
      <c r="T12" s="60">
        <f t="shared" si="34"/>
        <v>163.7053537268381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5.61903298790725</v>
      </c>
      <c r="AK12" s="14">
        <f t="shared" si="35"/>
        <v>2.1181320831575063</v>
      </c>
      <c r="AL12" s="22">
        <f t="shared" si="4"/>
        <v>13.475562498771119</v>
      </c>
      <c r="AM12" s="60">
        <f t="shared" si="5"/>
        <v>281.14222916543781</v>
      </c>
      <c r="AN12" s="60">
        <f ca="1">AVERAGE(OFFSET($AM$3,0,0,'Données projet'!$E$10+1,1))-AVERAGE(OFFSET($H$3,0,0,'Données projet'!$E$10+1,1))</f>
        <v>488.7825919901664</v>
      </c>
      <c r="AO12" s="60">
        <f t="shared" si="36"/>
        <v>278.78817181412438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5.4513006599100189</v>
      </c>
      <c r="BF12" s="14">
        <f t="shared" si="37"/>
        <v>2.062165822468125</v>
      </c>
      <c r="BG12" s="22">
        <f t="shared" si="7"/>
        <v>13.085954123475267</v>
      </c>
      <c r="BH12" s="60">
        <f t="shared" si="8"/>
        <v>280.75262079014198</v>
      </c>
      <c r="BI12" s="60">
        <f ca="1">AVERAGE(OFFSET($BH$3,0,0,'Données projet'!$E$11+1,1))-AVERAGE(OFFSET($H$3,0,0,'Données projet'!$E$11+1,1))</f>
        <v>475.47920969424894</v>
      </c>
      <c r="BJ12" s="60">
        <f t="shared" si="38"/>
        <v>271.73544012419364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4.8642375119197085</v>
      </c>
      <c r="CA12" s="14">
        <f t="shared" si="39"/>
        <v>1.8646542609995393</v>
      </c>
      <c r="CB12" s="22">
        <f t="shared" si="10"/>
        <v>11.719486504501022</v>
      </c>
      <c r="CC12" s="60">
        <f t="shared" si="11"/>
        <v>279.38615317116773</v>
      </c>
      <c r="CD12" s="60">
        <f ca="1">AVERAGE(OFFSET($CC$3,0,0,'Données projet'!$E$12+1,1))-AVERAGE(OFFSET($H$3,0,0,'Données projet'!$E$12+1,1))</f>
        <v>428.8489304403459</v>
      </c>
      <c r="CE12" s="60">
        <f t="shared" si="40"/>
        <v>247.01165577562966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5.1997021679141717</v>
      </c>
      <c r="CV12" s="14">
        <f t="shared" si="41"/>
        <v>1.977837649208241</v>
      </c>
      <c r="CW12" s="22">
        <f t="shared" si="13"/>
        <v>12.500881848154869</v>
      </c>
      <c r="CX12" s="60">
        <f t="shared" si="14"/>
        <v>280.16754851482153</v>
      </c>
      <c r="CY12" s="60">
        <f ca="1">AVERAGE(OFFSET($CX$3,0,0,'Données projet'!$E$13+1,1))-AVERAGE(OFFSET($H$3,0,0,'Données projet'!$E$13+1,1))</f>
        <v>455.50822833641354</v>
      </c>
      <c r="CZ12" s="60">
        <f t="shared" si="42"/>
        <v>261.14722581688039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5.7867653159044812</v>
      </c>
      <c r="DQ12" s="14">
        <f t="shared" si="43"/>
        <v>2.1739041889582755</v>
      </c>
      <c r="DR12" s="22">
        <f t="shared" si="16"/>
        <v>13.864832720969302</v>
      </c>
      <c r="DS12" s="60">
        <f t="shared" si="17"/>
        <v>281.53149938763596</v>
      </c>
      <c r="DT12" s="60">
        <f ca="1">AVERAGE(OFFSET($DS$3,0,0,'Données projet'!$E$14+1,1))-AVERAGE(OFFSET($H$3,0,0,'Données projet'!$E$14+1,1))</f>
        <v>502.07782026233912</v>
      </c>
      <c r="DU12" s="60">
        <f t="shared" si="44"/>
        <v>285.83623046025156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1.4</v>
      </c>
      <c r="N13" s="14">
        <f>IF('Données projet'!$A$36&gt;35,N12+M13-V12,IF(A13&lt;'Données projet'!$A$36,$K$205^A13,IF(A13='Données projet'!$A$36,'Données projet'!$B$36,N12+M13-V12)))</f>
        <v>5.291502622129185</v>
      </c>
      <c r="O13" s="14">
        <f>N13*VLOOKUP('Données projet'!$B$9,Paramètres!$A$1:$I$89,3,0)*VLOOKUP('Données projet'!$B$9,Paramètres!$A$1:$I$89,5,0)</f>
        <v>2.4764232271564586</v>
      </c>
      <c r="P13" s="14">
        <f t="shared" si="33"/>
        <v>1.026917887868104</v>
      </c>
      <c r="Q13" s="22">
        <f t="shared" si="2"/>
        <v>6.1016524420011136</v>
      </c>
      <c r="R13" s="60">
        <f t="shared" si="0"/>
        <v>274.99054133088998</v>
      </c>
      <c r="S13" s="60">
        <f ca="1">AVERAGE(OFFSET($R$3,0,0,'Données projet'!$E$9+1,1))-AVERAGE(OFFSET($H$3,0,0,'Données projet'!$E$9+1,1))</f>
        <v>399.92909819003523</v>
      </c>
      <c r="T13" s="60">
        <f t="shared" si="34"/>
        <v>163.7053537268381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6.7736701779759017</v>
      </c>
      <c r="AK13" s="14">
        <f t="shared" si="35"/>
        <v>2.4984357878182442</v>
      </c>
      <c r="AL13" s="22">
        <f t="shared" si="4"/>
        <v>16.148917890424809</v>
      </c>
      <c r="AM13" s="60">
        <f t="shared" si="5"/>
        <v>285.03780677931366</v>
      </c>
      <c r="AN13" s="60">
        <f ca="1">AVERAGE(OFFSET($AM$3,0,0,'Données projet'!$E$10+1,1))-AVERAGE(OFFSET($H$3,0,0,'Données projet'!$E$10+1,1))</f>
        <v>488.7825919901664</v>
      </c>
      <c r="AO13" s="60">
        <f t="shared" si="36"/>
        <v>278.78817181412438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6.5714710681855761</v>
      </c>
      <c r="BF13" s="14">
        <f t="shared" si="37"/>
        <v>2.4324209676242781</v>
      </c>
      <c r="BG13" s="22">
        <f t="shared" si="7"/>
        <v>15.681778629035497</v>
      </c>
      <c r="BH13" s="60">
        <f t="shared" si="8"/>
        <v>284.57066751792433</v>
      </c>
      <c r="BI13" s="60">
        <f ca="1">AVERAGE(OFFSET($BH$3,0,0,'Données projet'!$E$11+1,1))-AVERAGE(OFFSET($H$3,0,0,'Données projet'!$E$11+1,1))</f>
        <v>475.47920969424894</v>
      </c>
      <c r="BJ13" s="60">
        <f t="shared" si="38"/>
        <v>271.73544012419364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5.8637741839194364</v>
      </c>
      <c r="CA13" s="14">
        <f t="shared" si="39"/>
        <v>2.1994468497187687</v>
      </c>
      <c r="CB13" s="22">
        <f t="shared" si="10"/>
        <v>14.043443300253207</v>
      </c>
      <c r="CC13" s="60">
        <f t="shared" si="11"/>
        <v>282.93233218914207</v>
      </c>
      <c r="CD13" s="60">
        <f ca="1">AVERAGE(OFFSET($CC$3,0,0,'Données projet'!$E$12+1,1))-AVERAGE(OFFSET($H$3,0,0,'Données projet'!$E$12+1,1))</f>
        <v>428.8489304403459</v>
      </c>
      <c r="CE13" s="60">
        <f t="shared" si="40"/>
        <v>247.01165577562966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6.2681724035000874</v>
      </c>
      <c r="CV13" s="14">
        <f t="shared" si="41"/>
        <v>2.3329519459947301</v>
      </c>
      <c r="CW13" s="22">
        <f t="shared" si="13"/>
        <v>14.98029157537014</v>
      </c>
      <c r="CX13" s="60">
        <f t="shared" si="14"/>
        <v>283.86918046425899</v>
      </c>
      <c r="CY13" s="60">
        <f ca="1">AVERAGE(OFFSET($CX$3,0,0,'Données projet'!$E$13+1,1))-AVERAGE(OFFSET($H$3,0,0,'Données projet'!$E$13+1,1))</f>
        <v>455.50822833641354</v>
      </c>
      <c r="CZ13" s="60">
        <f t="shared" si="42"/>
        <v>261.14722581688039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6.9758692877662263</v>
      </c>
      <c r="DQ13" s="14">
        <f t="shared" si="43"/>
        <v>2.5642215932468222</v>
      </c>
      <c r="DR13" s="22">
        <f t="shared" si="16"/>
        <v>16.61565828443106</v>
      </c>
      <c r="DS13" s="60">
        <f t="shared" si="17"/>
        <v>285.50454717331991</v>
      </c>
      <c r="DT13" s="60">
        <f ca="1">AVERAGE(OFFSET($DS$3,0,0,'Données projet'!$E$14+1,1))-AVERAGE(OFFSET($H$3,0,0,'Données projet'!$E$14+1,1))</f>
        <v>502.07782026233912</v>
      </c>
      <c r="DU13" s="60">
        <f t="shared" si="44"/>
        <v>285.83623046025156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1.4</v>
      </c>
      <c r="N14" s="14">
        <f>IF('Données projet'!$A$36&gt;35,N13+M14-V13,IF(A14&lt;'Données projet'!$A$36,$K$205^A14,IF(A14='Données projet'!$A$36,'Données projet'!$B$36,N13+M14-V13)))</f>
        <v>6.2508189089445931</v>
      </c>
      <c r="O14" s="14">
        <f>N14*VLOOKUP('Données projet'!$B$9,Paramètres!$A$1:$I$89,3,0)*VLOOKUP('Données projet'!$B$9,Paramètres!$A$1:$I$89,5,0)</f>
        <v>2.9253832493860692</v>
      </c>
      <c r="P14" s="14">
        <f t="shared" si="33"/>
        <v>1.1897923184945451</v>
      </c>
      <c r="Q14" s="22">
        <f t="shared" si="2"/>
        <v>7.1672641140587361</v>
      </c>
      <c r="R14" s="60">
        <f t="shared" si="0"/>
        <v>277.2783752251699</v>
      </c>
      <c r="S14" s="60">
        <f ca="1">AVERAGE(OFFSET($R$3,0,0,'Données projet'!$E$9+1,1))-AVERAGE(OFFSET($H$3,0,0,'Données projet'!$E$9+1,1))</f>
        <v>399.92909819003523</v>
      </c>
      <c r="T14" s="60">
        <f t="shared" si="34"/>
        <v>163.7053537268381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8.1655700863020879</v>
      </c>
      <c r="AK14" s="14">
        <f t="shared" si="35"/>
        <v>2.9470217818266238</v>
      </c>
      <c r="AL14" s="22">
        <f t="shared" si="4"/>
        <v>19.35443083699084</v>
      </c>
      <c r="AM14" s="60">
        <f t="shared" si="5"/>
        <v>289.46554194810199</v>
      </c>
      <c r="AN14" s="60">
        <f ca="1">AVERAGE(OFFSET($AM$3,0,0,'Données projet'!$E$10+1,1))-AVERAGE(OFFSET($H$3,0,0,'Données projet'!$E$10+1,1))</f>
        <v>488.7825919901664</v>
      </c>
      <c r="AO14" s="60">
        <f t="shared" si="36"/>
        <v>278.78817181412438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7.921821725516951</v>
      </c>
      <c r="BF14" s="14">
        <f t="shared" si="37"/>
        <v>2.869154216054651</v>
      </c>
      <c r="BG14" s="22">
        <f t="shared" si="7"/>
        <v>18.794283098237205</v>
      </c>
      <c r="BH14" s="60">
        <f t="shared" si="8"/>
        <v>288.90539420934834</v>
      </c>
      <c r="BI14" s="60">
        <f ca="1">AVERAGE(OFFSET($BH$3,0,0,'Données projet'!$E$11+1,1))-AVERAGE(OFFSET($H$3,0,0,'Données projet'!$E$11+1,1))</f>
        <v>475.47920969424894</v>
      </c>
      <c r="BJ14" s="60">
        <f t="shared" si="38"/>
        <v>271.73544012419364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7.0687024627689707</v>
      </c>
      <c r="CA14" s="14">
        <f t="shared" si="39"/>
        <v>2.5943503554083325</v>
      </c>
      <c r="CB14" s="22">
        <f t="shared" si="10"/>
        <v>16.829816991658799</v>
      </c>
      <c r="CC14" s="60">
        <f t="shared" si="11"/>
        <v>286.94092810276993</v>
      </c>
      <c r="CD14" s="60">
        <f ca="1">AVERAGE(OFFSET($CC$3,0,0,'Données projet'!$E$12+1,1))-AVERAGE(OFFSET($H$3,0,0,'Données projet'!$E$12+1,1))</f>
        <v>428.8489304403459</v>
      </c>
      <c r="CE14" s="60">
        <f t="shared" si="40"/>
        <v>247.01165577562966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7.5561991843392455</v>
      </c>
      <c r="CV14" s="14">
        <f t="shared" si="41"/>
        <v>2.7518258561310041</v>
      </c>
      <c r="CW14" s="22">
        <f t="shared" si="13"/>
        <v>17.953143612152349</v>
      </c>
      <c r="CX14" s="60">
        <f t="shared" si="14"/>
        <v>288.0642547232635</v>
      </c>
      <c r="CY14" s="60">
        <f ca="1">AVERAGE(OFFSET($CX$3,0,0,'Données projet'!$E$13+1,1))-AVERAGE(OFFSET($H$3,0,0,'Données projet'!$E$13+1,1))</f>
        <v>455.50822833641354</v>
      </c>
      <c r="CZ14" s="60">
        <f t="shared" si="42"/>
        <v>261.14722581688039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8.4093184470872249</v>
      </c>
      <c r="DQ14" s="14">
        <f t="shared" si="43"/>
        <v>3.0246192139792929</v>
      </c>
      <c r="DR14" s="22">
        <f t="shared" si="16"/>
        <v>19.914108093024186</v>
      </c>
      <c r="DS14" s="60">
        <f t="shared" si="17"/>
        <v>290.02521920413534</v>
      </c>
      <c r="DT14" s="60">
        <f ca="1">AVERAGE(OFFSET($DS$3,0,0,'Données projet'!$E$14+1,1))-AVERAGE(OFFSET($H$3,0,0,'Données projet'!$E$14+1,1))</f>
        <v>502.07782026233912</v>
      </c>
      <c r="DU14" s="60">
        <f t="shared" si="44"/>
        <v>285.83623046025156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1.4</v>
      </c>
      <c r="N15" s="14">
        <f>IF('Données projet'!$A$36&gt;35,N14+M15-V14,IF(A15&lt;'Données projet'!$A$36,$K$205^A15,IF(A15='Données projet'!$A$36,'Données projet'!$B$36,N14+M15-V14)))</f>
        <v>7.3840532307432287</v>
      </c>
      <c r="O15" s="14">
        <f>N15*VLOOKUP('Données projet'!$B$9,Paramètres!$A$1:$I$89,3,0)*VLOOKUP('Données projet'!$B$9,Paramètres!$A$1:$I$89,5,0)</f>
        <v>3.455736911987831</v>
      </c>
      <c r="P15" s="14">
        <f t="shared" si="33"/>
        <v>1.3784994670678521</v>
      </c>
      <c r="Q15" s="22">
        <f t="shared" si="2"/>
        <v>8.4196283601886481</v>
      </c>
      <c r="R15" s="60">
        <f t="shared" si="0"/>
        <v>279.75296169352197</v>
      </c>
      <c r="S15" s="60">
        <f ca="1">AVERAGE(OFFSET($R$3,0,0,'Données projet'!$E$9+1,1))-AVERAGE(OFFSET($H$3,0,0,'Données projet'!$E$9+1,1))</f>
        <v>399.92909819003523</v>
      </c>
      <c r="T15" s="60">
        <f t="shared" si="34"/>
        <v>163.7053537268381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9.8434870730944972</v>
      </c>
      <c r="AK15" s="14">
        <f t="shared" si="35"/>
        <v>3.4761499274490784</v>
      </c>
      <c r="AL15" s="22">
        <f t="shared" si="4"/>
        <v>23.198367775946725</v>
      </c>
      <c r="AM15" s="60">
        <f t="shared" si="5"/>
        <v>294.53170110928005</v>
      </c>
      <c r="AN15" s="60">
        <f ca="1">AVERAGE(OFFSET($AM$3,0,0,'Données projet'!$E$10+1,1))-AVERAGE(OFFSET($H$3,0,0,'Données projet'!$E$10+1,1))</f>
        <v>488.7825919901664</v>
      </c>
      <c r="AO15" s="60">
        <f t="shared" si="36"/>
        <v>278.78817181412438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9.5496516380767513</v>
      </c>
      <c r="BF15" s="14">
        <f t="shared" si="37"/>
        <v>3.3843014943027487</v>
      </c>
      <c r="BG15" s="22">
        <f t="shared" si="7"/>
        <v>22.526635038894295</v>
      </c>
      <c r="BH15" s="60">
        <f t="shared" si="8"/>
        <v>293.85996837222763</v>
      </c>
      <c r="BI15" s="60">
        <f ca="1">AVERAGE(OFFSET($BH$3,0,0,'Données projet'!$E$11+1,1))-AVERAGE(OFFSET($H$3,0,0,'Données projet'!$E$11+1,1))</f>
        <v>475.47920969424894</v>
      </c>
      <c r="BJ15" s="60">
        <f t="shared" si="38"/>
        <v>271.73544012419364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8.521227615514638</v>
      </c>
      <c r="CA15" s="14">
        <f t="shared" si="39"/>
        <v>3.0601574970852128</v>
      </c>
      <c r="CB15" s="22">
        <f t="shared" si="10"/>
        <v>20.170912404444739</v>
      </c>
      <c r="CC15" s="60">
        <f t="shared" si="11"/>
        <v>291.50424573777804</v>
      </c>
      <c r="CD15" s="60">
        <f ca="1">AVERAGE(OFFSET($CC$3,0,0,'Données projet'!$E$12+1,1))-AVERAGE(OFFSET($H$3,0,0,'Données projet'!$E$12+1,1))</f>
        <v>428.8489304403459</v>
      </c>
      <c r="CE15" s="60">
        <f t="shared" si="40"/>
        <v>247.01165577562966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9.1088984855501316</v>
      </c>
      <c r="CV15" s="14">
        <f t="shared" si="41"/>
        <v>3.2459072101643005</v>
      </c>
      <c r="CW15" s="22">
        <f t="shared" si="13"/>
        <v>21.517953253369303</v>
      </c>
      <c r="CX15" s="60">
        <f t="shared" si="14"/>
        <v>292.8512865867026</v>
      </c>
      <c r="CY15" s="60">
        <f ca="1">AVERAGE(OFFSET($CX$3,0,0,'Données projet'!$E$13+1,1))-AVERAGE(OFFSET($H$3,0,0,'Données projet'!$E$13+1,1))</f>
        <v>455.50822833641354</v>
      </c>
      <c r="CZ15" s="60">
        <f t="shared" si="42"/>
        <v>261.14722581688039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10.137322508112241</v>
      </c>
      <c r="DQ15" s="14">
        <f t="shared" si="43"/>
        <v>3.5676797253661268</v>
      </c>
      <c r="DR15" s="22">
        <f t="shared" si="16"/>
        <v>23.869545556641487</v>
      </c>
      <c r="DS15" s="60">
        <f t="shared" si="17"/>
        <v>295.20287888997478</v>
      </c>
      <c r="DT15" s="60">
        <f ca="1">AVERAGE(OFFSET($DS$3,0,0,'Données projet'!$E$14+1,1))-AVERAGE(OFFSET($H$3,0,0,'Données projet'!$E$14+1,1))</f>
        <v>502.07782026233912</v>
      </c>
      <c r="DU15" s="60">
        <f t="shared" si="44"/>
        <v>285.83623046025156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1.4</v>
      </c>
      <c r="N16" s="14">
        <f>IF('Données projet'!$A$36&gt;35,N15+M16-V15,IF(A16&lt;'Données projet'!$A$36,$K$205^A16,IF(A16='Données projet'!$A$36,'Données projet'!$B$36,N15+M16-V15)))</f>
        <v>8.7227358380880595</v>
      </c>
      <c r="O16" s="14">
        <f>N16*VLOOKUP('Données projet'!$B$9,Paramètres!$A$1:$I$89,3,0)*VLOOKUP('Données projet'!$B$9,Paramètres!$A$1:$I$89,5,0)</f>
        <v>4.0822403722252121</v>
      </c>
      <c r="P16" s="14">
        <f t="shared" si="33"/>
        <v>1.5971365348120328</v>
      </c>
      <c r="Q16" s="22">
        <f t="shared" si="2"/>
        <v>9.891581446423201</v>
      </c>
      <c r="R16" s="60">
        <f t="shared" si="0"/>
        <v>282.44713700197872</v>
      </c>
      <c r="S16" s="60">
        <f ca="1">AVERAGE(OFFSET($R$3,0,0,'Données projet'!$E$9+1,1))-AVERAGE(OFFSET($H$3,0,0,'Données projet'!$E$9+1,1))</f>
        <v>399.92909819003523</v>
      </c>
      <c r="T16" s="60">
        <f t="shared" si="34"/>
        <v>163.7053537268381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11.866193876741139</v>
      </c>
      <c r="AK16" s="14">
        <f t="shared" si="35"/>
        <v>4.100281305221487</v>
      </c>
      <c r="AL16" s="22">
        <f t="shared" si="4"/>
        <v>27.808277608584905</v>
      </c>
      <c r="AM16" s="60">
        <f t="shared" si="5"/>
        <v>300.36383316414043</v>
      </c>
      <c r="AN16" s="60">
        <f ca="1">AVERAGE(OFFSET($AM$3,0,0,'Données projet'!$E$10+1,1))-AVERAGE(OFFSET($H$3,0,0,'Données projet'!$E$10+1,1))</f>
        <v>488.7825919901664</v>
      </c>
      <c r="AO16" s="60">
        <f t="shared" si="36"/>
        <v>278.78817181412438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11.511979134151852</v>
      </c>
      <c r="BF16" s="14">
        <f t="shared" si="37"/>
        <v>3.9919417855793822</v>
      </c>
      <c r="BG16" s="22">
        <f t="shared" si="7"/>
        <v>27.002662268531896</v>
      </c>
      <c r="BH16" s="60">
        <f t="shared" si="8"/>
        <v>299.55821782408742</v>
      </c>
      <c r="BI16" s="60">
        <f ca="1">AVERAGE(OFFSET($BH$3,0,0,'Données projet'!$E$11+1,1))-AVERAGE(OFFSET($H$3,0,0,'Données projet'!$E$11+1,1))</f>
        <v>475.47920969424894</v>
      </c>
      <c r="BJ16" s="60">
        <f t="shared" si="38"/>
        <v>271.73544012419364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10.272227535089344</v>
      </c>
      <c r="CA16" s="14">
        <f t="shared" si="39"/>
        <v>3.6095987912522753</v>
      </c>
      <c r="CB16" s="22">
        <f t="shared" si="10"/>
        <v>24.177514185044988</v>
      </c>
      <c r="CC16" s="60">
        <f t="shared" si="11"/>
        <v>296.73306974060051</v>
      </c>
      <c r="CD16" s="60">
        <f ca="1">AVERAGE(OFFSET($CC$3,0,0,'Données projet'!$E$12+1,1))-AVERAGE(OFFSET($H$3,0,0,'Données projet'!$E$12+1,1))</f>
        <v>428.8489304403459</v>
      </c>
      <c r="CE16" s="60">
        <f t="shared" si="40"/>
        <v>247.01165577562966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10.98065702026792</v>
      </c>
      <c r="CV16" s="14">
        <f t="shared" si="41"/>
        <v>3.8286992592655618</v>
      </c>
      <c r="CW16" s="22">
        <f t="shared" si="13"/>
        <v>25.792962186854144</v>
      </c>
      <c r="CX16" s="60">
        <f t="shared" si="14"/>
        <v>298.34851774240968</v>
      </c>
      <c r="CY16" s="60">
        <f ca="1">AVERAGE(OFFSET($CX$3,0,0,'Données projet'!$E$13+1,1))-AVERAGE(OFFSET($H$3,0,0,'Données projet'!$E$13+1,1))</f>
        <v>455.50822833641354</v>
      </c>
      <c r="CZ16" s="60">
        <f t="shared" si="42"/>
        <v>261.14722581688039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12.220408619330426</v>
      </c>
      <c r="DQ16" s="14">
        <f t="shared" si="43"/>
        <v>4.2082449797185175</v>
      </c>
      <c r="DR16" s="22">
        <f t="shared" si="16"/>
        <v>28.613238351676909</v>
      </c>
      <c r="DS16" s="60">
        <f t="shared" si="17"/>
        <v>301.16879390723244</v>
      </c>
      <c r="DT16" s="60">
        <f ca="1">AVERAGE(OFFSET($DS$3,0,0,'Données projet'!$E$14+1,1))-AVERAGE(OFFSET($H$3,0,0,'Données projet'!$E$14+1,1))</f>
        <v>502.07782026233912</v>
      </c>
      <c r="DU16" s="60">
        <f t="shared" si="44"/>
        <v>285.83623046025156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1.4</v>
      </c>
      <c r="N17" s="14">
        <f>IF('Données projet'!$A$36&gt;35,N16+M17-V16,IF(A17&lt;'Données projet'!$A$36,$K$205^A17,IF(A17='Données projet'!$A$36,'Données projet'!$B$36,N16+M17-V16)))</f>
        <v>10.304113218507704</v>
      </c>
      <c r="O17" s="14">
        <f>N17*VLOOKUP('Données projet'!$B$9,Paramètres!$A$1:$I$89,3,0)*VLOOKUP('Données projet'!$B$9,Paramètres!$A$1:$I$89,5,0)</f>
        <v>4.8223249862616049</v>
      </c>
      <c r="P17" s="14">
        <f t="shared" si="33"/>
        <v>1.8504505600260996</v>
      </c>
      <c r="Q17" s="22">
        <f t="shared" si="2"/>
        <v>11.621750743117751</v>
      </c>
      <c r="R17" s="60">
        <f t="shared" si="0"/>
        <v>285.3995285208955</v>
      </c>
      <c r="S17" s="60">
        <f ca="1">AVERAGE(OFFSET($R$3,0,0,'Données projet'!$E$9+1,1))-AVERAGE(OFFSET($H$3,0,0,'Données projet'!$E$9+1,1))</f>
        <v>399.92909819003523</v>
      </c>
      <c r="T17" s="60">
        <f t="shared" si="34"/>
        <v>163.7053537268381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14.304540258429331</v>
      </c>
      <c r="AK17" s="14">
        <f t="shared" si="35"/>
        <v>4.8364734355075134</v>
      </c>
      <c r="AL17" s="22">
        <f t="shared" si="4"/>
        <v>33.337265516940001</v>
      </c>
      <c r="AM17" s="60">
        <f t="shared" si="5"/>
        <v>307.11504329471779</v>
      </c>
      <c r="AN17" s="60">
        <f ca="1">AVERAGE(OFFSET($AM$3,0,0,'Données projet'!$E$10+1,1))-AVERAGE(OFFSET($H$3,0,0,'Données projet'!$E$10+1,1))</f>
        <v>488.7825919901664</v>
      </c>
      <c r="AO17" s="60">
        <f t="shared" si="36"/>
        <v>278.78817181412438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13.877539056685173</v>
      </c>
      <c r="BF17" s="14">
        <f t="shared" si="37"/>
        <v>4.7086819085950955</v>
      </c>
      <c r="BG17" s="22">
        <f t="shared" si="7"/>
        <v>32.371001514529802</v>
      </c>
      <c r="BH17" s="60">
        <f t="shared" si="8"/>
        <v>306.14877929230755</v>
      </c>
      <c r="BI17" s="60">
        <f ca="1">AVERAGE(OFFSET($BH$3,0,0,'Données projet'!$E$11+1,1))-AVERAGE(OFFSET($H$3,0,0,'Données projet'!$E$11+1,1))</f>
        <v>475.47920969424894</v>
      </c>
      <c r="BJ17" s="60">
        <f t="shared" si="38"/>
        <v>271.73544012419364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12.383034850580612</v>
      </c>
      <c r="CA17" s="14">
        <f t="shared" si="39"/>
        <v>4.2576904771143838</v>
      </c>
      <c r="CB17" s="22">
        <f t="shared" si="10"/>
        <v>28.982596612402116</v>
      </c>
      <c r="CC17" s="60">
        <f t="shared" si="11"/>
        <v>302.76037439017989</v>
      </c>
      <c r="CD17" s="60">
        <f ca="1">AVERAGE(OFFSET($CC$3,0,0,'Données projet'!$E$12+1,1))-AVERAGE(OFFSET($H$3,0,0,'Données projet'!$E$12+1,1))</f>
        <v>428.8489304403459</v>
      </c>
      <c r="CE17" s="60">
        <f t="shared" si="40"/>
        <v>247.01165577562966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13.237037254068934</v>
      </c>
      <c r="CV17" s="14">
        <f t="shared" si="41"/>
        <v>4.5161297192961545</v>
      </c>
      <c r="CW17" s="22">
        <f t="shared" si="13"/>
        <v>30.920099145277529</v>
      </c>
      <c r="CX17" s="60">
        <f t="shared" si="14"/>
        <v>304.69787692305528</v>
      </c>
      <c r="CY17" s="60">
        <f ca="1">AVERAGE(OFFSET($CX$3,0,0,'Données projet'!$E$13+1,1))-AVERAGE(OFFSET($H$3,0,0,'Données projet'!$E$13+1,1))</f>
        <v>455.50822833641354</v>
      </c>
      <c r="CZ17" s="60">
        <f t="shared" si="42"/>
        <v>261.14722581688039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14.731541460173487</v>
      </c>
      <c r="DQ17" s="14">
        <f t="shared" si="43"/>
        <v>4.9638216355053304</v>
      </c>
      <c r="DR17" s="22">
        <f t="shared" si="16"/>
        <v>34.302757391640604</v>
      </c>
      <c r="DS17" s="60">
        <f t="shared" si="17"/>
        <v>308.0805351694184</v>
      </c>
      <c r="DT17" s="60">
        <f ca="1">AVERAGE(OFFSET($DS$3,0,0,'Données projet'!$E$14+1,1))-AVERAGE(OFFSET($H$3,0,0,'Données projet'!$E$14+1,1))</f>
        <v>502.07782026233912</v>
      </c>
      <c r="DU17" s="60">
        <f t="shared" si="44"/>
        <v>285.83623046025156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1.4</v>
      </c>
      <c r="N18" s="14">
        <f>IF('Données projet'!$A$36&gt;35,N17+M18-V17,IF(A18&lt;'Données projet'!$A$36,$K$205^A18,IF(A18='Données projet'!$A$36,'Données projet'!$B$36,N17+M18-V17)))</f>
        <v>12.172184414459773</v>
      </c>
      <c r="O18" s="14">
        <f>N18*VLOOKUP('Données projet'!$B$9,Paramètres!$A$1:$I$89,3,0)*VLOOKUP('Données projet'!$B$9,Paramètres!$A$1:$I$89,5,0)</f>
        <v>5.6965823059671736</v>
      </c>
      <c r="P18" s="14">
        <f t="shared" si="33"/>
        <v>2.1439414855686696</v>
      </c>
      <c r="Q18" s="22">
        <f t="shared" si="2"/>
        <v>13.655578936924925</v>
      </c>
      <c r="R18" s="60">
        <f t="shared" si="0"/>
        <v>288.65557893692494</v>
      </c>
      <c r="S18" s="60">
        <f ca="1">AVERAGE(OFFSET($R$3,0,0,'Données projet'!$E$9+1,1))-AVERAGE(OFFSET($H$3,0,0,'Données projet'!$E$9+1,1))</f>
        <v>399.92909819003523</v>
      </c>
      <c r="T18" s="60">
        <f t="shared" si="34"/>
        <v>163.7053537268381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17.243934671091104</v>
      </c>
      <c r="AK18" s="14">
        <f t="shared" si="35"/>
        <v>5.704846460798203</v>
      </c>
      <c r="AL18" s="22">
        <f t="shared" si="4"/>
        <v>39.969127138040541</v>
      </c>
      <c r="AM18" s="60">
        <f t="shared" si="5"/>
        <v>314.96912713804056</v>
      </c>
      <c r="AN18" s="60">
        <f ca="1">AVERAGE(OFFSET($AM$3,0,0,'Données projet'!$E$10+1,1))-AVERAGE(OFFSET($H$3,0,0,'Données projet'!$E$10+1,1))</f>
        <v>488.7825919901664</v>
      </c>
      <c r="AO18" s="60">
        <f t="shared" si="36"/>
        <v>278.78817181412438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16.729190352551068</v>
      </c>
      <c r="BF18" s="14">
        <f t="shared" si="37"/>
        <v>5.5541103821765283</v>
      </c>
      <c r="BG18" s="22">
        <f t="shared" si="7"/>
        <v>38.810082112983899</v>
      </c>
      <c r="BH18" s="60">
        <f t="shared" si="8"/>
        <v>313.81008211298388</v>
      </c>
      <c r="BI18" s="60">
        <f ca="1">AVERAGE(OFFSET($BH$3,0,0,'Données projet'!$E$11+1,1))-AVERAGE(OFFSET($H$3,0,0,'Données projet'!$E$11+1,1))</f>
        <v>475.47920969424894</v>
      </c>
      <c r="BJ18" s="60">
        <f t="shared" si="38"/>
        <v>271.73544012419364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14.927585237660953</v>
      </c>
      <c r="CA18" s="14">
        <f t="shared" si="39"/>
        <v>5.0221449106318534</v>
      </c>
      <c r="CB18" s="22">
        <f t="shared" si="10"/>
        <v>34.745780008276633</v>
      </c>
      <c r="CC18" s="60">
        <f t="shared" si="11"/>
        <v>309.74578000827665</v>
      </c>
      <c r="CD18" s="60">
        <f ca="1">AVERAGE(OFFSET($CC$3,0,0,'Données projet'!$E$12+1,1))-AVERAGE(OFFSET($H$3,0,0,'Données projet'!$E$12+1,1))</f>
        <v>428.8489304403459</v>
      </c>
      <c r="CE18" s="60">
        <f t="shared" si="40"/>
        <v>247.01165577562966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15.957073874741019</v>
      </c>
      <c r="CV18" s="14">
        <f t="shared" si="41"/>
        <v>5.3269860755326848</v>
      </c>
      <c r="CW18" s="22">
        <f t="shared" si="13"/>
        <v>37.069737746726702</v>
      </c>
      <c r="CX18" s="60">
        <f t="shared" si="14"/>
        <v>312.06973774672667</v>
      </c>
      <c r="CY18" s="60">
        <f ca="1">AVERAGE(OFFSET($CX$3,0,0,'Données projet'!$E$13+1,1))-AVERAGE(OFFSET($H$3,0,0,'Données projet'!$E$13+1,1))</f>
        <v>455.50822833641354</v>
      </c>
      <c r="CZ18" s="60">
        <f t="shared" si="42"/>
        <v>261.14722581688039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17.758678989631132</v>
      </c>
      <c r="DQ18" s="14">
        <f t="shared" si="43"/>
        <v>5.8550596146042126</v>
      </c>
      <c r="DR18" s="22">
        <f t="shared" si="16"/>
        <v>41.127261402376554</v>
      </c>
      <c r="DS18" s="60">
        <f t="shared" si="17"/>
        <v>316.12726140237658</v>
      </c>
      <c r="DT18" s="60">
        <f ca="1">AVERAGE(OFFSET($DS$3,0,0,'Données projet'!$E$14+1,1))-AVERAGE(OFFSET($H$3,0,0,'Données projet'!$E$14+1,1))</f>
        <v>502.07782026233912</v>
      </c>
      <c r="DU18" s="60">
        <f t="shared" si="44"/>
        <v>285.83623046025156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1.4</v>
      </c>
      <c r="N19" s="14">
        <f>IF('Données projet'!$A$36&gt;35,N18+M19-V18,IF(A19&lt;'Données projet'!$A$36,$K$205^A19,IF(A19='Données projet'!$A$36,'Données projet'!$B$36,N18+M19-V18)))</f>
        <v>14.378925219250942</v>
      </c>
      <c r="O19" s="14">
        <f>N19*VLOOKUP('Données projet'!$B$9,Paramètres!$A$1:$I$89,3,0)*VLOOKUP('Données projet'!$B$9,Paramètres!$A$1:$I$89,5,0)</f>
        <v>6.7293370026094408</v>
      </c>
      <c r="P19" s="14">
        <f t="shared" si="33"/>
        <v>2.4839815733728994</v>
      </c>
      <c r="Q19" s="22">
        <f t="shared" si="2"/>
        <v>16.04652985316924</v>
      </c>
      <c r="R19" s="60">
        <f t="shared" si="0"/>
        <v>292.26875207539149</v>
      </c>
      <c r="S19" s="60">
        <f ca="1">AVERAGE(OFFSET($R$3,0,0,'Données projet'!$E$9+1,1))-AVERAGE(OFFSET($H$3,0,0,'Données projet'!$E$9+1,1))</f>
        <v>399.92909819003523</v>
      </c>
      <c r="T19" s="60">
        <f t="shared" si="34"/>
        <v>163.7053537268381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20.787335878595226</v>
      </c>
      <c r="AK19" s="14">
        <f t="shared" si="35"/>
        <v>6.7291330295225098</v>
      </c>
      <c r="AL19" s="22">
        <f t="shared" si="4"/>
        <v>47.924516681638387</v>
      </c>
      <c r="AM19" s="60">
        <f t="shared" si="5"/>
        <v>324.14673890386064</v>
      </c>
      <c r="AN19" s="60">
        <f ca="1">AVERAGE(OFFSET($AM$3,0,0,'Données projet'!$E$10+1,1))-AVERAGE(OFFSET($H$3,0,0,'Données projet'!$E$10+1,1))</f>
        <v>488.7825919901664</v>
      </c>
      <c r="AO19" s="60">
        <f t="shared" si="36"/>
        <v>278.78817181412438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20.166818389681932</v>
      </c>
      <c r="BF19" s="14">
        <f t="shared" si="37"/>
        <v>6.5513327797938032</v>
      </c>
      <c r="BG19" s="22">
        <f t="shared" si="7"/>
        <v>46.534113286836906</v>
      </c>
      <c r="BH19" s="60">
        <f t="shared" si="8"/>
        <v>322.75633550905911</v>
      </c>
      <c r="BI19" s="60">
        <f ca="1">AVERAGE(OFFSET($BH$3,0,0,'Données projet'!$E$11+1,1))-AVERAGE(OFFSET($H$3,0,0,'Données projet'!$E$11+1,1))</f>
        <v>475.47920969424894</v>
      </c>
      <c r="BJ19" s="60">
        <f t="shared" si="38"/>
        <v>271.73544012419364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17.995007178485412</v>
      </c>
      <c r="CA19" s="14">
        <f t="shared" si="39"/>
        <v>5.9238546434872337</v>
      </c>
      <c r="CB19" s="22">
        <f t="shared" si="10"/>
        <v>41.658684339935689</v>
      </c>
      <c r="CC19" s="60">
        <f t="shared" si="11"/>
        <v>317.88090656215792</v>
      </c>
      <c r="CD19" s="60">
        <f ca="1">AVERAGE(OFFSET($CC$3,0,0,'Données projet'!$E$12+1,1))-AVERAGE(OFFSET($H$3,0,0,'Données projet'!$E$12+1,1))</f>
        <v>428.8489304403459</v>
      </c>
      <c r="CE19" s="60">
        <f t="shared" si="40"/>
        <v>247.01165577562966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19.236042156311996</v>
      </c>
      <c r="CV19" s="14">
        <f t="shared" si="41"/>
        <v>6.2834290449348904</v>
      </c>
      <c r="CW19" s="22">
        <f t="shared" si="13"/>
        <v>44.446412342171662</v>
      </c>
      <c r="CX19" s="60">
        <f t="shared" si="14"/>
        <v>320.66863456439387</v>
      </c>
      <c r="CY19" s="60">
        <f ca="1">AVERAGE(OFFSET($CX$3,0,0,'Données projet'!$E$13+1,1))-AVERAGE(OFFSET($H$3,0,0,'Données projet'!$E$13+1,1))</f>
        <v>455.50822833641354</v>
      </c>
      <c r="CZ19" s="60">
        <f t="shared" si="42"/>
        <v>261.14722581688039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21.407853367508512</v>
      </c>
      <c r="DQ19" s="14">
        <f t="shared" si="43"/>
        <v>6.906316464991046</v>
      </c>
      <c r="DR19" s="22">
        <f t="shared" si="16"/>
        <v>49.313845791603399</v>
      </c>
      <c r="DS19" s="60">
        <f t="shared" si="17"/>
        <v>325.53606801382563</v>
      </c>
      <c r="DT19" s="60">
        <f ca="1">AVERAGE(OFFSET($DS$3,0,0,'Données projet'!$E$14+1,1))-AVERAGE(OFFSET($H$3,0,0,'Données projet'!$E$14+1,1))</f>
        <v>502.07782026233912</v>
      </c>
      <c r="DU19" s="60">
        <f t="shared" si="44"/>
        <v>285.83623046025156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1.4</v>
      </c>
      <c r="N20" s="14">
        <f>IF('Données projet'!$A$36&gt;35,N19+M20-V19,IF(A20&lt;'Données projet'!$A$36,$K$205^A20,IF(A20='Données projet'!$A$36,'Données projet'!$B$36,N19+M20-V19)))</f>
        <v>16.985734312010656</v>
      </c>
      <c r="O20" s="14">
        <f>N20*VLOOKUP('Données projet'!$B$9,Paramètres!$A$1:$I$89,3,0)*VLOOKUP('Données projet'!$B$9,Paramètres!$A$1:$I$89,5,0)</f>
        <v>7.9493236580209867</v>
      </c>
      <c r="P20" s="14">
        <f t="shared" si="33"/>
        <v>2.8779537587144066</v>
      </c>
      <c r="Q20" s="22">
        <f t="shared" si="2"/>
        <v>18.857508167480809</v>
      </c>
      <c r="R20" s="60">
        <f t="shared" si="0"/>
        <v>296.30195261192529</v>
      </c>
      <c r="S20" s="60">
        <f ca="1">AVERAGE(OFFSET($R$3,0,0,'Données projet'!$E$9+1,1))-AVERAGE(OFFSET($H$3,0,0,'Données projet'!$E$9+1,1))</f>
        <v>399.92909819003523</v>
      </c>
      <c r="T20" s="60">
        <f t="shared" si="34"/>
        <v>163.7053537268381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25.058859313237608</v>
      </c>
      <c r="AK20" s="14">
        <f t="shared" si="35"/>
        <v>7.9373269097018113</v>
      </c>
      <c r="AL20" s="22">
        <f t="shared" si="4"/>
        <v>57.468357671619486</v>
      </c>
      <c r="AM20" s="60">
        <f t="shared" si="5"/>
        <v>334.91280211606397</v>
      </c>
      <c r="AN20" s="60">
        <f ca="1">AVERAGE(OFFSET($AM$3,0,0,'Données projet'!$E$10+1,1))-AVERAGE(OFFSET($H$3,0,0,'Données projet'!$E$10+1,1))</f>
        <v>488.7825919901664</v>
      </c>
      <c r="AO20" s="60">
        <f t="shared" si="36"/>
        <v>278.78817181412438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24.31083366209619</v>
      </c>
      <c r="BF20" s="14">
        <f t="shared" si="37"/>
        <v>7.7276032052466093</v>
      </c>
      <c r="BG20" s="22">
        <f t="shared" si="7"/>
        <v>55.800277543955367</v>
      </c>
      <c r="BH20" s="60">
        <f t="shared" si="8"/>
        <v>333.24472198839982</v>
      </c>
      <c r="BI20" s="60">
        <f ca="1">AVERAGE(OFFSET($BH$3,0,0,'Données projet'!$E$11+1,1))-AVERAGE(OFFSET($H$3,0,0,'Données projet'!$E$11+1,1))</f>
        <v>475.47920969424894</v>
      </c>
      <c r="BJ20" s="60">
        <f t="shared" si="38"/>
        <v>271.73544012419364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21.692743883101215</v>
      </c>
      <c r="CA20" s="14">
        <f t="shared" si="39"/>
        <v>6.98746341685115</v>
      </c>
      <c r="CB20" s="22">
        <f t="shared" si="10"/>
        <v>49.951361047417038</v>
      </c>
      <c r="CC20" s="60">
        <f t="shared" si="11"/>
        <v>327.39580549186149</v>
      </c>
      <c r="CD20" s="60">
        <f ca="1">AVERAGE(OFFSET($CC$3,0,0,'Données projet'!$E$12+1,1))-AVERAGE(OFFSET($H$3,0,0,'Données projet'!$E$12+1,1))</f>
        <v>428.8489304403459</v>
      </c>
      <c r="CE20" s="60">
        <f t="shared" si="40"/>
        <v>247.01165577562966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23.188795185384055</v>
      </c>
      <c r="CV20" s="14">
        <f t="shared" si="41"/>
        <v>7.4115982288884323</v>
      </c>
      <c r="CW20" s="22">
        <f t="shared" si="13"/>
        <v>53.29568519652458</v>
      </c>
      <c r="CX20" s="60">
        <f t="shared" si="14"/>
        <v>330.74012964096903</v>
      </c>
      <c r="CY20" s="60">
        <f ca="1">AVERAGE(OFFSET($CX$3,0,0,'Données projet'!$E$13+1,1))-AVERAGE(OFFSET($H$3,0,0,'Données projet'!$E$13+1,1))</f>
        <v>455.50822833641354</v>
      </c>
      <c r="CZ20" s="60">
        <f t="shared" si="42"/>
        <v>261.14722581688039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25.80688496437903</v>
      </c>
      <c r="DQ20" s="14">
        <f t="shared" si="43"/>
        <v>8.146323052908933</v>
      </c>
      <c r="DR20" s="22">
        <f t="shared" si="16"/>
        <v>59.135170630109862</v>
      </c>
      <c r="DS20" s="60">
        <f t="shared" si="17"/>
        <v>336.57961507455434</v>
      </c>
      <c r="DT20" s="60">
        <f ca="1">AVERAGE(OFFSET($DS$3,0,0,'Données projet'!$E$14+1,1))-AVERAGE(OFFSET($H$3,0,0,'Données projet'!$E$14+1,1))</f>
        <v>502.07782026233912</v>
      </c>
      <c r="DU20" s="60">
        <f t="shared" si="44"/>
        <v>285.83623046025156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1.4</v>
      </c>
      <c r="N21" s="14">
        <f>IF('Données projet'!$A$36&gt;35,N20+M21-V20,IF(A21&lt;'Données projet'!$A$36,$K$205^A21,IF(A21='Données projet'!$A$36,'Données projet'!$B$36,N20+M21-V20)))</f>
        <v>20.065141567879031</v>
      </c>
      <c r="O21" s="14">
        <f>N21*VLOOKUP('Données projet'!$B$9,Paramètres!$A$1:$I$89,3,0)*VLOOKUP('Données projet'!$B$9,Paramètres!$A$1:$I$89,5,0)</f>
        <v>9.3904862537673868</v>
      </c>
      <c r="P21" s="14">
        <f t="shared" si="33"/>
        <v>3.3344119481738947</v>
      </c>
      <c r="Q21" s="22">
        <f t="shared" si="2"/>
        <v>22.162531035047731</v>
      </c>
      <c r="R21" s="60">
        <f t="shared" si="0"/>
        <v>300.82919770171441</v>
      </c>
      <c r="S21" s="60">
        <f ca="1">AVERAGE(OFFSET($R$3,0,0,'Données projet'!$E$9+1,1))-AVERAGE(OFFSET($H$3,0,0,'Données projet'!$E$9+1,1))</f>
        <v>399.92909819003523</v>
      </c>
      <c r="T21" s="60">
        <f t="shared" si="34"/>
        <v>163.7053537268381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30.208124492144925</v>
      </c>
      <c r="AK21" s="14">
        <f t="shared" si="35"/>
        <v>9.3624480590699601</v>
      </c>
      <c r="AL21" s="22">
        <f t="shared" si="4"/>
        <v>68.918747193365917</v>
      </c>
      <c r="AM21" s="60">
        <f t="shared" si="5"/>
        <v>347.58541386003259</v>
      </c>
      <c r="AN21" s="60">
        <f ca="1">AVERAGE(OFFSET($AM$3,0,0,'Données projet'!$E$10+1,1))-AVERAGE(OFFSET($H$3,0,0,'Données projet'!$E$10+1,1))</f>
        <v>488.7825919901664</v>
      </c>
      <c r="AO21" s="60">
        <f t="shared" si="36"/>
        <v>278.78817181412438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29.306389432677911</v>
      </c>
      <c r="BF21" s="14">
        <f t="shared" si="37"/>
        <v>9.1150691477493808</v>
      </c>
      <c r="BG21" s="22">
        <f t="shared" si="7"/>
        <v>66.917373694244205</v>
      </c>
      <c r="BH21" s="60">
        <f t="shared" si="8"/>
        <v>345.58404036091088</v>
      </c>
      <c r="BI21" s="60">
        <f ca="1">AVERAGE(OFFSET($BH$3,0,0,'Données projet'!$E$11+1,1))-AVERAGE(OFFSET($H$3,0,0,'Données projet'!$E$11+1,1))</f>
        <v>475.47920969424894</v>
      </c>
      <c r="BJ21" s="60">
        <f t="shared" si="38"/>
        <v>271.73544012419364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26.150316724543362</v>
      </c>
      <c r="CA21" s="14">
        <f t="shared" si="39"/>
        <v>8.2420396752158016</v>
      </c>
      <c r="CB21" s="22">
        <f t="shared" si="10"/>
        <v>59.900020729580547</v>
      </c>
      <c r="CC21" s="60">
        <f t="shared" si="11"/>
        <v>338.56668739624723</v>
      </c>
      <c r="CD21" s="60">
        <f ca="1">AVERAGE(OFFSET($CC$3,0,0,'Données projet'!$E$12+1,1))-AVERAGE(OFFSET($H$3,0,0,'Données projet'!$E$12+1,1))</f>
        <v>428.8489304403459</v>
      </c>
      <c r="CE21" s="60">
        <f t="shared" si="40"/>
        <v>247.01165577562966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27.953786843477392</v>
      </c>
      <c r="CV21" s="14">
        <f t="shared" si="41"/>
        <v>8.7423265089215931</v>
      </c>
      <c r="CW21" s="22">
        <f t="shared" si="13"/>
        <v>63.912397422094891</v>
      </c>
      <c r="CX21" s="60">
        <f t="shared" si="14"/>
        <v>342.57906408876158</v>
      </c>
      <c r="CY21" s="60">
        <f ca="1">AVERAGE(OFFSET($CX$3,0,0,'Données projet'!$E$13+1,1))-AVERAGE(OFFSET($H$3,0,0,'Données projet'!$E$13+1,1))</f>
        <v>455.50822833641354</v>
      </c>
      <c r="CZ21" s="60">
        <f t="shared" si="42"/>
        <v>261.14722581688039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31.109859551611933</v>
      </c>
      <c r="DQ21" s="14">
        <f t="shared" si="43"/>
        <v>9.6089687778941872</v>
      </c>
      <c r="DR21" s="22">
        <f t="shared" si="16"/>
        <v>70.918626007223153</v>
      </c>
      <c r="DS21" s="60">
        <f t="shared" si="17"/>
        <v>349.58529267388985</v>
      </c>
      <c r="DT21" s="60">
        <f ca="1">AVERAGE(OFFSET($DS$3,0,0,'Données projet'!$E$14+1,1))-AVERAGE(OFFSET($H$3,0,0,'Données projet'!$E$14+1,1))</f>
        <v>502.07782026233912</v>
      </c>
      <c r="DU21" s="60">
        <f t="shared" si="44"/>
        <v>285.83623046025156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1.4</v>
      </c>
      <c r="N22" s="14">
        <f>IF('Données projet'!$A$36&gt;35,N21+M22-V21,IF(A22&lt;'Données projet'!$A$36,$K$205^A22,IF(A22='Données projet'!$A$36,'Données projet'!$B$36,N21+M22-V21)))</f>
        <v>23.702826074133306</v>
      </c>
      <c r="O22" s="14">
        <f>N22*VLOOKUP('Données projet'!$B$9,Paramètres!$A$1:$I$89,3,0)*VLOOKUP('Données projet'!$B$9,Paramètres!$A$1:$I$89,5,0)</f>
        <v>11.092922602694387</v>
      </c>
      <c r="P22" s="14">
        <f t="shared" si="33"/>
        <v>3.8632667416767035</v>
      </c>
      <c r="Q22" s="22">
        <f t="shared" si="2"/>
        <v>26.048696441446314</v>
      </c>
      <c r="R22" s="60">
        <f t="shared" si="0"/>
        <v>305.9375853303352</v>
      </c>
      <c r="S22" s="60">
        <f ca="1">AVERAGE(OFFSET($R$3,0,0,'Données projet'!$E$9+1,1))-AVERAGE(OFFSET($H$3,0,0,'Données projet'!$E$9+1,1))</f>
        <v>399.92909819003523</v>
      </c>
      <c r="T22" s="60">
        <f t="shared" si="34"/>
        <v>163.7053537268381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36.415495770426872</v>
      </c>
      <c r="AK22" s="14">
        <f t="shared" si="35"/>
        <v>11.043445061037035</v>
      </c>
      <c r="AL22" s="22">
        <f t="shared" si="4"/>
        <v>82.65765528146629</v>
      </c>
      <c r="AM22" s="60">
        <f t="shared" si="5"/>
        <v>362.54654417035516</v>
      </c>
      <c r="AN22" s="60">
        <f ca="1">AVERAGE(OFFSET($AM$3,0,0,'Données projet'!$E$10+1,1))-AVERAGE(OFFSET($H$3,0,0,'Données projet'!$E$10+1,1))</f>
        <v>488.7825919901664</v>
      </c>
      <c r="AO22" s="60">
        <f t="shared" si="36"/>
        <v>278.78817181412438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35.328466045936516</v>
      </c>
      <c r="BF22" s="14">
        <f t="shared" si="37"/>
        <v>10.751650073316766</v>
      </c>
      <c r="BG22" s="22">
        <f t="shared" si="7"/>
        <v>80.256202241032796</v>
      </c>
      <c r="BH22" s="60">
        <f t="shared" si="8"/>
        <v>360.14509112992164</v>
      </c>
      <c r="BI22" s="60">
        <f ca="1">AVERAGE(OFFSET($BH$3,0,0,'Données projet'!$E$11+1,1))-AVERAGE(OFFSET($H$3,0,0,'Données projet'!$E$11+1,1))</f>
        <v>475.47920969424894</v>
      </c>
      <c r="BJ22" s="60">
        <f t="shared" si="38"/>
        <v>271.73544012419364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31.52386201022027</v>
      </c>
      <c r="CA22" s="14">
        <f t="shared" si="39"/>
        <v>9.7218710074397983</v>
      </c>
      <c r="CB22" s="22">
        <f t="shared" si="10"/>
        <v>71.836318339091292</v>
      </c>
      <c r="CC22" s="60">
        <f t="shared" si="11"/>
        <v>351.72520722798015</v>
      </c>
      <c r="CD22" s="60">
        <f ca="1">AVERAGE(OFFSET($CC$3,0,0,'Données projet'!$E$12+1,1))-AVERAGE(OFFSET($H$3,0,0,'Données projet'!$E$12+1,1))</f>
        <v>428.8489304403459</v>
      </c>
      <c r="CE22" s="60">
        <f t="shared" si="40"/>
        <v>247.01165577562966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33.697921459200977</v>
      </c>
      <c r="CV22" s="14">
        <f t="shared" si="41"/>
        <v>10.31198270984201</v>
      </c>
      <c r="CW22" s="22">
        <f t="shared" si="13"/>
        <v>76.650583094416518</v>
      </c>
      <c r="CX22" s="60">
        <f t="shared" si="14"/>
        <v>356.53947198330536</v>
      </c>
      <c r="CY22" s="60">
        <f ca="1">AVERAGE(OFFSET($CX$3,0,0,'Données projet'!$E$13+1,1))-AVERAGE(OFFSET($H$3,0,0,'Données projet'!$E$13+1,1))</f>
        <v>455.50822833641354</v>
      </c>
      <c r="CZ22" s="60">
        <f t="shared" si="42"/>
        <v>261.14722581688039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37.502525494917215</v>
      </c>
      <c r="DQ22" s="14">
        <f t="shared" si="43"/>
        <v>11.334227770598273</v>
      </c>
      <c r="DR22" s="22">
        <f t="shared" si="16"/>
        <v>85.057345270772814</v>
      </c>
      <c r="DS22" s="60">
        <f t="shared" si="17"/>
        <v>364.94623415966169</v>
      </c>
      <c r="DT22" s="60">
        <f ca="1">AVERAGE(OFFSET($DS$3,0,0,'Données projet'!$E$14+1,1))-AVERAGE(OFFSET($H$3,0,0,'Données projet'!$E$14+1,1))</f>
        <v>502.07782026233912</v>
      </c>
      <c r="DU22" s="60">
        <f t="shared" si="44"/>
        <v>285.83623046025156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28</v>
      </c>
      <c r="L23" s="13">
        <f>VLOOKUP(A23,'Données projet'!$A$35:$I$55,9,0)</f>
        <v>1.4</v>
      </c>
      <c r="M23" s="13">
        <f t="array" ref="M23">INDEX(L:L,MIN(IF(ISNUMBER(L23:L219),ROW(L23:L219),"")))</f>
        <v>1.4</v>
      </c>
      <c r="N23" s="14">
        <f>IF('Données projet'!$A$36&gt;35,N22+M23-V22,IF(A23&lt;'Données projet'!$A$36,$K$205^A23,IF(A23='Données projet'!$A$36,'Données projet'!$B$36,N22+M23-V22)))</f>
        <v>28</v>
      </c>
      <c r="O23" s="14">
        <f>N23*VLOOKUP('Données projet'!$B$9,Paramètres!$A$1:$I$89,3,0)*VLOOKUP('Données projet'!$B$9,Paramètres!$A$1:$I$89,5,0)</f>
        <v>13.104000000000001</v>
      </c>
      <c r="P23" s="14">
        <f t="shared" si="33"/>
        <v>4.4760006109979793</v>
      </c>
      <c r="Q23" s="22">
        <f t="shared" si="2"/>
        <v>30.618501064154817</v>
      </c>
      <c r="R23" s="60">
        <f t="shared" si="0"/>
        <v>311.72961217526597</v>
      </c>
      <c r="S23" s="60">
        <f ca="1">AVERAGE(OFFSET($R$3,0,0,'Données projet'!$E$9+1,1))-AVERAGE(OFFSET($H$3,0,0,'Données projet'!$E$9+1,1))</f>
        <v>399.92909819003523</v>
      </c>
      <c r="T23" s="60">
        <f t="shared" si="34"/>
        <v>163.7053537268381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5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43.898400000000002</v>
      </c>
      <c r="AK23" s="14">
        <f t="shared" si="35"/>
        <v>13.026259590086106</v>
      </c>
      <c r="AL23" s="22">
        <f t="shared" si="4"/>
        <v>99.143782119399972</v>
      </c>
      <c r="AM23" s="60">
        <f t="shared" si="5"/>
        <v>380.25489323051113</v>
      </c>
      <c r="AN23" s="60">
        <f ca="1">AVERAGE(OFFSET($AM$3,0,0,'Données projet'!$E$10+1,1))-AVERAGE(OFFSET($H$3,0,0,'Données projet'!$E$10+1,1))</f>
        <v>488.7825919901664</v>
      </c>
      <c r="AO23" s="60">
        <f t="shared" si="36"/>
        <v>278.78817181412438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42.588000000000001</v>
      </c>
      <c r="BF23" s="14">
        <f t="shared" si="37"/>
        <v>12.682073764365764</v>
      </c>
      <c r="BG23" s="22">
        <f t="shared" si="7"/>
        <v>96.262045139603686</v>
      </c>
      <c r="BH23" s="60">
        <f t="shared" si="8"/>
        <v>377.37315625071483</v>
      </c>
      <c r="BI23" s="60">
        <f ca="1">AVERAGE(OFFSET($BH$3,0,0,'Données projet'!$E$11+1,1))-AVERAGE(OFFSET($H$3,0,0,'Données projet'!$E$11+1,1))</f>
        <v>475.47920969424894</v>
      </c>
      <c r="BJ23" s="60">
        <f t="shared" si="38"/>
        <v>271.73544012419364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38.001600000000003</v>
      </c>
      <c r="CA23" s="14">
        <f t="shared" si="39"/>
        <v>11.467401227090512</v>
      </c>
      <c r="CB23" s="22">
        <f t="shared" si="10"/>
        <v>86.158510470515978</v>
      </c>
      <c r="CC23" s="60">
        <f t="shared" si="11"/>
        <v>367.26962158162712</v>
      </c>
      <c r="CD23" s="60">
        <f ca="1">AVERAGE(OFFSET($CC$3,0,0,'Données projet'!$E$12+1,1))-AVERAGE(OFFSET($H$3,0,0,'Données projet'!$E$12+1,1))</f>
        <v>428.8489304403459</v>
      </c>
      <c r="CE23" s="60">
        <f t="shared" si="40"/>
        <v>247.01165577562966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40.622399999999999</v>
      </c>
      <c r="CV23" s="14">
        <f t="shared" si="41"/>
        <v>12.163465560290264</v>
      </c>
      <c r="CW23" s="22">
        <f t="shared" si="13"/>
        <v>91.935382517505545</v>
      </c>
      <c r="CX23" s="60">
        <f t="shared" si="14"/>
        <v>373.0464936286167</v>
      </c>
      <c r="CY23" s="60">
        <f ca="1">AVERAGE(OFFSET($CX$3,0,0,'Données projet'!$E$13+1,1))-AVERAGE(OFFSET($H$3,0,0,'Données projet'!$E$13+1,1))</f>
        <v>455.50822833641354</v>
      </c>
      <c r="CZ23" s="60">
        <f t="shared" si="42"/>
        <v>261.14722581688039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45.208799999999997</v>
      </c>
      <c r="DQ23" s="14">
        <f t="shared" si="43"/>
        <v>13.369251386406743</v>
      </c>
      <c r="DR23" s="22">
        <f t="shared" si="16"/>
        <v>102.02343949799173</v>
      </c>
      <c r="DS23" s="60">
        <f t="shared" si="17"/>
        <v>383.13455060910286</v>
      </c>
      <c r="DT23" s="60">
        <f ca="1">AVERAGE(OFFSET($DS$3,0,0,'Données projet'!$E$14+1,1))-AVERAGE(OFFSET($H$3,0,0,'Données projet'!$E$14+1,1))</f>
        <v>502.07782026233912</v>
      </c>
      <c r="DU23" s="60">
        <f t="shared" si="44"/>
        <v>285.83623046025156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9.3000000000000007</v>
      </c>
      <c r="N24" s="14">
        <f>IF('Données projet'!$A$36&gt;35,N23+M24-V23,IF(A24&lt;'Données projet'!$A$36,$K$205^A24,IF(A24='Données projet'!$A$36,'Données projet'!$B$36,N23+M24-V23)))</f>
        <v>37.299999999999997</v>
      </c>
      <c r="O24" s="14">
        <f>N24*VLOOKUP('Données projet'!$B$9,Paramètres!$A$1:$I$89,3,0)*VLOOKUP('Données projet'!$B$9,Paramètres!$A$1:$I$89,5,0)</f>
        <v>17.456399999999999</v>
      </c>
      <c r="P24" s="14">
        <f t="shared" si="33"/>
        <v>5.7669106730837063</v>
      </c>
      <c r="Q24" s="22">
        <f t="shared" si="2"/>
        <v>40.447266088954116</v>
      </c>
      <c r="R24" s="60">
        <f t="shared" si="0"/>
        <v>322.78059942228742</v>
      </c>
      <c r="S24" s="60">
        <f ca="1">AVERAGE(OFFSET($R$3,0,0,'Données projet'!$E$9+1,1))-AVERAGE(OFFSET($H$3,0,0,'Données projet'!$E$9+1,1))</f>
        <v>399.92909819003523</v>
      </c>
      <c r="T24" s="60">
        <f t="shared" si="34"/>
        <v>163.7053537268381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49.751520000000006</v>
      </c>
      <c r="AK24" s="14">
        <f t="shared" si="35"/>
        <v>14.549570025236916</v>
      </c>
      <c r="AL24" s="22">
        <f t="shared" si="4"/>
        <v>111.99106512728763</v>
      </c>
      <c r="AM24" s="60">
        <f t="shared" si="5"/>
        <v>394.32439846062096</v>
      </c>
      <c r="AN24" s="60">
        <f ca="1">AVERAGE(OFFSET($AM$3,0,0,'Données projet'!$E$10+1,1))-AVERAGE(OFFSET($H$3,0,0,'Données projet'!$E$10+1,1))</f>
        <v>488.7825919901664</v>
      </c>
      <c r="AO24" s="60">
        <f t="shared" si="36"/>
        <v>278.78817181412438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48.266400000000004</v>
      </c>
      <c r="BF24" s="14">
        <f t="shared" si="37"/>
        <v>14.165134590154434</v>
      </c>
      <c r="BG24" s="22">
        <f t="shared" si="7"/>
        <v>108.73492274451898</v>
      </c>
      <c r="BH24" s="60">
        <f t="shared" si="8"/>
        <v>391.06825607785231</v>
      </c>
      <c r="BI24" s="60">
        <f ca="1">AVERAGE(OFFSET($BH$3,0,0,'Données projet'!$E$11+1,1))-AVERAGE(OFFSET($H$3,0,0,'Données projet'!$E$11+1,1))</f>
        <v>475.47920969424894</v>
      </c>
      <c r="BJ24" s="60">
        <f t="shared" si="38"/>
        <v>271.73544012419364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43.068480000000001</v>
      </c>
      <c r="CA24" s="14">
        <f t="shared" si="39"/>
        <v>12.808416415102187</v>
      </c>
      <c r="CB24" s="22">
        <f t="shared" si="10"/>
        <v>97.318927922969635</v>
      </c>
      <c r="CC24" s="60">
        <f t="shared" si="11"/>
        <v>379.65226125630295</v>
      </c>
      <c r="CD24" s="60">
        <f ca="1">AVERAGE(OFFSET($CC$3,0,0,'Données projet'!$E$12+1,1))-AVERAGE(OFFSET($H$3,0,0,'Données projet'!$E$12+1,1))</f>
        <v>428.8489304403459</v>
      </c>
      <c r="CE24" s="60">
        <f t="shared" si="40"/>
        <v>247.01165577562966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46.038720000000005</v>
      </c>
      <c r="CV24" s="14">
        <f t="shared" si="41"/>
        <v>13.585879560828786</v>
      </c>
      <c r="CW24" s="22">
        <f t="shared" si="13"/>
        <v>103.84617756844348</v>
      </c>
      <c r="CX24" s="60">
        <f t="shared" si="14"/>
        <v>386.17951090177678</v>
      </c>
      <c r="CY24" s="60">
        <f ca="1">AVERAGE(OFFSET($CX$3,0,0,'Données projet'!$E$13+1,1))-AVERAGE(OFFSET($H$3,0,0,'Données projet'!$E$13+1,1))</f>
        <v>455.50822833641354</v>
      </c>
      <c r="CZ24" s="60">
        <f t="shared" si="42"/>
        <v>261.14722581688039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51.236640000000001</v>
      </c>
      <c r="DQ24" s="14">
        <f t="shared" si="43"/>
        <v>14.932671799321549</v>
      </c>
      <c r="DR24" s="22">
        <f t="shared" si="16"/>
        <v>115.24488471715169</v>
      </c>
      <c r="DS24" s="60">
        <f t="shared" si="17"/>
        <v>397.57821805048502</v>
      </c>
      <c r="DT24" s="60">
        <f ca="1">AVERAGE(OFFSET($DS$3,0,0,'Données projet'!$E$14+1,1))-AVERAGE(OFFSET($H$3,0,0,'Données projet'!$E$14+1,1))</f>
        <v>502.07782026233912</v>
      </c>
      <c r="DU24" s="60">
        <f t="shared" si="44"/>
        <v>285.83623046025156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9.3000000000000007</v>
      </c>
      <c r="N25" s="14">
        <f>IF('Données projet'!$A$36&gt;35,N24+M25-V24,IF(A25&lt;'Données projet'!$A$36,$K$205^A25,IF(A25='Données projet'!$A$36,'Données projet'!$B$36,N24+M25-V24)))</f>
        <v>46.599999999999994</v>
      </c>
      <c r="O25" s="14">
        <f>N25*VLOOKUP('Données projet'!$B$9,Paramètres!$A$1:$I$89,3,0)*VLOOKUP('Données projet'!$B$9,Paramètres!$A$1:$I$89,5,0)</f>
        <v>21.808799999999994</v>
      </c>
      <c r="P25" s="14">
        <f t="shared" si="33"/>
        <v>7.0204846906618394</v>
      </c>
      <c r="Q25" s="22">
        <f t="shared" si="2"/>
        <v>50.211004169569357</v>
      </c>
      <c r="R25" s="60">
        <f t="shared" si="0"/>
        <v>333.76655972512492</v>
      </c>
      <c r="S25" s="60">
        <f ca="1">AVERAGE(OFFSET($R$3,0,0,'Données projet'!$E$9+1,1))-AVERAGE(OFFSET($H$3,0,0,'Données projet'!$E$9+1,1))</f>
        <v>399.92909819003523</v>
      </c>
      <c r="T25" s="60">
        <f t="shared" si="34"/>
        <v>163.7053537268381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55.604640000000011</v>
      </c>
      <c r="AK25" s="14">
        <f t="shared" si="35"/>
        <v>16.052111729202565</v>
      </c>
      <c r="AL25" s="22">
        <f t="shared" si="4"/>
        <v>124.80217592836114</v>
      </c>
      <c r="AM25" s="60">
        <f t="shared" si="5"/>
        <v>408.35773148391667</v>
      </c>
      <c r="AN25" s="60">
        <f ca="1">AVERAGE(OFFSET($AM$3,0,0,'Données projet'!$E$10+1,1))-AVERAGE(OFFSET($H$3,0,0,'Données projet'!$E$10+1,1))</f>
        <v>488.7825919901664</v>
      </c>
      <c r="AO25" s="60">
        <f t="shared" si="36"/>
        <v>278.78817181412438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53.944800000000008</v>
      </c>
      <c r="BF25" s="14">
        <f t="shared" si="37"/>
        <v>15.627975445731321</v>
      </c>
      <c r="BG25" s="22">
        <f t="shared" si="7"/>
        <v>121.17258390131538</v>
      </c>
      <c r="BH25" s="60">
        <f t="shared" si="8"/>
        <v>404.72813945687091</v>
      </c>
      <c r="BI25" s="60">
        <f ca="1">AVERAGE(OFFSET($BH$3,0,0,'Données projet'!$E$11+1,1))-AVERAGE(OFFSET($H$3,0,0,'Données projet'!$E$11+1,1))</f>
        <v>475.47920969424894</v>
      </c>
      <c r="BJ25" s="60">
        <f t="shared" si="38"/>
        <v>271.73544012419364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48.135359999999999</v>
      </c>
      <c r="CA25" s="14">
        <f t="shared" si="39"/>
        <v>14.131148275361113</v>
      </c>
      <c r="CB25" s="22">
        <f t="shared" si="10"/>
        <v>108.4475019129206</v>
      </c>
      <c r="CC25" s="60">
        <f t="shared" si="11"/>
        <v>392.00305746847613</v>
      </c>
      <c r="CD25" s="60">
        <f ca="1">AVERAGE(OFFSET($CC$3,0,0,'Données projet'!$E$12+1,1))-AVERAGE(OFFSET($H$3,0,0,'Données projet'!$E$12+1,1))</f>
        <v>428.8489304403459</v>
      </c>
      <c r="CE25" s="60">
        <f t="shared" si="40"/>
        <v>247.01165577562966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51.455040000000004</v>
      </c>
      <c r="CV25" s="14">
        <f t="shared" si="41"/>
        <v>14.988900446655085</v>
      </c>
      <c r="CW25" s="22">
        <f t="shared" si="13"/>
        <v>115.72319627792427</v>
      </c>
      <c r="CX25" s="60">
        <f t="shared" si="14"/>
        <v>399.27875183347982</v>
      </c>
      <c r="CY25" s="60">
        <f ca="1">AVERAGE(OFFSET($CX$3,0,0,'Données projet'!$E$13+1,1))-AVERAGE(OFFSET($H$3,0,0,'Données projet'!$E$13+1,1))</f>
        <v>455.50822833641354</v>
      </c>
      <c r="CZ25" s="60">
        <f t="shared" si="42"/>
        <v>261.14722581688039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57.264479999999999</v>
      </c>
      <c r="DQ25" s="14">
        <f t="shared" si="43"/>
        <v>16.474776623807379</v>
      </c>
      <c r="DR25" s="22">
        <f t="shared" si="16"/>
        <v>128.42920528646451</v>
      </c>
      <c r="DS25" s="60">
        <f t="shared" si="17"/>
        <v>411.98476084202002</v>
      </c>
      <c r="DT25" s="60">
        <f ca="1">AVERAGE(OFFSET($DS$3,0,0,'Données projet'!$E$14+1,1))-AVERAGE(OFFSET($H$3,0,0,'Données projet'!$E$14+1,1))</f>
        <v>502.07782026233912</v>
      </c>
      <c r="DU25" s="60">
        <f t="shared" si="44"/>
        <v>285.83623046025156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9.3000000000000007</v>
      </c>
      <c r="N26" s="14">
        <f>IF('Données projet'!$A$36&gt;35,N25+M26-V25,IF(A26&lt;'Données projet'!$A$36,$K$205^A26,IF(A26='Données projet'!$A$36,'Données projet'!$B$36,N25+M26-V25)))</f>
        <v>55.899999999999991</v>
      </c>
      <c r="O26" s="14">
        <f>N26*VLOOKUP('Données projet'!$B$9,Paramètres!$A$1:$I$89,3,0)*VLOOKUP('Données projet'!$B$9,Paramètres!$A$1:$I$89,5,0)</f>
        <v>26.161199999999994</v>
      </c>
      <c r="P26" s="14">
        <f t="shared" si="33"/>
        <v>8.2450705120606234</v>
      </c>
      <c r="Q26" s="22">
        <f t="shared" si="2"/>
        <v>59.924254475172233</v>
      </c>
      <c r="R26" s="60">
        <f t="shared" si="0"/>
        <v>344.70203225295</v>
      </c>
      <c r="S26" s="60">
        <f ca="1">AVERAGE(OFFSET($R$3,0,0,'Données projet'!$E$9+1,1))-AVERAGE(OFFSET($H$3,0,0,'Données projet'!$E$9+1,1))</f>
        <v>399.92909819003523</v>
      </c>
      <c r="T26" s="60">
        <f t="shared" si="34"/>
        <v>163.7053537268381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61.457760000000015</v>
      </c>
      <c r="AK26" s="14">
        <f t="shared" si="35"/>
        <v>17.536319965642669</v>
      </c>
      <c r="AL26" s="22">
        <f t="shared" si="4"/>
        <v>137.58135594016102</v>
      </c>
      <c r="AM26" s="60">
        <f t="shared" si="5"/>
        <v>422.35913371793879</v>
      </c>
      <c r="AN26" s="60">
        <f ca="1">AVERAGE(OFFSET($AM$3,0,0,'Données projet'!$E$10+1,1))-AVERAGE(OFFSET($H$3,0,0,'Données projet'!$E$10+1,1))</f>
        <v>488.7825919901664</v>
      </c>
      <c r="AO26" s="60">
        <f t="shared" si="36"/>
        <v>278.78817181412438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59.623200000000011</v>
      </c>
      <c r="BF26" s="14">
        <f t="shared" si="37"/>
        <v>17.072967249098898</v>
      </c>
      <c r="BG26" s="22">
        <f t="shared" si="7"/>
        <v>133.57915795884725</v>
      </c>
      <c r="BH26" s="60">
        <f t="shared" si="8"/>
        <v>418.35693573662502</v>
      </c>
      <c r="BI26" s="60">
        <f ca="1">AVERAGE(OFFSET($BH$3,0,0,'Données projet'!$E$11+1,1))-AVERAGE(OFFSET($H$3,0,0,'Données projet'!$E$11+1,1))</f>
        <v>475.47920969424894</v>
      </c>
      <c r="BJ26" s="60">
        <f t="shared" si="38"/>
        <v>271.73544012419364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53.202240000000003</v>
      </c>
      <c r="CA26" s="14">
        <f t="shared" si="39"/>
        <v>15.437740642425908</v>
      </c>
      <c r="CB26" s="22">
        <f t="shared" si="10"/>
        <v>119.54796628555846</v>
      </c>
      <c r="CC26" s="60">
        <f t="shared" si="11"/>
        <v>404.32574406333623</v>
      </c>
      <c r="CD26" s="60">
        <f ca="1">AVERAGE(OFFSET($CC$3,0,0,'Données projet'!$E$12+1,1))-AVERAGE(OFFSET($H$3,0,0,'Données projet'!$E$12+1,1))</f>
        <v>428.8489304403459</v>
      </c>
      <c r="CE26" s="60">
        <f t="shared" si="40"/>
        <v>247.01165577562966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56.87136000000001</v>
      </c>
      <c r="CV26" s="14">
        <f t="shared" si="41"/>
        <v>16.374802181791551</v>
      </c>
      <c r="CW26" s="22">
        <f t="shared" si="13"/>
        <v>127.57039913328697</v>
      </c>
      <c r="CX26" s="60">
        <f t="shared" si="14"/>
        <v>412.34817691106474</v>
      </c>
      <c r="CY26" s="60">
        <f ca="1">AVERAGE(OFFSET($CX$3,0,0,'Données projet'!$E$13+1,1))-AVERAGE(OFFSET($H$3,0,0,'Données projet'!$E$13+1,1))</f>
        <v>455.50822833641354</v>
      </c>
      <c r="CZ26" s="60">
        <f t="shared" si="42"/>
        <v>261.14722581688039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63.292320000000004</v>
      </c>
      <c r="DQ26" s="14">
        <f t="shared" si="43"/>
        <v>17.998065245956816</v>
      </c>
      <c r="DR26" s="22">
        <f t="shared" si="16"/>
        <v>141.58075430337479</v>
      </c>
      <c r="DS26" s="60">
        <f t="shared" si="17"/>
        <v>426.35853208115259</v>
      </c>
      <c r="DT26" s="60">
        <f ca="1">AVERAGE(OFFSET($DS$3,0,0,'Données projet'!$E$14+1,1))-AVERAGE(OFFSET($H$3,0,0,'Données projet'!$E$14+1,1))</f>
        <v>502.07782026233912</v>
      </c>
      <c r="DU26" s="60">
        <f t="shared" si="44"/>
        <v>285.83623046025156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9.3000000000000007</v>
      </c>
      <c r="N27" s="14">
        <f>IF('Données projet'!$A$36&gt;35,N26+M27-V26,IF(A27&lt;'Données projet'!$A$36,$K$205^A27,IF(A27='Données projet'!$A$36,'Données projet'!$B$36,N26+M27-V26)))</f>
        <v>65.199999999999989</v>
      </c>
      <c r="O27" s="14">
        <f>N27*VLOOKUP('Données projet'!$B$9,Paramètres!$A$1:$I$89,3,0)*VLOOKUP('Données projet'!$B$9,Paramètres!$A$1:$I$89,5,0)</f>
        <v>30.513599999999993</v>
      </c>
      <c r="P27" s="14">
        <f t="shared" si="33"/>
        <v>9.4460551368326566</v>
      </c>
      <c r="Q27" s="22">
        <f t="shared" si="2"/>
        <v>69.596399363316863</v>
      </c>
      <c r="R27" s="60">
        <f t="shared" si="0"/>
        <v>355.59639936331689</v>
      </c>
      <c r="S27" s="60">
        <f ca="1">AVERAGE(OFFSET($R$3,0,0,'Données projet'!$E$9+1,1))-AVERAGE(OFFSET($H$3,0,0,'Données projet'!$E$9+1,1))</f>
        <v>399.92909819003523</v>
      </c>
      <c r="T27" s="60">
        <f t="shared" si="34"/>
        <v>163.7053537268381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67.310880000000012</v>
      </c>
      <c r="AK27" s="14">
        <f t="shared" si="35"/>
        <v>19.004139427405065</v>
      </c>
      <c r="AL27" s="22">
        <f t="shared" si="4"/>
        <v>150.33199216939715</v>
      </c>
      <c r="AM27" s="60">
        <f t="shared" si="5"/>
        <v>436.33199216939715</v>
      </c>
      <c r="AN27" s="60">
        <f ca="1">AVERAGE(OFFSET($AM$3,0,0,'Données projet'!$E$10+1,1))-AVERAGE(OFFSET($H$3,0,0,'Données projet'!$E$10+1,1))</f>
        <v>488.7825919901664</v>
      </c>
      <c r="AO27" s="60">
        <f t="shared" si="36"/>
        <v>278.78817181412438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65.301600000000008</v>
      </c>
      <c r="BF27" s="14">
        <f t="shared" si="37"/>
        <v>18.502003309535596</v>
      </c>
      <c r="BG27" s="22">
        <f t="shared" si="7"/>
        <v>145.95794243077449</v>
      </c>
      <c r="BH27" s="60">
        <f t="shared" si="8"/>
        <v>431.95794243077449</v>
      </c>
      <c r="BI27" s="60">
        <f ca="1">AVERAGE(OFFSET($BH$3,0,0,'Données projet'!$E$11+1,1))-AVERAGE(OFFSET($H$3,0,0,'Données projet'!$E$11+1,1))</f>
        <v>475.47920969424894</v>
      </c>
      <c r="BJ27" s="60">
        <f t="shared" si="38"/>
        <v>271.73544012419364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58.269120000000008</v>
      </c>
      <c r="CA27" s="14">
        <f t="shared" si="39"/>
        <v>16.729905486873804</v>
      </c>
      <c r="CB27" s="22">
        <f t="shared" si="10"/>
        <v>130.62330272297189</v>
      </c>
      <c r="CC27" s="60">
        <f t="shared" si="11"/>
        <v>416.62330272297186</v>
      </c>
      <c r="CD27" s="60">
        <f ca="1">AVERAGE(OFFSET($CC$3,0,0,'Données projet'!$E$12+1,1))-AVERAGE(OFFSET($H$3,0,0,'Données projet'!$E$12+1,1))</f>
        <v>428.8489304403459</v>
      </c>
      <c r="CE27" s="60">
        <f t="shared" si="40"/>
        <v>247.01165577562966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62.287680000000009</v>
      </c>
      <c r="CV27" s="14">
        <f t="shared" si="41"/>
        <v>17.745400652396182</v>
      </c>
      <c r="CW27" s="22">
        <f t="shared" si="13"/>
        <v>139.39094880292336</v>
      </c>
      <c r="CX27" s="60">
        <f t="shared" si="14"/>
        <v>425.39094880292339</v>
      </c>
      <c r="CY27" s="60">
        <f ca="1">AVERAGE(OFFSET($CX$3,0,0,'Données projet'!$E$13+1,1))-AVERAGE(OFFSET($H$3,0,0,'Données projet'!$E$13+1,1))</f>
        <v>455.50822833641354</v>
      </c>
      <c r="CZ27" s="60">
        <f t="shared" si="42"/>
        <v>261.14722581688039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69.320160000000001</v>
      </c>
      <c r="DQ27" s="14">
        <f t="shared" si="43"/>
        <v>19.50453356393022</v>
      </c>
      <c r="DR27" s="22">
        <f t="shared" si="16"/>
        <v>154.70300795717847</v>
      </c>
      <c r="DS27" s="60">
        <f t="shared" si="17"/>
        <v>440.70300795717844</v>
      </c>
      <c r="DT27" s="60">
        <f ca="1">AVERAGE(OFFSET($DS$3,0,0,'Données projet'!$E$14+1,1))-AVERAGE(OFFSET($H$3,0,0,'Données projet'!$E$14+1,1))</f>
        <v>502.07782026233912</v>
      </c>
      <c r="DU27" s="60">
        <f t="shared" si="44"/>
        <v>285.83623046025156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9.3000000000000007</v>
      </c>
      <c r="N28" s="14">
        <f>IF('Données projet'!$A$36&gt;35,N27+M28-V27,IF(A28&lt;'Données projet'!$A$36,$K$205^A28,IF(A28='Données projet'!$A$36,'Données projet'!$B$36,N27+M28-V27)))</f>
        <v>74.499999999999986</v>
      </c>
      <c r="O28" s="14">
        <f>N28*VLOOKUP('Données projet'!$B$9,Paramètres!$A$1:$I$89,3,0)*VLOOKUP('Données projet'!$B$9,Paramètres!$A$1:$I$89,5,0)</f>
        <v>34.865999999999993</v>
      </c>
      <c r="P28" s="14">
        <f t="shared" si="33"/>
        <v>10.627193376648185</v>
      </c>
      <c r="Q28" s="22">
        <f t="shared" si="2"/>
        <v>79.233978464328899</v>
      </c>
      <c r="R28" s="60">
        <f t="shared" si="0"/>
        <v>366.45620068655114</v>
      </c>
      <c r="S28" s="60">
        <f ca="1">AVERAGE(OFFSET($R$3,0,0,'Données projet'!$E$9+1,1))-AVERAGE(OFFSET($H$3,0,0,'Données projet'!$E$9+1,1))</f>
        <v>399.92909819003523</v>
      </c>
      <c r="T28" s="60">
        <f t="shared" si="34"/>
        <v>163.7053537268381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73.164000000000016</v>
      </c>
      <c r="AK28" s="14">
        <f t="shared" si="35"/>
        <v>20.457157263578857</v>
      </c>
      <c r="AL28" s="22">
        <f t="shared" si="4"/>
        <v>163.0568489007332</v>
      </c>
      <c r="AM28" s="60">
        <f t="shared" si="5"/>
        <v>450.27907112295543</v>
      </c>
      <c r="AN28" s="60">
        <f ca="1">AVERAGE(OFFSET($AM$3,0,0,'Données projet'!$E$10+1,1))-AVERAGE(OFFSET($H$3,0,0,'Données projet'!$E$10+1,1))</f>
        <v>488.7825919901664</v>
      </c>
      <c r="AO28" s="60">
        <f t="shared" si="36"/>
        <v>278.78817181412438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70.98</v>
      </c>
      <c r="BF28" s="14">
        <f t="shared" si="37"/>
        <v>19.916628839746853</v>
      </c>
      <c r="BG28" s="22">
        <f t="shared" si="7"/>
        <v>158.31162856255909</v>
      </c>
      <c r="BH28" s="60">
        <f t="shared" si="8"/>
        <v>445.53385078478129</v>
      </c>
      <c r="BI28" s="60">
        <f ca="1">AVERAGE(OFFSET($BH$3,0,0,'Données projet'!$E$11+1,1))-AVERAGE(OFFSET($H$3,0,0,'Données projet'!$E$11+1,1))</f>
        <v>475.47920969424894</v>
      </c>
      <c r="BJ28" s="60">
        <f t="shared" si="38"/>
        <v>271.73544012419364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63.335999999999991</v>
      </c>
      <c r="CA28" s="14">
        <f t="shared" si="39"/>
        <v>18.009040022946227</v>
      </c>
      <c r="CB28" s="22">
        <f t="shared" si="10"/>
        <v>141.67594470663133</v>
      </c>
      <c r="CC28" s="60">
        <f t="shared" si="11"/>
        <v>428.89816692885358</v>
      </c>
      <c r="CD28" s="60">
        <f ca="1">AVERAGE(OFFSET($CC$3,0,0,'Données projet'!$E$12+1,1))-AVERAGE(OFFSET($H$3,0,0,'Données projet'!$E$12+1,1))</f>
        <v>428.8489304403459</v>
      </c>
      <c r="CE28" s="60">
        <f t="shared" si="40"/>
        <v>247.01165577562966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67.703999999999994</v>
      </c>
      <c r="CV28" s="14">
        <f t="shared" si="41"/>
        <v>19.102177882771514</v>
      </c>
      <c r="CW28" s="22">
        <f t="shared" si="13"/>
        <v>151.18742647916039</v>
      </c>
      <c r="CX28" s="60">
        <f t="shared" si="14"/>
        <v>438.40964870138259</v>
      </c>
      <c r="CY28" s="60">
        <f ca="1">AVERAGE(OFFSET($CX$3,0,0,'Données projet'!$E$13+1,1))-AVERAGE(OFFSET($H$3,0,0,'Données projet'!$E$13+1,1))</f>
        <v>455.50822833641354</v>
      </c>
      <c r="CZ28" s="60">
        <f t="shared" si="42"/>
        <v>261.14722581688039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75.347999999999999</v>
      </c>
      <c r="DQ28" s="14">
        <f t="shared" si="43"/>
        <v>20.99581051771704</v>
      </c>
      <c r="DR28" s="22">
        <f t="shared" si="16"/>
        <v>167.79880331835713</v>
      </c>
      <c r="DS28" s="60">
        <f t="shared" si="17"/>
        <v>455.02102554057933</v>
      </c>
      <c r="DT28" s="60">
        <f ca="1">AVERAGE(OFFSET($DS$3,0,0,'Données projet'!$E$14+1,1))-AVERAGE(OFFSET($H$3,0,0,'Données projet'!$E$14+1,1))</f>
        <v>502.07782026233912</v>
      </c>
      <c r="DU28" s="60">
        <f t="shared" si="44"/>
        <v>285.83623046025156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9.3000000000000007</v>
      </c>
      <c r="N29" s="14">
        <f>IF('Données projet'!$A$36&gt;35,N28+M29-V28,IF(A29&lt;'Données projet'!$A$36,$K$205^A29,IF(A29='Données projet'!$A$36,'Données projet'!$B$36,N28+M29-V28)))</f>
        <v>83.799999999999983</v>
      </c>
      <c r="O29" s="14">
        <f>N29*VLOOKUP('Données projet'!$B$9,Paramètres!$A$1:$I$89,3,0)*VLOOKUP('Données projet'!$B$9,Paramètres!$A$1:$I$89,5,0)</f>
        <v>39.218399999999988</v>
      </c>
      <c r="P29" s="14">
        <f t="shared" si="33"/>
        <v>11.7912464178037</v>
      </c>
      <c r="Q29" s="22">
        <f t="shared" si="2"/>
        <v>88.841800844341421</v>
      </c>
      <c r="R29" s="60">
        <f t="shared" si="0"/>
        <v>377.28624528878589</v>
      </c>
      <c r="S29" s="60">
        <f ca="1">AVERAGE(OFFSET($R$3,0,0,'Données projet'!$E$9+1,1))-AVERAGE(OFFSET($H$3,0,0,'Données projet'!$E$9+1,1))</f>
        <v>399.92909819003523</v>
      </c>
      <c r="T29" s="60">
        <f t="shared" si="34"/>
        <v>163.7053537268381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80.480400000000003</v>
      </c>
      <c r="AK29" s="14">
        <f t="shared" si="35"/>
        <v>22.254603466245904</v>
      </c>
      <c r="AL29" s="22">
        <f t="shared" si="4"/>
        <v>178.93013103704493</v>
      </c>
      <c r="AM29" s="60">
        <f t="shared" si="5"/>
        <v>467.37457548148939</v>
      </c>
      <c r="AN29" s="60">
        <f ca="1">AVERAGE(OFFSET($AM$3,0,0,'Données projet'!$E$10+1,1))-AVERAGE(OFFSET($H$3,0,0,'Données projet'!$E$10+1,1))</f>
        <v>488.7825919901664</v>
      </c>
      <c r="AO29" s="60">
        <f t="shared" si="36"/>
        <v>278.78817181412438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78.078000000000003</v>
      </c>
      <c r="BF29" s="14">
        <f t="shared" si="37"/>
        <v>21.666582091642084</v>
      </c>
      <c r="BG29" s="22">
        <f t="shared" si="7"/>
        <v>173.72181380960993</v>
      </c>
      <c r="BH29" s="60">
        <f t="shared" si="8"/>
        <v>462.16625825405436</v>
      </c>
      <c r="BI29" s="60">
        <f ca="1">AVERAGE(OFFSET($BH$3,0,0,'Données projet'!$E$11+1,1))-AVERAGE(OFFSET($H$3,0,0,'Données projet'!$E$11+1,1))</f>
        <v>475.47920969424894</v>
      </c>
      <c r="BJ29" s="60">
        <f t="shared" si="38"/>
        <v>271.73544012419364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69.669600000000003</v>
      </c>
      <c r="CA29" s="14">
        <f t="shared" si="39"/>
        <v>19.591385027476957</v>
      </c>
      <c r="CB29" s="22">
        <f t="shared" si="10"/>
        <v>155.46288225618903</v>
      </c>
      <c r="CC29" s="60">
        <f t="shared" si="11"/>
        <v>443.90732670063346</v>
      </c>
      <c r="CD29" s="60">
        <f ca="1">AVERAGE(OFFSET($CC$3,0,0,'Données projet'!$E$12+1,1))-AVERAGE(OFFSET($H$3,0,0,'Données projet'!$E$12+1,1))</f>
        <v>428.8489304403459</v>
      </c>
      <c r="CE29" s="60">
        <f t="shared" si="40"/>
        <v>247.01165577562966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74.474400000000003</v>
      </c>
      <c r="CV29" s="14">
        <f t="shared" si="41"/>
        <v>20.780570274034375</v>
      </c>
      <c r="CW29" s="22">
        <f t="shared" si="13"/>
        <v>165.90240656060988</v>
      </c>
      <c r="CX29" s="60">
        <f t="shared" si="14"/>
        <v>454.3468510050543</v>
      </c>
      <c r="CY29" s="60">
        <f ca="1">AVERAGE(OFFSET($CX$3,0,0,'Données projet'!$E$13+1,1))-AVERAGE(OFFSET($H$3,0,0,'Données projet'!$E$13+1,1))</f>
        <v>455.50822833641354</v>
      </c>
      <c r="CZ29" s="60">
        <f t="shared" si="42"/>
        <v>261.14722581688039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82.882799999999989</v>
      </c>
      <c r="DQ29" s="14">
        <f t="shared" si="43"/>
        <v>22.840584911380041</v>
      </c>
      <c r="DR29" s="22">
        <f t="shared" si="16"/>
        <v>184.1348953873202</v>
      </c>
      <c r="DS29" s="60">
        <f t="shared" si="17"/>
        <v>472.57933983176463</v>
      </c>
      <c r="DT29" s="60">
        <f ca="1">AVERAGE(OFFSET($DS$3,0,0,'Données projet'!$E$14+1,1))-AVERAGE(OFFSET($H$3,0,0,'Données projet'!$E$14+1,1))</f>
        <v>502.07782026233912</v>
      </c>
      <c r="DU29" s="60">
        <f t="shared" si="44"/>
        <v>285.83623046025156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9.3000000000000007</v>
      </c>
      <c r="N30" s="14">
        <f>IF('Données projet'!$A$36&gt;35,N29+M30-V29,IF(A30&lt;'Données projet'!$A$36,$K$205^A30,IF(A30='Données projet'!$A$36,'Données projet'!$B$36,N29+M30-V29)))</f>
        <v>93.09999999999998</v>
      </c>
      <c r="O30" s="14">
        <f>N30*VLOOKUP('Données projet'!$B$9,Paramètres!$A$1:$I$89,3,0)*VLOOKUP('Données projet'!$B$9,Paramètres!$A$1:$I$89,5,0)</f>
        <v>43.570799999999991</v>
      </c>
      <c r="P30" s="14">
        <f t="shared" si="33"/>
        <v>12.940326634618197</v>
      </c>
      <c r="Q30" s="22">
        <f t="shared" si="2"/>
        <v>98.42354555529333</v>
      </c>
      <c r="R30" s="60">
        <f t="shared" si="0"/>
        <v>388.09021222196003</v>
      </c>
      <c r="S30" s="60">
        <f ca="1">AVERAGE(OFFSET($R$3,0,0,'Données projet'!$E$9+1,1))-AVERAGE(OFFSET($H$3,0,0,'Données projet'!$E$9+1,1))</f>
        <v>399.92909819003523</v>
      </c>
      <c r="T30" s="60">
        <f t="shared" si="34"/>
        <v>163.7053537268381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87.796800000000005</v>
      </c>
      <c r="AK30" s="14">
        <f t="shared" si="35"/>
        <v>24.033102173590827</v>
      </c>
      <c r="AL30" s="22">
        <f t="shared" si="4"/>
        <v>194.77041295233732</v>
      </c>
      <c r="AM30" s="60">
        <f t="shared" si="5"/>
        <v>484.43707961900401</v>
      </c>
      <c r="AN30" s="60">
        <f ca="1">AVERAGE(OFFSET($AM$3,0,0,'Données projet'!$E$10+1,1))-AVERAGE(OFFSET($H$3,0,0,'Données projet'!$E$10+1,1))</f>
        <v>488.7825919901664</v>
      </c>
      <c r="AO30" s="60">
        <f t="shared" si="36"/>
        <v>278.78817181412438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85.176000000000002</v>
      </c>
      <c r="BF30" s="14">
        <f t="shared" si="37"/>
        <v>23.398088487656441</v>
      </c>
      <c r="BG30" s="22">
        <f t="shared" si="7"/>
        <v>189.09987078266829</v>
      </c>
      <c r="BH30" s="60">
        <f t="shared" si="8"/>
        <v>478.76653744933498</v>
      </c>
      <c r="BI30" s="60">
        <f ca="1">AVERAGE(OFFSET($BH$3,0,0,'Données projet'!$E$11+1,1))-AVERAGE(OFFSET($H$3,0,0,'Données projet'!$E$11+1,1))</f>
        <v>475.47920969424894</v>
      </c>
      <c r="BJ30" s="60">
        <f t="shared" si="38"/>
        <v>271.73544012419364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76.003200000000007</v>
      </c>
      <c r="CA30" s="14">
        <f t="shared" si="39"/>
        <v>21.157049992000456</v>
      </c>
      <c r="CB30" s="22">
        <f t="shared" si="10"/>
        <v>169.22076873606747</v>
      </c>
      <c r="CC30" s="60">
        <f t="shared" si="11"/>
        <v>458.88743540273413</v>
      </c>
      <c r="CD30" s="60">
        <f ca="1">AVERAGE(OFFSET($CC$3,0,0,'Données projet'!$E$12+1,1))-AVERAGE(OFFSET($H$3,0,0,'Données projet'!$E$12+1,1))</f>
        <v>428.8489304403459</v>
      </c>
      <c r="CE30" s="60">
        <f t="shared" si="40"/>
        <v>247.01165577562966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81.244799999999998</v>
      </c>
      <c r="CV30" s="14">
        <f t="shared" si="41"/>
        <v>22.441270156928962</v>
      </c>
      <c r="CW30" s="22">
        <f t="shared" si="13"/>
        <v>180.58657218998462</v>
      </c>
      <c r="CX30" s="60">
        <f t="shared" si="14"/>
        <v>470.25323885665131</v>
      </c>
      <c r="CY30" s="60">
        <f ca="1">AVERAGE(OFFSET($CX$3,0,0,'Données projet'!$E$13+1,1))-AVERAGE(OFFSET($H$3,0,0,'Données projet'!$E$13+1,1))</f>
        <v>455.50822833641354</v>
      </c>
      <c r="CZ30" s="60">
        <f t="shared" si="42"/>
        <v>261.14722581688039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90.417599999999993</v>
      </c>
      <c r="DQ30" s="14">
        <f t="shared" si="43"/>
        <v>24.665912907068826</v>
      </c>
      <c r="DR30" s="22">
        <f t="shared" si="16"/>
        <v>200.43711831314488</v>
      </c>
      <c r="DS30" s="60">
        <f t="shared" si="17"/>
        <v>490.10378497981156</v>
      </c>
      <c r="DT30" s="60">
        <f ca="1">AVERAGE(OFFSET($DS$3,0,0,'Données projet'!$E$14+1,1))-AVERAGE(OFFSET($H$3,0,0,'Données projet'!$E$14+1,1))</f>
        <v>502.07782026233912</v>
      </c>
      <c r="DU30" s="60">
        <f t="shared" si="44"/>
        <v>285.83623046025156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9.3000000000000007</v>
      </c>
      <c r="N31" s="14">
        <f>IF('Données projet'!$A$36&gt;35,N30+M31-V30,IF(A31&lt;'Données projet'!$A$36,$K$205^A31,IF(A31='Données projet'!$A$36,'Données projet'!$B$36,N30+M31-V30)))</f>
        <v>102.39999999999998</v>
      </c>
      <c r="O31" s="14">
        <f>N31*VLOOKUP('Données projet'!$B$9,Paramètres!$A$1:$I$89,3,0)*VLOOKUP('Données projet'!$B$9,Paramètres!$A$1:$I$89,5,0)</f>
        <v>47.923199999999987</v>
      </c>
      <c r="P31" s="14">
        <f t="shared" si="33"/>
        <v>14.076099961955951</v>
      </c>
      <c r="Q31" s="22">
        <f t="shared" si="2"/>
        <v>107.98211410040659</v>
      </c>
      <c r="R31" s="60">
        <f t="shared" si="0"/>
        <v>398.87100298929545</v>
      </c>
      <c r="S31" s="60">
        <f ca="1">AVERAGE(OFFSET($R$3,0,0,'Données projet'!$E$9+1,1))-AVERAGE(OFFSET($H$3,0,0,'Données projet'!$E$9+1,1))</f>
        <v>399.92909819003523</v>
      </c>
      <c r="T31" s="60">
        <f t="shared" si="34"/>
        <v>163.7053537268381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95.113200000000006</v>
      </c>
      <c r="AK31" s="14">
        <f t="shared" si="35"/>
        <v>25.794411857052886</v>
      </c>
      <c r="AL31" s="22">
        <f t="shared" si="4"/>
        <v>210.58075731770046</v>
      </c>
      <c r="AM31" s="60">
        <f t="shared" si="5"/>
        <v>501.46964620658935</v>
      </c>
      <c r="AN31" s="60">
        <f ca="1">AVERAGE(OFFSET($AM$3,0,0,'Données projet'!$E$10+1,1))-AVERAGE(OFFSET($H$3,0,0,'Données projet'!$E$10+1,1))</f>
        <v>488.7825919901664</v>
      </c>
      <c r="AO31" s="60">
        <f t="shared" si="36"/>
        <v>278.78817181412438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92.274000000000001</v>
      </c>
      <c r="BF31" s="14">
        <f t="shared" si="37"/>
        <v>25.112860036087575</v>
      </c>
      <c r="BG31" s="22">
        <f t="shared" si="7"/>
        <v>204.4487812295192</v>
      </c>
      <c r="BH31" s="60">
        <f t="shared" si="8"/>
        <v>495.33767011840803</v>
      </c>
      <c r="BI31" s="60">
        <f ca="1">AVERAGE(OFFSET($BH$3,0,0,'Données projet'!$E$11+1,1))-AVERAGE(OFFSET($H$3,0,0,'Données projet'!$E$11+1,1))</f>
        <v>475.47920969424894</v>
      </c>
      <c r="BJ31" s="60">
        <f t="shared" si="38"/>
        <v>271.73544012419364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82.336799999999997</v>
      </c>
      <c r="CA31" s="14">
        <f t="shared" si="39"/>
        <v>22.707582950885364</v>
      </c>
      <c r="CB31" s="22">
        <f t="shared" si="10"/>
        <v>182.95230030612535</v>
      </c>
      <c r="CC31" s="60">
        <f t="shared" si="11"/>
        <v>473.84118919501418</v>
      </c>
      <c r="CD31" s="60">
        <f ca="1">AVERAGE(OFFSET($CC$3,0,0,'Données projet'!$E$12+1,1))-AVERAGE(OFFSET($H$3,0,0,'Données projet'!$E$12+1,1))</f>
        <v>428.8489304403459</v>
      </c>
      <c r="CE31" s="60">
        <f t="shared" si="40"/>
        <v>247.01165577562966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88.015200000000007</v>
      </c>
      <c r="CV31" s="14">
        <f t="shared" si="41"/>
        <v>24.085919530575829</v>
      </c>
      <c r="CW31" s="22">
        <f t="shared" si="13"/>
        <v>195.24278318241954</v>
      </c>
      <c r="CX31" s="60">
        <f t="shared" si="14"/>
        <v>486.1316720713084</v>
      </c>
      <c r="CY31" s="60">
        <f ca="1">AVERAGE(OFFSET($CX$3,0,0,'Données projet'!$E$13+1,1))-AVERAGE(OFFSET($H$3,0,0,'Données projet'!$E$13+1,1))</f>
        <v>455.50822833641354</v>
      </c>
      <c r="CZ31" s="60">
        <f t="shared" si="42"/>
        <v>261.14722581688039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97.952399999999997</v>
      </c>
      <c r="DQ31" s="14">
        <f t="shared" si="43"/>
        <v>26.473599278177087</v>
      </c>
      <c r="DR31" s="22">
        <f t="shared" si="16"/>
        <v>216.70861540949173</v>
      </c>
      <c r="DS31" s="60">
        <f t="shared" si="17"/>
        <v>507.59750429838061</v>
      </c>
      <c r="DT31" s="60">
        <f ca="1">AVERAGE(OFFSET($DS$3,0,0,'Données projet'!$E$14+1,1))-AVERAGE(OFFSET($H$3,0,0,'Données projet'!$E$14+1,1))</f>
        <v>502.07782026233912</v>
      </c>
      <c r="DU31" s="60">
        <f t="shared" si="44"/>
        <v>285.83623046025156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9.3000000000000007</v>
      </c>
      <c r="N32" s="14">
        <f>IF('Données projet'!$A$36&gt;35,N31+M32-V31,IF(A32&lt;'Données projet'!$A$36,$K$205^A32,IF(A32='Données projet'!$A$36,'Données projet'!$B$36,N31+M32-V31)))</f>
        <v>111.69999999999997</v>
      </c>
      <c r="O32" s="14">
        <f>N32*VLOOKUP('Données projet'!$B$9,Paramètres!$A$1:$I$89,3,0)*VLOOKUP('Données projet'!$B$9,Paramètres!$A$1:$I$89,5,0)</f>
        <v>52.27559999999999</v>
      </c>
      <c r="P32" s="14">
        <f t="shared" si="33"/>
        <v>15.199912378332435</v>
      </c>
      <c r="Q32" s="22">
        <f t="shared" si="2"/>
        <v>117.51985072559563</v>
      </c>
      <c r="R32" s="60">
        <f t="shared" si="0"/>
        <v>409.63096183670677</v>
      </c>
      <c r="S32" s="60">
        <f ca="1">AVERAGE(OFFSET($R$3,0,0,'Données projet'!$E$9+1,1))-AVERAGE(OFFSET($H$3,0,0,'Données projet'!$E$9+1,1))</f>
        <v>399.92909819003523</v>
      </c>
      <c r="T32" s="60">
        <f t="shared" si="34"/>
        <v>163.7053537268381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102.42960000000002</v>
      </c>
      <c r="AK32" s="14">
        <f t="shared" si="35"/>
        <v>27.540005085928001</v>
      </c>
      <c r="AL32" s="22">
        <f t="shared" si="4"/>
        <v>226.3637288579913</v>
      </c>
      <c r="AM32" s="60">
        <f t="shared" si="5"/>
        <v>518.4748399691025</v>
      </c>
      <c r="AN32" s="60">
        <f ca="1">AVERAGE(OFFSET($AM$3,0,0,'Données projet'!$E$10+1,1))-AVERAGE(OFFSET($H$3,0,0,'Données projet'!$E$10+1,1))</f>
        <v>488.7825919901664</v>
      </c>
      <c r="AO32" s="60">
        <f t="shared" si="36"/>
        <v>278.78817181412438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99.372000000000014</v>
      </c>
      <c r="BF32" s="14">
        <f t="shared" si="37"/>
        <v>26.812330397327713</v>
      </c>
      <c r="BG32" s="22">
        <f t="shared" si="7"/>
        <v>219.7710421086791</v>
      </c>
      <c r="BH32" s="60">
        <f t="shared" si="8"/>
        <v>511.88215321979021</v>
      </c>
      <c r="BI32" s="60">
        <f ca="1">AVERAGE(OFFSET($BH$3,0,0,'Données projet'!$E$11+1,1))-AVERAGE(OFFSET($H$3,0,0,'Données projet'!$E$11+1,1))</f>
        <v>475.47920969424894</v>
      </c>
      <c r="BJ32" s="60">
        <f t="shared" si="38"/>
        <v>271.73544012419364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88.670400000000001</v>
      </c>
      <c r="CA32" s="14">
        <f t="shared" si="39"/>
        <v>24.244280250395512</v>
      </c>
      <c r="CB32" s="22">
        <f t="shared" si="10"/>
        <v>196.65973476943884</v>
      </c>
      <c r="CC32" s="60">
        <f t="shared" si="11"/>
        <v>488.77084588054998</v>
      </c>
      <c r="CD32" s="60">
        <f ca="1">AVERAGE(OFFSET($CC$3,0,0,'Données projet'!$E$12+1,1))-AVERAGE(OFFSET($H$3,0,0,'Données projet'!$E$12+1,1))</f>
        <v>428.8489304403459</v>
      </c>
      <c r="CE32" s="60">
        <f t="shared" si="40"/>
        <v>247.01165577562966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94.785600000000002</v>
      </c>
      <c r="CV32" s="14">
        <f t="shared" si="41"/>
        <v>25.715893428674526</v>
      </c>
      <c r="CW32" s="22">
        <f t="shared" si="13"/>
        <v>209.87343438827483</v>
      </c>
      <c r="CX32" s="60">
        <f t="shared" si="14"/>
        <v>501.98454549938594</v>
      </c>
      <c r="CY32" s="60">
        <f ca="1">AVERAGE(OFFSET($CX$3,0,0,'Données projet'!$E$13+1,1))-AVERAGE(OFFSET($H$3,0,0,'Données projet'!$E$13+1,1))</f>
        <v>455.50822833641354</v>
      </c>
      <c r="CZ32" s="60">
        <f t="shared" si="42"/>
        <v>261.14722581688039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105.48719999999999</v>
      </c>
      <c r="DQ32" s="14">
        <f t="shared" si="43"/>
        <v>28.265155367923839</v>
      </c>
      <c r="DR32" s="22">
        <f t="shared" si="16"/>
        <v>232.95201893246733</v>
      </c>
      <c r="DS32" s="60">
        <f t="shared" si="17"/>
        <v>525.06313004357844</v>
      </c>
      <c r="DT32" s="60">
        <f ca="1">AVERAGE(OFFSET($DS$3,0,0,'Données projet'!$E$14+1,1))-AVERAGE(OFFSET($H$3,0,0,'Données projet'!$E$14+1,1))</f>
        <v>502.07782026233912</v>
      </c>
      <c r="DU32" s="60">
        <f t="shared" si="44"/>
        <v>285.83623046025156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9.3000000000000007</v>
      </c>
      <c r="M33" s="13">
        <f t="array" ref="M33">INDEX(L:L,MIN(IF(ISNUMBER(L33:L229),ROW(L33:L229),"")))</f>
        <v>9.3000000000000007</v>
      </c>
      <c r="N33" s="14">
        <f>IF('Données projet'!$A$36&gt;35,N32+M33-V32,IF(A33&lt;'Données projet'!$A$36,$K$205^A33,IF(A33='Données projet'!$A$36,'Données projet'!$B$36,N32+M33-V32)))</f>
        <v>120.99999999999997</v>
      </c>
      <c r="O33" s="14">
        <f>N33*VLOOKUP('Données projet'!$B$9,Paramètres!$A$1:$I$89,3,0)*VLOOKUP('Données projet'!$B$9,Paramètres!$A$1:$I$89,5,0)</f>
        <v>56.627999999999986</v>
      </c>
      <c r="P33" s="14">
        <f t="shared" si="33"/>
        <v>16.312872953208519</v>
      </c>
      <c r="Q33" s="22">
        <f t="shared" si="2"/>
        <v>127.03868706017147</v>
      </c>
      <c r="R33" s="60">
        <f t="shared" si="0"/>
        <v>420.37202039350478</v>
      </c>
      <c r="S33" s="60">
        <f ca="1">AVERAGE(OFFSET($R$3,0,0,'Données projet'!$E$9+1,1))-AVERAGE(OFFSET($H$3,0,0,'Données projet'!$E$9+1,1))</f>
        <v>399.92909819003523</v>
      </c>
      <c r="T33" s="60">
        <f t="shared" si="34"/>
        <v>163.7053537268381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109.74600000000002</v>
      </c>
      <c r="AK33" s="14">
        <f t="shared" si="35"/>
        <v>29.271132142080997</v>
      </c>
      <c r="AL33" s="22">
        <f t="shared" si="4"/>
        <v>242.12150514745778</v>
      </c>
      <c r="AM33" s="60">
        <f t="shared" si="5"/>
        <v>535.45483848079107</v>
      </c>
      <c r="AN33" s="60">
        <f ca="1">AVERAGE(OFFSET($AM$3,0,0,'Données projet'!$E$10+1,1))-AVERAGE(OFFSET($H$3,0,0,'Données projet'!$E$10+1,1))</f>
        <v>488.7825919901664</v>
      </c>
      <c r="AO33" s="60">
        <f t="shared" si="36"/>
        <v>278.78817181412438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106.47</v>
      </c>
      <c r="BF33" s="14">
        <f t="shared" si="37"/>
        <v>28.49771681771891</v>
      </c>
      <c r="BG33" s="22">
        <f t="shared" si="7"/>
        <v>235.06877345752704</v>
      </c>
      <c r="BH33" s="60">
        <f t="shared" si="8"/>
        <v>528.40210679086033</v>
      </c>
      <c r="BI33" s="60">
        <f ca="1">AVERAGE(OFFSET($BH$3,0,0,'Données projet'!$E$11+1,1))-AVERAGE(OFFSET($H$3,0,0,'Données projet'!$E$11+1,1))</f>
        <v>475.47920969424894</v>
      </c>
      <c r="BJ33" s="60">
        <f t="shared" si="38"/>
        <v>271.73544012419364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95.004000000000005</v>
      </c>
      <c r="CA33" s="14">
        <f t="shared" si="39"/>
        <v>25.768242550600785</v>
      </c>
      <c r="CB33" s="22">
        <f t="shared" si="10"/>
        <v>210.34498910896306</v>
      </c>
      <c r="CC33" s="60">
        <f t="shared" si="11"/>
        <v>503.67832244229635</v>
      </c>
      <c r="CD33" s="60">
        <f ca="1">AVERAGE(OFFSET($CC$3,0,0,'Données projet'!$E$12+1,1))-AVERAGE(OFFSET($H$3,0,0,'Données projet'!$E$12+1,1))</f>
        <v>428.8489304403459</v>
      </c>
      <c r="CE33" s="60">
        <f t="shared" si="40"/>
        <v>247.01165577562966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101.556</v>
      </c>
      <c r="CV33" s="14">
        <f t="shared" si="41"/>
        <v>27.332359320696909</v>
      </c>
      <c r="CW33" s="22">
        <f t="shared" si="13"/>
        <v>224.48055915021379</v>
      </c>
      <c r="CX33" s="60">
        <f t="shared" si="14"/>
        <v>517.81389248354708</v>
      </c>
      <c r="CY33" s="60">
        <f ca="1">AVERAGE(OFFSET($CX$3,0,0,'Données projet'!$E$13+1,1))-AVERAGE(OFFSET($H$3,0,0,'Données projet'!$E$13+1,1))</f>
        <v>455.50822833641354</v>
      </c>
      <c r="CZ33" s="60">
        <f t="shared" si="42"/>
        <v>261.14722581688039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113.02199999999999</v>
      </c>
      <c r="DQ33" s="14">
        <f t="shared" si="43"/>
        <v>30.041864379091852</v>
      </c>
      <c r="DR33" s="22">
        <f t="shared" si="16"/>
        <v>249.16956379358496</v>
      </c>
      <c r="DS33" s="60">
        <f t="shared" si="17"/>
        <v>542.50289712691824</v>
      </c>
      <c r="DT33" s="60">
        <f ca="1">AVERAGE(OFFSET($DS$3,0,0,'Données projet'!$E$14+1,1))-AVERAGE(OFFSET($H$3,0,0,'Données projet'!$E$14+1,1))</f>
        <v>502.07782026233912</v>
      </c>
      <c r="DU33" s="60">
        <f t="shared" si="44"/>
        <v>285.83623046025156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135.59999999999997</v>
      </c>
      <c r="O34" s="14">
        <f>N34*VLOOKUP('Données projet'!$B$9,Paramètres!$A$1:$I$89,3,0)*VLOOKUP('Données projet'!$B$9,Paramètres!$A$1:$I$89,5,0)</f>
        <v>63.460799999999985</v>
      </c>
      <c r="P34" s="14">
        <f t="shared" si="33"/>
        <v>18.04039167659279</v>
      </c>
      <c r="Q34" s="22">
        <f t="shared" si="2"/>
        <v>141.94790883673241</v>
      </c>
      <c r="R34" s="60">
        <f t="shared" si="0"/>
        <v>435.28124217006575</v>
      </c>
      <c r="S34" s="60">
        <f ca="1">AVERAGE(OFFSET($R$3,0,0,'Données projet'!$E$9+1,1))-AVERAGE(OFFSET($H$3,0,0,'Données projet'!$E$9+1,1))</f>
        <v>399.92909819003523</v>
      </c>
      <c r="T34" s="60">
        <f t="shared" si="34"/>
        <v>163.7053537268381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87.796800000000005</v>
      </c>
      <c r="AK34" s="14">
        <f t="shared" si="35"/>
        <v>24.033102173590827</v>
      </c>
      <c r="AL34" s="22">
        <f t="shared" si="4"/>
        <v>194.77041295233732</v>
      </c>
      <c r="AM34" s="60">
        <f t="shared" si="5"/>
        <v>488.10374628567064</v>
      </c>
      <c r="AN34" s="60">
        <f ca="1">AVERAGE(OFFSET($AM$3,0,0,'Données projet'!$E$10+1,1))-AVERAGE(OFFSET($H$3,0,0,'Données projet'!$E$10+1,1))</f>
        <v>488.7825919901664</v>
      </c>
      <c r="AO34" s="60">
        <f t="shared" si="36"/>
        <v>278.78817181412438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85.176000000000002</v>
      </c>
      <c r="BF34" s="14">
        <f t="shared" si="37"/>
        <v>23.398088487656441</v>
      </c>
      <c r="BG34" s="22">
        <f t="shared" si="7"/>
        <v>189.09987078266829</v>
      </c>
      <c r="BH34" s="60">
        <f t="shared" si="8"/>
        <v>482.4332041160016</v>
      </c>
      <c r="BI34" s="60">
        <f ca="1">AVERAGE(OFFSET($BH$3,0,0,'Données projet'!$E$11+1,1))-AVERAGE(OFFSET($H$3,0,0,'Données projet'!$E$11+1,1))</f>
        <v>475.47920969424894</v>
      </c>
      <c r="BJ34" s="60">
        <f t="shared" si="38"/>
        <v>271.73544012419364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76.003200000000007</v>
      </c>
      <c r="CA34" s="14">
        <f t="shared" si="39"/>
        <v>21.157049992000456</v>
      </c>
      <c r="CB34" s="22">
        <f t="shared" si="10"/>
        <v>169.22076873606747</v>
      </c>
      <c r="CC34" s="60">
        <f t="shared" si="11"/>
        <v>462.55410206940076</v>
      </c>
      <c r="CD34" s="60">
        <f ca="1">AVERAGE(OFFSET($CC$3,0,0,'Données projet'!$E$12+1,1))-AVERAGE(OFFSET($H$3,0,0,'Données projet'!$E$12+1,1))</f>
        <v>428.8489304403459</v>
      </c>
      <c r="CE34" s="60">
        <f t="shared" si="40"/>
        <v>247.01165577562966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81.244799999999998</v>
      </c>
      <c r="CV34" s="14">
        <f t="shared" si="41"/>
        <v>22.441270156928962</v>
      </c>
      <c r="CW34" s="22">
        <f t="shared" si="13"/>
        <v>180.58657218998462</v>
      </c>
      <c r="CX34" s="60">
        <f t="shared" si="14"/>
        <v>473.91990552331794</v>
      </c>
      <c r="CY34" s="60">
        <f ca="1">AVERAGE(OFFSET($CX$3,0,0,'Données projet'!$E$13+1,1))-AVERAGE(OFFSET($H$3,0,0,'Données projet'!$E$13+1,1))</f>
        <v>455.50822833641354</v>
      </c>
      <c r="CZ34" s="60">
        <f t="shared" si="42"/>
        <v>261.14722581688039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90.417599999999993</v>
      </c>
      <c r="DQ34" s="14">
        <f t="shared" si="43"/>
        <v>24.665912907068826</v>
      </c>
      <c r="DR34" s="22">
        <f t="shared" si="16"/>
        <v>200.43711831314488</v>
      </c>
      <c r="DS34" s="60">
        <f t="shared" si="17"/>
        <v>493.77045164647819</v>
      </c>
      <c r="DT34" s="60">
        <f ca="1">AVERAGE(OFFSET($DS$3,0,0,'Données projet'!$E$14+1,1))-AVERAGE(OFFSET($H$3,0,0,'Données projet'!$E$14+1,1))</f>
        <v>502.07782026233912</v>
      </c>
      <c r="DU34" s="60">
        <f t="shared" si="44"/>
        <v>285.83623046025156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150.19999999999996</v>
      </c>
      <c r="O35" s="14">
        <f>N35*VLOOKUP('Données projet'!$B$9,Paramètres!$A$1:$I$89,3,0)*VLOOKUP('Données projet'!$B$9,Paramètres!$A$1:$I$89,5,0)</f>
        <v>70.293599999999984</v>
      </c>
      <c r="P35" s="14">
        <f t="shared" si="33"/>
        <v>19.746351028689723</v>
      </c>
      <c r="Q35" s="22">
        <f t="shared" ref="Q35:Q66" si="53">(O35+P35)*0.475*44/12</f>
        <v>156.8195813749679</v>
      </c>
      <c r="R35" s="60">
        <f t="shared" si="0"/>
        <v>450.15291470830118</v>
      </c>
      <c r="S35" s="60">
        <f ca="1">AVERAGE(OFFSET($R$3,0,0,'Données projet'!$E$9+1,1))-AVERAGE(OFFSET($H$3,0,0,'Données projet'!$E$9+1,1))</f>
        <v>399.92909819003523</v>
      </c>
      <c r="T35" s="60">
        <f t="shared" si="34"/>
        <v>163.7053537268381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96.1584</v>
      </c>
      <c r="AK35" s="14">
        <f t="shared" si="35"/>
        <v>26.044713228021536</v>
      </c>
      <c r="AL35" s="22">
        <f t="shared" si="4"/>
        <v>212.83708887213751</v>
      </c>
      <c r="AM35" s="60">
        <f t="shared" si="5"/>
        <v>506.1704222054708</v>
      </c>
      <c r="AN35" s="60">
        <f ca="1">AVERAGE(OFFSET($AM$3,0,0,'Données projet'!$E$10+1,1))-AVERAGE(OFFSET($H$3,0,0,'Données projet'!$E$10+1,1))</f>
        <v>488.7825919901664</v>
      </c>
      <c r="AO35" s="60">
        <f t="shared" si="36"/>
        <v>278.78817181412438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93.288000000000011</v>
      </c>
      <c r="BF35" s="14">
        <f t="shared" si="37"/>
        <v>25.356547829040977</v>
      </c>
      <c r="BG35" s="22">
        <f t="shared" si="7"/>
        <v>206.63925413557971</v>
      </c>
      <c r="BH35" s="60">
        <f t="shared" si="8"/>
        <v>499.97258746891305</v>
      </c>
      <c r="BI35" s="60">
        <f ca="1">AVERAGE(OFFSET($BH$3,0,0,'Données projet'!$E$11+1,1))-AVERAGE(OFFSET($H$3,0,0,'Données projet'!$E$11+1,1))</f>
        <v>475.47920969424894</v>
      </c>
      <c r="BJ35" s="60">
        <f t="shared" si="38"/>
        <v>271.73544012419364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83.241600000000005</v>
      </c>
      <c r="CA35" s="14">
        <f t="shared" si="39"/>
        <v>22.927930643846508</v>
      </c>
      <c r="CB35" s="22">
        <f t="shared" si="10"/>
        <v>184.91193253803269</v>
      </c>
      <c r="CC35" s="60">
        <f t="shared" si="11"/>
        <v>478.24526587136597</v>
      </c>
      <c r="CD35" s="60">
        <f ca="1">AVERAGE(OFFSET($CC$3,0,0,'Données projet'!$E$12+1,1))-AVERAGE(OFFSET($H$3,0,0,'Données projet'!$E$12+1,1))</f>
        <v>428.8489304403459</v>
      </c>
      <c r="CE35" s="60">
        <f t="shared" si="40"/>
        <v>247.01165577562966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88.982399999999998</v>
      </c>
      <c r="CV35" s="14">
        <f t="shared" si="41"/>
        <v>24.31964219550628</v>
      </c>
      <c r="CW35" s="22">
        <f t="shared" si="13"/>
        <v>197.3343901571734</v>
      </c>
      <c r="CX35" s="60">
        <f t="shared" si="14"/>
        <v>490.66772349050672</v>
      </c>
      <c r="CY35" s="60">
        <f ca="1">AVERAGE(OFFSET($CX$3,0,0,'Données projet'!$E$13+1,1))-AVERAGE(OFFSET($H$3,0,0,'Données projet'!$E$13+1,1))</f>
        <v>455.50822833641354</v>
      </c>
      <c r="CZ35" s="60">
        <f t="shared" si="42"/>
        <v>261.14722581688039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99.028800000000004</v>
      </c>
      <c r="DQ35" s="14">
        <f t="shared" si="43"/>
        <v>26.730491283721712</v>
      </c>
      <c r="DR35" s="22">
        <f t="shared" si="16"/>
        <v>219.03076565248196</v>
      </c>
      <c r="DS35" s="60">
        <f t="shared" si="17"/>
        <v>512.3640989858153</v>
      </c>
      <c r="DT35" s="60">
        <f ca="1">AVERAGE(OFFSET($DS$3,0,0,'Données projet'!$E$14+1,1))-AVERAGE(OFFSET($H$3,0,0,'Données projet'!$E$14+1,1))</f>
        <v>502.07782026233912</v>
      </c>
      <c r="DU35" s="60">
        <f t="shared" si="44"/>
        <v>285.83623046025156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164.79999999999995</v>
      </c>
      <c r="O36" s="14">
        <f>N36*VLOOKUP('Données projet'!$B$9,Paramètres!$A$1:$I$89,3,0)*VLOOKUP('Données projet'!$B$9,Paramètres!$A$1:$I$89,5,0)</f>
        <v>77.126399999999975</v>
      </c>
      <c r="P36" s="14">
        <f t="shared" si="33"/>
        <v>21.43308513655586</v>
      </c>
      <c r="Q36" s="22">
        <f t="shared" si="53"/>
        <v>171.65776994616806</v>
      </c>
      <c r="R36" s="60">
        <f t="shared" si="0"/>
        <v>464.99110327950137</v>
      </c>
      <c r="S36" s="60">
        <f ca="1">AVERAGE(OFFSET($R$3,0,0,'Données projet'!$E$9+1,1))-AVERAGE(OFFSET($H$3,0,0,'Données projet'!$E$9+1,1))</f>
        <v>399.92909819003523</v>
      </c>
      <c r="T36" s="60">
        <f t="shared" si="34"/>
        <v>163.7053537268381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104.52000000000001</v>
      </c>
      <c r="AK36" s="14">
        <f t="shared" si="35"/>
        <v>28.036039012748962</v>
      </c>
      <c r="AL36" s="22">
        <f t="shared" si="4"/>
        <v>230.86843461387113</v>
      </c>
      <c r="AM36" s="60">
        <f t="shared" si="5"/>
        <v>524.20176794720442</v>
      </c>
      <c r="AN36" s="60">
        <f ca="1">AVERAGE(OFFSET($AM$3,0,0,'Données projet'!$E$10+1,1))-AVERAGE(OFFSET($H$3,0,0,'Données projet'!$E$10+1,1))</f>
        <v>488.7825919901664</v>
      </c>
      <c r="AO36" s="60">
        <f t="shared" si="36"/>
        <v>278.78817181412438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101.4</v>
      </c>
      <c r="BF36" s="14">
        <f t="shared" si="37"/>
        <v>27.295257887453797</v>
      </c>
      <c r="BG36" s="22">
        <f t="shared" si="7"/>
        <v>224.14424082064872</v>
      </c>
      <c r="BH36" s="60">
        <f t="shared" si="8"/>
        <v>517.477574153982</v>
      </c>
      <c r="BI36" s="60">
        <f ca="1">AVERAGE(OFFSET($BH$3,0,0,'Données projet'!$E$11+1,1))-AVERAGE(OFFSET($H$3,0,0,'Données projet'!$E$11+1,1))</f>
        <v>475.47920969424894</v>
      </c>
      <c r="BJ36" s="60">
        <f t="shared" si="38"/>
        <v>271.73544012419364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90.47999999999999</v>
      </c>
      <c r="CA36" s="14">
        <f t="shared" si="39"/>
        <v>24.680953573367994</v>
      </c>
      <c r="CB36" s="22">
        <f t="shared" si="10"/>
        <v>200.57199414028256</v>
      </c>
      <c r="CC36" s="60">
        <f t="shared" si="11"/>
        <v>493.9053274736159</v>
      </c>
      <c r="CD36" s="60">
        <f ca="1">AVERAGE(OFFSET($CC$3,0,0,'Données projet'!$E$12+1,1))-AVERAGE(OFFSET($H$3,0,0,'Données projet'!$E$12+1,1))</f>
        <v>428.8489304403459</v>
      </c>
      <c r="CE36" s="60">
        <f t="shared" si="40"/>
        <v>247.01165577562966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96.72</v>
      </c>
      <c r="CV36" s="14">
        <f t="shared" si="41"/>
        <v>26.179072558792139</v>
      </c>
      <c r="CW36" s="22">
        <f t="shared" si="13"/>
        <v>214.04921803989632</v>
      </c>
      <c r="CX36" s="60">
        <f t="shared" si="14"/>
        <v>507.3825513732296</v>
      </c>
      <c r="CY36" s="60">
        <f ca="1">AVERAGE(OFFSET($CX$3,0,0,'Données projet'!$E$13+1,1))-AVERAGE(OFFSET($H$3,0,0,'Données projet'!$E$13+1,1))</f>
        <v>455.50822833641354</v>
      </c>
      <c r="CZ36" s="60">
        <f t="shared" si="42"/>
        <v>261.14722581688039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107.64</v>
      </c>
      <c r="DQ36" s="14">
        <f t="shared" si="43"/>
        <v>28.774250263353583</v>
      </c>
      <c r="DR36" s="22">
        <f t="shared" si="16"/>
        <v>237.58815254200749</v>
      </c>
      <c r="DS36" s="60">
        <f t="shared" si="17"/>
        <v>530.92148587534075</v>
      </c>
      <c r="DT36" s="60">
        <f ca="1">AVERAGE(OFFSET($DS$3,0,0,'Données projet'!$E$14+1,1))-AVERAGE(OFFSET($H$3,0,0,'Données projet'!$E$14+1,1))</f>
        <v>502.07782026233912</v>
      </c>
      <c r="DU36" s="60">
        <f t="shared" si="44"/>
        <v>285.83623046025156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179.39999999999995</v>
      </c>
      <c r="O37" s="14">
        <f>N37*VLOOKUP('Données projet'!$B$9,Paramètres!$A$1:$I$89,3,0)*VLOOKUP('Données projet'!$B$9,Paramètres!$A$1:$I$89,5,0)</f>
        <v>83.959199999999967</v>
      </c>
      <c r="P37" s="14">
        <f t="shared" si="33"/>
        <v>23.10249088081062</v>
      </c>
      <c r="Q37" s="22">
        <f t="shared" si="53"/>
        <v>186.46577828407843</v>
      </c>
      <c r="R37" s="60">
        <f t="shared" si="0"/>
        <v>479.79911161741177</v>
      </c>
      <c r="S37" s="60">
        <f ca="1">AVERAGE(OFFSET($R$3,0,0,'Données projet'!$E$9+1,1))-AVERAGE(OFFSET($H$3,0,0,'Données projet'!$E$9+1,1))</f>
        <v>399.92909819003523</v>
      </c>
      <c r="T37" s="60">
        <f t="shared" si="34"/>
        <v>163.7053537268381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112.88160000000001</v>
      </c>
      <c r="AK37" s="14">
        <f t="shared" si="35"/>
        <v>30.008886849394283</v>
      </c>
      <c r="AL37" s="22">
        <f t="shared" si="4"/>
        <v>248.86759792936172</v>
      </c>
      <c r="AM37" s="60">
        <f t="shared" si="5"/>
        <v>542.20093126269501</v>
      </c>
      <c r="AN37" s="60">
        <f ca="1">AVERAGE(OFFSET($AM$3,0,0,'Données projet'!$E$10+1,1))-AVERAGE(OFFSET($H$3,0,0,'Données projet'!$E$10+1,1))</f>
        <v>488.7825919901664</v>
      </c>
      <c r="AO37" s="60">
        <f t="shared" si="36"/>
        <v>278.78817181412438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109.51200000000001</v>
      </c>
      <c r="BF37" s="14">
        <f t="shared" si="37"/>
        <v>29.215978230632555</v>
      </c>
      <c r="BG37" s="22">
        <f t="shared" si="7"/>
        <v>241.61789541835174</v>
      </c>
      <c r="BH37" s="60">
        <f t="shared" si="8"/>
        <v>534.95122875168499</v>
      </c>
      <c r="BI37" s="60">
        <f ca="1">AVERAGE(OFFSET($BH$3,0,0,'Données projet'!$E$11+1,1))-AVERAGE(OFFSET($H$3,0,0,'Données projet'!$E$11+1,1))</f>
        <v>475.47920969424894</v>
      </c>
      <c r="BJ37" s="60">
        <f t="shared" si="38"/>
        <v>271.73544012419364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97.718399999999988</v>
      </c>
      <c r="CA37" s="14">
        <f t="shared" si="39"/>
        <v>26.417709819192194</v>
      </c>
      <c r="CB37" s="22">
        <f t="shared" si="10"/>
        <v>216.20372460175972</v>
      </c>
      <c r="CC37" s="60">
        <f t="shared" si="11"/>
        <v>509.537057935093</v>
      </c>
      <c r="CD37" s="60">
        <f ca="1">AVERAGE(OFFSET($CC$3,0,0,'Données projet'!$E$12+1,1))-AVERAGE(OFFSET($H$3,0,0,'Données projet'!$E$12+1,1))</f>
        <v>428.8489304403459</v>
      </c>
      <c r="CE37" s="60">
        <f t="shared" si="40"/>
        <v>247.01165577562966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104.4576</v>
      </c>
      <c r="CV37" s="14">
        <f t="shared" si="41"/>
        <v>28.021248860498272</v>
      </c>
      <c r="CW37" s="22">
        <f t="shared" si="13"/>
        <v>230.73399509870114</v>
      </c>
      <c r="CX37" s="60">
        <f t="shared" si="14"/>
        <v>524.0673284320344</v>
      </c>
      <c r="CY37" s="60">
        <f ca="1">AVERAGE(OFFSET($CX$3,0,0,'Données projet'!$E$13+1,1))-AVERAGE(OFFSET($H$3,0,0,'Données projet'!$E$13+1,1))</f>
        <v>455.50822833641354</v>
      </c>
      <c r="CZ37" s="60">
        <f t="shared" si="42"/>
        <v>261.14722581688039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116.2512</v>
      </c>
      <c r="DQ37" s="14">
        <f t="shared" si="43"/>
        <v>30.799044755804328</v>
      </c>
      <c r="DR37" s="22">
        <f t="shared" si="16"/>
        <v>256.1125096163592</v>
      </c>
      <c r="DS37" s="60">
        <f t="shared" si="17"/>
        <v>549.44584294969252</v>
      </c>
      <c r="DT37" s="60">
        <f ca="1">AVERAGE(OFFSET($DS$3,0,0,'Données projet'!$E$14+1,1))-AVERAGE(OFFSET($H$3,0,0,'Données projet'!$E$14+1,1))</f>
        <v>502.07782026233912</v>
      </c>
      <c r="DU37" s="60">
        <f t="shared" si="44"/>
        <v>285.83623046025156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193.99999999999994</v>
      </c>
      <c r="O38" s="14">
        <f>N38*VLOOKUP('Données projet'!$B$9,Paramètres!$A$1:$I$89,3,0)*VLOOKUP('Données projet'!$B$9,Paramètres!$A$1:$I$89,5,0)</f>
        <v>90.791999999999973</v>
      </c>
      <c r="P38" s="14">
        <f t="shared" si="33"/>
        <v>24.756138813110173</v>
      </c>
      <c r="Q38" s="22">
        <f t="shared" si="53"/>
        <v>201.24634176616681</v>
      </c>
      <c r="R38" s="60">
        <f t="shared" si="0"/>
        <v>494.57967509950015</v>
      </c>
      <c r="S38" s="60">
        <f ca="1">AVERAGE(OFFSET($R$3,0,0,'Données projet'!$E$9+1,1))-AVERAGE(OFFSET($H$3,0,0,'Données projet'!$E$9+1,1))</f>
        <v>399.92909819003523</v>
      </c>
      <c r="T38" s="60">
        <f t="shared" si="34"/>
        <v>163.7053537268381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121.2432</v>
      </c>
      <c r="AK38" s="14">
        <f t="shared" si="35"/>
        <v>31.964781119270334</v>
      </c>
      <c r="AL38" s="22">
        <f t="shared" si="4"/>
        <v>266.83723378272913</v>
      </c>
      <c r="AM38" s="60">
        <f t="shared" si="5"/>
        <v>560.17056711606244</v>
      </c>
      <c r="AN38" s="60">
        <f ca="1">AVERAGE(OFFSET($AM$3,0,0,'Données projet'!$E$10+1,1))-AVERAGE(OFFSET($H$3,0,0,'Données projet'!$E$10+1,1))</f>
        <v>488.7825919901664</v>
      </c>
      <c r="AO38" s="60">
        <f t="shared" si="36"/>
        <v>278.78817181412438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117.62400000000001</v>
      </c>
      <c r="BF38" s="14">
        <f t="shared" si="37"/>
        <v>31.120192961985413</v>
      </c>
      <c r="BG38" s="22">
        <f t="shared" si="7"/>
        <v>259.06280274212457</v>
      </c>
      <c r="BH38" s="60">
        <f t="shared" si="8"/>
        <v>552.39613607545789</v>
      </c>
      <c r="BI38" s="60">
        <f ca="1">AVERAGE(OFFSET($BH$3,0,0,'Données projet'!$E$11+1,1))-AVERAGE(OFFSET($H$3,0,0,'Données projet'!$E$11+1,1))</f>
        <v>475.47920969424894</v>
      </c>
      <c r="BJ38" s="60">
        <f t="shared" si="38"/>
        <v>271.73544012419364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104.9568</v>
      </c>
      <c r="CA38" s="14">
        <f t="shared" si="39"/>
        <v>28.139541339232373</v>
      </c>
      <c r="CB38" s="22">
        <f t="shared" si="10"/>
        <v>231.8094611658297</v>
      </c>
      <c r="CC38" s="60">
        <f t="shared" si="11"/>
        <v>525.14279449916307</v>
      </c>
      <c r="CD38" s="60">
        <f ca="1">AVERAGE(OFFSET($CC$3,0,0,'Données projet'!$E$12+1,1))-AVERAGE(OFFSET($H$3,0,0,'Données projet'!$E$12+1,1))</f>
        <v>428.8489304403459</v>
      </c>
      <c r="CE38" s="60">
        <f t="shared" si="40"/>
        <v>247.01165577562966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112.1952</v>
      </c>
      <c r="CV38" s="14">
        <f t="shared" si="41"/>
        <v>29.847594514573263</v>
      </c>
      <c r="CW38" s="22">
        <f t="shared" si="13"/>
        <v>247.39120044621509</v>
      </c>
      <c r="CX38" s="60">
        <f t="shared" si="14"/>
        <v>540.72453377954844</v>
      </c>
      <c r="CY38" s="60">
        <f ca="1">AVERAGE(OFFSET($CX$3,0,0,'Données projet'!$E$13+1,1))-AVERAGE(OFFSET($H$3,0,0,'Données projet'!$E$13+1,1))</f>
        <v>455.50822833641354</v>
      </c>
      <c r="CZ38" s="60">
        <f t="shared" si="42"/>
        <v>261.14722581688039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124.86239999999999</v>
      </c>
      <c r="DQ38" s="14">
        <f t="shared" si="43"/>
        <v>32.806439280561598</v>
      </c>
      <c r="DR38" s="22">
        <f t="shared" si="16"/>
        <v>274.60656174697812</v>
      </c>
      <c r="DS38" s="60">
        <f t="shared" si="17"/>
        <v>567.93989508031143</v>
      </c>
      <c r="DT38" s="60">
        <f ca="1">AVERAGE(OFFSET($DS$3,0,0,'Données projet'!$E$14+1,1))-AVERAGE(OFFSET($H$3,0,0,'Données projet'!$E$14+1,1))</f>
        <v>502.07782026233912</v>
      </c>
      <c r="DU38" s="60">
        <f t="shared" si="44"/>
        <v>285.83623046025156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14.6</v>
      </c>
      <c r="N39" s="14">
        <f>IF('Données projet'!$A$36&gt;35,N38+M39-V38,IF(A39&lt;'Données projet'!$A$36,$K$205^A39,IF(A39='Données projet'!$A$36,'Données projet'!$B$36,N38+M39-V38)))</f>
        <v>208.59999999999994</v>
      </c>
      <c r="O39" s="14">
        <f>N39*VLOOKUP('Données projet'!$B$9,Paramètres!$A$1:$I$89,3,0)*VLOOKUP('Données projet'!$B$9,Paramètres!$A$1:$I$89,5,0)</f>
        <v>97.624799999999965</v>
      </c>
      <c r="P39" s="14">
        <f t="shared" si="33"/>
        <v>26.395349675372152</v>
      </c>
      <c r="Q39" s="22">
        <f t="shared" si="53"/>
        <v>216.00176068460644</v>
      </c>
      <c r="R39" s="60">
        <f t="shared" si="0"/>
        <v>509.33509401793975</v>
      </c>
      <c r="S39" s="60">
        <f ca="1">AVERAGE(OFFSET($R$3,0,0,'Données projet'!$E$9+1,1))-AVERAGE(OFFSET($H$3,0,0,'Données projet'!$E$9+1,1))</f>
        <v>399.92909819003523</v>
      </c>
      <c r="T39" s="60">
        <f t="shared" si="34"/>
        <v>163.7053537268381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130.02288000000001</v>
      </c>
      <c r="AK39" s="14">
        <f t="shared" si="35"/>
        <v>34.00164617442524</v>
      </c>
      <c r="AL39" s="22">
        <f t="shared" si="4"/>
        <v>285.67604975379066</v>
      </c>
      <c r="AM39" s="60">
        <f t="shared" si="5"/>
        <v>579.00938308712398</v>
      </c>
      <c r="AN39" s="60">
        <f ca="1">AVERAGE(OFFSET($AM$3,0,0,'Données projet'!$E$10+1,1))-AVERAGE(OFFSET($H$3,0,0,'Données projet'!$E$10+1,1))</f>
        <v>488.7825919901664</v>
      </c>
      <c r="AO39" s="60">
        <f t="shared" si="36"/>
        <v>278.78817181412438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126.1416</v>
      </c>
      <c r="BF39" s="14">
        <f t="shared" si="37"/>
        <v>33.10323903126482</v>
      </c>
      <c r="BG39" s="22">
        <f t="shared" si="7"/>
        <v>277.35142797945286</v>
      </c>
      <c r="BH39" s="60">
        <f t="shared" si="8"/>
        <v>570.68476131278612</v>
      </c>
      <c r="BI39" s="60">
        <f ca="1">AVERAGE(OFFSET($BH$3,0,0,'Données projet'!$E$11+1,1))-AVERAGE(OFFSET($H$3,0,0,'Données projet'!$E$11+1,1))</f>
        <v>475.47920969424894</v>
      </c>
      <c r="BJ39" s="60">
        <f t="shared" si="38"/>
        <v>271.73544012419364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112.55712000000001</v>
      </c>
      <c r="CA39" s="14">
        <f t="shared" si="39"/>
        <v>29.932653834140599</v>
      </c>
      <c r="CB39" s="22">
        <f t="shared" si="10"/>
        <v>248.16968942779488</v>
      </c>
      <c r="CC39" s="60">
        <f t="shared" si="11"/>
        <v>541.50302276112825</v>
      </c>
      <c r="CD39" s="60">
        <f ca="1">AVERAGE(OFFSET($CC$3,0,0,'Données projet'!$E$12+1,1))-AVERAGE(OFFSET($H$3,0,0,'Données projet'!$E$12+1,1))</f>
        <v>428.8489304403459</v>
      </c>
      <c r="CE39" s="60">
        <f t="shared" si="40"/>
        <v>247.01165577562966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120.31968000000001</v>
      </c>
      <c r="CV39" s="14">
        <f t="shared" si="41"/>
        <v>31.74954785566829</v>
      </c>
      <c r="CW39" s="22">
        <f t="shared" si="13"/>
        <v>264.85390518195555</v>
      </c>
      <c r="CX39" s="60">
        <f t="shared" si="14"/>
        <v>558.18723851528887</v>
      </c>
      <c r="CY39" s="60">
        <f ca="1">AVERAGE(OFFSET($CX$3,0,0,'Données projet'!$E$13+1,1))-AVERAGE(OFFSET($H$3,0,0,'Données projet'!$E$13+1,1))</f>
        <v>455.50822833641354</v>
      </c>
      <c r="CZ39" s="60">
        <f t="shared" si="42"/>
        <v>261.14722581688039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133.90415999999999</v>
      </c>
      <c r="DQ39" s="14">
        <f t="shared" si="43"/>
        <v>34.896936615903982</v>
      </c>
      <c r="DR39" s="22">
        <f t="shared" si="16"/>
        <v>293.99524327269938</v>
      </c>
      <c r="DS39" s="60">
        <f t="shared" si="17"/>
        <v>587.3285766060327</v>
      </c>
      <c r="DT39" s="60">
        <f ca="1">AVERAGE(OFFSET($DS$3,0,0,'Données projet'!$E$14+1,1))-AVERAGE(OFFSET($H$3,0,0,'Données projet'!$E$14+1,1))</f>
        <v>502.07782026233912</v>
      </c>
      <c r="DU39" s="60">
        <f t="shared" si="44"/>
        <v>285.83623046025156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14.6</v>
      </c>
      <c r="N40" s="14">
        <f>IF('Données projet'!$A$36&gt;35,N39+M40-V39,IF(A40&lt;'Données projet'!$A$36,$K$205^A40,IF(A40='Données projet'!$A$36,'Données projet'!$B$36,N39+M40-V39)))</f>
        <v>223.19999999999993</v>
      </c>
      <c r="O40" s="14">
        <f>N40*VLOOKUP('Données projet'!$B$9,Paramètres!$A$1:$I$89,3,0)*VLOOKUP('Données projet'!$B$9,Paramètres!$A$1:$I$89,5,0)</f>
        <v>104.45759999999997</v>
      </c>
      <c r="P40" s="14">
        <f t="shared" si="33"/>
        <v>28.021248860498247</v>
      </c>
      <c r="Q40" s="22">
        <f t="shared" si="53"/>
        <v>230.73399509870103</v>
      </c>
      <c r="R40" s="60">
        <f t="shared" si="0"/>
        <v>524.0673284320344</v>
      </c>
      <c r="S40" s="60">
        <f ca="1">AVERAGE(OFFSET($R$3,0,0,'Données projet'!$E$9+1,1))-AVERAGE(OFFSET($H$3,0,0,'Données projet'!$E$9+1,1))</f>
        <v>399.92909819003523</v>
      </c>
      <c r="T40" s="60">
        <f t="shared" si="34"/>
        <v>163.7053537268381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138.80256000000003</v>
      </c>
      <c r="AK40" s="14">
        <f t="shared" si="35"/>
        <v>36.022551816496033</v>
      </c>
      <c r="AL40" s="22">
        <f t="shared" si="4"/>
        <v>304.48706974706403</v>
      </c>
      <c r="AM40" s="60">
        <f t="shared" si="5"/>
        <v>597.82040308039734</v>
      </c>
      <c r="AN40" s="60">
        <f ca="1">AVERAGE(OFFSET($AM$3,0,0,'Données projet'!$E$10+1,1))-AVERAGE(OFFSET($H$3,0,0,'Données projet'!$E$10+1,1))</f>
        <v>488.7825919901664</v>
      </c>
      <c r="AO40" s="60">
        <f t="shared" si="36"/>
        <v>278.78817181412438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134.65920000000003</v>
      </c>
      <c r="BF40" s="14">
        <f t="shared" si="37"/>
        <v>35.07074737441733</v>
      </c>
      <c r="BG40" s="22">
        <f t="shared" si="7"/>
        <v>295.61299167711019</v>
      </c>
      <c r="BH40" s="60">
        <f t="shared" si="8"/>
        <v>588.9463250104435</v>
      </c>
      <c r="BI40" s="60">
        <f ca="1">AVERAGE(OFFSET($BH$3,0,0,'Données projet'!$E$11+1,1))-AVERAGE(OFFSET($H$3,0,0,'Données projet'!$E$11+1,1))</f>
        <v>475.47920969424894</v>
      </c>
      <c r="BJ40" s="60">
        <f t="shared" si="38"/>
        <v>271.73544012419364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120.15744000000001</v>
      </c>
      <c r="CA40" s="14">
        <f t="shared" si="39"/>
        <v>31.711716786129845</v>
      </c>
      <c r="CB40" s="22">
        <f t="shared" si="10"/>
        <v>264.50544806917611</v>
      </c>
      <c r="CC40" s="60">
        <f t="shared" si="11"/>
        <v>557.83878140250943</v>
      </c>
      <c r="CD40" s="60">
        <f ca="1">AVERAGE(OFFSET($CC$3,0,0,'Données projet'!$E$12+1,1))-AVERAGE(OFFSET($H$3,0,0,'Données projet'!$E$12+1,1))</f>
        <v>428.8489304403459</v>
      </c>
      <c r="CE40" s="60">
        <f t="shared" si="40"/>
        <v>247.01165577562966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128.44416000000001</v>
      </c>
      <c r="CV40" s="14">
        <f t="shared" si="41"/>
        <v>33.636598855068925</v>
      </c>
      <c r="CW40" s="22">
        <f t="shared" si="13"/>
        <v>282.29065500591173</v>
      </c>
      <c r="CX40" s="60">
        <f t="shared" si="14"/>
        <v>575.62398833924499</v>
      </c>
      <c r="CY40" s="60">
        <f ca="1">AVERAGE(OFFSET($CX$3,0,0,'Données projet'!$E$13+1,1))-AVERAGE(OFFSET($H$3,0,0,'Données projet'!$E$13+1,1))</f>
        <v>455.50822833641354</v>
      </c>
      <c r="CZ40" s="60">
        <f t="shared" si="42"/>
        <v>261.14722581688039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142.94592</v>
      </c>
      <c r="DQ40" s="14">
        <f t="shared" si="43"/>
        <v>36.971054314096854</v>
      </c>
      <c r="DR40" s="22">
        <f t="shared" si="16"/>
        <v>313.35539693038533</v>
      </c>
      <c r="DS40" s="60">
        <f t="shared" si="17"/>
        <v>606.68873026371864</v>
      </c>
      <c r="DT40" s="60">
        <f ca="1">AVERAGE(OFFSET($DS$3,0,0,'Données projet'!$E$14+1,1))-AVERAGE(OFFSET($H$3,0,0,'Données projet'!$E$14+1,1))</f>
        <v>502.07782026233912</v>
      </c>
      <c r="DU40" s="60">
        <f t="shared" si="44"/>
        <v>285.83623046025156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14.6</v>
      </c>
      <c r="N41" s="14">
        <f>IF('Données projet'!$A$36&gt;35,N40+M41-V40,IF(A41&lt;'Données projet'!$A$36,$K$205^A41,IF(A41='Données projet'!$A$36,'Données projet'!$B$36,N40+M41-V40)))</f>
        <v>237.79999999999993</v>
      </c>
      <c r="O41" s="14">
        <f>N41*VLOOKUP('Données projet'!$B$9,Paramètres!$A$1:$I$89,3,0)*VLOOKUP('Données projet'!$B$9,Paramètres!$A$1:$I$89,5,0)</f>
        <v>111.29039999999998</v>
      </c>
      <c r="P41" s="14">
        <f t="shared" si="33"/>
        <v>29.634806205918217</v>
      </c>
      <c r="Q41" s="22">
        <f t="shared" si="53"/>
        <v>245.44473414197418</v>
      </c>
      <c r="R41" s="60">
        <f t="shared" si="0"/>
        <v>538.77806747530747</v>
      </c>
      <c r="S41" s="60">
        <f ca="1">AVERAGE(OFFSET($R$3,0,0,'Données projet'!$E$9+1,1))-AVERAGE(OFFSET($H$3,0,0,'Données projet'!$E$9+1,1))</f>
        <v>399.92909819003523</v>
      </c>
      <c r="T41" s="60">
        <f t="shared" si="34"/>
        <v>163.7053537268381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147.58224000000001</v>
      </c>
      <c r="AK41" s="14">
        <f t="shared" si="35"/>
        <v>38.028622437771823</v>
      </c>
      <c r="AL41" s="22">
        <f t="shared" si="4"/>
        <v>323.27225207911926</v>
      </c>
      <c r="AM41" s="60">
        <f t="shared" si="5"/>
        <v>616.60558541245257</v>
      </c>
      <c r="AN41" s="60">
        <f ca="1">AVERAGE(OFFSET($AM$3,0,0,'Données projet'!$E$10+1,1))-AVERAGE(OFFSET($H$3,0,0,'Données projet'!$E$10+1,1))</f>
        <v>488.7825919901664</v>
      </c>
      <c r="AO41" s="60">
        <f t="shared" si="36"/>
        <v>278.78817181412438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143.17680000000004</v>
      </c>
      <c r="BF41" s="14">
        <f t="shared" si="37"/>
        <v>37.023812674521515</v>
      </c>
      <c r="BG41" s="22">
        <f t="shared" si="7"/>
        <v>313.84940040812506</v>
      </c>
      <c r="BH41" s="60">
        <f t="shared" si="8"/>
        <v>607.18273374145838</v>
      </c>
      <c r="BI41" s="60">
        <f ca="1">AVERAGE(OFFSET($BH$3,0,0,'Données projet'!$E$11+1,1))-AVERAGE(OFFSET($H$3,0,0,'Données projet'!$E$11+1,1))</f>
        <v>475.47920969424894</v>
      </c>
      <c r="BJ41" s="60">
        <f t="shared" si="38"/>
        <v>271.73544012419364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127.75776</v>
      </c>
      <c r="CA41" s="14">
        <f t="shared" si="39"/>
        <v>33.477720030956604</v>
      </c>
      <c r="CB41" s="22">
        <f t="shared" si="10"/>
        <v>280.81846105391611</v>
      </c>
      <c r="CC41" s="60">
        <f t="shared" si="11"/>
        <v>574.15179438724942</v>
      </c>
      <c r="CD41" s="60">
        <f ca="1">AVERAGE(OFFSET($CC$3,0,0,'Données projet'!$E$12+1,1))-AVERAGE(OFFSET($H$3,0,0,'Données projet'!$E$12+1,1))</f>
        <v>428.8489304403459</v>
      </c>
      <c r="CE41" s="60">
        <f t="shared" si="40"/>
        <v>247.01165577562966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136.56864000000002</v>
      </c>
      <c r="CV41" s="14">
        <f t="shared" si="41"/>
        <v>35.509797430964703</v>
      </c>
      <c r="CW41" s="22">
        <f t="shared" si="13"/>
        <v>299.70327852559689</v>
      </c>
      <c r="CX41" s="60">
        <f t="shared" si="14"/>
        <v>593.0366118589302</v>
      </c>
      <c r="CY41" s="60">
        <f ca="1">AVERAGE(OFFSET($CX$3,0,0,'Données projet'!$E$13+1,1))-AVERAGE(OFFSET($H$3,0,0,'Données projet'!$E$13+1,1))</f>
        <v>455.50822833641354</v>
      </c>
      <c r="CZ41" s="60">
        <f t="shared" si="42"/>
        <v>261.14722581688039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151.98768000000001</v>
      </c>
      <c r="DQ41" s="14">
        <f t="shared" si="43"/>
        <v>39.029946373574369</v>
      </c>
      <c r="DR41" s="22">
        <f t="shared" si="16"/>
        <v>332.68903260064207</v>
      </c>
      <c r="DS41" s="60">
        <f t="shared" si="17"/>
        <v>626.02236593397538</v>
      </c>
      <c r="DT41" s="60">
        <f ca="1">AVERAGE(OFFSET($DS$3,0,0,'Données projet'!$E$14+1,1))-AVERAGE(OFFSET($H$3,0,0,'Données projet'!$E$14+1,1))</f>
        <v>502.07782026233912</v>
      </c>
      <c r="DU41" s="60">
        <f t="shared" si="44"/>
        <v>285.83623046025156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14.6</v>
      </c>
      <c r="N42" s="14">
        <f>IF('Données projet'!$A$36&gt;35,N41+M42-V41,IF(A42&lt;'Données projet'!$A$36,$K$205^A42,IF(A42='Données projet'!$A$36,'Données projet'!$B$36,N41+M42-V41)))</f>
        <v>252.39999999999992</v>
      </c>
      <c r="O42" s="14">
        <f>N42*VLOOKUP('Données projet'!$B$9,Paramètres!$A$1:$I$89,3,0)*VLOOKUP('Données projet'!$B$9,Paramètres!$A$1:$I$89,5,0)</f>
        <v>118.12319999999995</v>
      </c>
      <c r="P42" s="14">
        <f t="shared" si="33"/>
        <v>31.236865730893584</v>
      </c>
      <c r="Q42" s="22">
        <f t="shared" si="53"/>
        <v>260.13544781463958</v>
      </c>
      <c r="R42" s="60">
        <f t="shared" si="0"/>
        <v>553.46878114797289</v>
      </c>
      <c r="S42" s="60">
        <f ca="1">AVERAGE(OFFSET($R$3,0,0,'Données projet'!$E$9+1,1))-AVERAGE(OFFSET($H$3,0,0,'Données projet'!$E$9+1,1))</f>
        <v>399.92909819003523</v>
      </c>
      <c r="T42" s="60">
        <f t="shared" si="34"/>
        <v>163.7053537268381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156.36192000000005</v>
      </c>
      <c r="AK42" s="14">
        <f t="shared" si="35"/>
        <v>40.020841092261293</v>
      </c>
      <c r="AL42" s="22">
        <f t="shared" si="4"/>
        <v>342.0333089023552</v>
      </c>
      <c r="AM42" s="60">
        <f t="shared" si="5"/>
        <v>635.36664223568846</v>
      </c>
      <c r="AN42" s="60">
        <f ca="1">AVERAGE(OFFSET($AM$3,0,0,'Données projet'!$E$10+1,1))-AVERAGE(OFFSET($H$3,0,0,'Données projet'!$E$10+1,1))</f>
        <v>488.7825919901664</v>
      </c>
      <c r="AO42" s="60">
        <f t="shared" si="36"/>
        <v>278.78817181412438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151.69440000000003</v>
      </c>
      <c r="BF42" s="14">
        <f t="shared" si="37"/>
        <v>38.963392010880654</v>
      </c>
      <c r="BG42" s="22">
        <f t="shared" si="7"/>
        <v>332.06232108561716</v>
      </c>
      <c r="BH42" s="60">
        <f t="shared" si="8"/>
        <v>625.39565441895047</v>
      </c>
      <c r="BI42" s="60">
        <f ca="1">AVERAGE(OFFSET($BH$3,0,0,'Données projet'!$E$11+1,1))-AVERAGE(OFFSET($H$3,0,0,'Données projet'!$E$11+1,1))</f>
        <v>475.47920969424894</v>
      </c>
      <c r="BJ42" s="60">
        <f t="shared" si="38"/>
        <v>271.73544012419364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135.35808</v>
      </c>
      <c r="CA42" s="14">
        <f t="shared" si="39"/>
        <v>35.231528980112834</v>
      </c>
      <c r="CB42" s="22">
        <f t="shared" si="10"/>
        <v>297.11023564036316</v>
      </c>
      <c r="CC42" s="60">
        <f t="shared" si="11"/>
        <v>590.44356897369653</v>
      </c>
      <c r="CD42" s="60">
        <f ca="1">AVERAGE(OFFSET($CC$3,0,0,'Données projet'!$E$12+1,1))-AVERAGE(OFFSET($H$3,0,0,'Données projet'!$E$12+1,1))</f>
        <v>428.8489304403459</v>
      </c>
      <c r="CE42" s="60">
        <f t="shared" si="40"/>
        <v>247.01165577562966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144.69312000000002</v>
      </c>
      <c r="CV42" s="14">
        <f t="shared" si="41"/>
        <v>37.370061524802772</v>
      </c>
      <c r="CW42" s="22">
        <f t="shared" si="13"/>
        <v>317.09337448903148</v>
      </c>
      <c r="CX42" s="60">
        <f t="shared" si="14"/>
        <v>610.42670782236473</v>
      </c>
      <c r="CY42" s="60">
        <f ca="1">AVERAGE(OFFSET($CX$3,0,0,'Données projet'!$E$13+1,1))-AVERAGE(OFFSET($H$3,0,0,'Données projet'!$E$13+1,1))</f>
        <v>455.50822833641354</v>
      </c>
      <c r="CZ42" s="60">
        <f t="shared" si="42"/>
        <v>261.14722581688039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161.02944000000002</v>
      </c>
      <c r="DQ42" s="14">
        <f t="shared" si="43"/>
        <v>41.074621732940685</v>
      </c>
      <c r="DR42" s="22">
        <f t="shared" si="16"/>
        <v>351.99790751820501</v>
      </c>
      <c r="DS42" s="60">
        <f t="shared" si="17"/>
        <v>645.33124085153827</v>
      </c>
      <c r="DT42" s="60">
        <f ca="1">AVERAGE(OFFSET($DS$3,0,0,'Données projet'!$E$14+1,1))-AVERAGE(OFFSET($H$3,0,0,'Données projet'!$E$14+1,1))</f>
        <v>502.07782026233912</v>
      </c>
      <c r="DU42" s="60">
        <f t="shared" si="44"/>
        <v>285.83623046025156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267</v>
      </c>
      <c r="L43" s="13">
        <f>VLOOKUP(A43,'Données projet'!$A$35:$I$55,9,0)</f>
        <v>14.6</v>
      </c>
      <c r="M43" s="13">
        <f t="array" ref="M43">INDEX(L:L,MIN(IF(ISNUMBER(L43:L239),ROW(L43:L239),"")))</f>
        <v>14.6</v>
      </c>
      <c r="N43" s="14">
        <f>IF('Données projet'!$A$36&gt;35,N42+M43-V42,IF(A43&lt;'Données projet'!$A$36,$K$205^A43,IF(A43='Données projet'!$A$36,'Données projet'!$B$36,N42+M43-V42)))</f>
        <v>266.99999999999994</v>
      </c>
      <c r="O43" s="14">
        <f>N43*VLOOKUP('Données projet'!$B$9,Paramètres!$A$1:$I$89,3,0)*VLOOKUP('Données projet'!$B$9,Paramètres!$A$1:$I$89,5,0)</f>
        <v>124.95599999999997</v>
      </c>
      <c r="P43" s="14">
        <f t="shared" si="33"/>
        <v>32.828168295117194</v>
      </c>
      <c r="Q43" s="22">
        <f t="shared" si="53"/>
        <v>274.80742644732908</v>
      </c>
      <c r="R43" s="60">
        <f t="shared" si="0"/>
        <v>568.14075978066239</v>
      </c>
      <c r="S43" s="60">
        <f ca="1">AVERAGE(OFFSET($R$3,0,0,'Données projet'!$E$9+1,1))-AVERAGE(OFFSET($H$3,0,0,'Données projet'!$E$9+1,1))</f>
        <v>399.92909819003523</v>
      </c>
      <c r="T43" s="60">
        <f t="shared" si="34"/>
        <v>163.7053537268381</v>
      </c>
      <c r="U43" s="16">
        <f>IF(ISNA(VLOOKUP(A43,'Données projet'!$A$35:$I$55,3,0)),0,VLOOKUP(A43,'Données projet'!$A$35:$I$55,3,0))</f>
        <v>1</v>
      </c>
      <c r="V43" s="16">
        <f>IF(ISNA(VLOOKUP(A43,'Données projet'!$A$35:$I$55,4,0)),0,VLOOKUP(A43,'Données projet'!$A$35:$I$55,4,0))</f>
        <v>91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165.14160000000004</v>
      </c>
      <c r="AK43" s="14">
        <f t="shared" si="35"/>
        <v>42.000074202332975</v>
      </c>
      <c r="AL43" s="22">
        <f t="shared" si="4"/>
        <v>360.77174923572994</v>
      </c>
      <c r="AM43" s="60">
        <f t="shared" si="5"/>
        <v>654.10508256906326</v>
      </c>
      <c r="AN43" s="60">
        <f ca="1">AVERAGE(OFFSET($AM$3,0,0,'Données projet'!$E$10+1,1))-AVERAGE(OFFSET($H$3,0,0,'Données projet'!$E$10+1,1))</f>
        <v>488.7825919901664</v>
      </c>
      <c r="AO43" s="60">
        <f t="shared" si="36"/>
        <v>278.78817181412438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160.21200000000005</v>
      </c>
      <c r="BF43" s="14">
        <f t="shared" si="37"/>
        <v>40.890328912852695</v>
      </c>
      <c r="BG43" s="22">
        <f t="shared" si="7"/>
        <v>350.25322285655176</v>
      </c>
      <c r="BH43" s="60">
        <f t="shared" si="8"/>
        <v>643.58655618988507</v>
      </c>
      <c r="BI43" s="60">
        <f ca="1">AVERAGE(OFFSET($BH$3,0,0,'Données projet'!$E$11+1,1))-AVERAGE(OFFSET($H$3,0,0,'Données projet'!$E$11+1,1))</f>
        <v>475.47920969424894</v>
      </c>
      <c r="BJ43" s="60">
        <f t="shared" si="38"/>
        <v>271.73544012419364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142.95840000000004</v>
      </c>
      <c r="CA43" s="14">
        <f t="shared" si="39"/>
        <v>36.973906370811264</v>
      </c>
      <c r="CB43" s="22">
        <f t="shared" si="10"/>
        <v>313.38210026249641</v>
      </c>
      <c r="CC43" s="60">
        <f t="shared" si="11"/>
        <v>606.71543359582972</v>
      </c>
      <c r="CD43" s="60">
        <f ca="1">AVERAGE(OFFSET($CC$3,0,0,'Données projet'!$E$12+1,1))-AVERAGE(OFFSET($H$3,0,0,'Données projet'!$E$12+1,1))</f>
        <v>428.8489304403459</v>
      </c>
      <c r="CE43" s="60">
        <f t="shared" si="40"/>
        <v>247.01165577562966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152.81760000000003</v>
      </c>
      <c r="CV43" s="14">
        <f t="shared" si="41"/>
        <v>39.218200171484227</v>
      </c>
      <c r="CW43" s="22">
        <f t="shared" si="13"/>
        <v>334.46235196533502</v>
      </c>
      <c r="CX43" s="60">
        <f t="shared" si="14"/>
        <v>627.79568529866833</v>
      </c>
      <c r="CY43" s="60">
        <f ca="1">AVERAGE(OFFSET($CX$3,0,0,'Données projet'!$E$13+1,1))-AVERAGE(OFFSET($H$3,0,0,'Données projet'!$E$13+1,1))</f>
        <v>455.50822833641354</v>
      </c>
      <c r="CZ43" s="60">
        <f t="shared" si="42"/>
        <v>261.14722581688039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170.07120000000003</v>
      </c>
      <c r="DQ43" s="14">
        <f t="shared" si="43"/>
        <v>43.10596962815594</v>
      </c>
      <c r="DR43" s="22">
        <f t="shared" si="16"/>
        <v>371.28357043570503</v>
      </c>
      <c r="DS43" s="60">
        <f t="shared" si="17"/>
        <v>664.61690376903834</v>
      </c>
      <c r="DT43" s="60">
        <f ca="1">AVERAGE(OFFSET($DS$3,0,0,'Données projet'!$E$14+1,1))-AVERAGE(OFFSET($H$3,0,0,'Données projet'!$E$14+1,1))</f>
        <v>502.07782026233912</v>
      </c>
      <c r="DU43" s="60">
        <f t="shared" si="44"/>
        <v>285.83623046025156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20.399999999999999</v>
      </c>
      <c r="N44" s="14">
        <f>IF('Données projet'!$A$36&gt;35,N43+M44-V43,IF(A44&lt;'Données projet'!$A$36,$K$205^A44,IF(A44='Données projet'!$A$36,'Données projet'!$B$36,N43+M44-V43)))</f>
        <v>196.39999999999992</v>
      </c>
      <c r="O44" s="14">
        <f>N44*VLOOKUP('Données projet'!$B$9,Paramètres!$A$1:$I$89,3,0)*VLOOKUP('Données projet'!$B$9,Paramètres!$A$1:$I$89,5,0)</f>
        <v>91.915199999999956</v>
      </c>
      <c r="P44" s="14">
        <f t="shared" si="33"/>
        <v>25.026557534351902</v>
      </c>
      <c r="Q44" s="22">
        <f t="shared" si="53"/>
        <v>203.67356103899616</v>
      </c>
      <c r="R44" s="60">
        <f t="shared" si="0"/>
        <v>497.0068943723295</v>
      </c>
      <c r="S44" s="60">
        <f ca="1">AVERAGE(OFFSET($R$3,0,0,'Données projet'!$E$9+1,1))-AVERAGE(OFFSET($H$3,0,0,'Données projet'!$E$9+1,1))</f>
        <v>399.92909819003523</v>
      </c>
      <c r="T44" s="60">
        <f t="shared" si="34"/>
        <v>163.7053537268381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130.02288000000004</v>
      </c>
      <c r="AK44" s="14">
        <f t="shared" si="35"/>
        <v>34.00164617442524</v>
      </c>
      <c r="AL44" s="22">
        <f t="shared" si="4"/>
        <v>285.67604975379072</v>
      </c>
      <c r="AM44" s="60">
        <f t="shared" si="5"/>
        <v>579.00938308712398</v>
      </c>
      <c r="AN44" s="60">
        <f ca="1">AVERAGE(OFFSET($AM$3,0,0,'Données projet'!$E$10+1,1))-AVERAGE(OFFSET($H$3,0,0,'Données projet'!$E$10+1,1))</f>
        <v>488.7825919901664</v>
      </c>
      <c r="AO44" s="60">
        <f t="shared" si="36"/>
        <v>278.78817181412438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126.14160000000005</v>
      </c>
      <c r="BF44" s="14">
        <f t="shared" si="37"/>
        <v>33.10323903126482</v>
      </c>
      <c r="BG44" s="22">
        <f t="shared" si="7"/>
        <v>277.35142797945298</v>
      </c>
      <c r="BH44" s="60">
        <f t="shared" si="8"/>
        <v>570.68476131278635</v>
      </c>
      <c r="BI44" s="60">
        <f ca="1">AVERAGE(OFFSET($BH$3,0,0,'Données projet'!$E$11+1,1))-AVERAGE(OFFSET($H$3,0,0,'Données projet'!$E$11+1,1))</f>
        <v>475.47920969424894</v>
      </c>
      <c r="BJ44" s="60">
        <f t="shared" si="38"/>
        <v>271.73544012419364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112.55712000000003</v>
      </c>
      <c r="CA44" s="14">
        <f t="shared" si="39"/>
        <v>29.932653834140599</v>
      </c>
      <c r="CB44" s="22">
        <f t="shared" si="10"/>
        <v>248.16968942779496</v>
      </c>
      <c r="CC44" s="60">
        <f t="shared" si="11"/>
        <v>541.50302276112825</v>
      </c>
      <c r="CD44" s="60">
        <f ca="1">AVERAGE(OFFSET($CC$3,0,0,'Données projet'!$E$12+1,1))-AVERAGE(OFFSET($H$3,0,0,'Données projet'!$E$12+1,1))</f>
        <v>428.8489304403459</v>
      </c>
      <c r="CE44" s="60">
        <f t="shared" si="40"/>
        <v>247.01165577562966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120.31968000000002</v>
      </c>
      <c r="CV44" s="14">
        <f t="shared" si="41"/>
        <v>31.74954785566829</v>
      </c>
      <c r="CW44" s="22">
        <f t="shared" si="13"/>
        <v>264.85390518195561</v>
      </c>
      <c r="CX44" s="60">
        <f t="shared" si="14"/>
        <v>558.18723851528898</v>
      </c>
      <c r="CY44" s="60">
        <f ca="1">AVERAGE(OFFSET($CX$3,0,0,'Données projet'!$E$13+1,1))-AVERAGE(OFFSET($H$3,0,0,'Données projet'!$E$13+1,1))</f>
        <v>455.50822833641354</v>
      </c>
      <c r="CZ44" s="60">
        <f t="shared" si="42"/>
        <v>261.14722581688039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133.90416000000002</v>
      </c>
      <c r="DQ44" s="14">
        <f t="shared" si="43"/>
        <v>34.896936615903982</v>
      </c>
      <c r="DR44" s="22">
        <f t="shared" si="16"/>
        <v>293.99524327269938</v>
      </c>
      <c r="DS44" s="60">
        <f t="shared" si="17"/>
        <v>587.3285766060327</v>
      </c>
      <c r="DT44" s="60">
        <f ca="1">AVERAGE(OFFSET($DS$3,0,0,'Données projet'!$E$14+1,1))-AVERAGE(OFFSET($H$3,0,0,'Données projet'!$E$14+1,1))</f>
        <v>502.07782026233912</v>
      </c>
      <c r="DU44" s="60">
        <f t="shared" si="44"/>
        <v>285.83623046025156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20.399999999999999</v>
      </c>
      <c r="N45" s="14">
        <f>IF('Données projet'!$A$36&gt;35,N44+M45-V44,IF(A45&lt;'Données projet'!$A$36,$K$205^A45,IF(A45='Données projet'!$A$36,'Données projet'!$B$36,N44+M45-V44)))</f>
        <v>216.79999999999993</v>
      </c>
      <c r="O45" s="14">
        <f>N45*VLOOKUP('Données projet'!$B$9,Paramètres!$A$1:$I$89,3,0)*VLOOKUP('Données projet'!$B$9,Paramètres!$A$1:$I$89,5,0)</f>
        <v>101.46239999999997</v>
      </c>
      <c r="P45" s="14">
        <f t="shared" si="33"/>
        <v>27.310099257465147</v>
      </c>
      <c r="Q45" s="22">
        <f t="shared" si="53"/>
        <v>224.27876954008505</v>
      </c>
      <c r="R45" s="60">
        <f t="shared" si="0"/>
        <v>517.61210287341839</v>
      </c>
      <c r="S45" s="60">
        <f ca="1">AVERAGE(OFFSET($R$3,0,0,'Données projet'!$E$9+1,1))-AVERAGE(OFFSET($H$3,0,0,'Données projet'!$E$9+1,1))</f>
        <v>399.92909819003523</v>
      </c>
      <c r="T45" s="60">
        <f t="shared" si="34"/>
        <v>163.7053537268381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138.80256000000006</v>
      </c>
      <c r="AK45" s="14">
        <f t="shared" si="35"/>
        <v>36.022551816496033</v>
      </c>
      <c r="AL45" s="22">
        <f t="shared" si="4"/>
        <v>304.48706974706403</v>
      </c>
      <c r="AM45" s="60">
        <f t="shared" si="5"/>
        <v>597.82040308039734</v>
      </c>
      <c r="AN45" s="60">
        <f ca="1">AVERAGE(OFFSET($AM$3,0,0,'Données projet'!$E$10+1,1))-AVERAGE(OFFSET($H$3,0,0,'Données projet'!$E$10+1,1))</f>
        <v>488.7825919901664</v>
      </c>
      <c r="AO45" s="60">
        <f t="shared" si="36"/>
        <v>278.78817181412438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134.65920000000006</v>
      </c>
      <c r="BF45" s="14">
        <f t="shared" si="37"/>
        <v>35.07074737441733</v>
      </c>
      <c r="BG45" s="22">
        <f t="shared" si="7"/>
        <v>295.61299167711024</v>
      </c>
      <c r="BH45" s="60">
        <f t="shared" si="8"/>
        <v>588.94632501044362</v>
      </c>
      <c r="BI45" s="60">
        <f ca="1">AVERAGE(OFFSET($BH$3,0,0,'Données projet'!$E$11+1,1))-AVERAGE(OFFSET($H$3,0,0,'Données projet'!$E$11+1,1))</f>
        <v>475.47920969424894</v>
      </c>
      <c r="BJ45" s="60">
        <f t="shared" si="38"/>
        <v>271.73544012419364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120.15744000000002</v>
      </c>
      <c r="CA45" s="14">
        <f t="shared" si="39"/>
        <v>31.711716786129845</v>
      </c>
      <c r="CB45" s="22">
        <f t="shared" si="10"/>
        <v>264.50544806917623</v>
      </c>
      <c r="CC45" s="60">
        <f t="shared" si="11"/>
        <v>557.83878140250954</v>
      </c>
      <c r="CD45" s="60">
        <f ca="1">AVERAGE(OFFSET($CC$3,0,0,'Données projet'!$E$12+1,1))-AVERAGE(OFFSET($H$3,0,0,'Données projet'!$E$12+1,1))</f>
        <v>428.8489304403459</v>
      </c>
      <c r="CE45" s="60">
        <f t="shared" si="40"/>
        <v>247.01165577562966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128.44416000000004</v>
      </c>
      <c r="CV45" s="14">
        <f t="shared" si="41"/>
        <v>33.636598855068954</v>
      </c>
      <c r="CW45" s="22">
        <f t="shared" si="13"/>
        <v>282.29065500591184</v>
      </c>
      <c r="CX45" s="60">
        <f t="shared" si="14"/>
        <v>575.62398833924522</v>
      </c>
      <c r="CY45" s="60">
        <f ca="1">AVERAGE(OFFSET($CX$3,0,0,'Données projet'!$E$13+1,1))-AVERAGE(OFFSET($H$3,0,0,'Données projet'!$E$13+1,1))</f>
        <v>455.50822833641354</v>
      </c>
      <c r="CZ45" s="60">
        <f t="shared" si="42"/>
        <v>261.14722581688039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142.94592000000003</v>
      </c>
      <c r="DQ45" s="14">
        <f t="shared" si="43"/>
        <v>36.971054314096854</v>
      </c>
      <c r="DR45" s="22">
        <f t="shared" si="16"/>
        <v>313.35539693038538</v>
      </c>
      <c r="DS45" s="60">
        <f t="shared" si="17"/>
        <v>606.68873026371875</v>
      </c>
      <c r="DT45" s="60">
        <f ca="1">AVERAGE(OFFSET($DS$3,0,0,'Données projet'!$E$14+1,1))-AVERAGE(OFFSET($H$3,0,0,'Données projet'!$E$14+1,1))</f>
        <v>502.07782026233912</v>
      </c>
      <c r="DU45" s="60">
        <f t="shared" si="44"/>
        <v>285.83623046025156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20.399999999999999</v>
      </c>
      <c r="N46" s="14">
        <f>IF('Données projet'!$A$36&gt;35,N45+M46-V45,IF(A46&lt;'Données projet'!$A$36,$K$205^A46,IF(A46='Données projet'!$A$36,'Données projet'!$B$36,N45+M46-V45)))</f>
        <v>237.19999999999993</v>
      </c>
      <c r="O46" s="14">
        <f>N46*VLOOKUP('Données projet'!$B$9,Paramètres!$A$1:$I$89,3,0)*VLOOKUP('Données projet'!$B$9,Paramètres!$A$1:$I$89,5,0)</f>
        <v>111.00959999999996</v>
      </c>
      <c r="P46" s="14">
        <f t="shared" si="33"/>
        <v>29.568727576170897</v>
      </c>
      <c r="Q46" s="22">
        <f t="shared" si="53"/>
        <v>244.8405871951642</v>
      </c>
      <c r="R46" s="60">
        <f t="shared" si="0"/>
        <v>538.17392052849755</v>
      </c>
      <c r="S46" s="60">
        <f ca="1">AVERAGE(OFFSET($R$3,0,0,'Données projet'!$E$9+1,1))-AVERAGE(OFFSET($H$3,0,0,'Données projet'!$E$9+1,1))</f>
        <v>399.92909819003523</v>
      </c>
      <c r="T46" s="60">
        <f t="shared" si="34"/>
        <v>163.7053537268381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147.58224000000007</v>
      </c>
      <c r="AK46" s="14">
        <f t="shared" si="35"/>
        <v>38.028622437771823</v>
      </c>
      <c r="AL46" s="22">
        <f t="shared" si="4"/>
        <v>323.27225207911937</v>
      </c>
      <c r="AM46" s="60">
        <f t="shared" si="5"/>
        <v>616.60558541245268</v>
      </c>
      <c r="AN46" s="60">
        <f ca="1">AVERAGE(OFFSET($AM$3,0,0,'Données projet'!$E$10+1,1))-AVERAGE(OFFSET($H$3,0,0,'Données projet'!$E$10+1,1))</f>
        <v>488.7825919901664</v>
      </c>
      <c r="AO46" s="60">
        <f t="shared" si="36"/>
        <v>278.78817181412438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0">
        <f t="shared" si="8"/>
        <v>607.18273374145838</v>
      </c>
      <c r="BI46" s="60">
        <f ca="1">AVERAGE(OFFSET($BH$3,0,0,'Données projet'!$E$11+1,1))-AVERAGE(OFFSET($H$3,0,0,'Données projet'!$E$11+1,1))</f>
        <v>475.47920969424894</v>
      </c>
      <c r="BJ46" s="60">
        <f t="shared" si="38"/>
        <v>271.73544012419364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127.75776000000003</v>
      </c>
      <c r="CA46" s="14">
        <f t="shared" si="39"/>
        <v>33.477720030956604</v>
      </c>
      <c r="CB46" s="22">
        <f t="shared" si="10"/>
        <v>280.81846105391611</v>
      </c>
      <c r="CC46" s="60">
        <f t="shared" si="11"/>
        <v>574.15179438724942</v>
      </c>
      <c r="CD46" s="60">
        <f ca="1">AVERAGE(OFFSET($CC$3,0,0,'Données projet'!$E$12+1,1))-AVERAGE(OFFSET($H$3,0,0,'Données projet'!$E$12+1,1))</f>
        <v>428.8489304403459</v>
      </c>
      <c r="CE46" s="60">
        <f t="shared" si="40"/>
        <v>247.01165577562966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136.56864000000004</v>
      </c>
      <c r="CV46" s="14">
        <f t="shared" si="41"/>
        <v>35.509797430964703</v>
      </c>
      <c r="CW46" s="22">
        <f t="shared" si="13"/>
        <v>299.70327852559694</v>
      </c>
      <c r="CX46" s="60">
        <f t="shared" si="14"/>
        <v>593.0366118589302</v>
      </c>
      <c r="CY46" s="60">
        <f ca="1">AVERAGE(OFFSET($CX$3,0,0,'Données projet'!$E$13+1,1))-AVERAGE(OFFSET($H$3,0,0,'Données projet'!$E$13+1,1))</f>
        <v>455.50822833641354</v>
      </c>
      <c r="CZ46" s="60">
        <f t="shared" si="42"/>
        <v>261.14722581688039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151.98768000000004</v>
      </c>
      <c r="DQ46" s="14">
        <f t="shared" si="43"/>
        <v>39.029946373574369</v>
      </c>
      <c r="DR46" s="22">
        <f t="shared" si="16"/>
        <v>332.68903260064207</v>
      </c>
      <c r="DS46" s="60">
        <f t="shared" si="17"/>
        <v>626.02236593397538</v>
      </c>
      <c r="DT46" s="60">
        <f ca="1">AVERAGE(OFFSET($DS$3,0,0,'Données projet'!$E$14+1,1))-AVERAGE(OFFSET($H$3,0,0,'Données projet'!$E$14+1,1))</f>
        <v>502.07782026233912</v>
      </c>
      <c r="DU46" s="60">
        <f t="shared" si="44"/>
        <v>285.83623046025156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20.399999999999999</v>
      </c>
      <c r="N47" s="14">
        <f>IF('Données projet'!$A$36&gt;35,N46+M47-V46,IF(A47&lt;'Données projet'!$A$36,$K$205^A47,IF(A47='Données projet'!$A$36,'Données projet'!$B$36,N46+M47-V46)))</f>
        <v>257.59999999999991</v>
      </c>
      <c r="O47" s="14">
        <f>N47*VLOOKUP('Données projet'!$B$9,Paramètres!$A$1:$I$89,3,0)*VLOOKUP('Données projet'!$B$9,Paramètres!$A$1:$I$89,5,0)</f>
        <v>120.55679999999995</v>
      </c>
      <c r="P47" s="14">
        <f t="shared" si="33"/>
        <v>31.804828741198779</v>
      </c>
      <c r="Q47" s="22">
        <f t="shared" si="53"/>
        <v>265.36317005758775</v>
      </c>
      <c r="R47" s="60">
        <f t="shared" si="0"/>
        <v>558.69650339092107</v>
      </c>
      <c r="S47" s="60">
        <f ca="1">AVERAGE(OFFSET($R$3,0,0,'Données projet'!$E$9+1,1))-AVERAGE(OFFSET($H$3,0,0,'Données projet'!$E$9+1,1))</f>
        <v>399.92909819003523</v>
      </c>
      <c r="T47" s="60">
        <f t="shared" si="34"/>
        <v>163.7053537268381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156.36192000000008</v>
      </c>
      <c r="AK47" s="14">
        <f t="shared" si="35"/>
        <v>40.020841092261328</v>
      </c>
      <c r="AL47" s="22">
        <f t="shared" si="4"/>
        <v>342.0333089023552</v>
      </c>
      <c r="AM47" s="60">
        <f t="shared" si="5"/>
        <v>635.36664223568846</v>
      </c>
      <c r="AN47" s="60">
        <f ca="1">AVERAGE(OFFSET($AM$3,0,0,'Données projet'!$E$10+1,1))-AVERAGE(OFFSET($H$3,0,0,'Données projet'!$E$10+1,1))</f>
        <v>488.7825919901664</v>
      </c>
      <c r="AO47" s="60">
        <f t="shared" si="36"/>
        <v>278.78817181412438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151.69440000000006</v>
      </c>
      <c r="BF47" s="14">
        <f t="shared" si="37"/>
        <v>38.963392010880654</v>
      </c>
      <c r="BG47" s="22">
        <f t="shared" si="7"/>
        <v>332.06232108561721</v>
      </c>
      <c r="BH47" s="60">
        <f t="shared" si="8"/>
        <v>625.39565441895047</v>
      </c>
      <c r="BI47" s="60">
        <f ca="1">AVERAGE(OFFSET($BH$3,0,0,'Données projet'!$E$11+1,1))-AVERAGE(OFFSET($H$3,0,0,'Données projet'!$E$11+1,1))</f>
        <v>475.47920969424894</v>
      </c>
      <c r="BJ47" s="60">
        <f t="shared" si="38"/>
        <v>271.73544012419364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135.35808000000006</v>
      </c>
      <c r="CA47" s="14">
        <f t="shared" si="39"/>
        <v>35.231528980112834</v>
      </c>
      <c r="CB47" s="22">
        <f t="shared" si="10"/>
        <v>297.11023564036327</v>
      </c>
      <c r="CC47" s="60">
        <f t="shared" si="11"/>
        <v>590.44356897369653</v>
      </c>
      <c r="CD47" s="60">
        <f ca="1">AVERAGE(OFFSET($CC$3,0,0,'Données projet'!$E$12+1,1))-AVERAGE(OFFSET($H$3,0,0,'Données projet'!$E$12+1,1))</f>
        <v>428.8489304403459</v>
      </c>
      <c r="CE47" s="60">
        <f t="shared" si="40"/>
        <v>247.01165577562966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144.69312000000005</v>
      </c>
      <c r="CV47" s="14">
        <f t="shared" si="41"/>
        <v>37.370061524802772</v>
      </c>
      <c r="CW47" s="22">
        <f t="shared" si="13"/>
        <v>317.09337448903153</v>
      </c>
      <c r="CX47" s="60">
        <f t="shared" si="14"/>
        <v>610.42670782236485</v>
      </c>
      <c r="CY47" s="60">
        <f ca="1">AVERAGE(OFFSET($CX$3,0,0,'Données projet'!$E$13+1,1))-AVERAGE(OFFSET($H$3,0,0,'Données projet'!$E$13+1,1))</f>
        <v>455.50822833641354</v>
      </c>
      <c r="CZ47" s="60">
        <f t="shared" si="42"/>
        <v>261.14722581688039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161.02944000000005</v>
      </c>
      <c r="DQ47" s="14">
        <f t="shared" si="43"/>
        <v>41.074621732940727</v>
      </c>
      <c r="DR47" s="22">
        <f t="shared" si="16"/>
        <v>351.99790751820518</v>
      </c>
      <c r="DS47" s="60">
        <f t="shared" si="17"/>
        <v>645.3312408515385</v>
      </c>
      <c r="DT47" s="60">
        <f ca="1">AVERAGE(OFFSET($DS$3,0,0,'Données projet'!$E$14+1,1))-AVERAGE(OFFSET($H$3,0,0,'Données projet'!$E$14+1,1))</f>
        <v>502.07782026233912</v>
      </c>
      <c r="DU47" s="60">
        <f t="shared" si="44"/>
        <v>285.83623046025156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20.399999999999999</v>
      </c>
      <c r="N48" s="14">
        <f>IF('Données projet'!$A$36&gt;35,N47+M48-V47,IF(A48&lt;'Données projet'!$A$36,$K$205^A48,IF(A48='Données projet'!$A$36,'Données projet'!$B$36,N47+M48-V47)))</f>
        <v>277.99999999999989</v>
      </c>
      <c r="O48" s="14">
        <f>N48*VLOOKUP('Données projet'!$B$9,Paramètres!$A$1:$I$89,3,0)*VLOOKUP('Données projet'!$B$9,Paramètres!$A$1:$I$89,5,0)</f>
        <v>130.10399999999996</v>
      </c>
      <c r="P48" s="14">
        <f t="shared" si="33"/>
        <v>34.020389560268086</v>
      </c>
      <c r="Q48" s="22">
        <f t="shared" si="53"/>
        <v>285.84997848413349</v>
      </c>
      <c r="R48" s="60">
        <f t="shared" si="0"/>
        <v>579.1833118174668</v>
      </c>
      <c r="S48" s="60">
        <f ca="1">AVERAGE(OFFSET($R$3,0,0,'Données projet'!$E$9+1,1))-AVERAGE(OFFSET($H$3,0,0,'Données projet'!$E$9+1,1))</f>
        <v>399.92909819003523</v>
      </c>
      <c r="T48" s="60">
        <f t="shared" si="34"/>
        <v>163.7053537268381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165.14160000000007</v>
      </c>
      <c r="AK48" s="14">
        <f t="shared" si="35"/>
        <v>42.00007420233301</v>
      </c>
      <c r="AL48" s="22">
        <f t="shared" si="4"/>
        <v>360.77174923573011</v>
      </c>
      <c r="AM48" s="60">
        <f t="shared" si="5"/>
        <v>654.10508256906337</v>
      </c>
      <c r="AN48" s="60">
        <f ca="1">AVERAGE(OFFSET($AM$3,0,0,'Données projet'!$E$10+1,1))-AVERAGE(OFFSET($H$3,0,0,'Données projet'!$E$10+1,1))</f>
        <v>488.7825919901664</v>
      </c>
      <c r="AO48" s="60">
        <f t="shared" si="36"/>
        <v>278.78817181412438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160.21200000000007</v>
      </c>
      <c r="BF48" s="14">
        <f t="shared" si="37"/>
        <v>40.890328912852731</v>
      </c>
      <c r="BG48" s="22">
        <f t="shared" si="7"/>
        <v>350.25322285655193</v>
      </c>
      <c r="BH48" s="60">
        <f t="shared" si="8"/>
        <v>643.58655618988519</v>
      </c>
      <c r="BI48" s="60">
        <f ca="1">AVERAGE(OFFSET($BH$3,0,0,'Données projet'!$E$11+1,1))-AVERAGE(OFFSET($H$3,0,0,'Données projet'!$E$11+1,1))</f>
        <v>475.47920969424894</v>
      </c>
      <c r="BJ48" s="60">
        <f t="shared" si="38"/>
        <v>271.73544012419364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0">
        <f t="shared" si="11"/>
        <v>606.71543359582972</v>
      </c>
      <c r="CD48" s="60">
        <f ca="1">AVERAGE(OFFSET($CC$3,0,0,'Données projet'!$E$12+1,1))-AVERAGE(OFFSET($H$3,0,0,'Données projet'!$E$12+1,1))</f>
        <v>428.8489304403459</v>
      </c>
      <c r="CE48" s="60">
        <f t="shared" si="40"/>
        <v>247.01165577562966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152.81760000000006</v>
      </c>
      <c r="CV48" s="14">
        <f t="shared" si="41"/>
        <v>39.218200171484227</v>
      </c>
      <c r="CW48" s="22">
        <f t="shared" si="13"/>
        <v>334.46235196533513</v>
      </c>
      <c r="CX48" s="60">
        <f t="shared" si="14"/>
        <v>627.79568529866845</v>
      </c>
      <c r="CY48" s="60">
        <f ca="1">AVERAGE(OFFSET($CX$3,0,0,'Données projet'!$E$13+1,1))-AVERAGE(OFFSET($H$3,0,0,'Données projet'!$E$13+1,1))</f>
        <v>455.50822833641354</v>
      </c>
      <c r="CZ48" s="60">
        <f t="shared" si="42"/>
        <v>261.14722581688039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170.07120000000003</v>
      </c>
      <c r="DQ48" s="14">
        <f t="shared" si="43"/>
        <v>43.10596962815594</v>
      </c>
      <c r="DR48" s="22">
        <f t="shared" si="16"/>
        <v>371.28357043570503</v>
      </c>
      <c r="DS48" s="60">
        <f t="shared" si="17"/>
        <v>664.61690376903834</v>
      </c>
      <c r="DT48" s="60">
        <f ca="1">AVERAGE(OFFSET($DS$3,0,0,'Données projet'!$E$14+1,1))-AVERAGE(OFFSET($H$3,0,0,'Données projet'!$E$14+1,1))</f>
        <v>502.07782026233912</v>
      </c>
      <c r="DU48" s="60">
        <f t="shared" si="44"/>
        <v>285.83623046025156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20.399999999999999</v>
      </c>
      <c r="N49" s="14">
        <f>IF('Données projet'!$A$36&gt;35,N48+M49-V48,IF(A49&lt;'Données projet'!$A$36,$K$205^A49,IF(A49='Données projet'!$A$36,'Données projet'!$B$36,N48+M49-V48)))</f>
        <v>298.39999999999986</v>
      </c>
      <c r="O49" s="14">
        <f>N49*VLOOKUP('Données projet'!$B$9,Paramètres!$A$1:$I$89,3,0)*VLOOKUP('Données projet'!$B$9,Paramètres!$A$1:$I$89,5,0)</f>
        <v>139.65119999999993</v>
      </c>
      <c r="P49" s="14">
        <f t="shared" si="33"/>
        <v>36.217088715919452</v>
      </c>
      <c r="Q49" s="22">
        <f t="shared" si="53"/>
        <v>306.30393618022629</v>
      </c>
      <c r="R49" s="60">
        <f t="shared" si="0"/>
        <v>599.63726951355966</v>
      </c>
      <c r="S49" s="60">
        <f ca="1">AVERAGE(OFFSET($R$3,0,0,'Données projet'!$E$9+1,1))-AVERAGE(OFFSET($H$3,0,0,'Données projet'!$E$9+1,1))</f>
        <v>399.92909819003523</v>
      </c>
      <c r="T49" s="60">
        <f t="shared" si="34"/>
        <v>163.7053537268381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173.71224000000007</v>
      </c>
      <c r="AK49" s="14">
        <f t="shared" si="35"/>
        <v>43.920393697465656</v>
      </c>
      <c r="AL49" s="22">
        <f t="shared" si="4"/>
        <v>379.04350368975275</v>
      </c>
      <c r="AM49" s="60">
        <f t="shared" si="5"/>
        <v>672.37683702308607</v>
      </c>
      <c r="AN49" s="60">
        <f ca="1">AVERAGE(OFFSET($AM$3,0,0,'Données projet'!$E$10+1,1))-AVERAGE(OFFSET($H$3,0,0,'Données projet'!$E$10+1,1))</f>
        <v>488.7825919901664</v>
      </c>
      <c r="AO49" s="60">
        <f t="shared" si="36"/>
        <v>278.78817181412438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168.52680000000007</v>
      </c>
      <c r="BF49" s="14">
        <f t="shared" si="37"/>
        <v>42.759908842532369</v>
      </c>
      <c r="BG49" s="22">
        <f t="shared" si="7"/>
        <v>367.991017900744</v>
      </c>
      <c r="BH49" s="60">
        <f t="shared" si="8"/>
        <v>661.32435123407731</v>
      </c>
      <c r="BI49" s="60">
        <f ca="1">AVERAGE(OFFSET($BH$3,0,0,'Données projet'!$E$11+1,1))-AVERAGE(OFFSET($H$3,0,0,'Données projet'!$E$11+1,1))</f>
        <v>475.47920969424894</v>
      </c>
      <c r="BJ49" s="60">
        <f t="shared" si="38"/>
        <v>271.73544012419364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150.37776000000002</v>
      </c>
      <c r="CA49" s="14">
        <f t="shared" si="39"/>
        <v>38.664420365454049</v>
      </c>
      <c r="CB49" s="22">
        <f t="shared" si="10"/>
        <v>329.24846413649914</v>
      </c>
      <c r="CC49" s="60">
        <f t="shared" si="11"/>
        <v>622.58179746983251</v>
      </c>
      <c r="CD49" s="60">
        <f ca="1">AVERAGE(OFFSET($CC$3,0,0,'Données projet'!$E$12+1,1))-AVERAGE(OFFSET($H$3,0,0,'Données projet'!$E$12+1,1))</f>
        <v>428.8489304403459</v>
      </c>
      <c r="CE49" s="60">
        <f t="shared" si="40"/>
        <v>247.01165577562966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160.74864000000005</v>
      </c>
      <c r="CV49" s="14">
        <f t="shared" si="41"/>
        <v>41.011327345272264</v>
      </c>
      <c r="CW49" s="22">
        <f t="shared" si="13"/>
        <v>351.39860979301596</v>
      </c>
      <c r="CX49" s="60">
        <f t="shared" si="14"/>
        <v>644.73194312634928</v>
      </c>
      <c r="CY49" s="60">
        <f ca="1">AVERAGE(OFFSET($CX$3,0,0,'Données projet'!$E$13+1,1))-AVERAGE(OFFSET($H$3,0,0,'Données projet'!$E$13+1,1))</f>
        <v>455.50822833641354</v>
      </c>
      <c r="CZ49" s="60">
        <f t="shared" si="42"/>
        <v>261.14722581688039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178.89768000000004</v>
      </c>
      <c r="DQ49" s="14">
        <f t="shared" si="43"/>
        <v>45.076852665999411</v>
      </c>
      <c r="DR49" s="22">
        <f t="shared" si="16"/>
        <v>390.08897772661572</v>
      </c>
      <c r="DS49" s="60">
        <f t="shared" si="17"/>
        <v>683.42231105994904</v>
      </c>
      <c r="DT49" s="60">
        <f ca="1">AVERAGE(OFFSET($DS$3,0,0,'Données projet'!$E$14+1,1))-AVERAGE(OFFSET($H$3,0,0,'Données projet'!$E$14+1,1))</f>
        <v>502.07782026233912</v>
      </c>
      <c r="DU49" s="60">
        <f t="shared" si="44"/>
        <v>285.83623046025156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20.399999999999999</v>
      </c>
      <c r="N50" s="14">
        <f>IF('Données projet'!$A$36&gt;35,N49+M50-V49,IF(A50&lt;'Données projet'!$A$36,$K$205^A50,IF(A50='Données projet'!$A$36,'Données projet'!$B$36,N49+M50-V49)))</f>
        <v>318.79999999999984</v>
      </c>
      <c r="O50" s="14">
        <f>N50*VLOOKUP('Données projet'!$B$9,Paramètres!$A$1:$I$89,3,0)*VLOOKUP('Données projet'!$B$9,Paramètres!$A$1:$I$89,5,0)</f>
        <v>149.19839999999994</v>
      </c>
      <c r="P50" s="14">
        <f t="shared" si="33"/>
        <v>38.396362373864498</v>
      </c>
      <c r="Q50" s="22">
        <f t="shared" si="53"/>
        <v>326.72754446781386</v>
      </c>
      <c r="R50" s="60">
        <f t="shared" si="0"/>
        <v>620.06087780114717</v>
      </c>
      <c r="S50" s="60">
        <f ca="1">AVERAGE(OFFSET($R$3,0,0,'Données projet'!$E$9+1,1))-AVERAGE(OFFSET($H$3,0,0,'Données projet'!$E$9+1,1))</f>
        <v>399.92909819003523</v>
      </c>
      <c r="T50" s="60">
        <f t="shared" si="34"/>
        <v>163.7053537268381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182.28288000000006</v>
      </c>
      <c r="AK50" s="14">
        <f t="shared" si="35"/>
        <v>45.829711768683602</v>
      </c>
      <c r="AL50" s="22">
        <f t="shared" si="4"/>
        <v>397.29609733045737</v>
      </c>
      <c r="AM50" s="60">
        <f t="shared" si="5"/>
        <v>690.62943066379069</v>
      </c>
      <c r="AN50" s="60">
        <f ca="1">AVERAGE(OFFSET($AM$3,0,0,'Données projet'!$E$10+1,1))-AVERAGE(OFFSET($H$3,0,0,'Données projet'!$E$10+1,1))</f>
        <v>488.7825919901664</v>
      </c>
      <c r="AO50" s="60">
        <f t="shared" si="36"/>
        <v>278.78817181412438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176.84160000000006</v>
      </c>
      <c r="BF50" s="14">
        <f t="shared" si="37"/>
        <v>44.618778032982952</v>
      </c>
      <c r="BG50" s="22">
        <f t="shared" si="7"/>
        <v>385.71015840744536</v>
      </c>
      <c r="BH50" s="60">
        <f t="shared" si="8"/>
        <v>679.04349174077868</v>
      </c>
      <c r="BI50" s="60">
        <f ca="1">AVERAGE(OFFSET($BH$3,0,0,'Données projet'!$E$11+1,1))-AVERAGE(OFFSET($H$3,0,0,'Données projet'!$E$11+1,1))</f>
        <v>475.47920969424894</v>
      </c>
      <c r="BJ50" s="60">
        <f t="shared" si="38"/>
        <v>271.73544012419364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157.79712000000004</v>
      </c>
      <c r="CA50" s="14">
        <f t="shared" si="39"/>
        <v>40.345249481546155</v>
      </c>
      <c r="CB50" s="22">
        <f t="shared" si="10"/>
        <v>345.09796018035962</v>
      </c>
      <c r="CC50" s="60">
        <f t="shared" si="11"/>
        <v>638.43129351369294</v>
      </c>
      <c r="CD50" s="60">
        <f ca="1">AVERAGE(OFFSET($CC$3,0,0,'Données projet'!$E$12+1,1))-AVERAGE(OFFSET($H$3,0,0,'Données projet'!$E$12+1,1))</f>
        <v>428.8489304403459</v>
      </c>
      <c r="CE50" s="60">
        <f t="shared" si="40"/>
        <v>247.01165577562966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168.67968000000002</v>
      </c>
      <c r="CV50" s="14">
        <f t="shared" si="41"/>
        <v>42.794181774227013</v>
      </c>
      <c r="CW50" s="22">
        <f t="shared" si="13"/>
        <v>368.3169759234454</v>
      </c>
      <c r="CX50" s="60">
        <f t="shared" si="14"/>
        <v>661.65030925677866</v>
      </c>
      <c r="CY50" s="60">
        <f ca="1">AVERAGE(OFFSET($CX$3,0,0,'Données projet'!$E$13+1,1))-AVERAGE(OFFSET($H$3,0,0,'Données projet'!$E$13+1,1))</f>
        <v>455.50822833641354</v>
      </c>
      <c r="CZ50" s="60">
        <f t="shared" si="42"/>
        <v>261.14722581688039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187.72416000000004</v>
      </c>
      <c r="DQ50" s="14">
        <f t="shared" si="43"/>
        <v>47.036444603668812</v>
      </c>
      <c r="DR50" s="22">
        <f t="shared" si="16"/>
        <v>408.87471968472323</v>
      </c>
      <c r="DS50" s="60">
        <f t="shared" si="17"/>
        <v>702.20805301805649</v>
      </c>
      <c r="DT50" s="60">
        <f ca="1">AVERAGE(OFFSET($DS$3,0,0,'Données projet'!$E$14+1,1))-AVERAGE(OFFSET($H$3,0,0,'Données projet'!$E$14+1,1))</f>
        <v>502.07782026233912</v>
      </c>
      <c r="DU50" s="60">
        <f t="shared" si="44"/>
        <v>285.83623046025156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20.399999999999999</v>
      </c>
      <c r="N51" s="14">
        <f>IF('Données projet'!$A$36&gt;35,N50+M51-V50,IF(A51&lt;'Données projet'!$A$36,$K$205^A51,IF(A51='Données projet'!$A$36,'Données projet'!$B$36,N50+M51-V50)))</f>
        <v>339.19999999999982</v>
      </c>
      <c r="O51" s="14">
        <f>N51*VLOOKUP('Données projet'!$B$9,Paramètres!$A$1:$I$89,3,0)*VLOOKUP('Données projet'!$B$9,Paramètres!$A$1:$I$89,5,0)</f>
        <v>158.74559999999991</v>
      </c>
      <c r="P51" s="14">
        <f t="shared" si="33"/>
        <v>40.559452507902058</v>
      </c>
      <c r="Q51" s="22">
        <f t="shared" si="53"/>
        <v>347.12296645126258</v>
      </c>
      <c r="R51" s="60">
        <f t="shared" si="0"/>
        <v>640.4562997845959</v>
      </c>
      <c r="S51" s="60">
        <f ca="1">AVERAGE(OFFSET($R$3,0,0,'Données projet'!$E$9+1,1))-AVERAGE(OFFSET($H$3,0,0,'Données projet'!$E$9+1,1))</f>
        <v>399.92909819003523</v>
      </c>
      <c r="T51" s="60">
        <f t="shared" si="34"/>
        <v>163.7053537268381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190.85352000000006</v>
      </c>
      <c r="AK51" s="14">
        <f t="shared" si="35"/>
        <v>47.728604751761885</v>
      </c>
      <c r="AL51" s="22">
        <f t="shared" si="4"/>
        <v>415.53053394265203</v>
      </c>
      <c r="AM51" s="60">
        <f t="shared" si="5"/>
        <v>708.86386727598529</v>
      </c>
      <c r="AN51" s="60">
        <f ca="1">AVERAGE(OFFSET($AM$3,0,0,'Données projet'!$E$10+1,1))-AVERAGE(OFFSET($H$3,0,0,'Données projet'!$E$10+1,1))</f>
        <v>488.7825919901664</v>
      </c>
      <c r="AO51" s="60">
        <f t="shared" si="36"/>
        <v>278.78817181412438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185.15640000000002</v>
      </c>
      <c r="BF51" s="14">
        <f t="shared" si="37"/>
        <v>46.467497591770453</v>
      </c>
      <c r="BG51" s="22">
        <f t="shared" si="7"/>
        <v>403.4116216390002</v>
      </c>
      <c r="BH51" s="60">
        <f t="shared" si="8"/>
        <v>696.74495497233352</v>
      </c>
      <c r="BI51" s="60">
        <f ca="1">AVERAGE(OFFSET($BH$3,0,0,'Données projet'!$E$11+1,1))-AVERAGE(OFFSET($H$3,0,0,'Données projet'!$E$11+1,1))</f>
        <v>475.47920969424894</v>
      </c>
      <c r="BJ51" s="60">
        <f t="shared" si="38"/>
        <v>271.73544012419364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165.21648000000002</v>
      </c>
      <c r="CA51" s="14">
        <f t="shared" si="39"/>
        <v>42.016901084500397</v>
      </c>
      <c r="CB51" s="22">
        <f t="shared" si="10"/>
        <v>360.93147205550491</v>
      </c>
      <c r="CC51" s="60">
        <f t="shared" si="11"/>
        <v>654.26480538883823</v>
      </c>
      <c r="CD51" s="60">
        <f ca="1">AVERAGE(OFFSET($CC$3,0,0,'Données projet'!$E$12+1,1))-AVERAGE(OFFSET($H$3,0,0,'Données projet'!$E$12+1,1))</f>
        <v>428.8489304403459</v>
      </c>
      <c r="CE51" s="60">
        <f t="shared" si="40"/>
        <v>247.01165577562966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176.61072000000004</v>
      </c>
      <c r="CV51" s="14">
        <f t="shared" si="41"/>
        <v>44.56730162053563</v>
      </c>
      <c r="CW51" s="22">
        <f t="shared" si="13"/>
        <v>385.21838765576626</v>
      </c>
      <c r="CX51" s="60">
        <f t="shared" si="14"/>
        <v>678.55172098909952</v>
      </c>
      <c r="CY51" s="60">
        <f ca="1">AVERAGE(OFFSET($CX$3,0,0,'Données projet'!$E$13+1,1))-AVERAGE(OFFSET($H$3,0,0,'Données projet'!$E$13+1,1))</f>
        <v>455.50822833641354</v>
      </c>
      <c r="CZ51" s="60">
        <f t="shared" si="42"/>
        <v>261.14722581688039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196.55064000000002</v>
      </c>
      <c r="DQ51" s="14">
        <f t="shared" si="43"/>
        <v>48.985336952319578</v>
      </c>
      <c r="DR51" s="22">
        <f t="shared" si="16"/>
        <v>427.6418265252899</v>
      </c>
      <c r="DS51" s="60">
        <f t="shared" si="17"/>
        <v>720.97515985862321</v>
      </c>
      <c r="DT51" s="60">
        <f ca="1">AVERAGE(OFFSET($DS$3,0,0,'Données projet'!$E$14+1,1))-AVERAGE(OFFSET($H$3,0,0,'Données projet'!$E$14+1,1))</f>
        <v>502.07782026233912</v>
      </c>
      <c r="DU51" s="60">
        <f t="shared" si="44"/>
        <v>285.83623046025156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20.399999999999999</v>
      </c>
      <c r="N52" s="14">
        <f>IF('Données projet'!$A$36&gt;35,N51+M52-V51,IF(A52&lt;'Données projet'!$A$36,$K$205^A52,IF(A52='Données projet'!$A$36,'Données projet'!$B$36,N51+M52-V51)))</f>
        <v>359.5999999999998</v>
      </c>
      <c r="O52" s="14">
        <f>N52*VLOOKUP('Données projet'!$B$9,Paramètres!$A$1:$I$89,3,0)*VLOOKUP('Données projet'!$B$9,Paramètres!$A$1:$I$89,5,0)</f>
        <v>168.29279999999991</v>
      </c>
      <c r="P52" s="14">
        <f t="shared" si="33"/>
        <v>42.707443263135069</v>
      </c>
      <c r="Q52" s="22">
        <f t="shared" si="53"/>
        <v>367.49209034996011</v>
      </c>
      <c r="R52" s="60">
        <f t="shared" si="0"/>
        <v>660.82542368329337</v>
      </c>
      <c r="S52" s="60">
        <f ca="1">AVERAGE(OFFSET($R$3,0,0,'Données projet'!$E$9+1,1))-AVERAGE(OFFSET($H$3,0,0,'Données projet'!$E$9+1,1))</f>
        <v>399.92909819003523</v>
      </c>
      <c r="T52" s="60">
        <f t="shared" si="34"/>
        <v>163.7053537268381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199.42416000000003</v>
      </c>
      <c r="AK52" s="14">
        <f t="shared" si="35"/>
        <v>49.617594293288406</v>
      </c>
      <c r="AL52" s="22">
        <f t="shared" si="4"/>
        <v>433.74772206081064</v>
      </c>
      <c r="AM52" s="60">
        <f t="shared" si="5"/>
        <v>727.08105539414396</v>
      </c>
      <c r="AN52" s="60">
        <f ca="1">AVERAGE(OFFSET($AM$3,0,0,'Données projet'!$E$10+1,1))-AVERAGE(OFFSET($H$3,0,0,'Données projet'!$E$10+1,1))</f>
        <v>488.7825919901664</v>
      </c>
      <c r="AO52" s="60">
        <f t="shared" si="36"/>
        <v>278.78817181412438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193.47120000000001</v>
      </c>
      <c r="BF52" s="14">
        <f t="shared" si="37"/>
        <v>48.306575382296536</v>
      </c>
      <c r="BG52" s="22">
        <f t="shared" si="7"/>
        <v>421.09629212416644</v>
      </c>
      <c r="BH52" s="60">
        <f t="shared" si="8"/>
        <v>714.4296254574997</v>
      </c>
      <c r="BI52" s="60">
        <f ca="1">AVERAGE(OFFSET($BH$3,0,0,'Données projet'!$E$11+1,1))-AVERAGE(OFFSET($H$3,0,0,'Données projet'!$E$11+1,1))</f>
        <v>475.47920969424894</v>
      </c>
      <c r="BJ52" s="60">
        <f t="shared" si="38"/>
        <v>271.73544012419364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172.63584</v>
      </c>
      <c r="CA52" s="14">
        <f t="shared" si="39"/>
        <v>43.679834395222109</v>
      </c>
      <c r="CB52" s="22">
        <f t="shared" si="10"/>
        <v>376.74979957167847</v>
      </c>
      <c r="CC52" s="60">
        <f t="shared" si="11"/>
        <v>670.08313290501178</v>
      </c>
      <c r="CD52" s="60">
        <f ca="1">AVERAGE(OFFSET($CC$3,0,0,'Données projet'!$E$12+1,1))-AVERAGE(OFFSET($H$3,0,0,'Données projet'!$E$12+1,1))</f>
        <v>428.8489304403459</v>
      </c>
      <c r="CE52" s="60">
        <f t="shared" si="40"/>
        <v>247.01165577562966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184.54176000000001</v>
      </c>
      <c r="CV52" s="14">
        <f t="shared" si="41"/>
        <v>46.33117397953523</v>
      </c>
      <c r="CW52" s="22">
        <f t="shared" si="13"/>
        <v>402.10369334769052</v>
      </c>
      <c r="CX52" s="60">
        <f t="shared" si="14"/>
        <v>695.43702668102378</v>
      </c>
      <c r="CY52" s="60">
        <f ca="1">AVERAGE(OFFSET($CX$3,0,0,'Données projet'!$E$13+1,1))-AVERAGE(OFFSET($H$3,0,0,'Données projet'!$E$13+1,1))</f>
        <v>455.50822833641354</v>
      </c>
      <c r="CZ52" s="60">
        <f t="shared" si="42"/>
        <v>261.14722581688039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205.37711999999999</v>
      </c>
      <c r="DQ52" s="14">
        <f t="shared" si="43"/>
        <v>50.924065093909938</v>
      </c>
      <c r="DR52" s="22">
        <f t="shared" si="16"/>
        <v>446.39123070522641</v>
      </c>
      <c r="DS52" s="60">
        <f t="shared" si="17"/>
        <v>739.72456403855972</v>
      </c>
      <c r="DT52" s="60">
        <f ca="1">AVERAGE(OFFSET($DS$3,0,0,'Données projet'!$E$14+1,1))-AVERAGE(OFFSET($H$3,0,0,'Données projet'!$E$14+1,1))</f>
        <v>502.07782026233912</v>
      </c>
      <c r="DU52" s="60">
        <f t="shared" si="44"/>
        <v>285.83623046025156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380</v>
      </c>
      <c r="L53" s="13">
        <f>VLOOKUP(A53,'Données projet'!$A$35:$I$55,9,0)</f>
        <v>20.399999999999999</v>
      </c>
      <c r="M53" s="13">
        <f t="array" ref="M53">INDEX(L:L,MIN(IF(ISNUMBER(L53:L249),ROW(L53:L249),"")))</f>
        <v>20.399999999999999</v>
      </c>
      <c r="N53" s="14">
        <f>IF('Données projet'!$A$36&gt;35,N52+M53-V52,IF(A53&lt;'Données projet'!$A$36,$K$205^A53,IF(A53='Données projet'!$A$36,'Données projet'!$B$36,N52+M53-V52)))</f>
        <v>379.99999999999977</v>
      </c>
      <c r="O53" s="14">
        <f>N53*VLOOKUP('Données projet'!$B$9,Paramètres!$A$1:$I$89,3,0)*VLOOKUP('Données projet'!$B$9,Paramètres!$A$1:$I$89,5,0)</f>
        <v>177.83999999999992</v>
      </c>
      <c r="P53" s="14">
        <f t="shared" si="33"/>
        <v>44.841288830609102</v>
      </c>
      <c r="Q53" s="22">
        <f t="shared" si="53"/>
        <v>387.83657804664404</v>
      </c>
      <c r="R53" s="60">
        <f t="shared" si="0"/>
        <v>681.16991137997729</v>
      </c>
      <c r="S53" s="60">
        <f ca="1">AVERAGE(OFFSET($R$3,0,0,'Données projet'!$E$9+1,1))-AVERAGE(OFFSET($H$3,0,0,'Données projet'!$E$9+1,1))</f>
        <v>399.92909819003523</v>
      </c>
      <c r="T53" s="60">
        <f t="shared" si="34"/>
        <v>163.7053537268381</v>
      </c>
      <c r="U53" s="16">
        <f>IF(ISNA(VLOOKUP(A53,'Données projet'!$A$35:$I$55,3,0)),0,VLOOKUP(A53,'Données projet'!$A$35:$I$55,3,0))</f>
        <v>2</v>
      </c>
      <c r="V53" s="16">
        <f>IF(ISNA(VLOOKUP(A53,'Données projet'!$A$35:$I$55,4,0)),0,VLOOKUP(A53,'Données projet'!$A$35:$I$55,4,0))</f>
        <v>91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207.99480000000003</v>
      </c>
      <c r="AK53" s="14">
        <f t="shared" si="35"/>
        <v>51.49715466643476</v>
      </c>
      <c r="AL53" s="22">
        <f t="shared" si="4"/>
        <v>451.94848771070718</v>
      </c>
      <c r="AM53" s="60">
        <f t="shared" si="5"/>
        <v>745.2818210440405</v>
      </c>
      <c r="AN53" s="60">
        <f ca="1">AVERAGE(OFFSET($AM$3,0,0,'Données projet'!$E$10+1,1))-AVERAGE(OFFSET($H$3,0,0,'Données projet'!$E$10+1,1))</f>
        <v>488.7825919901664</v>
      </c>
      <c r="AO53" s="60">
        <f t="shared" si="36"/>
        <v>278.78817181412438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201.786</v>
      </c>
      <c r="BF53" s="14">
        <f t="shared" si="37"/>
        <v>50.136473146268756</v>
      </c>
      <c r="BG53" s="22">
        <f t="shared" si="7"/>
        <v>438.76497406308476</v>
      </c>
      <c r="BH53" s="60">
        <f t="shared" si="8"/>
        <v>732.09830739641802</v>
      </c>
      <c r="BI53" s="60">
        <f ca="1">AVERAGE(OFFSET($BH$3,0,0,'Données projet'!$E$11+1,1))-AVERAGE(OFFSET($H$3,0,0,'Données projet'!$E$11+1,1))</f>
        <v>475.47920969424894</v>
      </c>
      <c r="BJ53" s="60">
        <f t="shared" si="38"/>
        <v>271.73544012419364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180.05519999999999</v>
      </c>
      <c r="CA53" s="14">
        <f t="shared" si="39"/>
        <v>45.334466930398364</v>
      </c>
      <c r="CB53" s="22">
        <f t="shared" si="10"/>
        <v>392.55366990377706</v>
      </c>
      <c r="CC53" s="60">
        <f t="shared" si="11"/>
        <v>685.88700323711032</v>
      </c>
      <c r="CD53" s="60">
        <f ca="1">AVERAGE(OFFSET($CC$3,0,0,'Données projet'!$E$12+1,1))-AVERAGE(OFFSET($H$3,0,0,'Données projet'!$E$12+1,1))</f>
        <v>428.8489304403459</v>
      </c>
      <c r="CE53" s="60">
        <f t="shared" si="40"/>
        <v>247.01165577562966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192.47280000000001</v>
      </c>
      <c r="CV53" s="14">
        <f t="shared" si="41"/>
        <v>48.086241710923829</v>
      </c>
      <c r="CW53" s="22">
        <f t="shared" si="13"/>
        <v>418.97366431319239</v>
      </c>
      <c r="CX53" s="60">
        <f t="shared" si="14"/>
        <v>712.3069976465257</v>
      </c>
      <c r="CY53" s="60">
        <f ca="1">AVERAGE(OFFSET($CX$3,0,0,'Données projet'!$E$13+1,1))-AVERAGE(OFFSET($H$3,0,0,'Données projet'!$E$13+1,1))</f>
        <v>455.50822833641354</v>
      </c>
      <c r="CZ53" s="60">
        <f t="shared" si="42"/>
        <v>261.14722581688039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214.20360000000002</v>
      </c>
      <c r="DQ53" s="14">
        <f t="shared" si="43"/>
        <v>52.853115789602029</v>
      </c>
      <c r="DR53" s="22">
        <f t="shared" si="16"/>
        <v>465.12378000022358</v>
      </c>
      <c r="DS53" s="60">
        <f t="shared" si="17"/>
        <v>758.45711333355689</v>
      </c>
      <c r="DT53" s="60">
        <f ca="1">AVERAGE(OFFSET($DS$3,0,0,'Données projet'!$E$14+1,1))-AVERAGE(OFFSET($H$3,0,0,'Données projet'!$E$14+1,1))</f>
        <v>502.07782026233912</v>
      </c>
      <c r="DU53" s="60">
        <f t="shared" si="44"/>
        <v>285.83623046025156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22.7</v>
      </c>
      <c r="N54" s="14">
        <f>IF('Données projet'!$A$36&gt;35,N53+M54-V53,IF(A54&lt;'Données projet'!$A$36,$K$205^A54,IF(A54='Données projet'!$A$36,'Données projet'!$B$36,N53+M54-V53)))</f>
        <v>311.69999999999976</v>
      </c>
      <c r="O54" s="14">
        <f>N54*VLOOKUP('Données projet'!$B$9,Paramètres!$A$1:$I$89,3,0)*VLOOKUP('Données projet'!$B$9,Paramètres!$A$1:$I$89,5,0)</f>
        <v>145.87559999999988</v>
      </c>
      <c r="P54" s="14">
        <f t="shared" si="33"/>
        <v>37.639785440563593</v>
      </c>
      <c r="Q54" s="22">
        <f t="shared" si="53"/>
        <v>319.62262964231468</v>
      </c>
      <c r="R54" s="60">
        <f t="shared" si="0"/>
        <v>612.95596297564794</v>
      </c>
      <c r="S54" s="60">
        <f ca="1">AVERAGE(OFFSET($R$3,0,0,'Données projet'!$E$9+1,1))-AVERAGE(OFFSET($H$3,0,0,'Données projet'!$E$9+1,1))</f>
        <v>399.92909819003523</v>
      </c>
      <c r="T54" s="60">
        <f t="shared" si="34"/>
        <v>163.7053537268381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172.45800000000003</v>
      </c>
      <c r="AK54" s="14">
        <f t="shared" si="35"/>
        <v>43.640073035750284</v>
      </c>
      <c r="AL54" s="22">
        <f t="shared" si="4"/>
        <v>376.37081053726507</v>
      </c>
      <c r="AM54" s="60">
        <f t="shared" si="5"/>
        <v>669.70414387059839</v>
      </c>
      <c r="AN54" s="60">
        <f ca="1">AVERAGE(OFFSET($AM$3,0,0,'Données projet'!$E$10+1,1))-AVERAGE(OFFSET($H$3,0,0,'Données projet'!$E$10+1,1))</f>
        <v>488.7825919901664</v>
      </c>
      <c r="AO54" s="60">
        <f t="shared" si="36"/>
        <v>278.78817181412438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167.31</v>
      </c>
      <c r="BF54" s="14">
        <f t="shared" si="37"/>
        <v>42.486994942347515</v>
      </c>
      <c r="BG54" s="22">
        <f t="shared" si="7"/>
        <v>365.39643285792187</v>
      </c>
      <c r="BH54" s="60">
        <f t="shared" si="8"/>
        <v>658.72976619125518</v>
      </c>
      <c r="BI54" s="60">
        <f ca="1">AVERAGE(OFFSET($BH$3,0,0,'Données projet'!$E$11+1,1))-AVERAGE(OFFSET($H$3,0,0,'Données projet'!$E$11+1,1))</f>
        <v>475.47920969424894</v>
      </c>
      <c r="BJ54" s="60">
        <f t="shared" si="38"/>
        <v>271.73544012419364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149.29199999999997</v>
      </c>
      <c r="CA54" s="14">
        <f t="shared" si="39"/>
        <v>38.417645803815411</v>
      </c>
      <c r="CB54" s="22">
        <f t="shared" si="10"/>
        <v>326.9276331083118</v>
      </c>
      <c r="CC54" s="60">
        <f t="shared" si="11"/>
        <v>620.26096644164511</v>
      </c>
      <c r="CD54" s="60">
        <f ca="1">AVERAGE(OFFSET($CC$3,0,0,'Données projet'!$E$12+1,1))-AVERAGE(OFFSET($H$3,0,0,'Données projet'!$E$12+1,1))</f>
        <v>428.8489304403459</v>
      </c>
      <c r="CE54" s="60">
        <f t="shared" si="40"/>
        <v>247.01165577562966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159.58799999999999</v>
      </c>
      <c r="CV54" s="14">
        <f t="shared" si="41"/>
        <v>40.74957371668588</v>
      </c>
      <c r="CW54" s="22">
        <f t="shared" si="13"/>
        <v>348.92127422322784</v>
      </c>
      <c r="CX54" s="60">
        <f t="shared" si="14"/>
        <v>642.25460755656115</v>
      </c>
      <c r="CY54" s="60">
        <f ca="1">AVERAGE(OFFSET($CX$3,0,0,'Données projet'!$E$13+1,1))-AVERAGE(OFFSET($H$3,0,0,'Données projet'!$E$13+1,1))</f>
        <v>455.50822833641354</v>
      </c>
      <c r="CZ54" s="60">
        <f t="shared" si="42"/>
        <v>261.14722581688039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177.60599999999999</v>
      </c>
      <c r="DQ54" s="14">
        <f t="shared" si="43"/>
        <v>44.789150937858665</v>
      </c>
      <c r="DR54" s="22">
        <f t="shared" si="16"/>
        <v>387.33822121677048</v>
      </c>
      <c r="DS54" s="60">
        <f t="shared" si="17"/>
        <v>680.67155455010379</v>
      </c>
      <c r="DT54" s="60">
        <f ca="1">AVERAGE(OFFSET($DS$3,0,0,'Données projet'!$E$14+1,1))-AVERAGE(OFFSET($H$3,0,0,'Données projet'!$E$14+1,1))</f>
        <v>502.07782026233912</v>
      </c>
      <c r="DU54" s="60">
        <f t="shared" si="44"/>
        <v>285.83623046025156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22.7</v>
      </c>
      <c r="N55" s="14">
        <f>IF('Données projet'!$A$36&gt;35,N54+M55-V54,IF(A55&lt;'Données projet'!$A$36,$K$205^A55,IF(A55='Données projet'!$A$36,'Données projet'!$B$36,N54+M55-V54)))</f>
        <v>334.39999999999975</v>
      </c>
      <c r="O55" s="14">
        <f>N55*VLOOKUP('Données projet'!$B$9,Paramètres!$A$1:$I$89,3,0)*VLOOKUP('Données projet'!$B$9,Paramètres!$A$1:$I$89,5,0)</f>
        <v>156.49919999999989</v>
      </c>
      <c r="P55" s="14">
        <f t="shared" si="33"/>
        <v>40.051886402928353</v>
      </c>
      <c r="Q55" s="22">
        <f t="shared" si="53"/>
        <v>342.32647548509999</v>
      </c>
      <c r="R55" s="60">
        <f t="shared" si="0"/>
        <v>635.65980881843325</v>
      </c>
      <c r="S55" s="60">
        <f ca="1">AVERAGE(OFFSET($R$3,0,0,'Données projet'!$E$9+1,1))-AVERAGE(OFFSET($H$3,0,0,'Données projet'!$E$9+1,1))</f>
        <v>399.92909819003523</v>
      </c>
      <c r="T55" s="60">
        <f t="shared" si="34"/>
        <v>163.7053537268381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180.81960000000004</v>
      </c>
      <c r="AK55" s="14">
        <f t="shared" si="35"/>
        <v>45.504483825620213</v>
      </c>
      <c r="AL55" s="22">
        <f t="shared" si="4"/>
        <v>394.18111266295523</v>
      </c>
      <c r="AM55" s="60">
        <f t="shared" si="5"/>
        <v>687.51444599628849</v>
      </c>
      <c r="AN55" s="60">
        <f ca="1">AVERAGE(OFFSET($AM$3,0,0,'Données projet'!$E$10+1,1))-AVERAGE(OFFSET($H$3,0,0,'Données projet'!$E$10+1,1))</f>
        <v>488.7825919901664</v>
      </c>
      <c r="AO55" s="60">
        <f t="shared" si="36"/>
        <v>278.78817181412438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175.422</v>
      </c>
      <c r="BF55" s="14">
        <f t="shared" si="37"/>
        <v>44.302143412304737</v>
      </c>
      <c r="BG55" s="22">
        <f t="shared" si="7"/>
        <v>382.68621644309741</v>
      </c>
      <c r="BH55" s="60">
        <f t="shared" si="8"/>
        <v>676.01954977643072</v>
      </c>
      <c r="BI55" s="60">
        <f ca="1">AVERAGE(OFFSET($BH$3,0,0,'Données projet'!$E$11+1,1))-AVERAGE(OFFSET($H$3,0,0,'Données projet'!$E$11+1,1))</f>
        <v>475.47920969424894</v>
      </c>
      <c r="BJ55" s="60">
        <f t="shared" si="38"/>
        <v>271.73544012419364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156.53039999999999</v>
      </c>
      <c r="CA55" s="14">
        <f t="shared" si="39"/>
        <v>40.058941713182037</v>
      </c>
      <c r="CB55" s="22">
        <f t="shared" si="10"/>
        <v>342.393103483792</v>
      </c>
      <c r="CC55" s="60">
        <f t="shared" si="11"/>
        <v>635.72643681712532</v>
      </c>
      <c r="CD55" s="60">
        <f ca="1">AVERAGE(OFFSET($CC$3,0,0,'Données projet'!$E$12+1,1))-AVERAGE(OFFSET($H$3,0,0,'Données projet'!$E$12+1,1))</f>
        <v>428.8489304403459</v>
      </c>
      <c r="CE55" s="60">
        <f t="shared" si="40"/>
        <v>247.01165577562966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167.32560000000001</v>
      </c>
      <c r="CV55" s="14">
        <f t="shared" si="41"/>
        <v>42.490495297127609</v>
      </c>
      <c r="CW55" s="22">
        <f t="shared" si="13"/>
        <v>365.42969930916388</v>
      </c>
      <c r="CX55" s="60">
        <f t="shared" si="14"/>
        <v>658.76303264249714</v>
      </c>
      <c r="CY55" s="60">
        <f ca="1">AVERAGE(OFFSET($CX$3,0,0,'Données projet'!$E$13+1,1))-AVERAGE(OFFSET($H$3,0,0,'Données projet'!$E$13+1,1))</f>
        <v>455.50822833641354</v>
      </c>
      <c r="CZ55" s="60">
        <f t="shared" si="42"/>
        <v>261.14722581688039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186.21719999999999</v>
      </c>
      <c r="DQ55" s="14">
        <f t="shared" si="43"/>
        <v>46.702653149673253</v>
      </c>
      <c r="DR55" s="22">
        <f t="shared" si="16"/>
        <v>405.66874423568089</v>
      </c>
      <c r="DS55" s="60">
        <f t="shared" si="17"/>
        <v>699.0020775690142</v>
      </c>
      <c r="DT55" s="60">
        <f ca="1">AVERAGE(OFFSET($DS$3,0,0,'Données projet'!$E$14+1,1))-AVERAGE(OFFSET($H$3,0,0,'Données projet'!$E$14+1,1))</f>
        <v>502.07782026233912</v>
      </c>
      <c r="DU55" s="60">
        <f t="shared" si="44"/>
        <v>285.83623046025156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22.7</v>
      </c>
      <c r="N56" s="14">
        <f>IF('Données projet'!$A$36&gt;35,N55+M56-V55,IF(A56&lt;'Données projet'!$A$36,$K$205^A56,IF(A56='Données projet'!$A$36,'Données projet'!$B$36,N55+M56-V55)))</f>
        <v>357.09999999999974</v>
      </c>
      <c r="O56" s="14">
        <f>N56*VLOOKUP('Données projet'!$B$9,Paramètres!$A$1:$I$89,3,0)*VLOOKUP('Données projet'!$B$9,Paramètres!$A$1:$I$89,5,0)</f>
        <v>167.12279999999987</v>
      </c>
      <c r="P56" s="14">
        <f t="shared" si="33"/>
        <v>42.444987720629342</v>
      </c>
      <c r="Q56" s="22">
        <f t="shared" si="53"/>
        <v>364.99723028009589</v>
      </c>
      <c r="R56" s="60">
        <f t="shared" si="0"/>
        <v>658.33056361342915</v>
      </c>
      <c r="S56" s="60">
        <f ca="1">AVERAGE(OFFSET($R$3,0,0,'Données projet'!$E$9+1,1))-AVERAGE(OFFSET($H$3,0,0,'Données projet'!$E$9+1,1))</f>
        <v>399.92909819003523</v>
      </c>
      <c r="T56" s="60">
        <f t="shared" si="34"/>
        <v>163.7053537268381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189.18120000000002</v>
      </c>
      <c r="AK56" s="14">
        <f t="shared" si="35"/>
        <v>47.358882320604579</v>
      </c>
      <c r="AL56" s="22">
        <f t="shared" si="4"/>
        <v>411.97397670838632</v>
      </c>
      <c r="AM56" s="60">
        <f t="shared" si="5"/>
        <v>705.30731004171957</v>
      </c>
      <c r="AN56" s="60">
        <f ca="1">AVERAGE(OFFSET($AM$3,0,0,'Données projet'!$E$10+1,1))-AVERAGE(OFFSET($H$3,0,0,'Données projet'!$E$10+1,1))</f>
        <v>488.7825919901664</v>
      </c>
      <c r="AO56" s="60">
        <f t="shared" si="36"/>
        <v>278.78817181412438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183.53400000000002</v>
      </c>
      <c r="BF56" s="14">
        <f t="shared" si="37"/>
        <v>46.107544136839593</v>
      </c>
      <c r="BG56" s="22">
        <f t="shared" si="7"/>
        <v>399.95902270499568</v>
      </c>
      <c r="BH56" s="60">
        <f t="shared" si="8"/>
        <v>693.29235603832899</v>
      </c>
      <c r="BI56" s="60">
        <f ca="1">AVERAGE(OFFSET($BH$3,0,0,'Données projet'!$E$11+1,1))-AVERAGE(OFFSET($H$3,0,0,'Données projet'!$E$11+1,1))</f>
        <v>475.47920969424894</v>
      </c>
      <c r="BJ56" s="60">
        <f t="shared" si="38"/>
        <v>271.73544012419364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163.7688</v>
      </c>
      <c r="CA56" s="14">
        <f t="shared" si="39"/>
        <v>41.691423503509803</v>
      </c>
      <c r="CB56" s="22">
        <f t="shared" si="10"/>
        <v>357.84322260194625</v>
      </c>
      <c r="CC56" s="60">
        <f t="shared" si="11"/>
        <v>651.17655593527957</v>
      </c>
      <c r="CD56" s="60">
        <f ca="1">AVERAGE(OFFSET($CC$3,0,0,'Données projet'!$E$12+1,1))-AVERAGE(OFFSET($H$3,0,0,'Données projet'!$E$12+1,1))</f>
        <v>428.8489304403459</v>
      </c>
      <c r="CE56" s="60">
        <f t="shared" si="40"/>
        <v>247.01165577562966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175.06319999999999</v>
      </c>
      <c r="CV56" s="14">
        <f t="shared" si="41"/>
        <v>44.22206774682472</v>
      </c>
      <c r="CW56" s="22">
        <f t="shared" si="13"/>
        <v>381.9218413257197</v>
      </c>
      <c r="CX56" s="60">
        <f t="shared" si="14"/>
        <v>675.25517465905295</v>
      </c>
      <c r="CY56" s="60">
        <f ca="1">AVERAGE(OFFSET($CX$3,0,0,'Données projet'!$E$13+1,1))-AVERAGE(OFFSET($H$3,0,0,'Données projet'!$E$13+1,1))</f>
        <v>455.50822833641354</v>
      </c>
      <c r="CZ56" s="60">
        <f t="shared" si="42"/>
        <v>261.14722581688039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194.82839999999999</v>
      </c>
      <c r="DQ56" s="14">
        <f t="shared" si="43"/>
        <v>48.605879434898533</v>
      </c>
      <c r="DR56" s="22">
        <f t="shared" si="16"/>
        <v>423.98137001578152</v>
      </c>
      <c r="DS56" s="60">
        <f t="shared" si="17"/>
        <v>717.31470334911478</v>
      </c>
      <c r="DT56" s="60">
        <f ca="1">AVERAGE(OFFSET($DS$3,0,0,'Données projet'!$E$14+1,1))-AVERAGE(OFFSET($H$3,0,0,'Données projet'!$E$14+1,1))</f>
        <v>502.07782026233912</v>
      </c>
      <c r="DU56" s="60">
        <f t="shared" si="44"/>
        <v>285.83623046025156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22.7</v>
      </c>
      <c r="N57" s="14">
        <f>IF('Données projet'!$A$36&gt;35,N56+M57-V56,IF(A57&lt;'Données projet'!$A$36,$K$205^A57,IF(A57='Données projet'!$A$36,'Données projet'!$B$36,N56+M57-V56)))</f>
        <v>379.79999999999973</v>
      </c>
      <c r="O57" s="14">
        <f>N57*VLOOKUP('Données projet'!$B$9,Paramètres!$A$1:$I$89,3,0)*VLOOKUP('Données projet'!$B$9,Paramètres!$A$1:$I$89,5,0)</f>
        <v>177.74639999999988</v>
      </c>
      <c r="P57" s="14">
        <f t="shared" si="33"/>
        <v>44.820434632332443</v>
      </c>
      <c r="Q57" s="22">
        <f t="shared" si="53"/>
        <v>387.63723698464543</v>
      </c>
      <c r="R57" s="60">
        <f t="shared" si="0"/>
        <v>680.97057031797874</v>
      </c>
      <c r="S57" s="60">
        <f ca="1">AVERAGE(OFFSET($R$3,0,0,'Données projet'!$E$9+1,1))-AVERAGE(OFFSET($H$3,0,0,'Données projet'!$E$9+1,1))</f>
        <v>399.92909819003523</v>
      </c>
      <c r="T57" s="60">
        <f t="shared" si="34"/>
        <v>163.7053537268381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197.54280000000003</v>
      </c>
      <c r="AK57" s="14">
        <f t="shared" si="35"/>
        <v>49.203761623019211</v>
      </c>
      <c r="AL57" s="22">
        <f t="shared" si="4"/>
        <v>429.75026149342511</v>
      </c>
      <c r="AM57" s="60">
        <f t="shared" si="5"/>
        <v>723.08359482675837</v>
      </c>
      <c r="AN57" s="60">
        <f ca="1">AVERAGE(OFFSET($AM$3,0,0,'Données projet'!$E$10+1,1))-AVERAGE(OFFSET($H$3,0,0,'Données projet'!$E$10+1,1))</f>
        <v>488.7825919901664</v>
      </c>
      <c r="AO57" s="60">
        <f t="shared" si="36"/>
        <v>278.78817181412438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191.64600000000002</v>
      </c>
      <c r="BF57" s="14">
        <f t="shared" si="37"/>
        <v>47.903677189291635</v>
      </c>
      <c r="BG57" s="22">
        <f t="shared" si="7"/>
        <v>417.21568777134962</v>
      </c>
      <c r="BH57" s="60">
        <f t="shared" si="8"/>
        <v>710.54902110468288</v>
      </c>
      <c r="BI57" s="60">
        <f ca="1">AVERAGE(OFFSET($BH$3,0,0,'Données projet'!$E$11+1,1))-AVERAGE(OFFSET($H$3,0,0,'Données projet'!$E$11+1,1))</f>
        <v>475.47920969424894</v>
      </c>
      <c r="BJ57" s="60">
        <f t="shared" si="38"/>
        <v>271.73544012419364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171.00719999999998</v>
      </c>
      <c r="CA57" s="14">
        <f t="shared" si="39"/>
        <v>43.315525267338089</v>
      </c>
      <c r="CB57" s="22">
        <f t="shared" si="10"/>
        <v>373.27874650728046</v>
      </c>
      <c r="CC57" s="60">
        <f t="shared" si="11"/>
        <v>666.61207984061377</v>
      </c>
      <c r="CD57" s="60">
        <f ca="1">AVERAGE(OFFSET($CC$3,0,0,'Données projet'!$E$12+1,1))-AVERAGE(OFFSET($H$3,0,0,'Données projet'!$E$12+1,1))</f>
        <v>428.8489304403459</v>
      </c>
      <c r="CE57" s="60">
        <f t="shared" si="40"/>
        <v>247.01165577562966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182.80079999999998</v>
      </c>
      <c r="CV57" s="14">
        <f t="shared" si="41"/>
        <v>45.944751507471658</v>
      </c>
      <c r="CW57" s="22">
        <f t="shared" si="13"/>
        <v>398.39850220884642</v>
      </c>
      <c r="CX57" s="60">
        <f t="shared" si="14"/>
        <v>691.73183554217974</v>
      </c>
      <c r="CY57" s="60">
        <f ca="1">AVERAGE(OFFSET($CX$3,0,0,'Données projet'!$E$13+1,1))-AVERAGE(OFFSET($H$3,0,0,'Données projet'!$E$13+1,1))</f>
        <v>455.50822833641354</v>
      </c>
      <c r="CZ57" s="60">
        <f t="shared" si="42"/>
        <v>261.14722581688039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203.43960000000001</v>
      </c>
      <c r="DQ57" s="14">
        <f t="shared" si="43"/>
        <v>50.499335879627459</v>
      </c>
      <c r="DR57" s="22">
        <f t="shared" si="16"/>
        <v>442.27697999035109</v>
      </c>
      <c r="DS57" s="60">
        <f t="shared" si="17"/>
        <v>735.61031332368441</v>
      </c>
      <c r="DT57" s="60">
        <f ca="1">AVERAGE(OFFSET($DS$3,0,0,'Données projet'!$E$14+1,1))-AVERAGE(OFFSET($H$3,0,0,'Données projet'!$E$14+1,1))</f>
        <v>502.07782026233912</v>
      </c>
      <c r="DU57" s="60">
        <f t="shared" si="44"/>
        <v>285.83623046025156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22.7</v>
      </c>
      <c r="N58" s="14">
        <f>IF('Données projet'!$A$36&gt;35,N57+M58-V57,IF(A58&lt;'Données projet'!$A$36,$K$205^A58,IF(A58='Données projet'!$A$36,'Données projet'!$B$36,N57+M58-V57)))</f>
        <v>402.49999999999972</v>
      </c>
      <c r="O58" s="14">
        <f>N58*VLOOKUP('Données projet'!$B$9,Paramètres!$A$1:$I$89,3,0)*VLOOKUP('Données projet'!$B$9,Paramètres!$A$1:$I$89,5,0)</f>
        <v>188.36999999999986</v>
      </c>
      <c r="P58" s="14">
        <f t="shared" si="33"/>
        <v>47.179402486491256</v>
      </c>
      <c r="Q58" s="22">
        <f t="shared" si="53"/>
        <v>410.24854266397205</v>
      </c>
      <c r="R58" s="60">
        <f t="shared" si="0"/>
        <v>703.58187599730536</v>
      </c>
      <c r="S58" s="60">
        <f ca="1">AVERAGE(OFFSET($R$3,0,0,'Données projet'!$E$9+1,1))-AVERAGE(OFFSET($H$3,0,0,'Données projet'!$E$9+1,1))</f>
        <v>399.92909819003523</v>
      </c>
      <c r="T58" s="60">
        <f t="shared" si="34"/>
        <v>163.7053537268381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205.90440000000001</v>
      </c>
      <c r="AK58" s="14">
        <f t="shared" si="35"/>
        <v>51.039570729770148</v>
      </c>
      <c r="AL58" s="22">
        <f t="shared" si="4"/>
        <v>447.51074902101635</v>
      </c>
      <c r="AM58" s="60">
        <f t="shared" si="5"/>
        <v>740.84408235434967</v>
      </c>
      <c r="AN58" s="60">
        <f ca="1">AVERAGE(OFFSET($AM$3,0,0,'Données projet'!$E$10+1,1))-AVERAGE(OFFSET($H$3,0,0,'Données projet'!$E$10+1,1))</f>
        <v>488.7825919901664</v>
      </c>
      <c r="AO58" s="60">
        <f t="shared" si="36"/>
        <v>278.78817181412438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199.75800000000004</v>
      </c>
      <c r="BF58" s="14">
        <f t="shared" si="37"/>
        <v>49.690979702964015</v>
      </c>
      <c r="BG58" s="22">
        <f t="shared" si="7"/>
        <v>434.45697298266236</v>
      </c>
      <c r="BH58" s="60">
        <f t="shared" si="8"/>
        <v>727.79030631599562</v>
      </c>
      <c r="BI58" s="60">
        <f ca="1">AVERAGE(OFFSET($BH$3,0,0,'Données projet'!$E$11+1,1))-AVERAGE(OFFSET($H$3,0,0,'Données projet'!$E$11+1,1))</f>
        <v>475.47920969424894</v>
      </c>
      <c r="BJ58" s="60">
        <f t="shared" si="38"/>
        <v>271.73544012419364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178.2456</v>
      </c>
      <c r="CA58" s="14">
        <f t="shared" si="39"/>
        <v>44.931642269910427</v>
      </c>
      <c r="CB58" s="22">
        <f t="shared" si="10"/>
        <v>388.70036362009404</v>
      </c>
      <c r="CC58" s="60">
        <f t="shared" si="11"/>
        <v>682.03369695342735</v>
      </c>
      <c r="CD58" s="60">
        <f ca="1">AVERAGE(OFFSET($CC$3,0,0,'Données projet'!$E$12+1,1))-AVERAGE(OFFSET($H$3,0,0,'Données projet'!$E$12+1,1))</f>
        <v>428.8489304403459</v>
      </c>
      <c r="CE58" s="60">
        <f t="shared" si="40"/>
        <v>247.01165577562966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190.5384</v>
      </c>
      <c r="CV58" s="14">
        <f t="shared" si="41"/>
        <v>47.658965836673829</v>
      </c>
      <c r="CW58" s="22">
        <f t="shared" si="13"/>
        <v>414.86041216554025</v>
      </c>
      <c r="CX58" s="60">
        <f t="shared" si="14"/>
        <v>708.19374549887357</v>
      </c>
      <c r="CY58" s="60">
        <f ca="1">AVERAGE(OFFSET($CX$3,0,0,'Données projet'!$E$13+1,1))-AVERAGE(OFFSET($H$3,0,0,'Données projet'!$E$13+1,1))</f>
        <v>455.50822833641354</v>
      </c>
      <c r="CZ58" s="60">
        <f t="shared" si="42"/>
        <v>261.14722581688039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212.05079999999998</v>
      </c>
      <c r="DQ58" s="14">
        <f t="shared" si="43"/>
        <v>52.383483303212302</v>
      </c>
      <c r="DR58" s="22">
        <f t="shared" si="16"/>
        <v>460.55637675309475</v>
      </c>
      <c r="DS58" s="60">
        <f t="shared" si="17"/>
        <v>753.88971008642807</v>
      </c>
      <c r="DT58" s="60">
        <f ca="1">AVERAGE(OFFSET($DS$3,0,0,'Données projet'!$E$14+1,1))-AVERAGE(OFFSET($H$3,0,0,'Données projet'!$E$14+1,1))</f>
        <v>502.07782026233912</v>
      </c>
      <c r="DU58" s="60">
        <f t="shared" si="44"/>
        <v>285.83623046025156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22.7</v>
      </c>
      <c r="N59" s="14">
        <f>IF('Données projet'!$A$36&gt;35,N58+M59-V58,IF(A59&lt;'Données projet'!$A$36,$K$205^A59,IF(A59='Données projet'!$A$36,'Données projet'!$B$36,N58+M59-V58)))</f>
        <v>425.1999999999997</v>
      </c>
      <c r="O59" s="14">
        <f>N59*VLOOKUP('Données projet'!$B$9,Paramètres!$A$1:$I$89,3,0)*VLOOKUP('Données projet'!$B$9,Paramètres!$A$1:$I$89,5,0)</f>
        <v>198.99359999999987</v>
      </c>
      <c r="P59" s="14">
        <f t="shared" si="33"/>
        <v>49.522926570252494</v>
      </c>
      <c r="Q59" s="22">
        <f t="shared" si="53"/>
        <v>432.83295044318953</v>
      </c>
      <c r="R59" s="60">
        <f t="shared" si="0"/>
        <v>726.16628377652285</v>
      </c>
      <c r="S59" s="60">
        <f ca="1">AVERAGE(OFFSET($R$3,0,0,'Données projet'!$E$9+1,1))-AVERAGE(OFFSET($H$3,0,0,'Données projet'!$E$9+1,1))</f>
        <v>399.92909819003523</v>
      </c>
      <c r="T59" s="60">
        <f t="shared" si="34"/>
        <v>163.7053537268381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213.84791999999999</v>
      </c>
      <c r="AK59" s="14">
        <f t="shared" si="35"/>
        <v>52.77556236574889</v>
      </c>
      <c r="AL59" s="22">
        <f t="shared" si="4"/>
        <v>464.36923178701255</v>
      </c>
      <c r="AM59" s="60">
        <f t="shared" si="5"/>
        <v>757.70256512034587</v>
      </c>
      <c r="AN59" s="60">
        <f ca="1">AVERAGE(OFFSET($AM$3,0,0,'Données projet'!$E$10+1,1))-AVERAGE(OFFSET($H$3,0,0,'Données projet'!$E$10+1,1))</f>
        <v>488.7825919901664</v>
      </c>
      <c r="AO59" s="60">
        <f t="shared" si="36"/>
        <v>278.78817181412438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207.46440000000001</v>
      </c>
      <c r="BF59" s="14">
        <f t="shared" si="37"/>
        <v>51.381102169014063</v>
      </c>
      <c r="BG59" s="22">
        <f t="shared" si="7"/>
        <v>450.82258294436616</v>
      </c>
      <c r="BH59" s="60">
        <f t="shared" si="8"/>
        <v>744.15591627769948</v>
      </c>
      <c r="BI59" s="60">
        <f ca="1">AVERAGE(OFFSET($BH$3,0,0,'Données projet'!$E$11+1,1))-AVERAGE(OFFSET($H$3,0,0,'Données projet'!$E$11+1,1))</f>
        <v>475.47920969424894</v>
      </c>
      <c r="BJ59" s="60">
        <f t="shared" si="38"/>
        <v>271.73544012419364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185.12207999999998</v>
      </c>
      <c r="CA59" s="14">
        <f t="shared" si="39"/>
        <v>46.459887003478677</v>
      </c>
      <c r="CB59" s="22">
        <f t="shared" si="10"/>
        <v>403.33859253105862</v>
      </c>
      <c r="CC59" s="60">
        <f t="shared" si="11"/>
        <v>696.67192586439194</v>
      </c>
      <c r="CD59" s="60">
        <f ca="1">AVERAGE(OFFSET($CC$3,0,0,'Données projet'!$E$12+1,1))-AVERAGE(OFFSET($H$3,0,0,'Données projet'!$E$12+1,1))</f>
        <v>428.8489304403459</v>
      </c>
      <c r="CE59" s="60">
        <f t="shared" si="40"/>
        <v>247.01165577562966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197.88911999999999</v>
      </c>
      <c r="CV59" s="14">
        <f t="shared" si="41"/>
        <v>49.279974103179534</v>
      </c>
      <c r="CW59" s="22">
        <f t="shared" si="13"/>
        <v>430.48617222970438</v>
      </c>
      <c r="CX59" s="60">
        <f t="shared" si="14"/>
        <v>723.81950556303764</v>
      </c>
      <c r="CY59" s="60">
        <f ca="1">AVERAGE(OFFSET($CX$3,0,0,'Données projet'!$E$13+1,1))-AVERAGE(OFFSET($H$3,0,0,'Données projet'!$E$13+1,1))</f>
        <v>455.50822833641354</v>
      </c>
      <c r="CZ59" s="60">
        <f t="shared" si="42"/>
        <v>261.14722581688039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220.23143999999996</v>
      </c>
      <c r="DQ59" s="14">
        <f t="shared" si="43"/>
        <v>54.165184982469711</v>
      </c>
      <c r="DR59" s="22">
        <f t="shared" si="16"/>
        <v>477.9074551778013</v>
      </c>
      <c r="DS59" s="60">
        <f t="shared" si="17"/>
        <v>771.24078851113461</v>
      </c>
      <c r="DT59" s="60">
        <f ca="1">AVERAGE(OFFSET($DS$3,0,0,'Données projet'!$E$14+1,1))-AVERAGE(OFFSET($H$3,0,0,'Données projet'!$E$14+1,1))</f>
        <v>502.07782026233912</v>
      </c>
      <c r="DU59" s="60">
        <f t="shared" si="44"/>
        <v>285.83623046025156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22.7</v>
      </c>
      <c r="N60" s="14">
        <f>IF('Données projet'!$A$36&gt;35,N59+M60-V59,IF(A60&lt;'Données projet'!$A$36,$K$205^A60,IF(A60='Données projet'!$A$36,'Données projet'!$B$36,N59+M60-V59)))</f>
        <v>447.89999999999969</v>
      </c>
      <c r="O60" s="14">
        <f>N60*VLOOKUP('Données projet'!$B$9,Paramètres!$A$1:$I$89,3,0)*VLOOKUP('Données projet'!$B$9,Paramètres!$A$1:$I$89,5,0)</f>
        <v>209.61719999999985</v>
      </c>
      <c r="P60" s="14">
        <f t="shared" si="33"/>
        <v>51.851925386563117</v>
      </c>
      <c r="Q60" s="22">
        <f t="shared" si="53"/>
        <v>455.39206004826383</v>
      </c>
      <c r="R60" s="60">
        <f t="shared" si="0"/>
        <v>748.72539338159709</v>
      </c>
      <c r="S60" s="60">
        <f ca="1">AVERAGE(OFFSET($R$3,0,0,'Données projet'!$E$9+1,1))-AVERAGE(OFFSET($H$3,0,0,'Données projet'!$E$9+1,1))</f>
        <v>399.92909819003523</v>
      </c>
      <c r="T60" s="60">
        <f t="shared" si="34"/>
        <v>163.7053537268381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221.79144000000002</v>
      </c>
      <c r="AK60" s="14">
        <f t="shared" si="35"/>
        <v>54.504062385454226</v>
      </c>
      <c r="AL60" s="22">
        <f t="shared" si="4"/>
        <v>481.21466665466613</v>
      </c>
      <c r="AM60" s="60">
        <f t="shared" si="5"/>
        <v>774.54799998799945</v>
      </c>
      <c r="AN60" s="60">
        <f ca="1">AVERAGE(OFFSET($AM$3,0,0,'Données projet'!$E$10+1,1))-AVERAGE(OFFSET($H$3,0,0,'Données projet'!$E$10+1,1))</f>
        <v>488.7825919901664</v>
      </c>
      <c r="AO60" s="60">
        <f t="shared" si="36"/>
        <v>278.78817181412438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215.17080000000001</v>
      </c>
      <c r="BF60" s="14">
        <f t="shared" si="37"/>
        <v>53.063930965723607</v>
      </c>
      <c r="BG60" s="22">
        <f t="shared" si="7"/>
        <v>467.17548976530185</v>
      </c>
      <c r="BH60" s="60">
        <f t="shared" si="8"/>
        <v>760.50882309863516</v>
      </c>
      <c r="BI60" s="60">
        <f ca="1">AVERAGE(OFFSET($BH$3,0,0,'Données projet'!$E$11+1,1))-AVERAGE(OFFSET($H$3,0,0,'Données projet'!$E$11+1,1))</f>
        <v>475.47920969424894</v>
      </c>
      <c r="BJ60" s="60">
        <f t="shared" si="38"/>
        <v>271.73544012419364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191.99855999999997</v>
      </c>
      <c r="CA60" s="14">
        <f t="shared" si="39"/>
        <v>47.981536645873334</v>
      </c>
      <c r="CB60" s="22">
        <f t="shared" si="10"/>
        <v>417.96533499156266</v>
      </c>
      <c r="CC60" s="60">
        <f t="shared" si="11"/>
        <v>711.29866832489597</v>
      </c>
      <c r="CD60" s="60">
        <f ca="1">AVERAGE(OFFSET($CC$3,0,0,'Données projet'!$E$12+1,1))-AVERAGE(OFFSET($H$3,0,0,'Données projet'!$E$12+1,1))</f>
        <v>428.8489304403459</v>
      </c>
      <c r="CE60" s="60">
        <f t="shared" si="40"/>
        <v>247.01165577562966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205.23983999999999</v>
      </c>
      <c r="CV60" s="14">
        <f t="shared" si="41"/>
        <v>50.893986960458122</v>
      </c>
      <c r="CW60" s="22">
        <f t="shared" si="13"/>
        <v>446.0997486227979</v>
      </c>
      <c r="CX60" s="60">
        <f t="shared" si="14"/>
        <v>739.43308195613122</v>
      </c>
      <c r="CY60" s="60">
        <f ca="1">AVERAGE(OFFSET($CX$3,0,0,'Données projet'!$E$13+1,1))-AVERAGE(OFFSET($H$3,0,0,'Données projet'!$E$13+1,1))</f>
        <v>455.50822833641354</v>
      </c>
      <c r="CZ60" s="60">
        <f t="shared" si="42"/>
        <v>261.14722581688039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228.41207999999997</v>
      </c>
      <c r="DQ60" s="14">
        <f t="shared" si="43"/>
        <v>55.939197785226767</v>
      </c>
      <c r="DR60" s="22">
        <f t="shared" si="16"/>
        <v>495.24514214260324</v>
      </c>
      <c r="DS60" s="60">
        <f t="shared" si="17"/>
        <v>788.57847547593656</v>
      </c>
      <c r="DT60" s="60">
        <f ca="1">AVERAGE(OFFSET($DS$3,0,0,'Données projet'!$E$14+1,1))-AVERAGE(OFFSET($H$3,0,0,'Données projet'!$E$14+1,1))</f>
        <v>502.07782026233912</v>
      </c>
      <c r="DU60" s="60">
        <f t="shared" si="44"/>
        <v>285.83623046025156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22.7</v>
      </c>
      <c r="N61" s="14">
        <f>IF('Données projet'!$A$36&gt;35,N60+M61-V60,IF(A61&lt;'Données projet'!$A$36,$K$205^A61,IF(A61='Données projet'!$A$36,'Données projet'!$B$36,N60+M61-V60)))</f>
        <v>470.59999999999968</v>
      </c>
      <c r="O61" s="14">
        <f>N61*VLOOKUP('Données projet'!$B$9,Paramètres!$A$1:$I$89,3,0)*VLOOKUP('Données projet'!$B$9,Paramètres!$A$1:$I$89,5,0)</f>
        <v>220.24079999999987</v>
      </c>
      <c r="P61" s="14">
        <f t="shared" si="33"/>
        <v>54.167219078226751</v>
      </c>
      <c r="Q61" s="22">
        <f t="shared" si="53"/>
        <v>477.92729989457803</v>
      </c>
      <c r="R61" s="60">
        <f t="shared" si="0"/>
        <v>771.26063322791128</v>
      </c>
      <c r="S61" s="60">
        <f ca="1">AVERAGE(OFFSET($R$3,0,0,'Données projet'!$E$9+1,1))-AVERAGE(OFFSET($H$3,0,0,'Données projet'!$E$9+1,1))</f>
        <v>399.92909819003523</v>
      </c>
      <c r="T61" s="60">
        <f t="shared" si="34"/>
        <v>163.7053537268381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229.73496</v>
      </c>
      <c r="AK61" s="14">
        <f t="shared" si="35"/>
        <v>56.225369841410824</v>
      </c>
      <c r="AL61" s="22">
        <f t="shared" si="4"/>
        <v>498.04757447379058</v>
      </c>
      <c r="AM61" s="60">
        <f t="shared" si="5"/>
        <v>791.38090780712389</v>
      </c>
      <c r="AN61" s="60">
        <f ca="1">AVERAGE(OFFSET($AM$3,0,0,'Données projet'!$E$10+1,1))-AVERAGE(OFFSET($H$3,0,0,'Données projet'!$E$10+1,1))</f>
        <v>488.7825919901664</v>
      </c>
      <c r="AO61" s="60">
        <f t="shared" si="36"/>
        <v>278.78817181412438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222.87720000000002</v>
      </c>
      <c r="BF61" s="14">
        <f t="shared" si="37"/>
        <v>54.739757243913829</v>
      </c>
      <c r="BG61" s="22">
        <f t="shared" si="7"/>
        <v>483.51620053314986</v>
      </c>
      <c r="BH61" s="60">
        <f t="shared" si="8"/>
        <v>776.84953386648317</v>
      </c>
      <c r="BI61" s="60">
        <f ca="1">AVERAGE(OFFSET($BH$3,0,0,'Données projet'!$E$11+1,1))-AVERAGE(OFFSET($H$3,0,0,'Données projet'!$E$11+1,1))</f>
        <v>475.47920969424894</v>
      </c>
      <c r="BJ61" s="60">
        <f t="shared" si="38"/>
        <v>271.73544012419364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198.87503999999998</v>
      </c>
      <c r="CA61" s="14">
        <f t="shared" si="39"/>
        <v>49.496854461868558</v>
      </c>
      <c r="CB61" s="22">
        <f t="shared" si="10"/>
        <v>432.58104952108766</v>
      </c>
      <c r="CC61" s="60">
        <f t="shared" si="11"/>
        <v>725.91438285442098</v>
      </c>
      <c r="CD61" s="60">
        <f ca="1">AVERAGE(OFFSET($CC$3,0,0,'Données projet'!$E$12+1,1))-AVERAGE(OFFSET($H$3,0,0,'Données projet'!$E$12+1,1))</f>
        <v>428.8489304403459</v>
      </c>
      <c r="CE61" s="60">
        <f t="shared" si="40"/>
        <v>247.01165577562966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212.59055999999998</v>
      </c>
      <c r="CV61" s="14">
        <f t="shared" si="41"/>
        <v>52.501283653296404</v>
      </c>
      <c r="CW61" s="22">
        <f t="shared" si="13"/>
        <v>461.70162769615786</v>
      </c>
      <c r="CX61" s="60">
        <f t="shared" si="14"/>
        <v>755.03496102949111</v>
      </c>
      <c r="CY61" s="60">
        <f ca="1">AVERAGE(OFFSET($CX$3,0,0,'Données projet'!$E$13+1,1))-AVERAGE(OFFSET($H$3,0,0,'Données projet'!$E$13+1,1))</f>
        <v>455.50822833641354</v>
      </c>
      <c r="CZ61" s="60">
        <f t="shared" si="42"/>
        <v>261.14722581688039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236.59271999999999</v>
      </c>
      <c r="DQ61" s="14">
        <f t="shared" si="43"/>
        <v>57.705828638299394</v>
      </c>
      <c r="DR61" s="22">
        <f t="shared" si="16"/>
        <v>512.56997221170479</v>
      </c>
      <c r="DS61" s="60">
        <f t="shared" si="17"/>
        <v>805.90330554503817</v>
      </c>
      <c r="DT61" s="60">
        <f ca="1">AVERAGE(OFFSET($DS$3,0,0,'Données projet'!$E$14+1,1))-AVERAGE(OFFSET($H$3,0,0,'Données projet'!$E$14+1,1))</f>
        <v>502.07782026233912</v>
      </c>
      <c r="DU61" s="60">
        <f t="shared" si="44"/>
        <v>285.83623046025156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22.7</v>
      </c>
      <c r="N62" s="14">
        <f>IF('Données projet'!$A$36&gt;35,N61+M62-V61,IF(A62&lt;'Données projet'!$A$36,$K$205^A62,IF(A62='Données projet'!$A$36,'Données projet'!$B$36,N61+M62-V61)))</f>
        <v>493.29999999999967</v>
      </c>
      <c r="O62" s="14">
        <f>N62*VLOOKUP('Données projet'!$B$9,Paramètres!$A$1:$I$89,3,0)*VLOOKUP('Données projet'!$B$9,Paramètres!$A$1:$I$89,5,0)</f>
        <v>230.86439999999985</v>
      </c>
      <c r="P62" s="14">
        <f t="shared" si="33"/>
        <v>56.469544196332308</v>
      </c>
      <c r="Q62" s="22">
        <f t="shared" si="53"/>
        <v>500.43995280861185</v>
      </c>
      <c r="R62" s="60">
        <f t="shared" si="0"/>
        <v>793.77328614194516</v>
      </c>
      <c r="S62" s="60">
        <f ca="1">AVERAGE(OFFSET($R$3,0,0,'Données projet'!$E$9+1,1))-AVERAGE(OFFSET($H$3,0,0,'Données projet'!$E$9+1,1))</f>
        <v>399.92909819003523</v>
      </c>
      <c r="T62" s="60">
        <f t="shared" si="34"/>
        <v>163.7053537268381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237.67848000000001</v>
      </c>
      <c r="AK62" s="14">
        <f t="shared" si="35"/>
        <v>57.939761932641929</v>
      </c>
      <c r="AL62" s="22">
        <f t="shared" si="4"/>
        <v>514.86843803268459</v>
      </c>
      <c r="AM62" s="60">
        <f t="shared" si="5"/>
        <v>808.20177136601797</v>
      </c>
      <c r="AN62" s="60">
        <f ca="1">AVERAGE(OFFSET($AM$3,0,0,'Données projet'!$E$10+1,1))-AVERAGE(OFFSET($H$3,0,0,'Données projet'!$E$10+1,1))</f>
        <v>488.7825919901664</v>
      </c>
      <c r="AO62" s="60">
        <f t="shared" si="36"/>
        <v>278.78817181412438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230.58360000000002</v>
      </c>
      <c r="BF62" s="14">
        <f t="shared" si="37"/>
        <v>56.408850878327968</v>
      </c>
      <c r="BG62" s="22">
        <f t="shared" si="7"/>
        <v>499.8451852797545</v>
      </c>
      <c r="BH62" s="60">
        <f t="shared" si="8"/>
        <v>793.17851861308782</v>
      </c>
      <c r="BI62" s="60">
        <f ca="1">AVERAGE(OFFSET($BH$3,0,0,'Données projet'!$E$11+1,1))-AVERAGE(OFFSET($H$3,0,0,'Données projet'!$E$11+1,1))</f>
        <v>475.47920969424894</v>
      </c>
      <c r="BJ62" s="60">
        <f t="shared" si="38"/>
        <v>271.73544012419364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205.75151999999994</v>
      </c>
      <c r="CA62" s="14">
        <f t="shared" si="39"/>
        <v>51.006084477955554</v>
      </c>
      <c r="CB62" s="22">
        <f t="shared" si="10"/>
        <v>447.18616113243911</v>
      </c>
      <c r="CC62" s="60">
        <f t="shared" si="11"/>
        <v>740.51949446577237</v>
      </c>
      <c r="CD62" s="60">
        <f ca="1">AVERAGE(OFFSET($CC$3,0,0,'Données projet'!$E$12+1,1))-AVERAGE(OFFSET($H$3,0,0,'Données projet'!$E$12+1,1))</f>
        <v>428.8489304403459</v>
      </c>
      <c r="CE62" s="60">
        <f t="shared" si="40"/>
        <v>247.01165577562966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219.94127999999995</v>
      </c>
      <c r="CV62" s="14">
        <f t="shared" si="41"/>
        <v>54.102123020446285</v>
      </c>
      <c r="CW62" s="22">
        <f t="shared" si="13"/>
        <v>477.29226026061059</v>
      </c>
      <c r="CX62" s="60">
        <f t="shared" si="14"/>
        <v>770.6255935939439</v>
      </c>
      <c r="CY62" s="60">
        <f ca="1">AVERAGE(OFFSET($CX$3,0,0,'Données projet'!$E$13+1,1))-AVERAGE(OFFSET($H$3,0,0,'Données projet'!$E$13+1,1))</f>
        <v>455.50822833641354</v>
      </c>
      <c r="CZ62" s="60">
        <f t="shared" si="42"/>
        <v>261.14722581688039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244.77335999999997</v>
      </c>
      <c r="DQ62" s="14">
        <f t="shared" si="43"/>
        <v>59.465362039582196</v>
      </c>
      <c r="DR62" s="22">
        <f t="shared" si="16"/>
        <v>529.88244088560566</v>
      </c>
      <c r="DS62" s="60">
        <f t="shared" si="17"/>
        <v>823.21577421893903</v>
      </c>
      <c r="DT62" s="60">
        <f ca="1">AVERAGE(OFFSET($DS$3,0,0,'Données projet'!$E$14+1,1))-AVERAGE(OFFSET($H$3,0,0,'Données projet'!$E$14+1,1))</f>
        <v>502.07782026233912</v>
      </c>
      <c r="DU62" s="60">
        <f t="shared" si="44"/>
        <v>285.83623046025156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516</v>
      </c>
      <c r="L63" s="13">
        <f>VLOOKUP(A63,'Données projet'!$A$35:$I$55,9,0)</f>
        <v>22.7</v>
      </c>
      <c r="M63" s="13">
        <f t="array" ref="M63">INDEX(L:L,MIN(IF(ISNUMBER(L63:L259),ROW(L63:L259),"")))</f>
        <v>22.7</v>
      </c>
      <c r="N63" s="14">
        <f>IF('Données projet'!$A$36&gt;35,N62+M63-V62,IF(A63&lt;'Données projet'!$A$36,$K$205^A63,IF(A63='Données projet'!$A$36,'Données projet'!$B$36,N62+M63-V62)))</f>
        <v>515.99999999999966</v>
      </c>
      <c r="O63" s="14">
        <f>N63*VLOOKUP('Données projet'!$B$9,Paramètres!$A$1:$I$89,3,0)*VLOOKUP('Données projet'!$B$9,Paramètres!$A$1:$I$89,5,0)</f>
        <v>241.48799999999986</v>
      </c>
      <c r="P63" s="14">
        <f t="shared" si="33"/>
        <v>58.759565673424916</v>
      </c>
      <c r="Q63" s="22">
        <f t="shared" si="53"/>
        <v>522.93117688121481</v>
      </c>
      <c r="R63" s="60">
        <f t="shared" si="0"/>
        <v>816.26451021454818</v>
      </c>
      <c r="S63" s="60">
        <f ca="1">AVERAGE(OFFSET($R$3,0,0,'Données projet'!$E$9+1,1))-AVERAGE(OFFSET($H$3,0,0,'Données projet'!$E$9+1,1))</f>
        <v>399.92909819003523</v>
      </c>
      <c r="T63" s="60">
        <f t="shared" si="34"/>
        <v>163.7053537268381</v>
      </c>
      <c r="U63" s="16">
        <f>IF(ISNA(VLOOKUP(A63,'Données projet'!$A$35:$I$55,3,0)),0,VLOOKUP(A63,'Données projet'!$A$35:$I$55,3,0))</f>
        <v>3</v>
      </c>
      <c r="V63" s="16">
        <f>IF(ISNA(VLOOKUP(A63,'Données projet'!$A$35:$I$55,4,0)),0,VLOOKUP(A63,'Données projet'!$A$35:$I$55,4,0))</f>
        <v>112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245.62199999999999</v>
      </c>
      <c r="AK63" s="14">
        <f t="shared" si="35"/>
        <v>59.647496278110026</v>
      </c>
      <c r="AL63" s="22">
        <f t="shared" si="4"/>
        <v>531.67770601770815</v>
      </c>
      <c r="AM63" s="60">
        <f t="shared" si="5"/>
        <v>825.01103935104152</v>
      </c>
      <c r="AN63" s="60">
        <f ca="1">AVERAGE(OFFSET($AM$3,0,0,'Données projet'!$E$10+1,1))-AVERAGE(OFFSET($H$3,0,0,'Données projet'!$E$10+1,1))</f>
        <v>488.7825919901664</v>
      </c>
      <c r="AO63" s="60">
        <f t="shared" si="36"/>
        <v>278.78817181412438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238.29000000000002</v>
      </c>
      <c r="BF63" s="14">
        <f t="shared" si="37"/>
        <v>58.071462681001513</v>
      </c>
      <c r="BG63" s="22">
        <f t="shared" si="7"/>
        <v>516.16288083607753</v>
      </c>
      <c r="BH63" s="60">
        <f t="shared" si="8"/>
        <v>809.49621416941091</v>
      </c>
      <c r="BI63" s="60">
        <f ca="1">AVERAGE(OFFSET($BH$3,0,0,'Données projet'!$E$11+1,1))-AVERAGE(OFFSET($H$3,0,0,'Données projet'!$E$11+1,1))</f>
        <v>475.47920969424894</v>
      </c>
      <c r="BJ63" s="60">
        <f t="shared" si="38"/>
        <v>271.73544012419364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212.62799999999999</v>
      </c>
      <c r="CA63" s="14">
        <f t="shared" si="39"/>
        <v>52.509453483719035</v>
      </c>
      <c r="CB63" s="22">
        <f t="shared" si="10"/>
        <v>461.78106481747727</v>
      </c>
      <c r="CC63" s="60">
        <f t="shared" si="11"/>
        <v>755.11439815081053</v>
      </c>
      <c r="CD63" s="60">
        <f ca="1">AVERAGE(OFFSET($CC$3,0,0,'Données projet'!$E$12+1,1))-AVERAGE(OFFSET($H$3,0,0,'Données projet'!$E$12+1,1))</f>
        <v>428.8489304403459</v>
      </c>
      <c r="CE63" s="60">
        <f t="shared" si="40"/>
        <v>247.01165577562966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227.292</v>
      </c>
      <c r="CV63" s="14">
        <f t="shared" si="41"/>
        <v>55.6967456174837</v>
      </c>
      <c r="CW63" s="22">
        <f t="shared" si="13"/>
        <v>492.87206528378402</v>
      </c>
      <c r="CX63" s="60">
        <f t="shared" si="14"/>
        <v>786.20539861711734</v>
      </c>
      <c r="CY63" s="60">
        <f ca="1">AVERAGE(OFFSET($CX$3,0,0,'Données projet'!$E$13+1,1))-AVERAGE(OFFSET($H$3,0,0,'Données projet'!$E$13+1,1))</f>
        <v>455.50822833641354</v>
      </c>
      <c r="CZ63" s="60">
        <f t="shared" si="42"/>
        <v>261.14722581688039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252.95399999999998</v>
      </c>
      <c r="DQ63" s="14">
        <f t="shared" si="43"/>
        <v>61.218062391350081</v>
      </c>
      <c r="DR63" s="22">
        <f t="shared" si="16"/>
        <v>547.18300866493462</v>
      </c>
      <c r="DS63" s="60">
        <f t="shared" si="17"/>
        <v>840.51634199826799</v>
      </c>
      <c r="DT63" s="60">
        <f ca="1">AVERAGE(OFFSET($DS$3,0,0,'Données projet'!$E$14+1,1))-AVERAGE(OFFSET($H$3,0,0,'Données projet'!$E$14+1,1))</f>
        <v>502.07782026233912</v>
      </c>
      <c r="DU63" s="60">
        <f t="shared" si="44"/>
        <v>285.83623046025156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22.7</v>
      </c>
      <c r="N64" s="14">
        <f>IF('Données projet'!$A$36&gt;35,N63+M64-V63,IF(A64&lt;'Données projet'!$A$36,$K$205^A64,IF(A64='Données projet'!$A$36,'Données projet'!$B$36,N63+M64-V63)))</f>
        <v>426.6999999999997</v>
      </c>
      <c r="O64" s="14">
        <f>N64*VLOOKUP('Données projet'!$B$9,Paramètres!$A$1:$I$89,3,0)*VLOOKUP('Données projet'!$B$9,Paramètres!$A$1:$I$89,5,0)</f>
        <v>199.69559999999984</v>
      </c>
      <c r="P64" s="14">
        <f t="shared" si="33"/>
        <v>49.677263889452327</v>
      </c>
      <c r="Q64" s="22">
        <f t="shared" si="53"/>
        <v>434.32440460746255</v>
      </c>
      <c r="R64" s="60">
        <f t="shared" si="0"/>
        <v>727.65773794079587</v>
      </c>
      <c r="S64" s="60">
        <f ca="1">AVERAGE(OFFSET($R$3,0,0,'Données projet'!$E$9+1,1))-AVERAGE(OFFSET($H$3,0,0,'Données projet'!$E$9+1,1))</f>
        <v>399.92909819003523</v>
      </c>
      <c r="T64" s="60">
        <f t="shared" si="34"/>
        <v>163.7053537268381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209.24903999999998</v>
      </c>
      <c r="AK64" s="14">
        <f t="shared" si="35"/>
        <v>51.771447845108803</v>
      </c>
      <c r="AL64" s="22">
        <f t="shared" si="4"/>
        <v>454.61068299689782</v>
      </c>
      <c r="AM64" s="60">
        <f t="shared" si="5"/>
        <v>747.94401633023108</v>
      </c>
      <c r="AN64" s="60">
        <f ca="1">AVERAGE(OFFSET($AM$3,0,0,'Données projet'!$E$10+1,1))-AVERAGE(OFFSET($H$3,0,0,'Données projet'!$E$10+1,1))</f>
        <v>488.7825919901664</v>
      </c>
      <c r="AO64" s="60">
        <f t="shared" si="36"/>
        <v>278.78817181412438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203.00279999999995</v>
      </c>
      <c r="BF64" s="14">
        <f t="shared" si="37"/>
        <v>50.403518824343074</v>
      </c>
      <c r="BG64" s="22">
        <f t="shared" si="7"/>
        <v>441.3493386190641</v>
      </c>
      <c r="BH64" s="60">
        <f t="shared" si="8"/>
        <v>734.68267195239741</v>
      </c>
      <c r="BI64" s="60">
        <f ca="1">AVERAGE(OFFSET($BH$3,0,0,'Données projet'!$E$11+1,1))-AVERAGE(OFFSET($H$3,0,0,'Données projet'!$E$11+1,1))</f>
        <v>475.47920969424894</v>
      </c>
      <c r="BJ64" s="60">
        <f t="shared" si="38"/>
        <v>271.73544012419364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181.14095999999995</v>
      </c>
      <c r="CA64" s="14">
        <f t="shared" si="39"/>
        <v>45.575935320610945</v>
      </c>
      <c r="CB64" s="22">
        <f t="shared" si="10"/>
        <v>394.86525935006392</v>
      </c>
      <c r="CC64" s="60">
        <f t="shared" si="11"/>
        <v>688.19859268339724</v>
      </c>
      <c r="CD64" s="60">
        <f ca="1">AVERAGE(OFFSET($CC$3,0,0,'Données projet'!$E$12+1,1))-AVERAGE(OFFSET($H$3,0,0,'Données projet'!$E$12+1,1))</f>
        <v>428.8489304403459</v>
      </c>
      <c r="CE64" s="60">
        <f t="shared" si="40"/>
        <v>247.01165577562966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193.63343999999998</v>
      </c>
      <c r="CV64" s="14">
        <f t="shared" si="41"/>
        <v>48.342367086681229</v>
      </c>
      <c r="CW64" s="22">
        <f t="shared" si="13"/>
        <v>421.44119734263637</v>
      </c>
      <c r="CX64" s="60">
        <f t="shared" si="14"/>
        <v>714.77453067596969</v>
      </c>
      <c r="CY64" s="60">
        <f ca="1">AVERAGE(OFFSET($CX$3,0,0,'Données projet'!$E$13+1,1))-AVERAGE(OFFSET($H$3,0,0,'Données projet'!$E$13+1,1))</f>
        <v>455.50822833641354</v>
      </c>
      <c r="CZ64" s="60">
        <f t="shared" si="42"/>
        <v>261.14722581688039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215.49527999999992</v>
      </c>
      <c r="DQ64" s="14">
        <f t="shared" si="43"/>
        <v>53.134631326269272</v>
      </c>
      <c r="DR64" s="22">
        <f t="shared" si="16"/>
        <v>467.86376222658549</v>
      </c>
      <c r="DS64" s="60">
        <f t="shared" si="17"/>
        <v>761.19709555991881</v>
      </c>
      <c r="DT64" s="60">
        <f ca="1">AVERAGE(OFFSET($DS$3,0,0,'Données projet'!$E$14+1,1))-AVERAGE(OFFSET($H$3,0,0,'Données projet'!$E$14+1,1))</f>
        <v>502.07782026233912</v>
      </c>
      <c r="DU64" s="60">
        <f t="shared" si="44"/>
        <v>285.83623046025156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22.7</v>
      </c>
      <c r="N65" s="14">
        <f>IF('Données projet'!$A$36&gt;35,N64+M65-V64,IF(A65&lt;'Données projet'!$A$36,$K$205^A65,IF(A65='Données projet'!$A$36,'Données projet'!$B$36,N64+M65-V64)))</f>
        <v>449.39999999999969</v>
      </c>
      <c r="O65" s="14">
        <f>N65*VLOOKUP('Données projet'!$B$9,Paramètres!$A$1:$I$89,3,0)*VLOOKUP('Données projet'!$B$9,Paramètres!$A$1:$I$89,5,0)</f>
        <v>210.31919999999985</v>
      </c>
      <c r="P65" s="14">
        <f t="shared" si="33"/>
        <v>52.005332762093687</v>
      </c>
      <c r="Q65" s="22">
        <f t="shared" si="53"/>
        <v>456.88189456064629</v>
      </c>
      <c r="R65" s="60">
        <f t="shared" si="0"/>
        <v>750.21522789397955</v>
      </c>
      <c r="S65" s="60">
        <f ca="1">AVERAGE(OFFSET($R$3,0,0,'Données projet'!$E$9+1,1))-AVERAGE(OFFSET($H$3,0,0,'Données projet'!$E$9+1,1))</f>
        <v>399.92909819003523</v>
      </c>
      <c r="T65" s="60">
        <f t="shared" si="34"/>
        <v>163.7053537268381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216.77447999999995</v>
      </c>
      <c r="AK65" s="14">
        <f t="shared" si="35"/>
        <v>53.41323339156682</v>
      </c>
      <c r="AL65" s="22">
        <f t="shared" si="4"/>
        <v>470.57693415697872</v>
      </c>
      <c r="AM65" s="60">
        <f t="shared" si="5"/>
        <v>763.91026749031198</v>
      </c>
      <c r="AN65" s="60">
        <f ca="1">AVERAGE(OFFSET($AM$3,0,0,'Données projet'!$E$10+1,1))-AVERAGE(OFFSET($H$3,0,0,'Données projet'!$E$10+1,1))</f>
        <v>488.7825919901664</v>
      </c>
      <c r="AO65" s="60">
        <f t="shared" si="36"/>
        <v>278.78817181412438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210.30359999999996</v>
      </c>
      <c r="BF65" s="14">
        <f t="shared" si="37"/>
        <v>52.001924357524459</v>
      </c>
      <c r="BG65" s="22">
        <f t="shared" si="7"/>
        <v>456.84878825602163</v>
      </c>
      <c r="BH65" s="60">
        <f t="shared" si="8"/>
        <v>750.18212158935489</v>
      </c>
      <c r="BI65" s="60">
        <f ca="1">AVERAGE(OFFSET($BH$3,0,0,'Données projet'!$E$11+1,1))-AVERAGE(OFFSET($H$3,0,0,'Données projet'!$E$11+1,1))</f>
        <v>475.47920969424894</v>
      </c>
      <c r="BJ65" s="60">
        <f t="shared" si="38"/>
        <v>271.73544012419364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187.65551999999994</v>
      </c>
      <c r="CA65" s="14">
        <f t="shared" si="39"/>
        <v>47.021247649900147</v>
      </c>
      <c r="CB65" s="22">
        <f t="shared" si="10"/>
        <v>408.72870365690932</v>
      </c>
      <c r="CC65" s="60">
        <f t="shared" si="11"/>
        <v>702.06203699024263</v>
      </c>
      <c r="CD65" s="60">
        <f ca="1">AVERAGE(OFFSET($CC$3,0,0,'Données projet'!$E$12+1,1))-AVERAGE(OFFSET($H$3,0,0,'Données projet'!$E$12+1,1))</f>
        <v>428.8489304403459</v>
      </c>
      <c r="CE65" s="60">
        <f t="shared" si="40"/>
        <v>247.01165577562966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200.59727999999996</v>
      </c>
      <c r="CV65" s="14">
        <f t="shared" si="41"/>
        <v>49.875409002022977</v>
      </c>
      <c r="CW65" s="22">
        <f t="shared" si="13"/>
        <v>436.23993334518991</v>
      </c>
      <c r="CX65" s="60">
        <f t="shared" si="14"/>
        <v>729.57326667852317</v>
      </c>
      <c r="CY65" s="60">
        <f ca="1">AVERAGE(OFFSET($CX$3,0,0,'Données projet'!$E$13+1,1))-AVERAGE(OFFSET($H$3,0,0,'Données projet'!$E$13+1,1))</f>
        <v>455.50822833641354</v>
      </c>
      <c r="CZ65" s="60">
        <f t="shared" si="42"/>
        <v>261.14722581688039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223.24535999999995</v>
      </c>
      <c r="DQ65" s="14">
        <f t="shared" si="43"/>
        <v>54.819646394591118</v>
      </c>
      <c r="DR65" s="22">
        <f t="shared" si="16"/>
        <v>484.29655280391279</v>
      </c>
      <c r="DS65" s="60">
        <f t="shared" si="17"/>
        <v>777.6298861372461</v>
      </c>
      <c r="DT65" s="60">
        <f ca="1">AVERAGE(OFFSET($DS$3,0,0,'Données projet'!$E$14+1,1))-AVERAGE(OFFSET($H$3,0,0,'Données projet'!$E$14+1,1))</f>
        <v>502.07782026233912</v>
      </c>
      <c r="DU65" s="60">
        <f t="shared" si="44"/>
        <v>285.83623046025156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22.7</v>
      </c>
      <c r="N66" s="14">
        <f>IF('Données projet'!$A$36&gt;35,N65+M66-V65,IF(A66&lt;'Données projet'!$A$36,$K$205^A66,IF(A66='Données projet'!$A$36,'Données projet'!$B$36,N65+M66-V65)))</f>
        <v>472.09999999999968</v>
      </c>
      <c r="O66" s="14">
        <f>N66*VLOOKUP('Données projet'!$B$9,Paramètres!$A$1:$I$89,3,0)*VLOOKUP('Données projet'!$B$9,Paramètres!$A$1:$I$89,5,0)</f>
        <v>220.94279999999983</v>
      </c>
      <c r="P66" s="14">
        <f t="shared" si="33"/>
        <v>54.31974761568528</v>
      </c>
      <c r="Q66" s="22">
        <f t="shared" si="53"/>
        <v>479.41560376398479</v>
      </c>
      <c r="R66" s="60">
        <f t="shared" si="0"/>
        <v>772.74893709731805</v>
      </c>
      <c r="S66" s="60">
        <f ca="1">AVERAGE(OFFSET($R$3,0,0,'Données projet'!$E$9+1,1))-AVERAGE(OFFSET($H$3,0,0,'Données projet'!$E$9+1,1))</f>
        <v>399.92909819003523</v>
      </c>
      <c r="T66" s="60">
        <f t="shared" si="34"/>
        <v>163.7053537268381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224.29991999999993</v>
      </c>
      <c r="AK66" s="14">
        <f t="shared" si="35"/>
        <v>55.048396648853249</v>
      </c>
      <c r="AL66" s="22">
        <f t="shared" si="4"/>
        <v>486.5316514967526</v>
      </c>
      <c r="AM66" s="60">
        <f t="shared" si="5"/>
        <v>779.86498483008586</v>
      </c>
      <c r="AN66" s="60">
        <f ca="1">AVERAGE(OFFSET($AM$3,0,0,'Données projet'!$E$10+1,1))-AVERAGE(OFFSET($H$3,0,0,'Données projet'!$E$10+1,1))</f>
        <v>488.7825919901664</v>
      </c>
      <c r="AO66" s="60">
        <f t="shared" si="36"/>
        <v>278.78817181412438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217.60439999999994</v>
      </c>
      <c r="BF66" s="14">
        <f t="shared" si="37"/>
        <v>53.593882578706356</v>
      </c>
      <c r="BG66" s="22">
        <f t="shared" si="7"/>
        <v>472.33700882458015</v>
      </c>
      <c r="BH66" s="60">
        <f t="shared" si="8"/>
        <v>765.67034215791341</v>
      </c>
      <c r="BI66" s="60">
        <f ca="1">AVERAGE(OFFSET($BH$3,0,0,'Données projet'!$E$11+1,1))-AVERAGE(OFFSET($H$3,0,0,'Données projet'!$E$11+1,1))</f>
        <v>475.47920969424894</v>
      </c>
      <c r="BJ66" s="60">
        <f t="shared" si="38"/>
        <v>271.73544012419364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194.17007999999996</v>
      </c>
      <c r="CA66" s="14">
        <f t="shared" si="39"/>
        <v>48.460730182351035</v>
      </c>
      <c r="CB66" s="22">
        <f t="shared" si="10"/>
        <v>422.5819944009279</v>
      </c>
      <c r="CC66" s="60">
        <f t="shared" si="11"/>
        <v>715.91532773426115</v>
      </c>
      <c r="CD66" s="60">
        <f ca="1">AVERAGE(OFFSET($CC$3,0,0,'Données projet'!$E$12+1,1))-AVERAGE(OFFSET($H$3,0,0,'Données projet'!$E$12+1,1))</f>
        <v>428.8489304403459</v>
      </c>
      <c r="CE66" s="60">
        <f t="shared" si="40"/>
        <v>247.01165577562966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207.56111999999996</v>
      </c>
      <c r="CV66" s="14">
        <f t="shared" si="41"/>
        <v>51.40226725537714</v>
      </c>
      <c r="CW66" s="22">
        <f t="shared" si="13"/>
        <v>451.02789946978169</v>
      </c>
      <c r="CX66" s="60">
        <f t="shared" si="14"/>
        <v>744.36123280311494</v>
      </c>
      <c r="CY66" s="60">
        <f ca="1">AVERAGE(OFFSET($CX$3,0,0,'Données projet'!$E$13+1,1))-AVERAGE(OFFSET($H$3,0,0,'Données projet'!$E$13+1,1))</f>
        <v>455.50822833641354</v>
      </c>
      <c r="CZ66" s="60">
        <f t="shared" si="42"/>
        <v>261.14722581688039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230.99543999999995</v>
      </c>
      <c r="DQ66" s="14">
        <f t="shared" si="43"/>
        <v>56.497864803589785</v>
      </c>
      <c r="DR66" s="22">
        <f t="shared" si="16"/>
        <v>500.71750586625211</v>
      </c>
      <c r="DS66" s="60">
        <f t="shared" si="17"/>
        <v>794.05083919958543</v>
      </c>
      <c r="DT66" s="60">
        <f ca="1">AVERAGE(OFFSET($DS$3,0,0,'Données projet'!$E$14+1,1))-AVERAGE(OFFSET($H$3,0,0,'Données projet'!$E$14+1,1))</f>
        <v>502.07782026233912</v>
      </c>
      <c r="DU66" s="60">
        <f t="shared" si="44"/>
        <v>285.83623046025156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22.7</v>
      </c>
      <c r="N67" s="14">
        <f>IF('Données projet'!$A$36&gt;35,N66+M67-V66,IF(A67&lt;'Données projet'!$A$36,$K$205^A67,IF(A67='Données projet'!$A$36,'Données projet'!$B$36,N66+M67-V66)))</f>
        <v>494.79999999999967</v>
      </c>
      <c r="O67" s="14">
        <f>N67*VLOOKUP('Données projet'!$B$9,Paramètres!$A$1:$I$89,3,0)*VLOOKUP('Données projet'!$B$9,Paramètres!$A$1:$I$89,5,0)</f>
        <v>231.56639999999985</v>
      </c>
      <c r="P67" s="14">
        <f t="shared" si="33"/>
        <v>56.621239926036594</v>
      </c>
      <c r="Q67" s="22">
        <f t="shared" ref="Q67:Q98" si="54">(O67+P67)*0.475*44/12</f>
        <v>501.92680620451353</v>
      </c>
      <c r="R67" s="60">
        <f t="shared" ref="R67:R130" si="55">Q67+(I67+J67)*44/12</f>
        <v>795.26013953784684</v>
      </c>
      <c r="S67" s="60">
        <f ca="1">AVERAGE(OFFSET($R$3,0,0,'Données projet'!$E$9+1,1))-AVERAGE(OFFSET($H$3,0,0,'Données projet'!$E$9+1,1))</f>
        <v>399.92909819003523</v>
      </c>
      <c r="T67" s="60">
        <f t="shared" si="34"/>
        <v>163.7053537268381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231.82535999999996</v>
      </c>
      <c r="AK67" s="14">
        <f t="shared" si="35"/>
        <v>56.677185272788428</v>
      </c>
      <c r="AL67" s="22">
        <f t="shared" si="4"/>
        <v>502.47526635010644</v>
      </c>
      <c r="AM67" s="60">
        <f t="shared" si="5"/>
        <v>795.80859968343975</v>
      </c>
      <c r="AN67" s="60">
        <f ca="1">AVERAGE(OFFSET($AM$3,0,0,'Données projet'!$E$10+1,1))-AVERAGE(OFFSET($H$3,0,0,'Données projet'!$E$10+1,1))</f>
        <v>488.7825919901664</v>
      </c>
      <c r="AO67" s="60">
        <f t="shared" si="36"/>
        <v>278.78817181412438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224.90519999999995</v>
      </c>
      <c r="BF67" s="14">
        <f t="shared" si="37"/>
        <v>55.17963460003309</v>
      </c>
      <c r="BG67" s="22">
        <f t="shared" si="7"/>
        <v>487.81442026172425</v>
      </c>
      <c r="BH67" s="60">
        <f t="shared" si="8"/>
        <v>781.14775359505757</v>
      </c>
      <c r="BI67" s="60">
        <f ca="1">AVERAGE(OFFSET($BH$3,0,0,'Données projet'!$E$11+1,1))-AVERAGE(OFFSET($H$3,0,0,'Données projet'!$E$11+1,1))</f>
        <v>475.47920969424894</v>
      </c>
      <c r="BJ67" s="60">
        <f t="shared" si="38"/>
        <v>271.73544012419364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200.68463999999992</v>
      </c>
      <c r="CA67" s="14">
        <f t="shared" si="39"/>
        <v>49.894600936700193</v>
      </c>
      <c r="CB67" s="22">
        <f t="shared" si="10"/>
        <v>436.42551129808606</v>
      </c>
      <c r="CC67" s="60">
        <f t="shared" si="11"/>
        <v>729.75884463141938</v>
      </c>
      <c r="CD67" s="60">
        <f ca="1">AVERAGE(OFFSET($CC$3,0,0,'Données projet'!$E$12+1,1))-AVERAGE(OFFSET($H$3,0,0,'Données projet'!$E$12+1,1))</f>
        <v>428.8489304403459</v>
      </c>
      <c r="CE67" s="60">
        <f t="shared" si="40"/>
        <v>247.01165577562966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214.52495999999994</v>
      </c>
      <c r="CV67" s="14">
        <f t="shared" si="41"/>
        <v>52.923173099085716</v>
      </c>
      <c r="CW67" s="22">
        <f t="shared" si="13"/>
        <v>465.80549848090754</v>
      </c>
      <c r="CX67" s="60">
        <f t="shared" si="14"/>
        <v>759.1388318142408</v>
      </c>
      <c r="CY67" s="60">
        <f ca="1">AVERAGE(OFFSET($CX$3,0,0,'Données projet'!$E$13+1,1))-AVERAGE(OFFSET($H$3,0,0,'Données projet'!$E$13+1,1))</f>
        <v>455.50822833641354</v>
      </c>
      <c r="CZ67" s="60">
        <f t="shared" si="42"/>
        <v>261.14722581688039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238.74551999999991</v>
      </c>
      <c r="DQ67" s="14">
        <f t="shared" si="43"/>
        <v>58.169540730060781</v>
      </c>
      <c r="DR67" s="22">
        <f t="shared" si="16"/>
        <v>517.12706410485578</v>
      </c>
      <c r="DS67" s="60">
        <f t="shared" si="17"/>
        <v>810.46039743818915</v>
      </c>
      <c r="DT67" s="60">
        <f ca="1">AVERAGE(OFFSET($DS$3,0,0,'Données projet'!$E$14+1,1))-AVERAGE(OFFSET($H$3,0,0,'Données projet'!$E$14+1,1))</f>
        <v>502.07782026233912</v>
      </c>
      <c r="DU67" s="60">
        <f t="shared" si="44"/>
        <v>285.83623046025156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22.7</v>
      </c>
      <c r="N68" s="14">
        <f>IF('Données projet'!$A$36&gt;35,N67+M68-V67,IF(A68&lt;'Données projet'!$A$36,$K$205^A68,IF(A68='Données projet'!$A$36,'Données projet'!$B$36,N67+M68-V67)))</f>
        <v>517.49999999999966</v>
      </c>
      <c r="O68" s="14">
        <f>N68*VLOOKUP('Données projet'!$B$9,Paramètres!$A$1:$I$89,3,0)*VLOOKUP('Données projet'!$B$9,Paramètres!$A$1:$I$89,5,0)</f>
        <v>242.18999999999983</v>
      </c>
      <c r="P68" s="14">
        <f t="shared" si="33"/>
        <v>58.910470259429303</v>
      </c>
      <c r="Q68" s="22">
        <f t="shared" si="54"/>
        <v>524.41665236850577</v>
      </c>
      <c r="R68" s="60">
        <f t="shared" si="55"/>
        <v>817.74998570183902</v>
      </c>
      <c r="S68" s="60">
        <f ca="1">AVERAGE(OFFSET($R$3,0,0,'Données projet'!$E$9+1,1))-AVERAGE(OFFSET($H$3,0,0,'Données projet'!$E$9+1,1))</f>
        <v>399.92909819003523</v>
      </c>
      <c r="T68" s="60">
        <f t="shared" si="34"/>
        <v>163.7053537268381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239.35079999999994</v>
      </c>
      <c r="AK68" s="14">
        <f t="shared" si="35"/>
        <v>58.299829927807131</v>
      </c>
      <c r="AL68" s="22">
        <f t="shared" ref="AL68:AL131" si="58">(AJ68+AK68)*0.475*44/12</f>
        <v>518.40818045759727</v>
      </c>
      <c r="AM68" s="60">
        <f t="shared" ref="AM68:AM131" si="59">AL68+(AD68+AE68)*44/12</f>
        <v>811.74151379093064</v>
      </c>
      <c r="AN68" s="60">
        <f ca="1">AVERAGE(OFFSET($AM$3,0,0,'Données projet'!$E$10+1,1))-AVERAGE(OFFSET($H$3,0,0,'Données projet'!$E$10+1,1))</f>
        <v>488.7825919901664</v>
      </c>
      <c r="AO68" s="60">
        <f t="shared" si="36"/>
        <v>278.78817181412438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232.2059999999999</v>
      </c>
      <c r="BF68" s="14">
        <f t="shared" si="37"/>
        <v>56.759404991217522</v>
      </c>
      <c r="BG68" s="22">
        <f t="shared" ref="BG68:BG131" si="61">(BE68+BF68)*0.475*44/12</f>
        <v>503.281413693037</v>
      </c>
      <c r="BH68" s="60">
        <f t="shared" ref="BH68:BH131" si="62">BG68+(AY68+AZ68)*44/12</f>
        <v>796.61474702637031</v>
      </c>
      <c r="BI68" s="60">
        <f ca="1">AVERAGE(OFFSET($BH$3,0,0,'Données projet'!$E$11+1,1))-AVERAGE(OFFSET($H$3,0,0,'Données projet'!$E$11+1,1))</f>
        <v>475.47920969424894</v>
      </c>
      <c r="BJ68" s="60">
        <f t="shared" si="38"/>
        <v>271.73544012419364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207.19919999999991</v>
      </c>
      <c r="CA68" s="14">
        <f t="shared" si="39"/>
        <v>51.3230629736655</v>
      </c>
      <c r="CB68" s="22">
        <f t="shared" ref="CB68:CB131" si="64">(BZ68+CA68)*0.475*44/12</f>
        <v>450.25960801246725</v>
      </c>
      <c r="CC68" s="60">
        <f t="shared" ref="CC68:CC131" si="65">CB68+(BT68+BU68)*44/12</f>
        <v>743.59294134580057</v>
      </c>
      <c r="CD68" s="60">
        <f ca="1">AVERAGE(OFFSET($CC$3,0,0,'Données projet'!$E$12+1,1))-AVERAGE(OFFSET($H$3,0,0,'Données projet'!$E$12+1,1))</f>
        <v>428.8489304403459</v>
      </c>
      <c r="CE68" s="60">
        <f t="shared" si="40"/>
        <v>247.01165577562966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221.48879999999991</v>
      </c>
      <c r="CV68" s="14">
        <f t="shared" si="41"/>
        <v>54.43834191952984</v>
      </c>
      <c r="CW68" s="22">
        <f t="shared" ref="CW68:CW131" si="67">(CU68+CV68)*0.475*44/12</f>
        <v>480.57310550984766</v>
      </c>
      <c r="CX68" s="60">
        <f t="shared" ref="CX68:CX131" si="68">CW68+(CO68+CP68)*44/12</f>
        <v>773.90643884318092</v>
      </c>
      <c r="CY68" s="60">
        <f ca="1">AVERAGE(OFFSET($CX$3,0,0,'Données projet'!$E$13+1,1))-AVERAGE(OFFSET($H$3,0,0,'Données projet'!$E$13+1,1))</f>
        <v>455.50822833641354</v>
      </c>
      <c r="CZ68" s="60">
        <f t="shared" si="42"/>
        <v>261.14722581688039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246.49559999999991</v>
      </c>
      <c r="DQ68" s="14">
        <f t="shared" si="43"/>
        <v>59.834910912017278</v>
      </c>
      <c r="DR68" s="22">
        <f t="shared" ref="DR68:DR131" si="70">(DP68+DQ68)*0.475*44/12</f>
        <v>533.52563983842992</v>
      </c>
      <c r="DS68" s="60">
        <f t="shared" ref="DS68:DS131" si="71">DR68+(DJ68+DK68)*44/12</f>
        <v>826.85897317176318</v>
      </c>
      <c r="DT68" s="60">
        <f ca="1">AVERAGE(OFFSET($DS$3,0,0,'Données projet'!$E$14+1,1))-AVERAGE(OFFSET($H$3,0,0,'Données projet'!$E$14+1,1))</f>
        <v>502.07782026233912</v>
      </c>
      <c r="DU68" s="60">
        <f t="shared" si="44"/>
        <v>285.83623046025156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22.7</v>
      </c>
      <c r="N69" s="14">
        <f>IF('Données projet'!$A$36&gt;35,N68+M69-V68,IF(A69&lt;'Données projet'!$A$36,$K$205^A69,IF(A69='Données projet'!$A$36,'Données projet'!$B$36,N68+M69-V68)))</f>
        <v>540.1999999999997</v>
      </c>
      <c r="O69" s="14">
        <f>N69*VLOOKUP('Données projet'!$B$9,Paramètres!$A$1:$I$89,3,0)*VLOOKUP('Données projet'!$B$9,Paramètres!$A$1:$I$89,5,0)</f>
        <v>252.81359999999987</v>
      </c>
      <c r="P69" s="14">
        <f t="shared" ref="P69:P132" si="87">EXP(-1.0587+0.8836*LN(O69)+0.284)</f>
        <v>61.188037954168315</v>
      </c>
      <c r="Q69" s="22">
        <f t="shared" si="54"/>
        <v>546.88618610350966</v>
      </c>
      <c r="R69" s="60">
        <f t="shared" si="55"/>
        <v>840.21951943684303</v>
      </c>
      <c r="S69" s="60">
        <f ca="1">AVERAGE(OFFSET($R$3,0,0,'Données projet'!$E$9+1,1))-AVERAGE(OFFSET($H$3,0,0,'Données projet'!$E$9+1,1))</f>
        <v>399.92909819003523</v>
      </c>
      <c r="T69" s="60">
        <f t="shared" ref="T69:T132" si="88">$T$3</f>
        <v>163.7053537268381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246.45815999999994</v>
      </c>
      <c r="AK69" s="14">
        <f t="shared" ref="AK69:AK132" si="89">EXP(-1.0587+0.8836*LN(AJ69)+0.284)</f>
        <v>59.826880443868056</v>
      </c>
      <c r="AL69" s="22">
        <f t="shared" si="58"/>
        <v>533.44644543973675</v>
      </c>
      <c r="AM69" s="60">
        <f t="shared" si="59"/>
        <v>826.77977877307012</v>
      </c>
      <c r="AN69" s="60">
        <f ca="1">AVERAGE(OFFSET($AM$3,0,0,'Données projet'!$E$10+1,1))-AVERAGE(OFFSET($H$3,0,0,'Données projet'!$E$10+1,1))</f>
        <v>488.7825919901664</v>
      </c>
      <c r="AO69" s="60">
        <f t="shared" ref="AO69:AO132" si="90">$AO$3</f>
        <v>278.78817181412438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239.10119999999995</v>
      </c>
      <c r="BF69" s="14">
        <f t="shared" ref="BF69:BF132" si="91">EXP(-1.0587+0.8836*LN(BE69)+0.284)</f>
        <v>58.246107075777331</v>
      </c>
      <c r="BG69" s="22">
        <f t="shared" si="61"/>
        <v>517.87989315697871</v>
      </c>
      <c r="BH69" s="60">
        <f t="shared" si="62"/>
        <v>811.21322649031208</v>
      </c>
      <c r="BI69" s="60">
        <f ca="1">AVERAGE(OFFSET($BH$3,0,0,'Données projet'!$E$11+1,1))-AVERAGE(OFFSET($H$3,0,0,'Données projet'!$E$11+1,1))</f>
        <v>475.47920969424894</v>
      </c>
      <c r="BJ69" s="60">
        <f t="shared" ref="BJ69:BJ132" si="92">$BJ$3</f>
        <v>271.73544012419364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213.35183999999992</v>
      </c>
      <c r="CA69" s="14">
        <f t="shared" ref="CA69:CA132" si="93">EXP(-1.0587+0.8836*LN(BZ69)+0.284)</f>
        <v>52.667370665417188</v>
      </c>
      <c r="CB69" s="22">
        <f t="shared" si="64"/>
        <v>463.31679190893482</v>
      </c>
      <c r="CC69" s="60">
        <f t="shared" si="65"/>
        <v>756.65012524226813</v>
      </c>
      <c r="CD69" s="60">
        <f ca="1">AVERAGE(OFFSET($CC$3,0,0,'Données projet'!$E$12+1,1))-AVERAGE(OFFSET($H$3,0,0,'Données projet'!$E$12+1,1))</f>
        <v>428.8489304403459</v>
      </c>
      <c r="CE69" s="60">
        <f t="shared" ref="CE69:CE132" si="94">$CE$3</f>
        <v>247.01165577562966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228.06575999999993</v>
      </c>
      <c r="CV69" s="14">
        <f t="shared" ref="CV69:CV132" si="95">EXP(-1.0587+0.8836*LN(CU69)+0.284)</f>
        <v>55.864248276798108</v>
      </c>
      <c r="CW69" s="22">
        <f t="shared" si="67"/>
        <v>494.51143108208981</v>
      </c>
      <c r="CX69" s="60">
        <f t="shared" si="68"/>
        <v>787.84476441542313</v>
      </c>
      <c r="CY69" s="60">
        <f ca="1">AVERAGE(OFFSET($CX$3,0,0,'Données projet'!$E$13+1,1))-AVERAGE(OFFSET($H$3,0,0,'Données projet'!$E$13+1,1))</f>
        <v>455.50822833641354</v>
      </c>
      <c r="CZ69" s="60">
        <f t="shared" ref="CZ69:CZ132" si="96">$CZ$3</f>
        <v>261.14722581688039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253.81511999999992</v>
      </c>
      <c r="DQ69" s="14">
        <f t="shared" ref="DQ69:DQ132" si="97">EXP(-1.0587+0.8836*LN(DP69)+0.284)</f>
        <v>61.402169885153235</v>
      </c>
      <c r="DR69" s="22">
        <f t="shared" si="70"/>
        <v>549.00344654997514</v>
      </c>
      <c r="DS69" s="60">
        <f t="shared" si="71"/>
        <v>842.33677988330851</v>
      </c>
      <c r="DT69" s="60">
        <f ca="1">AVERAGE(OFFSET($DS$3,0,0,'Données projet'!$E$14+1,1))-AVERAGE(OFFSET($H$3,0,0,'Données projet'!$E$14+1,1))</f>
        <v>502.07782026233912</v>
      </c>
      <c r="DU69" s="60">
        <f t="shared" ref="DU69:DU132" si="98">$DU$3</f>
        <v>285.83623046025156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22.7</v>
      </c>
      <c r="N70" s="14">
        <f>IF('Données projet'!$A$36&gt;35,N69+M70-V69,IF(A70&lt;'Données projet'!$A$36,$K$205^A70,IF(A70='Données projet'!$A$36,'Données projet'!$B$36,N69+M70-V69)))</f>
        <v>562.89999999999975</v>
      </c>
      <c r="O70" s="14">
        <f>N70*VLOOKUP('Données projet'!$B$9,Paramètres!$A$1:$I$89,3,0)*VLOOKUP('Données projet'!$B$9,Paramètres!$A$1:$I$89,5,0)</f>
        <v>263.43719999999985</v>
      </c>
      <c r="P70" s="14">
        <f t="shared" si="87"/>
        <v>63.454489128933133</v>
      </c>
      <c r="Q70" s="22">
        <f t="shared" si="54"/>
        <v>569.33635856622493</v>
      </c>
      <c r="R70" s="60">
        <f t="shared" si="55"/>
        <v>862.6696918995583</v>
      </c>
      <c r="S70" s="60">
        <f ca="1">AVERAGE(OFFSET($R$3,0,0,'Données projet'!$E$9+1,1))-AVERAGE(OFFSET($H$3,0,0,'Données projet'!$E$9+1,1))</f>
        <v>399.92909819003523</v>
      </c>
      <c r="T70" s="60">
        <f t="shared" si="88"/>
        <v>163.7053537268381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253.56551999999996</v>
      </c>
      <c r="AK70" s="14">
        <f t="shared" si="89"/>
        <v>61.348812887799113</v>
      </c>
      <c r="AL70" s="22">
        <f t="shared" si="58"/>
        <v>548.47579644625011</v>
      </c>
      <c r="AM70" s="60">
        <f t="shared" si="59"/>
        <v>841.80912977958337</v>
      </c>
      <c r="AN70" s="60">
        <f ca="1">AVERAGE(OFFSET($AM$3,0,0,'Données projet'!$E$10+1,1))-AVERAGE(OFFSET($H$3,0,0,'Données projet'!$E$10+1,1))</f>
        <v>488.7825919901664</v>
      </c>
      <c r="AO70" s="60">
        <f t="shared" si="90"/>
        <v>278.78817181412438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245.99639999999997</v>
      </c>
      <c r="BF70" s="14">
        <f t="shared" si="91"/>
        <v>59.72782632026442</v>
      </c>
      <c r="BG70" s="22">
        <f t="shared" si="61"/>
        <v>532.46969417446041</v>
      </c>
      <c r="BH70" s="60">
        <f t="shared" si="62"/>
        <v>825.80302750779379</v>
      </c>
      <c r="BI70" s="60">
        <f ca="1">AVERAGE(OFFSET($BH$3,0,0,'Données projet'!$E$11+1,1))-AVERAGE(OFFSET($H$3,0,0,'Données projet'!$E$11+1,1))</f>
        <v>475.47920969424894</v>
      </c>
      <c r="BJ70" s="60">
        <f t="shared" si="92"/>
        <v>271.73544012419364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219.50447999999992</v>
      </c>
      <c r="CA70" s="14">
        <f t="shared" si="93"/>
        <v>54.007172767040167</v>
      </c>
      <c r="CB70" s="22">
        <f t="shared" si="64"/>
        <v>476.36612856926143</v>
      </c>
      <c r="CC70" s="60">
        <f t="shared" si="65"/>
        <v>769.69946190259475</v>
      </c>
      <c r="CD70" s="60">
        <f ca="1">AVERAGE(OFFSET($CC$3,0,0,'Données projet'!$E$12+1,1))-AVERAGE(OFFSET($H$3,0,0,'Données projet'!$E$12+1,1))</f>
        <v>428.8489304403459</v>
      </c>
      <c r="CE70" s="60">
        <f t="shared" si="94"/>
        <v>247.01165577562966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234.64271999999994</v>
      </c>
      <c r="CV70" s="14">
        <f t="shared" si="95"/>
        <v>57.285375557336316</v>
      </c>
      <c r="CW70" s="22">
        <f t="shared" si="67"/>
        <v>508.44143309569387</v>
      </c>
      <c r="CX70" s="60">
        <f t="shared" si="68"/>
        <v>801.77476642902718</v>
      </c>
      <c r="CY70" s="60">
        <f ca="1">AVERAGE(OFFSET($CX$3,0,0,'Données projet'!$E$13+1,1))-AVERAGE(OFFSET($H$3,0,0,'Données projet'!$E$13+1,1))</f>
        <v>455.50822833641354</v>
      </c>
      <c r="CZ70" s="60">
        <f t="shared" si="96"/>
        <v>261.14722581688039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261.13463999999993</v>
      </c>
      <c r="DQ70" s="14">
        <f t="shared" si="97"/>
        <v>62.964176023241265</v>
      </c>
      <c r="DR70" s="22">
        <f t="shared" si="70"/>
        <v>564.47210457381163</v>
      </c>
      <c r="DS70" s="60">
        <f t="shared" si="71"/>
        <v>857.80543790714501</v>
      </c>
      <c r="DT70" s="60">
        <f ca="1">AVERAGE(OFFSET($DS$3,0,0,'Données projet'!$E$14+1,1))-AVERAGE(OFFSET($H$3,0,0,'Données projet'!$E$14+1,1))</f>
        <v>502.07782026233912</v>
      </c>
      <c r="DU70" s="60">
        <f t="shared" si="98"/>
        <v>285.83623046025156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22.7</v>
      </c>
      <c r="N71" s="14">
        <f>IF('Données projet'!$A$36&gt;35,N70+M71-V70,IF(A71&lt;'Données projet'!$A$36,$K$205^A71,IF(A71='Données projet'!$A$36,'Données projet'!$B$36,N70+M71-V70)))</f>
        <v>585.5999999999998</v>
      </c>
      <c r="O71" s="14">
        <f>N71*VLOOKUP('Données projet'!$B$9,Paramètres!$A$1:$I$89,3,0)*VLOOKUP('Données projet'!$B$9,Paramètres!$A$1:$I$89,5,0)</f>
        <v>274.06079999999992</v>
      </c>
      <c r="P71" s="14">
        <f t="shared" si="87"/>
        <v>65.710323362952934</v>
      </c>
      <c r="Q71" s="22">
        <f t="shared" si="54"/>
        <v>591.76803985714275</v>
      </c>
      <c r="R71" s="60">
        <f t="shared" si="55"/>
        <v>885.10137319047612</v>
      </c>
      <c r="S71" s="60">
        <f ca="1">AVERAGE(OFFSET($R$3,0,0,'Données projet'!$E$9+1,1))-AVERAGE(OFFSET($H$3,0,0,'Données projet'!$E$9+1,1))</f>
        <v>399.92909819003523</v>
      </c>
      <c r="T71" s="60">
        <f t="shared" si="88"/>
        <v>163.7053537268381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260.67287999999996</v>
      </c>
      <c r="AK71" s="14">
        <f t="shared" si="89"/>
        <v>62.86578719746359</v>
      </c>
      <c r="AL71" s="22">
        <f t="shared" si="58"/>
        <v>563.49651203558233</v>
      </c>
      <c r="AM71" s="60">
        <f t="shared" si="59"/>
        <v>856.82984536891558</v>
      </c>
      <c r="AN71" s="60">
        <f ca="1">AVERAGE(OFFSET($AM$3,0,0,'Données projet'!$E$10+1,1))-AVERAGE(OFFSET($H$3,0,0,'Données projet'!$E$10+1,1))</f>
        <v>488.7825919901664</v>
      </c>
      <c r="AO71" s="60">
        <f t="shared" si="90"/>
        <v>278.78817181412438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252.89159999999998</v>
      </c>
      <c r="BF71" s="14">
        <f t="shared" si="91"/>
        <v>61.204718436590312</v>
      </c>
      <c r="BG71" s="22">
        <f t="shared" si="61"/>
        <v>547.05108794372802</v>
      </c>
      <c r="BH71" s="60">
        <f t="shared" si="62"/>
        <v>840.38442127706139</v>
      </c>
      <c r="BI71" s="60">
        <f ca="1">AVERAGE(OFFSET($BH$3,0,0,'Données projet'!$E$11+1,1))-AVERAGE(OFFSET($H$3,0,0,'Données projet'!$E$11+1,1))</f>
        <v>475.47920969424894</v>
      </c>
      <c r="BJ71" s="60">
        <f t="shared" si="92"/>
        <v>271.73544012419364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225.65711999999994</v>
      </c>
      <c r="CA71" s="14">
        <f t="shared" si="93"/>
        <v>55.342610076561513</v>
      </c>
      <c r="CB71" s="22">
        <f t="shared" si="64"/>
        <v>489.40786321667775</v>
      </c>
      <c r="CC71" s="60">
        <f t="shared" si="65"/>
        <v>782.74119655001107</v>
      </c>
      <c r="CD71" s="60">
        <f ca="1">AVERAGE(OFFSET($CC$3,0,0,'Données projet'!$E$12+1,1))-AVERAGE(OFFSET($H$3,0,0,'Données projet'!$E$12+1,1))</f>
        <v>428.8489304403459</v>
      </c>
      <c r="CE71" s="60">
        <f t="shared" si="94"/>
        <v>247.01165577562966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241.21967999999995</v>
      </c>
      <c r="CV71" s="14">
        <f t="shared" si="95"/>
        <v>58.701873105526744</v>
      </c>
      <c r="CW71" s="22">
        <f t="shared" si="67"/>
        <v>522.36337165879229</v>
      </c>
      <c r="CX71" s="60">
        <f t="shared" si="68"/>
        <v>815.69670499212566</v>
      </c>
      <c r="CY71" s="60">
        <f ca="1">AVERAGE(OFFSET($CX$3,0,0,'Données projet'!$E$13+1,1))-AVERAGE(OFFSET($H$3,0,0,'Données projet'!$E$13+1,1))</f>
        <v>455.50822833641354</v>
      </c>
      <c r="CZ71" s="60">
        <f t="shared" si="96"/>
        <v>261.14722581688039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268.45415999999994</v>
      </c>
      <c r="DQ71" s="14">
        <f t="shared" si="97"/>
        <v>64.521093475436089</v>
      </c>
      <c r="DR71" s="22">
        <f t="shared" si="70"/>
        <v>579.93189980305101</v>
      </c>
      <c r="DS71" s="60">
        <f t="shared" si="71"/>
        <v>873.26523313638427</v>
      </c>
      <c r="DT71" s="60">
        <f ca="1">AVERAGE(OFFSET($DS$3,0,0,'Données projet'!$E$14+1,1))-AVERAGE(OFFSET($H$3,0,0,'Données projet'!$E$14+1,1))</f>
        <v>502.07782026233912</v>
      </c>
      <c r="DU71" s="60">
        <f t="shared" si="98"/>
        <v>285.83623046025156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22.7</v>
      </c>
      <c r="N72" s="14">
        <f>IF('Données projet'!$A$36&gt;35,N71+M72-V71,IF(A72&lt;'Données projet'!$A$36,$K$205^A72,IF(A72='Données projet'!$A$36,'Données projet'!$B$36,N71+M72-V71)))</f>
        <v>608.29999999999984</v>
      </c>
      <c r="O72" s="14">
        <f>N72*VLOOKUP('Données projet'!$B$9,Paramètres!$A$1:$I$89,3,0)*VLOOKUP('Données projet'!$B$9,Paramètres!$A$1:$I$89,5,0)</f>
        <v>284.68439999999993</v>
      </c>
      <c r="P72" s="14">
        <f t="shared" si="87"/>
        <v>67.955999311251276</v>
      </c>
      <c r="Q72" s="22">
        <f t="shared" si="54"/>
        <v>614.18202880042918</v>
      </c>
      <c r="R72" s="60">
        <f t="shared" si="55"/>
        <v>907.51536213376244</v>
      </c>
      <c r="S72" s="60">
        <f ca="1">AVERAGE(OFFSET($R$3,0,0,'Données projet'!$E$9+1,1))-AVERAGE(OFFSET($H$3,0,0,'Données projet'!$E$9+1,1))</f>
        <v>399.92909819003523</v>
      </c>
      <c r="T72" s="60">
        <f t="shared" si="88"/>
        <v>163.7053537268381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267.78023999999994</v>
      </c>
      <c r="AK72" s="14">
        <f t="shared" si="89"/>
        <v>64.377954092757676</v>
      </c>
      <c r="AL72" s="22">
        <f t="shared" si="58"/>
        <v>578.50885471155289</v>
      </c>
      <c r="AM72" s="60">
        <f t="shared" si="59"/>
        <v>871.84218804488614</v>
      </c>
      <c r="AN72" s="60">
        <f ca="1">AVERAGE(OFFSET($AM$3,0,0,'Données projet'!$E$10+1,1))-AVERAGE(OFFSET($H$3,0,0,'Données projet'!$E$10+1,1))</f>
        <v>488.7825919901664</v>
      </c>
      <c r="AO72" s="60">
        <f t="shared" si="90"/>
        <v>278.78817181412438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259.78679999999997</v>
      </c>
      <c r="BF72" s="14">
        <f t="shared" si="91"/>
        <v>62.676930162260739</v>
      </c>
      <c r="BG72" s="22">
        <f t="shared" si="61"/>
        <v>561.62433003260401</v>
      </c>
      <c r="BH72" s="60">
        <f t="shared" si="62"/>
        <v>854.95766336593738</v>
      </c>
      <c r="BI72" s="60">
        <f ca="1">AVERAGE(OFFSET($BH$3,0,0,'Données projet'!$E$11+1,1))-AVERAGE(OFFSET($H$3,0,0,'Données projet'!$E$11+1,1))</f>
        <v>475.47920969424894</v>
      </c>
      <c r="BJ72" s="60">
        <f t="shared" si="92"/>
        <v>271.73544012419364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231.80975999999993</v>
      </c>
      <c r="CA72" s="14">
        <f t="shared" si="93"/>
        <v>56.673815277159328</v>
      </c>
      <c r="CB72" s="22">
        <f t="shared" si="64"/>
        <v>502.44222694105241</v>
      </c>
      <c r="CC72" s="60">
        <f t="shared" si="65"/>
        <v>795.77556027438573</v>
      </c>
      <c r="CD72" s="60">
        <f ca="1">AVERAGE(OFFSET($CC$3,0,0,'Données projet'!$E$12+1,1))-AVERAGE(OFFSET($H$3,0,0,'Données projet'!$E$12+1,1))</f>
        <v>428.8489304403459</v>
      </c>
      <c r="CE72" s="60">
        <f t="shared" si="94"/>
        <v>247.01165577562966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247.79663999999997</v>
      </c>
      <c r="CV72" s="14">
        <f t="shared" si="95"/>
        <v>60.113881658336368</v>
      </c>
      <c r="CW72" s="22">
        <f t="shared" si="67"/>
        <v>536.27749188826908</v>
      </c>
      <c r="CX72" s="60">
        <f t="shared" si="68"/>
        <v>829.61082522160245</v>
      </c>
      <c r="CY72" s="60">
        <f ca="1">AVERAGE(OFFSET($CX$3,0,0,'Données projet'!$E$13+1,1))-AVERAGE(OFFSET($H$3,0,0,'Données projet'!$E$13+1,1))</f>
        <v>455.50822833641354</v>
      </c>
      <c r="CZ72" s="60">
        <f t="shared" si="96"/>
        <v>261.14722581688039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275.7736799999999</v>
      </c>
      <c r="DQ72" s="14">
        <f t="shared" si="97"/>
        <v>66.073076930208813</v>
      </c>
      <c r="DR72" s="22">
        <f t="shared" si="70"/>
        <v>595.38310165344672</v>
      </c>
      <c r="DS72" s="60">
        <f t="shared" si="71"/>
        <v>888.71643498678009</v>
      </c>
      <c r="DT72" s="60">
        <f ca="1">AVERAGE(OFFSET($DS$3,0,0,'Données projet'!$E$14+1,1))-AVERAGE(OFFSET($H$3,0,0,'Données projet'!$E$14+1,1))</f>
        <v>502.07782026233912</v>
      </c>
      <c r="DU72" s="60">
        <f t="shared" si="98"/>
        <v>285.83623046025156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631</v>
      </c>
      <c r="L73" s="13">
        <f>VLOOKUP(A73,'Données projet'!$A$35:$I$55,9,0)</f>
        <v>22.7</v>
      </c>
      <c r="M73" s="13">
        <f t="array" ref="M73">INDEX(L:L,MIN(IF(ISNUMBER(L73:L269),ROW(L73:L269),"")))</f>
        <v>22.7</v>
      </c>
      <c r="N73" s="14">
        <f>IF('Données projet'!$A$36&gt;35,N72+M73-V72,IF(A73&lt;'Données projet'!$A$36,$K$205^A73,IF(A73='Données projet'!$A$36,'Données projet'!$B$36,N72+M73-V72)))</f>
        <v>630.99999999999989</v>
      </c>
      <c r="O73" s="14">
        <f>N73*VLOOKUP('Données projet'!$B$9,Paramètres!$A$1:$I$89,3,0)*VLOOKUP('Données projet'!$B$9,Paramètres!$A$1:$I$89,5,0)</f>
        <v>295.30799999999994</v>
      </c>
      <c r="P73" s="14">
        <f t="shared" si="87"/>
        <v>70.191939458146834</v>
      </c>
      <c r="Q73" s="22">
        <f t="shared" si="54"/>
        <v>636.57906122293889</v>
      </c>
      <c r="R73" s="60">
        <f t="shared" si="55"/>
        <v>929.91239455627215</v>
      </c>
      <c r="S73" s="60">
        <f ca="1">AVERAGE(OFFSET($R$3,0,0,'Données projet'!$E$9+1,1))-AVERAGE(OFFSET($H$3,0,0,'Données projet'!$E$9+1,1))</f>
        <v>399.92909819003523</v>
      </c>
      <c r="T73" s="60">
        <f t="shared" si="88"/>
        <v>163.7053537268381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109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274.88759999999996</v>
      </c>
      <c r="AK73" s="14">
        <f t="shared" si="89"/>
        <v>65.885455837257112</v>
      </c>
      <c r="AL73" s="22">
        <f t="shared" si="58"/>
        <v>593.51307224988932</v>
      </c>
      <c r="AM73" s="60">
        <f t="shared" si="59"/>
        <v>886.84640558322258</v>
      </c>
      <c r="AN73" s="60">
        <f ca="1">AVERAGE(OFFSET($AM$3,0,0,'Données projet'!$E$10+1,1))-AVERAGE(OFFSET($H$3,0,0,'Données projet'!$E$10+1,1))</f>
        <v>488.7825919901664</v>
      </c>
      <c r="AO73" s="60">
        <f t="shared" si="90"/>
        <v>278.78817181412438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266.68199999999996</v>
      </c>
      <c r="BF73" s="14">
        <f t="shared" si="91"/>
        <v>64.144600001897771</v>
      </c>
      <c r="BG73" s="22">
        <f t="shared" si="61"/>
        <v>576.189661669972</v>
      </c>
      <c r="BH73" s="60">
        <f t="shared" si="62"/>
        <v>869.52299500330537</v>
      </c>
      <c r="BI73" s="60">
        <f ca="1">AVERAGE(OFFSET($BH$3,0,0,'Données projet'!$E$11+1,1))-AVERAGE(OFFSET($H$3,0,0,'Données projet'!$E$11+1,1))</f>
        <v>475.47920969424894</v>
      </c>
      <c r="BJ73" s="60">
        <f t="shared" si="92"/>
        <v>271.73544012419364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237.96239999999995</v>
      </c>
      <c r="CA73" s="14">
        <f t="shared" si="93"/>
        <v>58.00091360766335</v>
      </c>
      <c r="CB73" s="22">
        <f t="shared" si="64"/>
        <v>515.4694378666801</v>
      </c>
      <c r="CC73" s="60">
        <f t="shared" si="65"/>
        <v>808.80277120001347</v>
      </c>
      <c r="CD73" s="60">
        <f ca="1">AVERAGE(OFFSET($CC$3,0,0,'Données projet'!$E$12+1,1))-AVERAGE(OFFSET($H$3,0,0,'Données projet'!$E$12+1,1))</f>
        <v>428.8489304403459</v>
      </c>
      <c r="CE73" s="60">
        <f t="shared" si="94"/>
        <v>247.01165577562966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254.37359999999998</v>
      </c>
      <c r="CV73" s="14">
        <f t="shared" si="95"/>
        <v>61.521534056516209</v>
      </c>
      <c r="CW73" s="22">
        <f t="shared" si="67"/>
        <v>550.1840251484324</v>
      </c>
      <c r="CX73" s="60">
        <f t="shared" si="68"/>
        <v>843.51735848176577</v>
      </c>
      <c r="CY73" s="60">
        <f ca="1">AVERAGE(OFFSET($CX$3,0,0,'Données projet'!$E$13+1,1))-AVERAGE(OFFSET($H$3,0,0,'Données projet'!$E$13+1,1))</f>
        <v>455.50822833641354</v>
      </c>
      <c r="CZ73" s="60">
        <f t="shared" si="96"/>
        <v>261.14722581688039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283.09319999999991</v>
      </c>
      <c r="DQ73" s="14">
        <f t="shared" si="97"/>
        <v>67.620272397048666</v>
      </c>
      <c r="DR73" s="22">
        <f t="shared" si="70"/>
        <v>610.82596442485954</v>
      </c>
      <c r="DS73" s="60">
        <f t="shared" si="71"/>
        <v>904.15929775819291</v>
      </c>
      <c r="DT73" s="60">
        <f ca="1">AVERAGE(OFFSET($DS$3,0,0,'Données projet'!$E$14+1,1))-AVERAGE(OFFSET($H$3,0,0,'Données projet'!$E$14+1,1))</f>
        <v>502.07782026233912</v>
      </c>
      <c r="DU73" s="60">
        <f t="shared" si="98"/>
        <v>285.83623046025156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21.2</v>
      </c>
      <c r="N74" s="14">
        <f>IF('Données projet'!$A$36&gt;35,N73+M74-V73,IF(A74&lt;'Données projet'!$A$36,$K$205^A74,IF(A74='Données projet'!$A$36,'Données projet'!$B$36,N73+M74-V73)))</f>
        <v>543.19999999999993</v>
      </c>
      <c r="O74" s="14">
        <f>N74*VLOOKUP('Données projet'!$B$9,Paramètres!$A$1:$I$89,3,0)*VLOOKUP('Données projet'!$B$9,Paramètres!$A$1:$I$89,5,0)</f>
        <v>254.21759999999998</v>
      </c>
      <c r="P74" s="14">
        <f t="shared" si="87"/>
        <v>61.488195182366475</v>
      </c>
      <c r="Q74" s="22">
        <f t="shared" si="54"/>
        <v>549.85425994262152</v>
      </c>
      <c r="R74" s="60">
        <f t="shared" si="55"/>
        <v>843.1875932759549</v>
      </c>
      <c r="S74" s="60">
        <f ca="1">AVERAGE(OFFSET($R$3,0,0,'Données projet'!$E$9+1,1))-AVERAGE(OFFSET($H$3,0,0,'Données projet'!$E$9+1,1))</f>
        <v>399.92909819003523</v>
      </c>
      <c r="T74" s="60">
        <f t="shared" si="88"/>
        <v>163.7053537268381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237.46943999999993</v>
      </c>
      <c r="AK74" s="14">
        <f t="shared" si="89"/>
        <v>57.894732737332582</v>
      </c>
      <c r="AL74" s="22">
        <f t="shared" si="58"/>
        <v>514.42593418418744</v>
      </c>
      <c r="AM74" s="60">
        <f t="shared" si="59"/>
        <v>807.75926751752081</v>
      </c>
      <c r="AN74" s="60">
        <f ca="1">AVERAGE(OFFSET($AM$3,0,0,'Données projet'!$E$10+1,1))-AVERAGE(OFFSET($H$3,0,0,'Données projet'!$E$10+1,1))</f>
        <v>488.7825919901664</v>
      </c>
      <c r="AO74" s="60">
        <f t="shared" si="90"/>
        <v>278.78817181412438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230.38079999999994</v>
      </c>
      <c r="BF74" s="14">
        <f t="shared" si="91"/>
        <v>56.365011465139979</v>
      </c>
      <c r="BG74" s="22">
        <f t="shared" si="61"/>
        <v>499.41562163511867</v>
      </c>
      <c r="BH74" s="60">
        <f t="shared" si="62"/>
        <v>792.74895496845193</v>
      </c>
      <c r="BI74" s="60">
        <f ca="1">AVERAGE(OFFSET($BH$3,0,0,'Données projet'!$E$11+1,1))-AVERAGE(OFFSET($H$3,0,0,'Données projet'!$E$11+1,1))</f>
        <v>475.47920969424894</v>
      </c>
      <c r="BJ74" s="60">
        <f t="shared" si="92"/>
        <v>271.73544012419364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205.57055999999994</v>
      </c>
      <c r="CA74" s="14">
        <f t="shared" si="93"/>
        <v>50.966443946767392</v>
      </c>
      <c r="CB74" s="22">
        <f t="shared" si="64"/>
        <v>446.80194854061978</v>
      </c>
      <c r="CC74" s="60">
        <f t="shared" si="65"/>
        <v>740.13528187395309</v>
      </c>
      <c r="CD74" s="60">
        <f ca="1">AVERAGE(OFFSET($CC$3,0,0,'Données projet'!$E$12+1,1))-AVERAGE(OFFSET($H$3,0,0,'Données projet'!$E$12+1,1))</f>
        <v>428.8489304403459</v>
      </c>
      <c r="CE74" s="60">
        <f t="shared" si="94"/>
        <v>247.01165577562966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219.74783999999994</v>
      </c>
      <c r="CV74" s="14">
        <f t="shared" si="95"/>
        <v>54.060076332940561</v>
      </c>
      <c r="CW74" s="22">
        <f t="shared" si="67"/>
        <v>476.88212094653812</v>
      </c>
      <c r="CX74" s="60">
        <f t="shared" si="68"/>
        <v>770.21545427987144</v>
      </c>
      <c r="CY74" s="60">
        <f ca="1">AVERAGE(OFFSET($CX$3,0,0,'Données projet'!$E$13+1,1))-AVERAGE(OFFSET($H$3,0,0,'Données projet'!$E$13+1,1))</f>
        <v>455.50822833641354</v>
      </c>
      <c r="CZ74" s="60">
        <f t="shared" si="96"/>
        <v>261.14722581688039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244.55807999999993</v>
      </c>
      <c r="DQ74" s="14">
        <f t="shared" si="97"/>
        <v>59.419147189674156</v>
      </c>
      <c r="DR74" s="22">
        <f t="shared" si="70"/>
        <v>529.42700402201569</v>
      </c>
      <c r="DS74" s="60">
        <f t="shared" si="71"/>
        <v>822.76033735534907</v>
      </c>
      <c r="DT74" s="60">
        <f ca="1">AVERAGE(OFFSET($DS$3,0,0,'Données projet'!$E$14+1,1))-AVERAGE(OFFSET($H$3,0,0,'Données projet'!$E$14+1,1))</f>
        <v>502.07782026233912</v>
      </c>
      <c r="DU74" s="60">
        <f t="shared" si="98"/>
        <v>285.83623046025156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21.2</v>
      </c>
      <c r="N75" s="14">
        <f>IF('Données projet'!$A$36&gt;35,N74+M75-V74,IF(A75&lt;'Données projet'!$A$36,$K$205^A75,IF(A75='Données projet'!$A$36,'Données projet'!$B$36,N74+M75-V74)))</f>
        <v>564.4</v>
      </c>
      <c r="O75" s="14">
        <f>N75*VLOOKUP('Données projet'!$B$9,Paramètres!$A$1:$I$89,3,0)*VLOOKUP('Données projet'!$B$9,Paramètres!$A$1:$I$89,5,0)</f>
        <v>264.13920000000002</v>
      </c>
      <c r="P75" s="14">
        <f t="shared" si="87"/>
        <v>63.60387543087441</v>
      </c>
      <c r="Q75" s="22">
        <f t="shared" si="54"/>
        <v>570.81918970877302</v>
      </c>
      <c r="R75" s="60">
        <f t="shared" si="55"/>
        <v>864.1525230421064</v>
      </c>
      <c r="S75" s="60">
        <f ca="1">AVERAGE(OFFSET($R$3,0,0,'Données projet'!$E$9+1,1))-AVERAGE(OFFSET($H$3,0,0,'Données projet'!$E$9+1,1))</f>
        <v>399.92909819003523</v>
      </c>
      <c r="T75" s="60">
        <f t="shared" si="88"/>
        <v>163.7053537268381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243.94967999999994</v>
      </c>
      <c r="AK75" s="14">
        <f t="shared" si="89"/>
        <v>59.288514386933123</v>
      </c>
      <c r="AL75" s="22">
        <f t="shared" si="58"/>
        <v>528.1398552239084</v>
      </c>
      <c r="AM75" s="60">
        <f t="shared" si="59"/>
        <v>821.47318855724166</v>
      </c>
      <c r="AN75" s="60">
        <f ca="1">AVERAGE(OFFSET($AM$3,0,0,'Données projet'!$E$10+1,1))-AVERAGE(OFFSET($H$3,0,0,'Données projet'!$E$10+1,1))</f>
        <v>488.7825919901664</v>
      </c>
      <c r="AO75" s="60">
        <f t="shared" si="90"/>
        <v>278.78817181412438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236.66759999999994</v>
      </c>
      <c r="BF75" s="14">
        <f t="shared" si="91"/>
        <v>57.721965974560838</v>
      </c>
      <c r="BG75" s="22">
        <f t="shared" si="61"/>
        <v>512.72849407235992</v>
      </c>
      <c r="BH75" s="60">
        <f t="shared" si="62"/>
        <v>806.06182740569329</v>
      </c>
      <c r="BI75" s="60">
        <f ca="1">AVERAGE(OFFSET($BH$3,0,0,'Données projet'!$E$11+1,1))-AVERAGE(OFFSET($H$3,0,0,'Données projet'!$E$11+1,1))</f>
        <v>475.47920969424894</v>
      </c>
      <c r="BJ75" s="60">
        <f t="shared" si="92"/>
        <v>271.73544012419364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211.18031999999994</v>
      </c>
      <c r="CA75" s="14">
        <f t="shared" si="93"/>
        <v>52.193431117443019</v>
      </c>
      <c r="CB75" s="22">
        <f t="shared" si="64"/>
        <v>458.70928319621316</v>
      </c>
      <c r="CC75" s="60">
        <f t="shared" si="65"/>
        <v>752.04261652954642</v>
      </c>
      <c r="CD75" s="60">
        <f ca="1">AVERAGE(OFFSET($CC$3,0,0,'Données projet'!$E$12+1,1))-AVERAGE(OFFSET($H$3,0,0,'Données projet'!$E$12+1,1))</f>
        <v>428.8489304403459</v>
      </c>
      <c r="CE75" s="60">
        <f t="shared" si="94"/>
        <v>247.01165577562966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225.74447999999992</v>
      </c>
      <c r="CV75" s="14">
        <f t="shared" si="95"/>
        <v>55.36154088431374</v>
      </c>
      <c r="CW75" s="22">
        <f t="shared" si="67"/>
        <v>489.59298637351299</v>
      </c>
      <c r="CX75" s="60">
        <f t="shared" si="68"/>
        <v>782.92631970684624</v>
      </c>
      <c r="CY75" s="60">
        <f ca="1">AVERAGE(OFFSET($CX$3,0,0,'Données projet'!$E$13+1,1))-AVERAGE(OFFSET($H$3,0,0,'Données projet'!$E$13+1,1))</f>
        <v>455.50822833641354</v>
      </c>
      <c r="CZ75" s="60">
        <f t="shared" si="96"/>
        <v>261.14722581688039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251.23175999999989</v>
      </c>
      <c r="DQ75" s="14">
        <f t="shared" si="97"/>
        <v>60.849628220886878</v>
      </c>
      <c r="DR75" s="22">
        <f t="shared" si="70"/>
        <v>543.54175115137775</v>
      </c>
      <c r="DS75" s="60">
        <f t="shared" si="71"/>
        <v>836.87508448471112</v>
      </c>
      <c r="DT75" s="60">
        <f ca="1">AVERAGE(OFFSET($DS$3,0,0,'Données projet'!$E$14+1,1))-AVERAGE(OFFSET($H$3,0,0,'Données projet'!$E$14+1,1))</f>
        <v>502.07782026233912</v>
      </c>
      <c r="DU75" s="60">
        <f t="shared" si="98"/>
        <v>285.83623046025156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21.2</v>
      </c>
      <c r="N76" s="14">
        <f>IF('Données projet'!$A$36&gt;35,N75+M76-V75,IF(A76&lt;'Données projet'!$A$36,$K$205^A76,IF(A76='Données projet'!$A$36,'Données projet'!$B$36,N75+M76-V75)))</f>
        <v>585.6</v>
      </c>
      <c r="O76" s="14">
        <f>N76*VLOOKUP('Données projet'!$B$9,Paramètres!$A$1:$I$89,3,0)*VLOOKUP('Données projet'!$B$9,Paramètres!$A$1:$I$89,5,0)</f>
        <v>274.06080000000003</v>
      </c>
      <c r="P76" s="14">
        <f t="shared" si="87"/>
        <v>65.710323362952991</v>
      </c>
      <c r="Q76" s="22">
        <f t="shared" si="54"/>
        <v>591.76803985714309</v>
      </c>
      <c r="R76" s="60">
        <f t="shared" si="55"/>
        <v>885.10137319047635</v>
      </c>
      <c r="S76" s="60">
        <f ca="1">AVERAGE(OFFSET($R$3,0,0,'Données projet'!$E$9+1,1))-AVERAGE(OFFSET($H$3,0,0,'Données projet'!$E$9+1,1))</f>
        <v>399.92909819003523</v>
      </c>
      <c r="T76" s="60">
        <f t="shared" si="88"/>
        <v>163.7053537268381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250.42991999999992</v>
      </c>
      <c r="AK76" s="14">
        <f t="shared" si="89"/>
        <v>60.677992541710218</v>
      </c>
      <c r="AL76" s="22">
        <f t="shared" si="58"/>
        <v>541.84628101014516</v>
      </c>
      <c r="AM76" s="60">
        <f t="shared" si="59"/>
        <v>835.17961434347853</v>
      </c>
      <c r="AN76" s="60">
        <f ca="1">AVERAGE(OFFSET($AM$3,0,0,'Données projet'!$E$10+1,1))-AVERAGE(OFFSET($H$3,0,0,'Données projet'!$E$10+1,1))</f>
        <v>488.7825919901664</v>
      </c>
      <c r="AO76" s="60">
        <f t="shared" si="90"/>
        <v>278.78817181412438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242.95439999999994</v>
      </c>
      <c r="BF76" s="14">
        <f t="shared" si="91"/>
        <v>59.074730698078945</v>
      </c>
      <c r="BG76" s="22">
        <f t="shared" si="61"/>
        <v>526.034069299154</v>
      </c>
      <c r="BH76" s="60">
        <f t="shared" si="62"/>
        <v>819.36740263248726</v>
      </c>
      <c r="BI76" s="60">
        <f ca="1">AVERAGE(OFFSET($BH$3,0,0,'Données projet'!$E$11+1,1))-AVERAGE(OFFSET($H$3,0,0,'Données projet'!$E$11+1,1))</f>
        <v>475.47920969424894</v>
      </c>
      <c r="BJ76" s="60">
        <f t="shared" si="92"/>
        <v>271.73544012419364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216.7900799999999</v>
      </c>
      <c r="CA76" s="14">
        <f t="shared" si="93"/>
        <v>53.416629794462551</v>
      </c>
      <c r="CB76" s="22">
        <f t="shared" si="64"/>
        <v>470.61001955868869</v>
      </c>
      <c r="CC76" s="60">
        <f t="shared" si="65"/>
        <v>763.94335289202195</v>
      </c>
      <c r="CD76" s="60">
        <f ca="1">AVERAGE(OFFSET($CC$3,0,0,'Données projet'!$E$12+1,1))-AVERAGE(OFFSET($H$3,0,0,'Données projet'!$E$12+1,1))</f>
        <v>428.8489304403459</v>
      </c>
      <c r="CE76" s="60">
        <f t="shared" si="94"/>
        <v>247.01165577562966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231.74111999999991</v>
      </c>
      <c r="CV76" s="14">
        <f t="shared" si="95"/>
        <v>56.658986982752438</v>
      </c>
      <c r="CW76" s="22">
        <f t="shared" si="67"/>
        <v>502.29685299496032</v>
      </c>
      <c r="CX76" s="60">
        <f t="shared" si="68"/>
        <v>795.63018632829358</v>
      </c>
      <c r="CY76" s="60">
        <f ca="1">AVERAGE(OFFSET($CX$3,0,0,'Données projet'!$E$13+1,1))-AVERAGE(OFFSET($H$3,0,0,'Données projet'!$E$13+1,1))</f>
        <v>455.50822833641354</v>
      </c>
      <c r="CZ76" s="60">
        <f t="shared" si="96"/>
        <v>261.14722581688039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257.90543999999989</v>
      </c>
      <c r="DQ76" s="14">
        <f t="shared" si="97"/>
        <v>62.275692442827719</v>
      </c>
      <c r="DR76" s="22">
        <f t="shared" si="70"/>
        <v>557.64880567125817</v>
      </c>
      <c r="DS76" s="60">
        <f t="shared" si="71"/>
        <v>850.98213900459155</v>
      </c>
      <c r="DT76" s="60">
        <f ca="1">AVERAGE(OFFSET($DS$3,0,0,'Données projet'!$E$14+1,1))-AVERAGE(OFFSET($H$3,0,0,'Données projet'!$E$14+1,1))</f>
        <v>502.07782026233912</v>
      </c>
      <c r="DU76" s="60">
        <f t="shared" si="98"/>
        <v>285.83623046025156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21.2</v>
      </c>
      <c r="N77" s="14">
        <f>IF('Données projet'!$A$36&gt;35,N76+M77-V76,IF(A77&lt;'Données projet'!$A$36,$K$205^A77,IF(A77='Données projet'!$A$36,'Données projet'!$B$36,N76+M77-V76)))</f>
        <v>606.80000000000007</v>
      </c>
      <c r="O77" s="14">
        <f>N77*VLOOKUP('Données projet'!$B$9,Paramètres!$A$1:$I$89,3,0)*VLOOKUP('Données projet'!$B$9,Paramètres!$A$1:$I$89,5,0)</f>
        <v>283.98240000000004</v>
      </c>
      <c r="P77" s="14">
        <f t="shared" si="87"/>
        <v>67.807911493441154</v>
      </c>
      <c r="Q77" s="22">
        <f t="shared" si="54"/>
        <v>612.70145918441006</v>
      </c>
      <c r="R77" s="60">
        <f t="shared" si="55"/>
        <v>906.03479251774343</v>
      </c>
      <c r="S77" s="60">
        <f ca="1">AVERAGE(OFFSET($R$3,0,0,'Données projet'!$E$9+1,1))-AVERAGE(OFFSET($H$3,0,0,'Données projet'!$E$9+1,1))</f>
        <v>399.92909819003523</v>
      </c>
      <c r="T77" s="60">
        <f t="shared" si="88"/>
        <v>163.7053537268381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256.91015999999991</v>
      </c>
      <c r="AK77" s="14">
        <f t="shared" si="89"/>
        <v>62.063291364093232</v>
      </c>
      <c r="AL77" s="22">
        <f t="shared" si="58"/>
        <v>555.54542779246219</v>
      </c>
      <c r="AM77" s="60">
        <f t="shared" si="59"/>
        <v>848.87876112579556</v>
      </c>
      <c r="AN77" s="60">
        <f ca="1">AVERAGE(OFFSET($AM$3,0,0,'Données projet'!$E$10+1,1))-AVERAGE(OFFSET($H$3,0,0,'Données projet'!$E$10+1,1))</f>
        <v>488.7825919901664</v>
      </c>
      <c r="AO77" s="60">
        <f t="shared" si="90"/>
        <v>278.78817181412438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249.24119999999988</v>
      </c>
      <c r="BF77" s="14">
        <f t="shared" si="91"/>
        <v>60.42342651744687</v>
      </c>
      <c r="BG77" s="22">
        <f t="shared" si="61"/>
        <v>539.3325578512198</v>
      </c>
      <c r="BH77" s="60">
        <f t="shared" si="62"/>
        <v>832.66589118455317</v>
      </c>
      <c r="BI77" s="60">
        <f ca="1">AVERAGE(OFFSET($BH$3,0,0,'Données projet'!$E$11+1,1))-AVERAGE(OFFSET($H$3,0,0,'Données projet'!$E$11+1,1))</f>
        <v>475.47920969424894</v>
      </c>
      <c r="BJ77" s="60">
        <f t="shared" si="92"/>
        <v>271.73544012419364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222.3998399999999</v>
      </c>
      <c r="CA77" s="14">
        <f t="shared" si="93"/>
        <v>54.636149281681448</v>
      </c>
      <c r="CB77" s="22">
        <f t="shared" si="64"/>
        <v>482.50434799892832</v>
      </c>
      <c r="CC77" s="60">
        <f t="shared" si="65"/>
        <v>775.83768133226158</v>
      </c>
      <c r="CD77" s="60">
        <f ca="1">AVERAGE(OFFSET($CC$3,0,0,'Données projet'!$E$12+1,1))-AVERAGE(OFFSET($H$3,0,0,'Données projet'!$E$12+1,1))</f>
        <v>428.8489304403459</v>
      </c>
      <c r="CE77" s="60">
        <f t="shared" si="94"/>
        <v>247.01165577562966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237.73775999999989</v>
      </c>
      <c r="CV77" s="14">
        <f t="shared" si="95"/>
        <v>57.952530566790166</v>
      </c>
      <c r="CW77" s="22">
        <f t="shared" si="67"/>
        <v>514.99392273715932</v>
      </c>
      <c r="CX77" s="60">
        <f t="shared" si="68"/>
        <v>808.32725607049269</v>
      </c>
      <c r="CY77" s="60">
        <f ca="1">AVERAGE(OFFSET($CX$3,0,0,'Données projet'!$E$13+1,1))-AVERAGE(OFFSET($H$3,0,0,'Données projet'!$E$13+1,1))</f>
        <v>455.50822833641354</v>
      </c>
      <c r="CZ77" s="60">
        <f t="shared" si="96"/>
        <v>261.14722581688039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264.57911999999988</v>
      </c>
      <c r="DQ77" s="14">
        <f t="shared" si="97"/>
        <v>63.697467287221869</v>
      </c>
      <c r="DR77" s="22">
        <f t="shared" si="70"/>
        <v>571.74838952524453</v>
      </c>
      <c r="DS77" s="60">
        <f t="shared" si="71"/>
        <v>865.0817228585779</v>
      </c>
      <c r="DT77" s="60">
        <f ca="1">AVERAGE(OFFSET($DS$3,0,0,'Données projet'!$E$14+1,1))-AVERAGE(OFFSET($H$3,0,0,'Données projet'!$E$14+1,1))</f>
        <v>502.07782026233912</v>
      </c>
      <c r="DU77" s="60">
        <f t="shared" si="98"/>
        <v>285.83623046025156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21.2</v>
      </c>
      <c r="N78" s="14">
        <f>IF('Données projet'!$A$36&gt;35,N77+M78-V77,IF(A78&lt;'Données projet'!$A$36,$K$205^A78,IF(A78='Données projet'!$A$36,'Données projet'!$B$36,N77+M78-V77)))</f>
        <v>628.00000000000011</v>
      </c>
      <c r="O78" s="14">
        <f>N78*VLOOKUP('Données projet'!$B$9,Paramètres!$A$1:$I$89,3,0)*VLOOKUP('Données projet'!$B$9,Paramètres!$A$1:$I$89,5,0)</f>
        <v>293.90400000000005</v>
      </c>
      <c r="P78" s="14">
        <f t="shared" si="87"/>
        <v>69.896984831773324</v>
      </c>
      <c r="Q78" s="22">
        <f t="shared" si="54"/>
        <v>633.62004858200532</v>
      </c>
      <c r="R78" s="60">
        <f t="shared" si="55"/>
        <v>926.9533819153387</v>
      </c>
      <c r="S78" s="60">
        <f ca="1">AVERAGE(OFFSET($R$3,0,0,'Données projet'!$E$9+1,1))-AVERAGE(OFFSET($H$3,0,0,'Données projet'!$E$9+1,1))</f>
        <v>399.92909819003523</v>
      </c>
      <c r="T78" s="60">
        <f t="shared" si="88"/>
        <v>163.7053537268381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263.39039999999994</v>
      </c>
      <c r="AK78" s="14">
        <f t="shared" si="89"/>
        <v>63.444528395882578</v>
      </c>
      <c r="AL78" s="22">
        <f t="shared" si="58"/>
        <v>569.2375002894953</v>
      </c>
      <c r="AM78" s="60">
        <f t="shared" si="59"/>
        <v>862.57083362282856</v>
      </c>
      <c r="AN78" s="60">
        <f ca="1">AVERAGE(OFFSET($AM$3,0,0,'Données projet'!$E$10+1,1))-AVERAGE(OFFSET($H$3,0,0,'Données projet'!$E$10+1,1))</f>
        <v>488.7825919901664</v>
      </c>
      <c r="AO78" s="60">
        <f t="shared" si="90"/>
        <v>278.78817181412438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255.52799999999991</v>
      </c>
      <c r="BF78" s="14">
        <f t="shared" si="91"/>
        <v>61.768167868721477</v>
      </c>
      <c r="BG78" s="22">
        <f t="shared" si="61"/>
        <v>552.62415903802309</v>
      </c>
      <c r="BH78" s="60">
        <f t="shared" si="62"/>
        <v>845.95749237135647</v>
      </c>
      <c r="BI78" s="60">
        <f ca="1">AVERAGE(OFFSET($BH$3,0,0,'Données projet'!$E$11+1,1))-AVERAGE(OFFSET($H$3,0,0,'Données projet'!$E$11+1,1))</f>
        <v>475.47920969424894</v>
      </c>
      <c r="BJ78" s="60">
        <f t="shared" si="92"/>
        <v>271.73544012419364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228.00959999999986</v>
      </c>
      <c r="CA78" s="14">
        <f t="shared" si="93"/>
        <v>55.852093054619779</v>
      </c>
      <c r="CB78" s="22">
        <f t="shared" si="64"/>
        <v>494.39244873679587</v>
      </c>
      <c r="CC78" s="60">
        <f t="shared" si="65"/>
        <v>787.72578207012918</v>
      </c>
      <c r="CD78" s="60">
        <f ca="1">AVERAGE(OFFSET($CC$3,0,0,'Données projet'!$E$12+1,1))-AVERAGE(OFFSET($H$3,0,0,'Données projet'!$E$12+1,1))</f>
        <v>428.8489304403459</v>
      </c>
      <c r="CE78" s="60">
        <f t="shared" si="94"/>
        <v>247.01165577562966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243.73439999999988</v>
      </c>
      <c r="CV78" s="14">
        <f t="shared" si="95"/>
        <v>59.242281392848767</v>
      </c>
      <c r="CW78" s="22">
        <f t="shared" si="67"/>
        <v>527.68438675921141</v>
      </c>
      <c r="CX78" s="60">
        <f t="shared" si="68"/>
        <v>821.01772009254478</v>
      </c>
      <c r="CY78" s="60">
        <f ca="1">AVERAGE(OFFSET($CX$3,0,0,'Données projet'!$E$13+1,1))-AVERAGE(OFFSET($H$3,0,0,'Données projet'!$E$13+1,1))</f>
        <v>455.50822833641354</v>
      </c>
      <c r="CZ78" s="60">
        <f t="shared" si="96"/>
        <v>261.14722581688039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271.25279999999987</v>
      </c>
      <c r="DQ78" s="14">
        <f t="shared" si="97"/>
        <v>65.115073390838859</v>
      </c>
      <c r="DR78" s="22">
        <f t="shared" si="70"/>
        <v>585.84071282237744</v>
      </c>
      <c r="DS78" s="60">
        <f t="shared" si="71"/>
        <v>879.17404615571081</v>
      </c>
      <c r="DT78" s="60">
        <f ca="1">AVERAGE(OFFSET($DS$3,0,0,'Données projet'!$E$14+1,1))-AVERAGE(OFFSET($H$3,0,0,'Données projet'!$E$14+1,1))</f>
        <v>502.07782026233912</v>
      </c>
      <c r="DU78" s="60">
        <f t="shared" si="98"/>
        <v>285.83623046025156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21.2</v>
      </c>
      <c r="N79" s="14">
        <f>IF('Données projet'!$A$36&gt;35,N78+M79-V78,IF(A79&lt;'Données projet'!$A$36,$K$205^A79,IF(A79='Données projet'!$A$36,'Données projet'!$B$36,N78+M79-V78)))</f>
        <v>649.20000000000016</v>
      </c>
      <c r="O79" s="14">
        <f>N79*VLOOKUP('Données projet'!$B$9,Paramètres!$A$1:$I$89,3,0)*VLOOKUP('Données projet'!$B$9,Paramètres!$A$1:$I$89,5,0)</f>
        <v>303.82560000000007</v>
      </c>
      <c r="P79" s="14">
        <f t="shared" si="87"/>
        <v>71.977863772206462</v>
      </c>
      <c r="Q79" s="22">
        <f t="shared" si="54"/>
        <v>654.52436606992637</v>
      </c>
      <c r="R79" s="60">
        <f t="shared" si="55"/>
        <v>947.85769940325963</v>
      </c>
      <c r="S79" s="60">
        <f ca="1">AVERAGE(OFFSET($R$3,0,0,'Données projet'!$E$9+1,1))-AVERAGE(OFFSET($H$3,0,0,'Données projet'!$E$9+1,1))</f>
        <v>399.92909819003523</v>
      </c>
      <c r="T79" s="60">
        <f t="shared" si="88"/>
        <v>163.7053537268381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269.66159999999991</v>
      </c>
      <c r="AK79" s="14">
        <f t="shared" si="89"/>
        <v>64.777447026130091</v>
      </c>
      <c r="AL79" s="22">
        <f t="shared" si="58"/>
        <v>582.48134023717637</v>
      </c>
      <c r="AM79" s="60">
        <f t="shared" si="59"/>
        <v>875.81467357050974</v>
      </c>
      <c r="AN79" s="60">
        <f ca="1">AVERAGE(OFFSET($AM$3,0,0,'Données projet'!$E$10+1,1))-AVERAGE(OFFSET($H$3,0,0,'Données projet'!$E$10+1,1))</f>
        <v>488.7825919901664</v>
      </c>
      <c r="AO79" s="60">
        <f t="shared" si="90"/>
        <v>278.78817181412438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261.61199999999991</v>
      </c>
      <c r="BF79" s="14">
        <f t="shared" si="91"/>
        <v>63.065867509496442</v>
      </c>
      <c r="BG79" s="22">
        <f t="shared" si="61"/>
        <v>565.48061924570618</v>
      </c>
      <c r="BH79" s="60">
        <f t="shared" si="62"/>
        <v>858.81395257903955</v>
      </c>
      <c r="BI79" s="60">
        <f ca="1">AVERAGE(OFFSET($BH$3,0,0,'Données projet'!$E$11+1,1))-AVERAGE(OFFSET($H$3,0,0,'Données projet'!$E$11+1,1))</f>
        <v>475.47920969424894</v>
      </c>
      <c r="BJ79" s="60">
        <f t="shared" si="92"/>
        <v>271.73544012419364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233.43839999999989</v>
      </c>
      <c r="CA79" s="14">
        <f t="shared" si="93"/>
        <v>57.025500710931624</v>
      </c>
      <c r="CB79" s="22">
        <f t="shared" si="64"/>
        <v>505.89129373820577</v>
      </c>
      <c r="CC79" s="60">
        <f t="shared" si="65"/>
        <v>799.22462707153909</v>
      </c>
      <c r="CD79" s="60">
        <f ca="1">AVERAGE(OFFSET($CC$3,0,0,'Données projet'!$E$12+1,1))-AVERAGE(OFFSET($H$3,0,0,'Données projet'!$E$12+1,1))</f>
        <v>428.8489304403459</v>
      </c>
      <c r="CE79" s="60">
        <f t="shared" si="94"/>
        <v>247.01165577562966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249.53759999999988</v>
      </c>
      <c r="CV79" s="14">
        <f t="shared" si="95"/>
        <v>60.486914185674671</v>
      </c>
      <c r="CW79" s="22">
        <f t="shared" si="67"/>
        <v>539.95936220671649</v>
      </c>
      <c r="CX79" s="60">
        <f t="shared" si="68"/>
        <v>833.29269554004986</v>
      </c>
      <c r="CY79" s="60">
        <f ca="1">AVERAGE(OFFSET($CX$3,0,0,'Données projet'!$E$13+1,1))-AVERAGE(OFFSET($H$3,0,0,'Données projet'!$E$13+1,1))</f>
        <v>455.50822833641354</v>
      </c>
      <c r="CZ79" s="60">
        <f t="shared" si="96"/>
        <v>261.14722581688039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277.71119999999985</v>
      </c>
      <c r="DQ79" s="14">
        <f t="shared" si="97"/>
        <v>66.483088830893976</v>
      </c>
      <c r="DR79" s="22">
        <f t="shared" si="70"/>
        <v>599.47171971380669</v>
      </c>
      <c r="DS79" s="60">
        <f t="shared" si="71"/>
        <v>892.80505304714006</v>
      </c>
      <c r="DT79" s="60">
        <f ca="1">AVERAGE(OFFSET($DS$3,0,0,'Données projet'!$E$14+1,1))-AVERAGE(OFFSET($H$3,0,0,'Données projet'!$E$14+1,1))</f>
        <v>502.07782026233912</v>
      </c>
      <c r="DU79" s="60">
        <f t="shared" si="98"/>
        <v>285.83623046025156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21.2</v>
      </c>
      <c r="N80" s="14">
        <f>IF('Données projet'!$A$36&gt;35,N79+M80-V79,IF(A80&lt;'Données projet'!$A$36,$K$205^A80,IF(A80='Données projet'!$A$36,'Données projet'!$B$36,N79+M80-V79)))</f>
        <v>670.4000000000002</v>
      </c>
      <c r="O80" s="14">
        <f>N80*VLOOKUP('Données projet'!$B$9,Paramètres!$A$1:$I$89,3,0)*VLOOKUP('Données projet'!$B$9,Paramètres!$A$1:$I$89,5,0)</f>
        <v>313.74720000000008</v>
      </c>
      <c r="P80" s="14">
        <f t="shared" si="87"/>
        <v>74.050846595914663</v>
      </c>
      <c r="Q80" s="22">
        <f t="shared" si="54"/>
        <v>675.41493115455148</v>
      </c>
      <c r="R80" s="60">
        <f t="shared" si="55"/>
        <v>968.74826448788485</v>
      </c>
      <c r="S80" s="60">
        <f ca="1">AVERAGE(OFFSET($R$3,0,0,'Données projet'!$E$9+1,1))-AVERAGE(OFFSET($H$3,0,0,'Données projet'!$E$9+1,1))</f>
        <v>399.92909819003523</v>
      </c>
      <c r="T80" s="60">
        <f t="shared" si="88"/>
        <v>163.7053537268381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275.93279999999993</v>
      </c>
      <c r="AK80" s="14">
        <f t="shared" si="89"/>
        <v>66.106762012556132</v>
      </c>
      <c r="AL80" s="22">
        <f t="shared" si="58"/>
        <v>595.71890383853508</v>
      </c>
      <c r="AM80" s="60">
        <f t="shared" si="59"/>
        <v>889.05223717186846</v>
      </c>
      <c r="AN80" s="60">
        <f ca="1">AVERAGE(OFFSET($AM$3,0,0,'Données projet'!$E$10+1,1))-AVERAGE(OFFSET($H$3,0,0,'Données projet'!$E$10+1,1))</f>
        <v>488.7825919901664</v>
      </c>
      <c r="AO80" s="60">
        <f t="shared" si="90"/>
        <v>278.78817181412438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267.69599999999991</v>
      </c>
      <c r="BF80" s="14">
        <f t="shared" si="91"/>
        <v>64.360058723585439</v>
      </c>
      <c r="BG80" s="22">
        <f t="shared" si="61"/>
        <v>578.33096894357777</v>
      </c>
      <c r="BH80" s="60">
        <f t="shared" si="62"/>
        <v>871.66430227691103</v>
      </c>
      <c r="BI80" s="60">
        <f ca="1">AVERAGE(OFFSET($BH$3,0,0,'Données projet'!$E$11+1,1))-AVERAGE(OFFSET($H$3,0,0,'Données projet'!$E$11+1,1))</f>
        <v>475.47920969424894</v>
      </c>
      <c r="BJ80" s="60">
        <f t="shared" si="92"/>
        <v>271.73544012419364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238.86719999999988</v>
      </c>
      <c r="CA80" s="14">
        <f t="shared" si="93"/>
        <v>58.195735973104156</v>
      </c>
      <c r="CB80" s="22">
        <f t="shared" si="64"/>
        <v>517.38461348648957</v>
      </c>
      <c r="CC80" s="60">
        <f t="shared" si="65"/>
        <v>810.71794681982283</v>
      </c>
      <c r="CD80" s="60">
        <f ca="1">AVERAGE(OFFSET($CC$3,0,0,'Données projet'!$E$12+1,1))-AVERAGE(OFFSET($H$3,0,0,'Données projet'!$E$12+1,1))</f>
        <v>428.8489304403459</v>
      </c>
      <c r="CE80" s="60">
        <f t="shared" si="94"/>
        <v>247.01165577562966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255.34079999999989</v>
      </c>
      <c r="CV80" s="14">
        <f t="shared" si="95"/>
        <v>61.728182021951895</v>
      </c>
      <c r="CW80" s="22">
        <f t="shared" si="67"/>
        <v>552.22847702156594</v>
      </c>
      <c r="CX80" s="60">
        <f t="shared" si="68"/>
        <v>845.56181035489931</v>
      </c>
      <c r="CY80" s="60">
        <f ca="1">AVERAGE(OFFSET($CX$3,0,0,'Données projet'!$E$13+1,1))-AVERAGE(OFFSET($H$3,0,0,'Données projet'!$E$13+1,1))</f>
        <v>455.50822833641354</v>
      </c>
      <c r="CZ80" s="60">
        <f t="shared" si="96"/>
        <v>261.14722581688039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284.16959999999989</v>
      </c>
      <c r="DQ80" s="14">
        <f t="shared" si="97"/>
        <v>67.847405740313874</v>
      </c>
      <c r="DR80" s="22">
        <f t="shared" si="70"/>
        <v>613.09628499771316</v>
      </c>
      <c r="DS80" s="60">
        <f t="shared" si="71"/>
        <v>906.42961833104641</v>
      </c>
      <c r="DT80" s="60">
        <f ca="1">AVERAGE(OFFSET($DS$3,0,0,'Données projet'!$E$14+1,1))-AVERAGE(OFFSET($H$3,0,0,'Données projet'!$E$14+1,1))</f>
        <v>502.07782026233912</v>
      </c>
      <c r="DU80" s="60">
        <f t="shared" si="98"/>
        <v>285.83623046025156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21.2</v>
      </c>
      <c r="N81" s="14">
        <f>IF('Données projet'!$A$36&gt;35,N80+M81-V80,IF(A81&lt;'Données projet'!$A$36,$K$205^A81,IF(A81='Données projet'!$A$36,'Données projet'!$B$36,N80+M81-V80)))</f>
        <v>691.60000000000025</v>
      </c>
      <c r="O81" s="14">
        <f>N81*VLOOKUP('Données projet'!$B$9,Paramètres!$A$1:$I$89,3,0)*VLOOKUP('Données projet'!$B$9,Paramètres!$A$1:$I$89,5,0)</f>
        <v>323.66880000000015</v>
      </c>
      <c r="P81" s="14">
        <f t="shared" si="87"/>
        <v>76.11621164769852</v>
      </c>
      <c r="Q81" s="22">
        <f t="shared" si="54"/>
        <v>696.29222861974176</v>
      </c>
      <c r="R81" s="60">
        <f t="shared" si="55"/>
        <v>989.62556195307502</v>
      </c>
      <c r="S81" s="60">
        <f ca="1">AVERAGE(OFFSET($R$3,0,0,'Données projet'!$E$9+1,1))-AVERAGE(OFFSET($H$3,0,0,'Données projet'!$E$9+1,1))</f>
        <v>399.92909819003523</v>
      </c>
      <c r="T81" s="60">
        <f t="shared" si="88"/>
        <v>163.7053537268381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282.20399999999989</v>
      </c>
      <c r="AK81" s="14">
        <f t="shared" si="89"/>
        <v>67.432564684485186</v>
      </c>
      <c r="AL81" s="22">
        <f t="shared" si="58"/>
        <v>608.95035015881137</v>
      </c>
      <c r="AM81" s="60">
        <f t="shared" si="59"/>
        <v>902.28368349214475</v>
      </c>
      <c r="AN81" s="60">
        <f ca="1">AVERAGE(OFFSET($AM$3,0,0,'Données projet'!$E$10+1,1))-AVERAGE(OFFSET($H$3,0,0,'Données projet'!$E$10+1,1))</f>
        <v>488.7825919901664</v>
      </c>
      <c r="AO81" s="60">
        <f t="shared" si="90"/>
        <v>278.78817181412438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273.77999999999992</v>
      </c>
      <c r="BF81" s="14">
        <f t="shared" si="91"/>
        <v>65.650830427167435</v>
      </c>
      <c r="BG81" s="22">
        <f t="shared" si="61"/>
        <v>591.17536299398307</v>
      </c>
      <c r="BH81" s="60">
        <f t="shared" si="62"/>
        <v>884.50869632731633</v>
      </c>
      <c r="BI81" s="60">
        <f ca="1">AVERAGE(OFFSET($BH$3,0,0,'Données projet'!$E$11+1,1))-AVERAGE(OFFSET($H$3,0,0,'Données projet'!$E$11+1,1))</f>
        <v>475.47920969424894</v>
      </c>
      <c r="BJ81" s="60">
        <f t="shared" si="92"/>
        <v>271.73544012419364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244.29599999999991</v>
      </c>
      <c r="CA81" s="14">
        <f t="shared" si="93"/>
        <v>59.362879241040318</v>
      </c>
      <c r="CB81" s="22">
        <f t="shared" si="64"/>
        <v>528.87254801147833</v>
      </c>
      <c r="CC81" s="60">
        <f t="shared" si="65"/>
        <v>822.20588134481159</v>
      </c>
      <c r="CD81" s="60">
        <f ca="1">AVERAGE(OFFSET($CC$3,0,0,'Données projet'!$E$12+1,1))-AVERAGE(OFFSET($H$3,0,0,'Données projet'!$E$12+1,1))</f>
        <v>428.8489304403459</v>
      </c>
      <c r="CE81" s="60">
        <f t="shared" si="94"/>
        <v>247.01165577562966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261.14399999999989</v>
      </c>
      <c r="CV81" s="14">
        <f t="shared" si="95"/>
        <v>62.966170181808813</v>
      </c>
      <c r="CW81" s="22">
        <f t="shared" si="67"/>
        <v>564.49187973331675</v>
      </c>
      <c r="CX81" s="60">
        <f t="shared" si="68"/>
        <v>857.82521306665012</v>
      </c>
      <c r="CY81" s="60">
        <f ca="1">AVERAGE(OFFSET($CX$3,0,0,'Données projet'!$E$13+1,1))-AVERAGE(OFFSET($H$3,0,0,'Données projet'!$E$13+1,1))</f>
        <v>455.50822833641354</v>
      </c>
      <c r="CZ81" s="60">
        <f t="shared" si="96"/>
        <v>261.14722581688039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290.62799999999987</v>
      </c>
      <c r="DQ81" s="14">
        <f t="shared" si="97"/>
        <v>69.208117853196882</v>
      </c>
      <c r="DR81" s="22">
        <f t="shared" si="70"/>
        <v>626.71457192765104</v>
      </c>
      <c r="DS81" s="60">
        <f t="shared" si="71"/>
        <v>920.04790526098441</v>
      </c>
      <c r="DT81" s="60">
        <f ca="1">AVERAGE(OFFSET($DS$3,0,0,'Données projet'!$E$14+1,1))-AVERAGE(OFFSET($H$3,0,0,'Données projet'!$E$14+1,1))</f>
        <v>502.07782026233912</v>
      </c>
      <c r="DU81" s="60">
        <f t="shared" si="98"/>
        <v>285.83623046025156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21.2</v>
      </c>
      <c r="N82" s="14">
        <f>IF('Données projet'!$A$36&gt;35,N81+M82-V81,IF(A82&lt;'Données projet'!$A$36,$K$205^A82,IF(A82='Données projet'!$A$36,'Données projet'!$B$36,N81+M82-V81)))</f>
        <v>712.8000000000003</v>
      </c>
      <c r="O82" s="14">
        <f>N82*VLOOKUP('Données projet'!$B$9,Paramètres!$A$1:$I$89,3,0)*VLOOKUP('Données projet'!$B$9,Paramètres!$A$1:$I$89,5,0)</f>
        <v>333.59040000000016</v>
      </c>
      <c r="P82" s="14">
        <f t="shared" si="87"/>
        <v>78.174219238300594</v>
      </c>
      <c r="Q82" s="22">
        <f t="shared" si="54"/>
        <v>717.15671184004043</v>
      </c>
      <c r="R82" s="60">
        <f t="shared" si="55"/>
        <v>1010.4900451733738</v>
      </c>
      <c r="S82" s="60">
        <f ca="1">AVERAGE(OFFSET($R$3,0,0,'Données projet'!$E$9+1,1))-AVERAGE(OFFSET($H$3,0,0,'Données projet'!$E$9+1,1))</f>
        <v>399.92909819003523</v>
      </c>
      <c r="T82" s="60">
        <f t="shared" si="88"/>
        <v>163.7053537268381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288.47519999999992</v>
      </c>
      <c r="AK82" s="14">
        <f t="shared" si="89"/>
        <v>68.754942080410785</v>
      </c>
      <c r="AL82" s="22">
        <f t="shared" si="58"/>
        <v>622.17583079004851</v>
      </c>
      <c r="AM82" s="60">
        <f t="shared" si="59"/>
        <v>915.50916412338188</v>
      </c>
      <c r="AN82" s="60">
        <f ca="1">AVERAGE(OFFSET($AM$3,0,0,'Données projet'!$E$10+1,1))-AVERAGE(OFFSET($H$3,0,0,'Données projet'!$E$10+1,1))</f>
        <v>488.7825919901664</v>
      </c>
      <c r="AO82" s="60">
        <f t="shared" si="90"/>
        <v>278.78817181412438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279.86399999999986</v>
      </c>
      <c r="BF82" s="14">
        <f t="shared" si="91"/>
        <v>66.938267358965007</v>
      </c>
      <c r="BG82" s="22">
        <f t="shared" si="61"/>
        <v>604.01394898353044</v>
      </c>
      <c r="BH82" s="60">
        <f t="shared" si="62"/>
        <v>897.34728231686381</v>
      </c>
      <c r="BI82" s="60">
        <f ca="1">AVERAGE(OFFSET($BH$3,0,0,'Données projet'!$E$11+1,1))-AVERAGE(OFFSET($H$3,0,0,'Données projet'!$E$11+1,1))</f>
        <v>475.47920969424894</v>
      </c>
      <c r="BJ82" s="60">
        <f t="shared" si="92"/>
        <v>271.73544012419364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249.7247999999999</v>
      </c>
      <c r="CA82" s="14">
        <f t="shared" si="93"/>
        <v>60.527007137298092</v>
      </c>
      <c r="CB82" s="22">
        <f t="shared" si="64"/>
        <v>540.35523076412733</v>
      </c>
      <c r="CC82" s="60">
        <f t="shared" si="65"/>
        <v>833.68856409746058</v>
      </c>
      <c r="CD82" s="60">
        <f ca="1">AVERAGE(OFFSET($CC$3,0,0,'Données projet'!$E$12+1,1))-AVERAGE(OFFSET($H$3,0,0,'Données projet'!$E$12+1,1))</f>
        <v>428.8489304403459</v>
      </c>
      <c r="CE82" s="60">
        <f t="shared" si="94"/>
        <v>247.01165577562966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266.9471999999999</v>
      </c>
      <c r="CV82" s="14">
        <f t="shared" si="95"/>
        <v>64.200959938746379</v>
      </c>
      <c r="CW82" s="22">
        <f t="shared" si="67"/>
        <v>576.74971189331643</v>
      </c>
      <c r="CX82" s="60">
        <f t="shared" si="68"/>
        <v>870.0830452266498</v>
      </c>
      <c r="CY82" s="60">
        <f ca="1">AVERAGE(OFFSET($CX$3,0,0,'Données projet'!$E$13+1,1))-AVERAGE(OFFSET($H$3,0,0,'Données projet'!$E$13+1,1))</f>
        <v>455.50822833641354</v>
      </c>
      <c r="CZ82" s="60">
        <f t="shared" si="96"/>
        <v>261.14722581688039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297.08639999999986</v>
      </c>
      <c r="DQ82" s="14">
        <f t="shared" si="97"/>
        <v>70.565314499829583</v>
      </c>
      <c r="DR82" s="22">
        <f t="shared" si="70"/>
        <v>640.3267360872029</v>
      </c>
      <c r="DS82" s="60">
        <f t="shared" si="71"/>
        <v>933.66006942053627</v>
      </c>
      <c r="DT82" s="60">
        <f ca="1">AVERAGE(OFFSET($DS$3,0,0,'Données projet'!$E$14+1,1))-AVERAGE(OFFSET($H$3,0,0,'Données projet'!$E$14+1,1))</f>
        <v>502.07782026233912</v>
      </c>
      <c r="DU82" s="60">
        <f t="shared" si="98"/>
        <v>285.83623046025156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734</v>
      </c>
      <c r="L83" s="13">
        <f>VLOOKUP(A83,'Données projet'!$A$35:$I$55,9,0)</f>
        <v>21.2</v>
      </c>
      <c r="M83" s="13">
        <f t="array" ref="M83">INDEX(L:L,MIN(IF(ISNUMBER(L83:L279),ROW(L83:L279),"")))</f>
        <v>21.2</v>
      </c>
      <c r="N83" s="14">
        <f>IF('Données projet'!$A$36&gt;35,N82+M83-V82,IF(A83&lt;'Données projet'!$A$36,$K$205^A83,IF(A83='Données projet'!$A$36,'Données projet'!$B$36,N82+M83-V82)))</f>
        <v>734.00000000000034</v>
      </c>
      <c r="O83" s="14">
        <f>N83*VLOOKUP('Données projet'!$B$9,Paramètres!$A$1:$I$89,3,0)*VLOOKUP('Données projet'!$B$9,Paramètres!$A$1:$I$89,5,0)</f>
        <v>343.51200000000017</v>
      </c>
      <c r="P83" s="14">
        <f t="shared" si="87"/>
        <v>80.225113314048286</v>
      </c>
      <c r="Q83" s="22">
        <f t="shared" si="54"/>
        <v>738.00880568863431</v>
      </c>
      <c r="R83" s="60">
        <f t="shared" si="55"/>
        <v>1031.3421390219676</v>
      </c>
      <c r="S83" s="60">
        <f ca="1">AVERAGE(OFFSET($R$3,0,0,'Données projet'!$E$9+1,1))-AVERAGE(OFFSET($H$3,0,0,'Données projet'!$E$9+1,1))</f>
        <v>399.92909819003523</v>
      </c>
      <c r="T83" s="60">
        <f t="shared" si="88"/>
        <v>163.7053537268381</v>
      </c>
      <c r="U83" s="16">
        <f>IF(ISNA(VLOOKUP(A83,'Données projet'!$A$35:$I$55,3,0)),0,VLOOKUP(A83,'Données projet'!$A$35:$I$55,3,0))</f>
        <v>5</v>
      </c>
      <c r="V83" s="16">
        <f>IF(ISNA(VLOOKUP(A83,'Données projet'!$A$35:$I$55,4,0)),0,VLOOKUP(A83,'Données projet'!$A$35:$I$55,4,0))</f>
        <v>110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294.74639999999994</v>
      </c>
      <c r="AK83" s="14">
        <f t="shared" si="89"/>
        <v>70.073977238414798</v>
      </c>
      <c r="AL83" s="22">
        <f t="shared" si="58"/>
        <v>635.39549035690561</v>
      </c>
      <c r="AM83" s="60">
        <f t="shared" si="59"/>
        <v>928.72882369023887</v>
      </c>
      <c r="AN83" s="60">
        <f ca="1">AVERAGE(OFFSET($AM$3,0,0,'Données projet'!$E$10+1,1))-AVERAGE(OFFSET($H$3,0,0,'Données projet'!$E$10+1,1))</f>
        <v>488.7825919901664</v>
      </c>
      <c r="AO83" s="60">
        <f t="shared" si="90"/>
        <v>278.78817181412438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285.94799999999992</v>
      </c>
      <c r="BF83" s="14">
        <f t="shared" si="91"/>
        <v>68.222450362989363</v>
      </c>
      <c r="BG83" s="22">
        <f t="shared" si="61"/>
        <v>616.84686771553959</v>
      </c>
      <c r="BH83" s="60">
        <f t="shared" si="62"/>
        <v>910.18020104887296</v>
      </c>
      <c r="BI83" s="60">
        <f ca="1">AVERAGE(OFFSET($BH$3,0,0,'Données projet'!$E$11+1,1))-AVERAGE(OFFSET($H$3,0,0,'Données projet'!$E$11+1,1))</f>
        <v>475.47920969424894</v>
      </c>
      <c r="BJ83" s="60">
        <f t="shared" si="92"/>
        <v>271.73544012419364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255.15359999999987</v>
      </c>
      <c r="CA83" s="14">
        <f t="shared" si="93"/>
        <v>61.688192762754376</v>
      </c>
      <c r="CB83" s="22">
        <f t="shared" si="64"/>
        <v>551.83278906179692</v>
      </c>
      <c r="CC83" s="60">
        <f t="shared" si="65"/>
        <v>845.16612239513029</v>
      </c>
      <c r="CD83" s="60">
        <f ca="1">AVERAGE(OFFSET($CC$3,0,0,'Données projet'!$E$12+1,1))-AVERAGE(OFFSET($H$3,0,0,'Données projet'!$E$12+1,1))</f>
        <v>428.8489304403459</v>
      </c>
      <c r="CE83" s="60">
        <f t="shared" si="94"/>
        <v>247.01165577562966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272.7503999999999</v>
      </c>
      <c r="CV83" s="14">
        <f t="shared" si="95"/>
        <v>65.432628830820633</v>
      </c>
      <c r="CW83" s="22">
        <f t="shared" si="67"/>
        <v>589.00210854701243</v>
      </c>
      <c r="CX83" s="60">
        <f t="shared" si="68"/>
        <v>882.3354418803458</v>
      </c>
      <c r="CY83" s="60">
        <f ca="1">AVERAGE(OFFSET($CX$3,0,0,'Données projet'!$E$13+1,1))-AVERAGE(OFFSET($H$3,0,0,'Données projet'!$E$13+1,1))</f>
        <v>455.50822833641354</v>
      </c>
      <c r="CZ83" s="60">
        <f t="shared" si="96"/>
        <v>261.14722581688039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303.54479999999984</v>
      </c>
      <c r="DQ83" s="14">
        <f t="shared" si="97"/>
        <v>71.919080904752505</v>
      </c>
      <c r="DR83" s="22">
        <f t="shared" si="70"/>
        <v>653.93292590911028</v>
      </c>
      <c r="DS83" s="60">
        <f t="shared" si="71"/>
        <v>947.26625924244354</v>
      </c>
      <c r="DT83" s="60">
        <f ca="1">AVERAGE(OFFSET($DS$3,0,0,'Données projet'!$E$14+1,1))-AVERAGE(OFFSET($H$3,0,0,'Données projet'!$E$14+1,1))</f>
        <v>502.07782026233912</v>
      </c>
      <c r="DU83" s="60">
        <f t="shared" si="98"/>
        <v>285.83623046025156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17.8</v>
      </c>
      <c r="N84" s="14">
        <f>IF('Données projet'!$A$36&gt;35,N83+M84-V83,IF(A84&lt;'Données projet'!$A$36,$K$205^A84,IF(A84='Données projet'!$A$36,'Données projet'!$B$36,N83+M84-V83)))</f>
        <v>641.8000000000003</v>
      </c>
      <c r="O84" s="14">
        <f>N84*VLOOKUP('Données projet'!$B$9,Paramètres!$A$1:$I$89,3,0)*VLOOKUP('Données projet'!$B$9,Paramètres!$A$1:$I$89,5,0)</f>
        <v>300.36240000000015</v>
      </c>
      <c r="P84" s="14">
        <f t="shared" si="87"/>
        <v>71.252431096700917</v>
      </c>
      <c r="Q84" s="22">
        <f t="shared" si="54"/>
        <v>647.22916416008775</v>
      </c>
      <c r="R84" s="60">
        <f t="shared" si="55"/>
        <v>940.56249749342101</v>
      </c>
      <c r="S84" s="60">
        <f ca="1">AVERAGE(OFFSET($R$3,0,0,'Données projet'!$E$9+1,1))-AVERAGE(OFFSET($H$3,0,0,'Données projet'!$E$9+1,1))</f>
        <v>399.92909819003523</v>
      </c>
      <c r="T84" s="60">
        <f t="shared" si="88"/>
        <v>163.7053537268381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256.70111999999989</v>
      </c>
      <c r="AK84" s="14">
        <f t="shared" si="89"/>
        <v>62.018668319362405</v>
      </c>
      <c r="AL84" s="22">
        <f t="shared" si="58"/>
        <v>555.10363132288933</v>
      </c>
      <c r="AM84" s="60">
        <f t="shared" si="59"/>
        <v>848.4369646562227</v>
      </c>
      <c r="AN84" s="60">
        <f ca="1">AVERAGE(OFFSET($AM$3,0,0,'Données projet'!$E$10+1,1))-AVERAGE(OFFSET($H$3,0,0,'Données projet'!$E$10+1,1))</f>
        <v>488.7825919901664</v>
      </c>
      <c r="AO84" s="60">
        <f t="shared" si="90"/>
        <v>278.78817181412438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249.03839999999994</v>
      </c>
      <c r="BF84" s="14">
        <f t="shared" si="91"/>
        <v>60.379982523339947</v>
      </c>
      <c r="BG84" s="22">
        <f t="shared" si="61"/>
        <v>538.90368289481694</v>
      </c>
      <c r="BH84" s="60">
        <f t="shared" si="62"/>
        <v>832.2370162281502</v>
      </c>
      <c r="BI84" s="60">
        <f ca="1">AVERAGE(OFFSET($BH$3,0,0,'Données projet'!$E$11+1,1))-AVERAGE(OFFSET($H$3,0,0,'Données projet'!$E$11+1,1))</f>
        <v>475.47920969424894</v>
      </c>
      <c r="BJ84" s="60">
        <f t="shared" si="92"/>
        <v>271.73544012419364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222.21887999999993</v>
      </c>
      <c r="CA84" s="14">
        <f t="shared" si="93"/>
        <v>54.596866296848852</v>
      </c>
      <c r="CB84" s="22">
        <f t="shared" si="64"/>
        <v>482.12075813367829</v>
      </c>
      <c r="CC84" s="60">
        <f t="shared" si="65"/>
        <v>775.45409146701161</v>
      </c>
      <c r="CD84" s="60">
        <f ca="1">AVERAGE(OFFSET($CC$3,0,0,'Données projet'!$E$12+1,1))-AVERAGE(OFFSET($H$3,0,0,'Données projet'!$E$12+1,1))</f>
        <v>428.8489304403459</v>
      </c>
      <c r="CE84" s="60">
        <f t="shared" si="94"/>
        <v>247.01165577562966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237.54431999999991</v>
      </c>
      <c r="CV84" s="14">
        <f t="shared" si="95"/>
        <v>57.910863128487989</v>
      </c>
      <c r="CW84" s="22">
        <f t="shared" si="67"/>
        <v>514.58444394878302</v>
      </c>
      <c r="CX84" s="60">
        <f t="shared" si="68"/>
        <v>807.91777728211628</v>
      </c>
      <c r="CY84" s="60">
        <f ca="1">AVERAGE(OFFSET($CX$3,0,0,'Données projet'!$E$13+1,1))-AVERAGE(OFFSET($H$3,0,0,'Données projet'!$E$13+1,1))</f>
        <v>455.50822833641354</v>
      </c>
      <c r="CZ84" s="60">
        <f t="shared" si="96"/>
        <v>261.14722581688039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264.36383999999987</v>
      </c>
      <c r="DQ84" s="14">
        <f t="shared" si="97"/>
        <v>63.651669282160768</v>
      </c>
      <c r="DR84" s="22">
        <f t="shared" si="70"/>
        <v>571.29367866642974</v>
      </c>
      <c r="DS84" s="60">
        <f t="shared" si="71"/>
        <v>864.627011999763</v>
      </c>
      <c r="DT84" s="60">
        <f ca="1">AVERAGE(OFFSET($DS$3,0,0,'Données projet'!$E$14+1,1))-AVERAGE(OFFSET($H$3,0,0,'Données projet'!$E$14+1,1))</f>
        <v>502.07782026233912</v>
      </c>
      <c r="DU84" s="60">
        <f t="shared" si="98"/>
        <v>285.83623046025156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17.8</v>
      </c>
      <c r="N85" s="14">
        <f>IF('Données projet'!$A$36&gt;35,N84+M85-V84,IF(A85&lt;'Données projet'!$A$36,$K$205^A85,IF(A85='Données projet'!$A$36,'Données projet'!$B$36,N84+M85-V84)))</f>
        <v>659.60000000000025</v>
      </c>
      <c r="O85" s="14">
        <f>N85*VLOOKUP('Données projet'!$B$9,Paramètres!$A$1:$I$89,3,0)*VLOOKUP('Données projet'!$B$9,Paramètres!$A$1:$I$89,5,0)</f>
        <v>308.69280000000009</v>
      </c>
      <c r="P85" s="14">
        <f t="shared" si="87"/>
        <v>72.995767680913616</v>
      </c>
      <c r="Q85" s="22">
        <f t="shared" si="54"/>
        <v>664.77425537759143</v>
      </c>
      <c r="R85" s="60">
        <f t="shared" si="55"/>
        <v>958.1075887109248</v>
      </c>
      <c r="S85" s="60">
        <f ca="1">AVERAGE(OFFSET($R$3,0,0,'Données projet'!$E$9+1,1))-AVERAGE(OFFSET($H$3,0,0,'Données projet'!$E$9+1,1))</f>
        <v>399.92909819003523</v>
      </c>
      <c r="T85" s="60">
        <f t="shared" si="88"/>
        <v>163.7053537268381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262.55423999999994</v>
      </c>
      <c r="AK85" s="14">
        <f t="shared" si="89"/>
        <v>63.266528538030954</v>
      </c>
      <c r="AL85" s="22">
        <f t="shared" si="58"/>
        <v>567.47117187040385</v>
      </c>
      <c r="AM85" s="60">
        <f t="shared" si="59"/>
        <v>860.80450520373711</v>
      </c>
      <c r="AN85" s="60">
        <f ca="1">AVERAGE(OFFSET($AM$3,0,0,'Données projet'!$E$10+1,1))-AVERAGE(OFFSET($H$3,0,0,'Données projet'!$E$10+1,1))</f>
        <v>488.7825919901664</v>
      </c>
      <c r="AO85" s="60">
        <f t="shared" si="90"/>
        <v>278.78817181412438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254.71679999999992</v>
      </c>
      <c r="BF85" s="14">
        <f t="shared" si="91"/>
        <v>61.594871205031538</v>
      </c>
      <c r="BG85" s="22">
        <f t="shared" si="61"/>
        <v>550.9094940154298</v>
      </c>
      <c r="BH85" s="60">
        <f t="shared" si="62"/>
        <v>844.24282734876306</v>
      </c>
      <c r="BI85" s="60">
        <f ca="1">AVERAGE(OFFSET($BH$3,0,0,'Données projet'!$E$11+1,1))-AVERAGE(OFFSET($H$3,0,0,'Données projet'!$E$11+1,1))</f>
        <v>475.47920969424894</v>
      </c>
      <c r="BJ85" s="60">
        <f t="shared" si="92"/>
        <v>271.73544012419364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227.28575999999993</v>
      </c>
      <c r="CA85" s="14">
        <f t="shared" si="93"/>
        <v>55.695394520076327</v>
      </c>
      <c r="CB85" s="22">
        <f t="shared" si="64"/>
        <v>492.85884412246605</v>
      </c>
      <c r="CC85" s="60">
        <f t="shared" si="65"/>
        <v>786.19217745579931</v>
      </c>
      <c r="CD85" s="60">
        <f ca="1">AVERAGE(OFFSET($CC$3,0,0,'Données projet'!$E$12+1,1))-AVERAGE(OFFSET($H$3,0,0,'Données projet'!$E$12+1,1))</f>
        <v>428.8489304403459</v>
      </c>
      <c r="CE85" s="60">
        <f t="shared" si="94"/>
        <v>247.01165577562966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242.96063999999993</v>
      </c>
      <c r="CV85" s="14">
        <f t="shared" si="95"/>
        <v>59.076071351835715</v>
      </c>
      <c r="CW85" s="22">
        <f t="shared" si="67"/>
        <v>526.04727227111368</v>
      </c>
      <c r="CX85" s="60">
        <f t="shared" si="68"/>
        <v>819.38060560444706</v>
      </c>
      <c r="CY85" s="60">
        <f ca="1">AVERAGE(OFFSET($CX$3,0,0,'Données projet'!$E$13+1,1))-AVERAGE(OFFSET($H$3,0,0,'Données projet'!$E$13+1,1))</f>
        <v>455.50822833641354</v>
      </c>
      <c r="CZ85" s="60">
        <f t="shared" si="96"/>
        <v>261.14722581688039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270.39167999999989</v>
      </c>
      <c r="DQ85" s="14">
        <f t="shared" si="97"/>
        <v>64.932386654872516</v>
      </c>
      <c r="DR85" s="22">
        <f t="shared" si="70"/>
        <v>584.02274942390272</v>
      </c>
      <c r="DS85" s="60">
        <f t="shared" si="71"/>
        <v>877.35608275723598</v>
      </c>
      <c r="DT85" s="60">
        <f ca="1">AVERAGE(OFFSET($DS$3,0,0,'Données projet'!$E$14+1,1))-AVERAGE(OFFSET($H$3,0,0,'Données projet'!$E$14+1,1))</f>
        <v>502.07782026233912</v>
      </c>
      <c r="DU85" s="60">
        <f t="shared" si="98"/>
        <v>285.83623046025156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17.8</v>
      </c>
      <c r="N86" s="14">
        <f>IF('Données projet'!$A$36&gt;35,N85+M86-V85,IF(A86&lt;'Données projet'!$A$36,$K$205^A86,IF(A86='Données projet'!$A$36,'Données projet'!$B$36,N85+M86-V85)))</f>
        <v>677.4000000000002</v>
      </c>
      <c r="O86" s="14">
        <f>N86*VLOOKUP('Données projet'!$B$9,Paramètres!$A$1:$I$89,3,0)*VLOOKUP('Données projet'!$B$9,Paramètres!$A$1:$I$89,5,0)</f>
        <v>317.02320000000009</v>
      </c>
      <c r="P86" s="14">
        <f t="shared" si="87"/>
        <v>74.733636027657681</v>
      </c>
      <c r="Q86" s="22">
        <f t="shared" si="54"/>
        <v>682.30982274817052</v>
      </c>
      <c r="R86" s="60">
        <f t="shared" si="55"/>
        <v>975.64315608150378</v>
      </c>
      <c r="S86" s="60">
        <f ca="1">AVERAGE(OFFSET($R$3,0,0,'Données projet'!$E$9+1,1))-AVERAGE(OFFSET($H$3,0,0,'Données projet'!$E$9+1,1))</f>
        <v>399.92909819003523</v>
      </c>
      <c r="T86" s="60">
        <f t="shared" si="88"/>
        <v>163.7053537268381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268.40735999999993</v>
      </c>
      <c r="AK86" s="14">
        <f t="shared" si="89"/>
        <v>64.511154593132588</v>
      </c>
      <c r="AL86" s="22">
        <f t="shared" si="58"/>
        <v>579.83307958303908</v>
      </c>
      <c r="AM86" s="60">
        <f t="shared" si="59"/>
        <v>873.16641291637234</v>
      </c>
      <c r="AN86" s="60">
        <f ca="1">AVERAGE(OFFSET($AM$3,0,0,'Données projet'!$E$10+1,1))-AVERAGE(OFFSET($H$3,0,0,'Données projet'!$E$10+1,1))</f>
        <v>488.7825919901664</v>
      </c>
      <c r="AO86" s="60">
        <f t="shared" si="90"/>
        <v>278.78817181412438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260.39519999999987</v>
      </c>
      <c r="BF86" s="14">
        <f t="shared" si="91"/>
        <v>62.806611177714331</v>
      </c>
      <c r="BG86" s="22">
        <f t="shared" si="61"/>
        <v>562.90982113451889</v>
      </c>
      <c r="BH86" s="60">
        <f t="shared" si="62"/>
        <v>856.24315446785226</v>
      </c>
      <c r="BI86" s="60">
        <f ca="1">AVERAGE(OFFSET($BH$3,0,0,'Données projet'!$E$11+1,1))-AVERAGE(OFFSET($H$3,0,0,'Données projet'!$E$11+1,1))</f>
        <v>475.47920969424894</v>
      </c>
      <c r="BJ86" s="60">
        <f t="shared" si="92"/>
        <v>271.73544012419364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232.35263999999989</v>
      </c>
      <c r="CA86" s="14">
        <f t="shared" si="93"/>
        <v>56.791075613550255</v>
      </c>
      <c r="CB86" s="22">
        <f t="shared" si="64"/>
        <v>503.59197136026643</v>
      </c>
      <c r="CC86" s="60">
        <f t="shared" si="65"/>
        <v>796.92530469359974</v>
      </c>
      <c r="CD86" s="60">
        <f ca="1">AVERAGE(OFFSET($CC$3,0,0,'Données projet'!$E$12+1,1))-AVERAGE(OFFSET($H$3,0,0,'Données projet'!$E$12+1,1))</f>
        <v>428.8489304403459</v>
      </c>
      <c r="CE86" s="60">
        <f t="shared" si="94"/>
        <v>247.01165577562966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248.37695999999988</v>
      </c>
      <c r="CV86" s="14">
        <f t="shared" si="95"/>
        <v>60.238259626372319</v>
      </c>
      <c r="CW86" s="22">
        <f t="shared" si="67"/>
        <v>537.50484084926495</v>
      </c>
      <c r="CX86" s="60">
        <f t="shared" si="68"/>
        <v>830.83817418259832</v>
      </c>
      <c r="CY86" s="60">
        <f ca="1">AVERAGE(OFFSET($CX$3,0,0,'Données projet'!$E$13+1,1))-AVERAGE(OFFSET($H$3,0,0,'Données projet'!$E$13+1,1))</f>
        <v>455.50822833641354</v>
      </c>
      <c r="CZ86" s="60">
        <f t="shared" si="96"/>
        <v>261.14722581688039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276.41951999999986</v>
      </c>
      <c r="DQ86" s="14">
        <f t="shared" si="97"/>
        <v>66.209784705913108</v>
      </c>
      <c r="DR86" s="22">
        <f t="shared" si="70"/>
        <v>596.74603902946512</v>
      </c>
      <c r="DS86" s="60">
        <f t="shared" si="71"/>
        <v>890.07937236279849</v>
      </c>
      <c r="DT86" s="60">
        <f ca="1">AVERAGE(OFFSET($DS$3,0,0,'Données projet'!$E$14+1,1))-AVERAGE(OFFSET($H$3,0,0,'Données projet'!$E$14+1,1))</f>
        <v>502.07782026233912</v>
      </c>
      <c r="DU86" s="60">
        <f t="shared" si="98"/>
        <v>285.83623046025156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17.8</v>
      </c>
      <c r="N87" s="14">
        <f>IF('Données projet'!$A$36&gt;35,N86+M87-V86,IF(A87&lt;'Données projet'!$A$36,$K$205^A87,IF(A87='Données projet'!$A$36,'Données projet'!$B$36,N86+M87-V86)))</f>
        <v>695.20000000000016</v>
      </c>
      <c r="O87" s="14">
        <f>N87*VLOOKUP('Données projet'!$B$9,Paramètres!$A$1:$I$89,3,0)*VLOOKUP('Données projet'!$B$9,Paramètres!$A$1:$I$89,5,0)</f>
        <v>325.35360000000009</v>
      </c>
      <c r="P87" s="14">
        <f t="shared" si="87"/>
        <v>76.466196343081592</v>
      </c>
      <c r="Q87" s="22">
        <f t="shared" si="54"/>
        <v>699.83614529753402</v>
      </c>
      <c r="R87" s="60">
        <f t="shared" si="55"/>
        <v>993.16947863086739</v>
      </c>
      <c r="S87" s="60">
        <f ca="1">AVERAGE(OFFSET($R$3,0,0,'Données projet'!$E$9+1,1))-AVERAGE(OFFSET($H$3,0,0,'Données projet'!$E$9+1,1))</f>
        <v>399.92909819003523</v>
      </c>
      <c r="T87" s="60">
        <f t="shared" si="88"/>
        <v>163.7053537268381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274.26047999999997</v>
      </c>
      <c r="AK87" s="14">
        <f t="shared" si="89"/>
        <v>65.752625133680411</v>
      </c>
      <c r="AL87" s="22">
        <f t="shared" si="58"/>
        <v>592.18949144115993</v>
      </c>
      <c r="AM87" s="60">
        <f t="shared" si="59"/>
        <v>885.5228247744933</v>
      </c>
      <c r="AN87" s="60">
        <f ca="1">AVERAGE(OFFSET($AM$3,0,0,'Données projet'!$E$10+1,1))-AVERAGE(OFFSET($H$3,0,0,'Données projet'!$E$10+1,1))</f>
        <v>488.7825919901664</v>
      </c>
      <c r="AO87" s="60">
        <f t="shared" si="90"/>
        <v>278.78817181412438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266.07359999999994</v>
      </c>
      <c r="BF87" s="14">
        <f t="shared" si="91"/>
        <v>64.015279012301136</v>
      </c>
      <c r="BG87" s="22">
        <f t="shared" si="61"/>
        <v>574.90479761309098</v>
      </c>
      <c r="BH87" s="60">
        <f t="shared" si="62"/>
        <v>868.23813094642423</v>
      </c>
      <c r="BI87" s="60">
        <f ca="1">AVERAGE(OFFSET($BH$3,0,0,'Données projet'!$E$11+1,1))-AVERAGE(OFFSET($H$3,0,0,'Données projet'!$E$11+1,1))</f>
        <v>475.47920969424894</v>
      </c>
      <c r="BJ87" s="60">
        <f t="shared" si="92"/>
        <v>271.73544012419364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237.41951999999992</v>
      </c>
      <c r="CA87" s="14">
        <f t="shared" si="93"/>
        <v>57.883978814320919</v>
      </c>
      <c r="CB87" s="22">
        <f t="shared" si="64"/>
        <v>514.32026043494204</v>
      </c>
      <c r="CC87" s="60">
        <f t="shared" si="65"/>
        <v>807.65359376827541</v>
      </c>
      <c r="CD87" s="60">
        <f ca="1">AVERAGE(OFFSET($CC$3,0,0,'Données projet'!$E$12+1,1))-AVERAGE(OFFSET($H$3,0,0,'Données projet'!$E$12+1,1))</f>
        <v>428.8489304403459</v>
      </c>
      <c r="CE87" s="60">
        <f t="shared" si="94"/>
        <v>247.01165577562966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253.79327999999995</v>
      </c>
      <c r="CV87" s="14">
        <f t="shared" si="95"/>
        <v>61.39750139179521</v>
      </c>
      <c r="CW87" s="22">
        <f t="shared" si="67"/>
        <v>548.95727759070985</v>
      </c>
      <c r="CX87" s="60">
        <f t="shared" si="68"/>
        <v>842.29061092404322</v>
      </c>
      <c r="CY87" s="60">
        <f ca="1">AVERAGE(OFFSET($CX$3,0,0,'Données projet'!$E$13+1,1))-AVERAGE(OFFSET($H$3,0,0,'Données projet'!$E$13+1,1))</f>
        <v>455.50822833641354</v>
      </c>
      <c r="CZ87" s="60">
        <f t="shared" si="96"/>
        <v>261.14722581688039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282.44735999999989</v>
      </c>
      <c r="DQ87" s="14">
        <f t="shared" si="97"/>
        <v>67.48394415518699</v>
      </c>
      <c r="DR87" s="22">
        <f t="shared" si="70"/>
        <v>609.46368807028375</v>
      </c>
      <c r="DS87" s="60">
        <f t="shared" si="71"/>
        <v>902.79702140361701</v>
      </c>
      <c r="DT87" s="60">
        <f ca="1">AVERAGE(OFFSET($DS$3,0,0,'Données projet'!$E$14+1,1))-AVERAGE(OFFSET($H$3,0,0,'Données projet'!$E$14+1,1))</f>
        <v>502.07782026233912</v>
      </c>
      <c r="DU87" s="60">
        <f t="shared" si="98"/>
        <v>285.83623046025156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17.8</v>
      </c>
      <c r="N88" s="14">
        <f>IF('Données projet'!$A$36&gt;35,N87+M88-V87,IF(A88&lt;'Données projet'!$A$36,$K$205^A88,IF(A88='Données projet'!$A$36,'Données projet'!$B$36,N87+M88-V87)))</f>
        <v>713.00000000000011</v>
      </c>
      <c r="O88" s="14">
        <f>N88*VLOOKUP('Données projet'!$B$9,Paramètres!$A$1:$I$89,3,0)*VLOOKUP('Données projet'!$B$9,Paramètres!$A$1:$I$89,5,0)</f>
        <v>333.68400000000003</v>
      </c>
      <c r="P88" s="14">
        <f t="shared" si="87"/>
        <v>78.193600162051595</v>
      </c>
      <c r="Q88" s="22">
        <f t="shared" si="54"/>
        <v>717.35348694890661</v>
      </c>
      <c r="R88" s="60">
        <f t="shared" si="55"/>
        <v>1010.68682028224</v>
      </c>
      <c r="S88" s="60">
        <f ca="1">AVERAGE(OFFSET($R$3,0,0,'Données projet'!$E$9+1,1))-AVERAGE(OFFSET($H$3,0,0,'Données projet'!$E$9+1,1))</f>
        <v>399.92909819003523</v>
      </c>
      <c r="T88" s="60">
        <f t="shared" si="88"/>
        <v>163.7053537268381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280.11359999999996</v>
      </c>
      <c r="AK88" s="14">
        <f t="shared" si="89"/>
        <v>66.991015259941307</v>
      </c>
      <c r="AL88" s="22">
        <f t="shared" si="58"/>
        <v>604.54053824439779</v>
      </c>
      <c r="AM88" s="60">
        <f t="shared" si="59"/>
        <v>897.87387157773105</v>
      </c>
      <c r="AN88" s="60">
        <f ca="1">AVERAGE(OFFSET($AM$3,0,0,'Données projet'!$E$10+1,1))-AVERAGE(OFFSET($H$3,0,0,'Données projet'!$E$10+1,1))</f>
        <v>488.7825919901664</v>
      </c>
      <c r="AO88" s="60">
        <f t="shared" si="90"/>
        <v>278.78817181412438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271.75199999999995</v>
      </c>
      <c r="BF88" s="14">
        <f t="shared" si="91"/>
        <v>65.220947824724931</v>
      </c>
      <c r="BG88" s="22">
        <f t="shared" si="61"/>
        <v>586.89455079472907</v>
      </c>
      <c r="BH88" s="60">
        <f t="shared" si="62"/>
        <v>880.22788412806244</v>
      </c>
      <c r="BI88" s="60">
        <f ca="1">AVERAGE(OFFSET($BH$3,0,0,'Données projet'!$E$11+1,1))-AVERAGE(OFFSET($H$3,0,0,'Données projet'!$E$11+1,1))</f>
        <v>475.47920969424894</v>
      </c>
      <c r="BJ88" s="60">
        <f t="shared" si="92"/>
        <v>271.73544012419364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242.48639999999995</v>
      </c>
      <c r="CA88" s="14">
        <f t="shared" si="93"/>
        <v>58.974170235372419</v>
      </c>
      <c r="CB88" s="22">
        <f t="shared" si="64"/>
        <v>525.04382649327351</v>
      </c>
      <c r="CC88" s="60">
        <f t="shared" si="65"/>
        <v>818.37715982660688</v>
      </c>
      <c r="CD88" s="60">
        <f ca="1">AVERAGE(OFFSET($CC$3,0,0,'Données projet'!$E$12+1,1))-AVERAGE(OFFSET($H$3,0,0,'Données projet'!$E$12+1,1))</f>
        <v>428.8489304403459</v>
      </c>
      <c r="CE88" s="60">
        <f t="shared" si="94"/>
        <v>247.01165577562966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259.20959999999997</v>
      </c>
      <c r="CV88" s="14">
        <f t="shared" si="95"/>
        <v>62.553866774106702</v>
      </c>
      <c r="CW88" s="22">
        <f t="shared" si="67"/>
        <v>560.40470463156907</v>
      </c>
      <c r="CX88" s="60">
        <f t="shared" si="68"/>
        <v>853.73803796490233</v>
      </c>
      <c r="CY88" s="60">
        <f ca="1">AVERAGE(OFFSET($CX$3,0,0,'Données projet'!$E$13+1,1))-AVERAGE(OFFSET($H$3,0,0,'Données projet'!$E$13+1,1))</f>
        <v>455.50822833641354</v>
      </c>
      <c r="CZ88" s="60">
        <f t="shared" si="96"/>
        <v>261.14722581688039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288.47519999999997</v>
      </c>
      <c r="DQ88" s="14">
        <f t="shared" si="97"/>
        <v>68.754942080410842</v>
      </c>
      <c r="DR88" s="22">
        <f t="shared" si="70"/>
        <v>622.17583079004874</v>
      </c>
      <c r="DS88" s="60">
        <f t="shared" si="71"/>
        <v>915.50916412338211</v>
      </c>
      <c r="DT88" s="60">
        <f ca="1">AVERAGE(OFFSET($DS$3,0,0,'Données projet'!$E$14+1,1))-AVERAGE(OFFSET($H$3,0,0,'Données projet'!$E$14+1,1))</f>
        <v>502.07782026233912</v>
      </c>
      <c r="DU88" s="60">
        <f t="shared" si="98"/>
        <v>285.83623046025156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17.8</v>
      </c>
      <c r="N89" s="14">
        <f>IF('Données projet'!$A$36&gt;35,N88+M89-V88,IF(A89&lt;'Données projet'!$A$36,$K$205^A89,IF(A89='Données projet'!$A$36,'Données projet'!$B$36,N88+M89-V88)))</f>
        <v>730.80000000000007</v>
      </c>
      <c r="O89" s="14">
        <f>N89*VLOOKUP('Données projet'!$B$9,Paramètres!$A$1:$I$89,3,0)*VLOOKUP('Données projet'!$B$9,Paramètres!$A$1:$I$89,5,0)</f>
        <v>342.01440000000002</v>
      </c>
      <c r="P89" s="14">
        <f t="shared" si="87"/>
        <v>79.915991022086629</v>
      </c>
      <c r="Q89" s="22">
        <f t="shared" si="54"/>
        <v>734.8620976968009</v>
      </c>
      <c r="R89" s="60">
        <f t="shared" si="55"/>
        <v>1028.1954310301342</v>
      </c>
      <c r="S89" s="60">
        <f ca="1">AVERAGE(OFFSET($R$3,0,0,'Données projet'!$E$9+1,1))-AVERAGE(OFFSET($H$3,0,0,'Données projet'!$E$9+1,1))</f>
        <v>399.92909819003523</v>
      </c>
      <c r="T89" s="60">
        <f t="shared" si="88"/>
        <v>163.7053537268381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285.96672000000001</v>
      </c>
      <c r="AK89" s="14">
        <f t="shared" si="89"/>
        <v>68.226396754312859</v>
      </c>
      <c r="AL89" s="22">
        <f t="shared" si="58"/>
        <v>616.88634501376157</v>
      </c>
      <c r="AM89" s="60">
        <f t="shared" si="59"/>
        <v>910.21967834709494</v>
      </c>
      <c r="AN89" s="60">
        <f ca="1">AVERAGE(OFFSET($AM$3,0,0,'Données projet'!$E$10+1,1))-AVERAGE(OFFSET($H$3,0,0,'Données projet'!$E$10+1,1))</f>
        <v>488.7825919901664</v>
      </c>
      <c r="AO89" s="60">
        <f t="shared" si="90"/>
        <v>278.78817181412438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277.43039999999996</v>
      </c>
      <c r="BF89" s="14">
        <f t="shared" si="91"/>
        <v>66.423687500715673</v>
      </c>
      <c r="BG89" s="22">
        <f t="shared" si="61"/>
        <v>598.87920239707967</v>
      </c>
      <c r="BH89" s="60">
        <f t="shared" si="62"/>
        <v>892.21253573041304</v>
      </c>
      <c r="BI89" s="60">
        <f ca="1">AVERAGE(OFFSET($BH$3,0,0,'Données projet'!$E$11+1,1))-AVERAGE(OFFSET($H$3,0,0,'Données projet'!$E$11+1,1))</f>
        <v>475.47920969424894</v>
      </c>
      <c r="BJ89" s="60">
        <f t="shared" si="92"/>
        <v>271.73544012419364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247.55327999999994</v>
      </c>
      <c r="CA89" s="14">
        <f t="shared" si="93"/>
        <v>60.061713068870255</v>
      </c>
      <c r="CB89" s="22">
        <f t="shared" si="64"/>
        <v>535.76277959494894</v>
      </c>
      <c r="CC89" s="60">
        <f t="shared" si="65"/>
        <v>829.09611292828231</v>
      </c>
      <c r="CD89" s="60">
        <f ca="1">AVERAGE(OFFSET($CC$3,0,0,'Données projet'!$E$12+1,1))-AVERAGE(OFFSET($H$3,0,0,'Données projet'!$E$12+1,1))</f>
        <v>428.8489304403459</v>
      </c>
      <c r="CE89" s="60">
        <f t="shared" si="94"/>
        <v>247.01165577562966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264.62591999999995</v>
      </c>
      <c r="CV89" s="14">
        <f t="shared" si="95"/>
        <v>63.707422801198604</v>
      </c>
      <c r="CW89" s="22">
        <f t="shared" si="67"/>
        <v>571.84723871208746</v>
      </c>
      <c r="CX89" s="60">
        <f t="shared" si="68"/>
        <v>865.18057204542083</v>
      </c>
      <c r="CY89" s="60">
        <f ca="1">AVERAGE(OFFSET($CX$3,0,0,'Données projet'!$E$13+1,1))-AVERAGE(OFFSET($H$3,0,0,'Données projet'!$E$13+1,1))</f>
        <v>455.50822833641354</v>
      </c>
      <c r="CZ89" s="60">
        <f t="shared" si="96"/>
        <v>261.14722581688039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294.50303999999994</v>
      </c>
      <c r="DQ89" s="14">
        <f t="shared" si="97"/>
        <v>70.022852154069838</v>
      </c>
      <c r="DR89" s="22">
        <f t="shared" si="70"/>
        <v>634.88259550167152</v>
      </c>
      <c r="DS89" s="60">
        <f t="shared" si="71"/>
        <v>928.21592883500489</v>
      </c>
      <c r="DT89" s="60">
        <f ca="1">AVERAGE(OFFSET($DS$3,0,0,'Données projet'!$E$14+1,1))-AVERAGE(OFFSET($H$3,0,0,'Données projet'!$E$14+1,1))</f>
        <v>502.07782026233912</v>
      </c>
      <c r="DU89" s="60">
        <f t="shared" si="98"/>
        <v>285.83623046025156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17.8</v>
      </c>
      <c r="N90" s="14">
        <f>IF('Données projet'!$A$36&gt;35,N89+M90-V89,IF(A90&lt;'Données projet'!$A$36,$K$205^A90,IF(A90='Données projet'!$A$36,'Données projet'!$B$36,N89+M90-V89)))</f>
        <v>748.6</v>
      </c>
      <c r="O90" s="14">
        <f>N90*VLOOKUP('Données projet'!$B$9,Paramètres!$A$1:$I$89,3,0)*VLOOKUP('Données projet'!$B$9,Paramètres!$A$1:$I$89,5,0)</f>
        <v>350.34479999999996</v>
      </c>
      <c r="P90" s="14">
        <f t="shared" si="87"/>
        <v>81.633505069784817</v>
      </c>
      <c r="Q90" s="22">
        <f t="shared" si="54"/>
        <v>752.36221466320842</v>
      </c>
      <c r="R90" s="60">
        <f t="shared" si="55"/>
        <v>1045.6955479965418</v>
      </c>
      <c r="S90" s="60">
        <f ca="1">AVERAGE(OFFSET($R$3,0,0,'Données projet'!$E$9+1,1))-AVERAGE(OFFSET($H$3,0,0,'Données projet'!$E$9+1,1))</f>
        <v>399.92909819003523</v>
      </c>
      <c r="T90" s="60">
        <f t="shared" si="88"/>
        <v>163.7053537268381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291.81984</v>
      </c>
      <c r="AK90" s="14">
        <f t="shared" si="89"/>
        <v>69.458838292763375</v>
      </c>
      <c r="AL90" s="22">
        <f t="shared" si="58"/>
        <v>629.22703135989616</v>
      </c>
      <c r="AM90" s="60">
        <f t="shared" si="59"/>
        <v>922.56036469322953</v>
      </c>
      <c r="AN90" s="60">
        <f ca="1">AVERAGE(OFFSET($AM$3,0,0,'Données projet'!$E$10+1,1))-AVERAGE(OFFSET($H$3,0,0,'Données projet'!$E$10+1,1))</f>
        <v>488.7825919901664</v>
      </c>
      <c r="AO90" s="60">
        <f t="shared" si="90"/>
        <v>278.78817181412438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283.10879999999997</v>
      </c>
      <c r="BF90" s="14">
        <f t="shared" si="91"/>
        <v>67.623564901653808</v>
      </c>
      <c r="BG90" s="22">
        <f t="shared" si="61"/>
        <v>610.85886887038032</v>
      </c>
      <c r="BH90" s="60">
        <f t="shared" si="62"/>
        <v>904.19220220371358</v>
      </c>
      <c r="BI90" s="60">
        <f ca="1">AVERAGE(OFFSET($BH$3,0,0,'Données projet'!$E$11+1,1))-AVERAGE(OFFSET($H$3,0,0,'Données projet'!$E$11+1,1))</f>
        <v>475.47920969424894</v>
      </c>
      <c r="BJ90" s="60">
        <f t="shared" si="92"/>
        <v>271.73544012419364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252.62015999999997</v>
      </c>
      <c r="CA90" s="14">
        <f t="shared" si="93"/>
        <v>61.14666777229877</v>
      </c>
      <c r="CB90" s="22">
        <f t="shared" si="64"/>
        <v>546.47722503675357</v>
      </c>
      <c r="CC90" s="60">
        <f t="shared" si="65"/>
        <v>839.81055837008694</v>
      </c>
      <c r="CD90" s="60">
        <f ca="1">AVERAGE(OFFSET($CC$3,0,0,'Données projet'!$E$12+1,1))-AVERAGE(OFFSET($H$3,0,0,'Données projet'!$E$12+1,1))</f>
        <v>428.8489304403459</v>
      </c>
      <c r="CE90" s="60">
        <f t="shared" si="94"/>
        <v>247.01165577562966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270.04223999999999</v>
      </c>
      <c r="CV90" s="14">
        <f t="shared" si="95"/>
        <v>64.858233600288145</v>
      </c>
      <c r="CW90" s="22">
        <f t="shared" si="67"/>
        <v>583.28499152050188</v>
      </c>
      <c r="CX90" s="60">
        <f t="shared" si="68"/>
        <v>876.61832485383525</v>
      </c>
      <c r="CY90" s="60">
        <f ca="1">AVERAGE(OFFSET($CX$3,0,0,'Données projet'!$E$13+1,1))-AVERAGE(OFFSET($H$3,0,0,'Données projet'!$E$13+1,1))</f>
        <v>455.50822833641354</v>
      </c>
      <c r="CZ90" s="60">
        <f t="shared" si="96"/>
        <v>261.14722581688039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300.53087999999997</v>
      </c>
      <c r="DQ90" s="14">
        <f t="shared" si="97"/>
        <v>71.287744860425462</v>
      </c>
      <c r="DR90" s="22">
        <f t="shared" si="70"/>
        <v>647.58410496524095</v>
      </c>
      <c r="DS90" s="60">
        <f t="shared" si="71"/>
        <v>940.91743829857433</v>
      </c>
      <c r="DT90" s="60">
        <f ca="1">AVERAGE(OFFSET($DS$3,0,0,'Données projet'!$E$14+1,1))-AVERAGE(OFFSET($H$3,0,0,'Données projet'!$E$14+1,1))</f>
        <v>502.07782026233912</v>
      </c>
      <c r="DU90" s="60">
        <f t="shared" si="98"/>
        <v>285.83623046025156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17.8</v>
      </c>
      <c r="N91" s="14">
        <f>IF('Données projet'!$A$36&gt;35,N90+M91-V90,IF(A91&lt;'Données projet'!$A$36,$K$205^A91,IF(A91='Données projet'!$A$36,'Données projet'!$B$36,N90+M91-V90)))</f>
        <v>766.4</v>
      </c>
      <c r="O91" s="14">
        <f>N91*VLOOKUP('Données projet'!$B$9,Paramètres!$A$1:$I$89,3,0)*VLOOKUP('Données projet'!$B$9,Paramètres!$A$1:$I$89,5,0)</f>
        <v>358.67520000000002</v>
      </c>
      <c r="P91" s="14">
        <f t="shared" si="87"/>
        <v>83.346271607947827</v>
      </c>
      <c r="Q91" s="22">
        <f t="shared" si="54"/>
        <v>769.85406305050913</v>
      </c>
      <c r="R91" s="60">
        <f t="shared" si="55"/>
        <v>1063.1873963838425</v>
      </c>
      <c r="S91" s="60">
        <f ca="1">AVERAGE(OFFSET($R$3,0,0,'Données projet'!$E$9+1,1))-AVERAGE(OFFSET($H$3,0,0,'Données projet'!$E$9+1,1))</f>
        <v>399.92909819003523</v>
      </c>
      <c r="T91" s="60">
        <f t="shared" si="88"/>
        <v>163.7053537268381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297.67296000000005</v>
      </c>
      <c r="AK91" s="14">
        <f t="shared" si="89"/>
        <v>70.688405638830446</v>
      </c>
      <c r="AL91" s="22">
        <f t="shared" si="58"/>
        <v>641.56271182096305</v>
      </c>
      <c r="AM91" s="60">
        <f t="shared" si="59"/>
        <v>934.89604515429642</v>
      </c>
      <c r="AN91" s="60">
        <f ca="1">AVERAGE(OFFSET($AM$3,0,0,'Données projet'!$E$10+1,1))-AVERAGE(OFFSET($H$3,0,0,'Données projet'!$E$10+1,1))</f>
        <v>488.7825919901664</v>
      </c>
      <c r="AO91" s="60">
        <f t="shared" si="90"/>
        <v>278.78817181412438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288.78720000000004</v>
      </c>
      <c r="BF91" s="14">
        <f t="shared" si="91"/>
        <v>68.820644053442436</v>
      </c>
      <c r="BG91" s="22">
        <f t="shared" si="61"/>
        <v>622.83366172641229</v>
      </c>
      <c r="BH91" s="60">
        <f t="shared" si="62"/>
        <v>916.16699505974566</v>
      </c>
      <c r="BI91" s="60">
        <f ca="1">AVERAGE(OFFSET($BH$3,0,0,'Données projet'!$E$11+1,1))-AVERAGE(OFFSET($H$3,0,0,'Données projet'!$E$11+1,1))</f>
        <v>475.47920969424894</v>
      </c>
      <c r="BJ91" s="60">
        <f t="shared" si="92"/>
        <v>271.73544012419364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257.68704000000002</v>
      </c>
      <c r="CA91" s="14">
        <f t="shared" si="93"/>
        <v>62.229092239243343</v>
      </c>
      <c r="CB91" s="22">
        <f t="shared" si="64"/>
        <v>557.18726365001555</v>
      </c>
      <c r="CC91" s="60">
        <f t="shared" si="65"/>
        <v>850.52059698334892</v>
      </c>
      <c r="CD91" s="60">
        <f ca="1">AVERAGE(OFFSET($CC$3,0,0,'Données projet'!$E$12+1,1))-AVERAGE(OFFSET($H$3,0,0,'Données projet'!$E$12+1,1))</f>
        <v>428.8489304403459</v>
      </c>
      <c r="CE91" s="60">
        <f t="shared" si="94"/>
        <v>247.01165577562966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275.45855999999998</v>
      </c>
      <c r="CV91" s="14">
        <f t="shared" si="95"/>
        <v>66.006360579066197</v>
      </c>
      <c r="CW91" s="22">
        <f t="shared" si="67"/>
        <v>594.71807000854017</v>
      </c>
      <c r="CX91" s="60">
        <f t="shared" si="68"/>
        <v>888.05140334187354</v>
      </c>
      <c r="CY91" s="60">
        <f ca="1">AVERAGE(OFFSET($CX$3,0,0,'Données projet'!$E$13+1,1))-AVERAGE(OFFSET($H$3,0,0,'Données projet'!$E$13+1,1))</f>
        <v>455.50822833641354</v>
      </c>
      <c r="CZ91" s="60">
        <f t="shared" si="96"/>
        <v>261.14722581688039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306.55871999999999</v>
      </c>
      <c r="DQ91" s="14">
        <f t="shared" si="97"/>
        <v>72.549687694621639</v>
      </c>
      <c r="DR91" s="22">
        <f t="shared" si="70"/>
        <v>660.28047673479932</v>
      </c>
      <c r="DS91" s="60">
        <f t="shared" si="71"/>
        <v>953.61381006813258</v>
      </c>
      <c r="DT91" s="60">
        <f ca="1">AVERAGE(OFFSET($DS$3,0,0,'Données projet'!$E$14+1,1))-AVERAGE(OFFSET($H$3,0,0,'Données projet'!$E$14+1,1))</f>
        <v>502.07782026233912</v>
      </c>
      <c r="DU91" s="60">
        <f t="shared" si="98"/>
        <v>285.83623046025156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17.8</v>
      </c>
      <c r="N92" s="14">
        <f>IF('Données projet'!$A$36&gt;35,N91+M92-V91,IF(A92&lt;'Données projet'!$A$36,$K$205^A92,IF(A92='Données projet'!$A$36,'Données projet'!$B$36,N91+M92-V91)))</f>
        <v>784.19999999999993</v>
      </c>
      <c r="O92" s="14">
        <f>N92*VLOOKUP('Données projet'!$B$9,Paramètres!$A$1:$I$89,3,0)*VLOOKUP('Données projet'!$B$9,Paramètres!$A$1:$I$89,5,0)</f>
        <v>367.00559999999996</v>
      </c>
      <c r="P92" s="14">
        <f t="shared" si="87"/>
        <v>85.054413590443389</v>
      </c>
      <c r="Q92" s="22">
        <f t="shared" si="54"/>
        <v>787.33785700335545</v>
      </c>
      <c r="R92" s="60">
        <f t="shared" si="55"/>
        <v>1080.6711903366888</v>
      </c>
      <c r="S92" s="60">
        <f ca="1">AVERAGE(OFFSET($R$3,0,0,'Données projet'!$E$9+1,1))-AVERAGE(OFFSET($H$3,0,0,'Données projet'!$E$9+1,1))</f>
        <v>399.92909819003523</v>
      </c>
      <c r="T92" s="60">
        <f t="shared" si="88"/>
        <v>163.7053537268381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303.52608000000009</v>
      </c>
      <c r="AK92" s="14">
        <f t="shared" si="89"/>
        <v>71.915161821929104</v>
      </c>
      <c r="AL92" s="22">
        <f t="shared" si="58"/>
        <v>653.8934961731934</v>
      </c>
      <c r="AM92" s="60">
        <f t="shared" si="59"/>
        <v>947.22682950652666</v>
      </c>
      <c r="AN92" s="60">
        <f ca="1">AVERAGE(OFFSET($AM$3,0,0,'Données projet'!$E$10+1,1))-AVERAGE(OFFSET($H$3,0,0,'Données projet'!$E$10+1,1))</f>
        <v>488.7825919901664</v>
      </c>
      <c r="AO92" s="60">
        <f t="shared" si="90"/>
        <v>278.78817181412438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294.46560000000005</v>
      </c>
      <c r="BF92" s="14">
        <f t="shared" si="91"/>
        <v>70.014986320104285</v>
      </c>
      <c r="BG92" s="22">
        <f t="shared" si="61"/>
        <v>634.8036878408484</v>
      </c>
      <c r="BH92" s="60">
        <f t="shared" si="62"/>
        <v>928.13702117418165</v>
      </c>
      <c r="BI92" s="60">
        <f ca="1">AVERAGE(OFFSET($BH$3,0,0,'Données projet'!$E$11+1,1))-AVERAGE(OFFSET($H$3,0,0,'Données projet'!$E$11+1,1))</f>
        <v>475.47920969424894</v>
      </c>
      <c r="BJ92" s="60">
        <f t="shared" si="92"/>
        <v>271.73544012419364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262.75392000000005</v>
      </c>
      <c r="CA92" s="14">
        <f t="shared" si="93"/>
        <v>63.309041956360382</v>
      </c>
      <c r="CB92" s="22">
        <f t="shared" si="64"/>
        <v>567.89299207399438</v>
      </c>
      <c r="CC92" s="60">
        <f t="shared" si="65"/>
        <v>861.22632540732775</v>
      </c>
      <c r="CD92" s="60">
        <f ca="1">AVERAGE(OFFSET($CC$3,0,0,'Données projet'!$E$12+1,1))-AVERAGE(OFFSET($H$3,0,0,'Données projet'!$E$12+1,1))</f>
        <v>428.8489304403459</v>
      </c>
      <c r="CE92" s="60">
        <f t="shared" si="94"/>
        <v>247.01165577562966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280.87488000000008</v>
      </c>
      <c r="CV92" s="14">
        <f t="shared" si="95"/>
        <v>67.151862592195855</v>
      </c>
      <c r="CW92" s="22">
        <f t="shared" si="67"/>
        <v>606.14657668140785</v>
      </c>
      <c r="CX92" s="60">
        <f t="shared" si="68"/>
        <v>899.47991001474111</v>
      </c>
      <c r="CY92" s="60">
        <f ca="1">AVERAGE(OFFSET($CX$3,0,0,'Données projet'!$E$13+1,1))-AVERAGE(OFFSET($H$3,0,0,'Données projet'!$E$13+1,1))</f>
        <v>455.50822833641354</v>
      </c>
      <c r="CZ92" s="60">
        <f t="shared" si="96"/>
        <v>261.14722581688039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312.58656000000002</v>
      </c>
      <c r="DQ92" s="14">
        <f t="shared" si="97"/>
        <v>73.808745345687967</v>
      </c>
      <c r="DR92" s="22">
        <f t="shared" si="70"/>
        <v>672.97182347707314</v>
      </c>
      <c r="DS92" s="60">
        <f t="shared" si="71"/>
        <v>966.30515681040652</v>
      </c>
      <c r="DT92" s="60">
        <f ca="1">AVERAGE(OFFSET($DS$3,0,0,'Données projet'!$E$14+1,1))-AVERAGE(OFFSET($H$3,0,0,'Données projet'!$E$14+1,1))</f>
        <v>502.07782026233912</v>
      </c>
      <c r="DU92" s="60">
        <f t="shared" si="98"/>
        <v>285.83623046025156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802</v>
      </c>
      <c r="L93" s="13">
        <f>VLOOKUP(A93,'Données projet'!$A$35:$I$55,9,0)</f>
        <v>17.8</v>
      </c>
      <c r="M93" s="13">
        <f t="array" ref="M93">INDEX(L:L,MIN(IF(ISNUMBER(L93:L289),ROW(L93:L289),"")))</f>
        <v>17.8</v>
      </c>
      <c r="N93" s="14">
        <f>IF('Données projet'!$A$36&gt;35,N92+M93-V92,IF(A93&lt;'Données projet'!$A$36,$K$205^A93,IF(A93='Données projet'!$A$36,'Données projet'!$B$36,N92+M93-V92)))</f>
        <v>801.99999999999989</v>
      </c>
      <c r="O93" s="14">
        <f>N93*VLOOKUP('Données projet'!$B$9,Paramètres!$A$1:$I$89,3,0)*VLOOKUP('Données projet'!$B$9,Paramètres!$A$1:$I$89,5,0)</f>
        <v>375.33599999999996</v>
      </c>
      <c r="P93" s="14">
        <f t="shared" si="87"/>
        <v>86.75804807087205</v>
      </c>
      <c r="Q93" s="22">
        <f t="shared" si="54"/>
        <v>804.81380039010207</v>
      </c>
      <c r="R93" s="60">
        <f t="shared" si="55"/>
        <v>1098.1471337234354</v>
      </c>
      <c r="S93" s="60">
        <f ca="1">AVERAGE(OFFSET($R$3,0,0,'Données projet'!$E$9+1,1))-AVERAGE(OFFSET($H$3,0,0,'Données projet'!$E$9+1,1))</f>
        <v>399.92909819003523</v>
      </c>
      <c r="T93" s="60">
        <f t="shared" si="88"/>
        <v>163.7053537268381</v>
      </c>
      <c r="U93" s="16">
        <f>IF(ISNA(VLOOKUP(A93,'Données projet'!$A$35:$I$55,3,0)),0,VLOOKUP(A93,'Données projet'!$A$35:$I$55,3,0))</f>
        <v>6</v>
      </c>
      <c r="V93" s="16">
        <f>IF(ISNA(VLOOKUP(A93,'Données projet'!$A$35:$I$55,4,0)),0,VLOOKUP(A93,'Données projet'!$A$35:$I$55,4,0))</f>
        <v>97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309.37920000000008</v>
      </c>
      <c r="AK93" s="14">
        <f t="shared" si="89"/>
        <v>73.139167301517503</v>
      </c>
      <c r="AL93" s="22">
        <f t="shared" si="58"/>
        <v>666.21948971680979</v>
      </c>
      <c r="AM93" s="60">
        <f t="shared" si="59"/>
        <v>959.55282305014316</v>
      </c>
      <c r="AN93" s="60">
        <f ca="1">AVERAGE(OFFSET($AM$3,0,0,'Données projet'!$E$10+1,1))-AVERAGE(OFFSET($H$3,0,0,'Données projet'!$E$10+1,1))</f>
        <v>488.7825919901664</v>
      </c>
      <c r="AO93" s="60">
        <f t="shared" si="90"/>
        <v>278.78817181412438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300.14400000000006</v>
      </c>
      <c r="BF93" s="14">
        <f t="shared" si="91"/>
        <v>71.206650563609855</v>
      </c>
      <c r="BG93" s="22">
        <f t="shared" si="61"/>
        <v>646.76904973162061</v>
      </c>
      <c r="BH93" s="60">
        <f t="shared" si="62"/>
        <v>940.10238306495398</v>
      </c>
      <c r="BI93" s="60">
        <f ca="1">AVERAGE(OFFSET($BH$3,0,0,'Données projet'!$E$11+1,1))-AVERAGE(OFFSET($H$3,0,0,'Données projet'!$E$11+1,1))</f>
        <v>475.47920969424894</v>
      </c>
      <c r="BJ93" s="60">
        <f t="shared" si="92"/>
        <v>271.73544012419364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267.82080000000008</v>
      </c>
      <c r="CA93" s="14">
        <f t="shared" si="93"/>
        <v>64.386570147897373</v>
      </c>
      <c r="CB93" s="22">
        <f t="shared" si="64"/>
        <v>578.59450300758806</v>
      </c>
      <c r="CC93" s="60">
        <f t="shared" si="65"/>
        <v>871.92783634092143</v>
      </c>
      <c r="CD93" s="60">
        <f ca="1">AVERAGE(OFFSET($CC$3,0,0,'Données projet'!$E$12+1,1))-AVERAGE(OFFSET($H$3,0,0,'Données projet'!$E$12+1,1))</f>
        <v>428.8489304403459</v>
      </c>
      <c r="CE93" s="60">
        <f t="shared" si="94"/>
        <v>247.01165577562966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286.29120000000006</v>
      </c>
      <c r="CV93" s="14">
        <f t="shared" si="95"/>
        <v>68.294796094604408</v>
      </c>
      <c r="CW93" s="22">
        <f t="shared" si="67"/>
        <v>617.57060986476938</v>
      </c>
      <c r="CX93" s="60">
        <f t="shared" si="68"/>
        <v>910.90394319810275</v>
      </c>
      <c r="CY93" s="60">
        <f ca="1">AVERAGE(OFFSET($CX$3,0,0,'Données projet'!$E$13+1,1))-AVERAGE(OFFSET($H$3,0,0,'Données projet'!$E$13+1,1))</f>
        <v>455.50822833641354</v>
      </c>
      <c r="CZ93" s="60">
        <f t="shared" si="96"/>
        <v>261.14722581688039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318.61440000000005</v>
      </c>
      <c r="DQ93" s="14">
        <f t="shared" si="97"/>
        <v>75.06497986502842</v>
      </c>
      <c r="DR93" s="22">
        <f t="shared" si="70"/>
        <v>685.6582532649245</v>
      </c>
      <c r="DS93" s="60">
        <f t="shared" si="71"/>
        <v>978.99158659825775</v>
      </c>
      <c r="DT93" s="60">
        <f ca="1">AVERAGE(OFFSET($DS$3,0,0,'Données projet'!$E$14+1,1))-AVERAGE(OFFSET($H$3,0,0,'Données projet'!$E$14+1,1))</f>
        <v>502.07782026233912</v>
      </c>
      <c r="DU93" s="60">
        <f t="shared" si="98"/>
        <v>285.83623046025156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15</v>
      </c>
      <c r="N94" s="14">
        <f>IF('Données projet'!$A$36&gt;35,N93+M94-V93,IF(A94&lt;'Données projet'!$A$36,$K$205^A94,IF(A94='Données projet'!$A$36,'Données projet'!$B$36,N93+M94-V93)))</f>
        <v>719.99999999999989</v>
      </c>
      <c r="O94" s="14">
        <f>N94*VLOOKUP('Données projet'!$B$9,Paramètres!$A$1:$I$89,3,0)*VLOOKUP('Données projet'!$B$9,Paramètres!$A$1:$I$89,5,0)</f>
        <v>336.95999999999992</v>
      </c>
      <c r="P94" s="14">
        <f t="shared" si="87"/>
        <v>78.871535242083567</v>
      </c>
      <c r="Q94" s="22">
        <f t="shared" si="54"/>
        <v>724.23992387996202</v>
      </c>
      <c r="R94" s="60">
        <f t="shared" si="55"/>
        <v>1017.5732572132954</v>
      </c>
      <c r="S94" s="60">
        <f ca="1">AVERAGE(OFFSET($R$3,0,0,'Données projet'!$E$9+1,1))-AVERAGE(OFFSET($H$3,0,0,'Données projet'!$E$9+1,1))</f>
        <v>399.92909819003523</v>
      </c>
      <c r="T94" s="60">
        <f t="shared" si="88"/>
        <v>163.7053537268381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270.60228000000006</v>
      </c>
      <c r="AK94" s="14">
        <f t="shared" si="89"/>
        <v>64.977071724046255</v>
      </c>
      <c r="AL94" s="22">
        <f t="shared" si="58"/>
        <v>584.46737091938064</v>
      </c>
      <c r="AM94" s="60">
        <f t="shared" si="59"/>
        <v>877.80070425271401</v>
      </c>
      <c r="AN94" s="60">
        <f ca="1">AVERAGE(OFFSET($AM$3,0,0,'Données projet'!$E$10+1,1))-AVERAGE(OFFSET($H$3,0,0,'Données projet'!$E$10+1,1))</f>
        <v>488.7825919901664</v>
      </c>
      <c r="AO94" s="60">
        <f t="shared" si="90"/>
        <v>278.78817181412438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262.52460000000002</v>
      </c>
      <c r="BF94" s="14">
        <f t="shared" si="91"/>
        <v>63.260217631774687</v>
      </c>
      <c r="BG94" s="22">
        <f t="shared" si="61"/>
        <v>567.40855737534105</v>
      </c>
      <c r="BH94" s="60">
        <f t="shared" si="62"/>
        <v>860.74189070867442</v>
      </c>
      <c r="BI94" s="60">
        <f ca="1">AVERAGE(OFFSET($BH$3,0,0,'Données projet'!$E$11+1,1))-AVERAGE(OFFSET($H$3,0,0,'Données projet'!$E$11+1,1))</f>
        <v>475.47920969424894</v>
      </c>
      <c r="BJ94" s="60">
        <f t="shared" si="92"/>
        <v>271.73544012419364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234.25272000000001</v>
      </c>
      <c r="CA94" s="14">
        <f t="shared" si="93"/>
        <v>57.201236231171301</v>
      </c>
      <c r="CB94" s="22">
        <f t="shared" si="64"/>
        <v>507.61564043595672</v>
      </c>
      <c r="CC94" s="60">
        <f t="shared" si="65"/>
        <v>800.94897376928998</v>
      </c>
      <c r="CD94" s="60">
        <f ca="1">AVERAGE(OFFSET($CC$3,0,0,'Données projet'!$E$12+1,1))-AVERAGE(OFFSET($H$3,0,0,'Données projet'!$E$12+1,1))</f>
        <v>428.8489304403459</v>
      </c>
      <c r="CE94" s="60">
        <f t="shared" si="94"/>
        <v>247.01165577562966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250.40808000000004</v>
      </c>
      <c r="CV94" s="14">
        <f t="shared" si="95"/>
        <v>60.67331674592576</v>
      </c>
      <c r="CW94" s="22">
        <f t="shared" si="67"/>
        <v>541.80009933248743</v>
      </c>
      <c r="CX94" s="60">
        <f t="shared" si="68"/>
        <v>835.13343266582069</v>
      </c>
      <c r="CY94" s="60">
        <f ca="1">AVERAGE(OFFSET($CX$3,0,0,'Données projet'!$E$13+1,1))-AVERAGE(OFFSET($H$3,0,0,'Données projet'!$E$13+1,1))</f>
        <v>455.50822833641354</v>
      </c>
      <c r="CZ94" s="60">
        <f t="shared" si="96"/>
        <v>261.14722581688039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278.67996000000005</v>
      </c>
      <c r="DQ94" s="14">
        <f t="shared" si="97"/>
        <v>66.687969806197728</v>
      </c>
      <c r="DR94" s="22">
        <f t="shared" si="70"/>
        <v>601.51581107912773</v>
      </c>
      <c r="DS94" s="60">
        <f t="shared" si="71"/>
        <v>894.8491444124611</v>
      </c>
      <c r="DT94" s="60">
        <f ca="1">AVERAGE(OFFSET($DS$3,0,0,'Données projet'!$E$14+1,1))-AVERAGE(OFFSET($H$3,0,0,'Données projet'!$E$14+1,1))</f>
        <v>502.07782026233912</v>
      </c>
      <c r="DU94" s="60">
        <f t="shared" si="98"/>
        <v>285.83623046025156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15</v>
      </c>
      <c r="N95" s="14">
        <f>IF('Données projet'!$A$36&gt;35,N94+M95-V94,IF(A95&lt;'Données projet'!$A$36,$K$205^A95,IF(A95='Données projet'!$A$36,'Données projet'!$B$36,N94+M95-V94)))</f>
        <v>734.99999999999989</v>
      </c>
      <c r="O95" s="14">
        <f>N95*VLOOKUP('Données projet'!$B$9,Paramètres!$A$1:$I$89,3,0)*VLOOKUP('Données projet'!$B$9,Paramètres!$A$1:$I$89,5,0)</f>
        <v>343.97999999999996</v>
      </c>
      <c r="P95" s="14">
        <f t="shared" si="87"/>
        <v>80.321681832084693</v>
      </c>
      <c r="Q95" s="22">
        <f t="shared" si="54"/>
        <v>738.9920958575475</v>
      </c>
      <c r="R95" s="60">
        <f t="shared" si="55"/>
        <v>1032.3254291908809</v>
      </c>
      <c r="S95" s="60">
        <f ca="1">AVERAGE(OFFSET($R$3,0,0,'Données projet'!$E$9+1,1))-AVERAGE(OFFSET($H$3,0,0,'Données projet'!$E$9+1,1))</f>
        <v>399.92909819003523</v>
      </c>
      <c r="T95" s="60">
        <f t="shared" si="88"/>
        <v>163.7053537268381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275.72376000000003</v>
      </c>
      <c r="AK95" s="14">
        <f t="shared" si="89"/>
        <v>66.062508595074405</v>
      </c>
      <c r="AL95" s="22">
        <f t="shared" si="58"/>
        <v>595.27775113642122</v>
      </c>
      <c r="AM95" s="60">
        <f t="shared" si="59"/>
        <v>888.61108446975459</v>
      </c>
      <c r="AN95" s="60">
        <f ca="1">AVERAGE(OFFSET($AM$3,0,0,'Données projet'!$E$10+1,1))-AVERAGE(OFFSET($H$3,0,0,'Données projet'!$E$10+1,1))</f>
        <v>488.7825919901664</v>
      </c>
      <c r="AO95" s="60">
        <f t="shared" si="90"/>
        <v>278.78817181412438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267.49320000000006</v>
      </c>
      <c r="BF95" s="14">
        <f t="shared" si="91"/>
        <v>64.316974590266341</v>
      </c>
      <c r="BG95" s="22">
        <f t="shared" si="61"/>
        <v>577.90272074471397</v>
      </c>
      <c r="BH95" s="60">
        <f t="shared" si="62"/>
        <v>871.23605407804735</v>
      </c>
      <c r="BI95" s="60">
        <f ca="1">AVERAGE(OFFSET($BH$3,0,0,'Données projet'!$E$11+1,1))-AVERAGE(OFFSET($H$3,0,0,'Données projet'!$E$11+1,1))</f>
        <v>475.47920969424894</v>
      </c>
      <c r="BJ95" s="60">
        <f t="shared" si="92"/>
        <v>271.73544012419364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238.68624</v>
      </c>
      <c r="CA95" s="14">
        <f t="shared" si="93"/>
        <v>58.156778382060871</v>
      </c>
      <c r="CB95" s="22">
        <f t="shared" si="64"/>
        <v>517.00159034875594</v>
      </c>
      <c r="CC95" s="60">
        <f t="shared" si="65"/>
        <v>810.33492368208931</v>
      </c>
      <c r="CD95" s="60">
        <f ca="1">AVERAGE(OFFSET($CC$3,0,0,'Données projet'!$E$12+1,1))-AVERAGE(OFFSET($H$3,0,0,'Données projet'!$E$12+1,1))</f>
        <v>428.8489304403459</v>
      </c>
      <c r="CE95" s="60">
        <f t="shared" si="94"/>
        <v>247.01165577562966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255.14736000000002</v>
      </c>
      <c r="CV95" s="14">
        <f t="shared" si="95"/>
        <v>61.686859728645651</v>
      </c>
      <c r="CW95" s="22">
        <f t="shared" si="67"/>
        <v>551.81959936072451</v>
      </c>
      <c r="CX95" s="60">
        <f t="shared" si="68"/>
        <v>845.15293269405788</v>
      </c>
      <c r="CY95" s="60">
        <f ca="1">AVERAGE(OFFSET($CX$3,0,0,'Données projet'!$E$13+1,1))-AVERAGE(OFFSET($H$3,0,0,'Données projet'!$E$13+1,1))</f>
        <v>455.50822833641354</v>
      </c>
      <c r="CZ95" s="60">
        <f t="shared" si="96"/>
        <v>261.14722581688039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283.95432</v>
      </c>
      <c r="DQ95" s="14">
        <f t="shared" si="97"/>
        <v>67.801987095081913</v>
      </c>
      <c r="DR95" s="22">
        <f t="shared" si="70"/>
        <v>612.64223485726768</v>
      </c>
      <c r="DS95" s="60">
        <f t="shared" si="71"/>
        <v>905.97556819060105</v>
      </c>
      <c r="DT95" s="60">
        <f ca="1">AVERAGE(OFFSET($DS$3,0,0,'Données projet'!$E$14+1,1))-AVERAGE(OFFSET($H$3,0,0,'Données projet'!$E$14+1,1))</f>
        <v>502.07782026233912</v>
      </c>
      <c r="DU95" s="60">
        <f t="shared" si="98"/>
        <v>285.83623046025156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15</v>
      </c>
      <c r="N96" s="14">
        <f>IF('Données projet'!$A$36&gt;35,N95+M96-V95,IF(A96&lt;'Données projet'!$A$36,$K$205^A96,IF(A96='Données projet'!$A$36,'Données projet'!$B$36,N95+M96-V95)))</f>
        <v>749.99999999999989</v>
      </c>
      <c r="O96" s="14">
        <f>N96*VLOOKUP('Données projet'!$B$9,Paramètres!$A$1:$I$89,3,0)*VLOOKUP('Données projet'!$B$9,Paramètres!$A$1:$I$89,5,0)</f>
        <v>350.99999999999994</v>
      </c>
      <c r="P96" s="14">
        <f t="shared" si="87"/>
        <v>81.768387419963787</v>
      </c>
      <c r="Q96" s="22">
        <f t="shared" si="54"/>
        <v>753.73827475643691</v>
      </c>
      <c r="R96" s="60">
        <f t="shared" si="55"/>
        <v>1047.0716080897703</v>
      </c>
      <c r="S96" s="60">
        <f ca="1">AVERAGE(OFFSET($R$3,0,0,'Données projet'!$E$9+1,1))-AVERAGE(OFFSET($H$3,0,0,'Données projet'!$E$9+1,1))</f>
        <v>399.92909819003523</v>
      </c>
      <c r="T96" s="60">
        <f t="shared" si="88"/>
        <v>163.7053537268381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280.84523999999999</v>
      </c>
      <c r="AK96" s="14">
        <f t="shared" si="89"/>
        <v>67.145601043863223</v>
      </c>
      <c r="AL96" s="22">
        <f t="shared" si="58"/>
        <v>606.08404815139511</v>
      </c>
      <c r="AM96" s="60">
        <f t="shared" si="59"/>
        <v>899.41738148472837</v>
      </c>
      <c r="AN96" s="60">
        <f ca="1">AVERAGE(OFFSET($AM$3,0,0,'Données projet'!$E$10+1,1))-AVERAGE(OFFSET($H$3,0,0,'Données projet'!$E$10+1,1))</f>
        <v>488.7825919901664</v>
      </c>
      <c r="AO96" s="60">
        <f t="shared" si="90"/>
        <v>278.78817181412438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272.46180000000004</v>
      </c>
      <c r="BF96" s="14">
        <f t="shared" si="91"/>
        <v>65.371449071921944</v>
      </c>
      <c r="BG96" s="22">
        <f t="shared" si="61"/>
        <v>588.39290880026408</v>
      </c>
      <c r="BH96" s="60">
        <f t="shared" si="62"/>
        <v>881.72624213359745</v>
      </c>
      <c r="BI96" s="60">
        <f ca="1">AVERAGE(OFFSET($BH$3,0,0,'Données projet'!$E$11+1,1))-AVERAGE(OFFSET($H$3,0,0,'Données projet'!$E$11+1,1))</f>
        <v>475.47920969424894</v>
      </c>
      <c r="BJ96" s="60">
        <f t="shared" si="92"/>
        <v>271.73544012419364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243.11975999999996</v>
      </c>
      <c r="CA96" s="14">
        <f t="shared" si="93"/>
        <v>59.110256668778533</v>
      </c>
      <c r="CB96" s="22">
        <f t="shared" si="64"/>
        <v>526.3839456981226</v>
      </c>
      <c r="CC96" s="60">
        <f t="shared" si="65"/>
        <v>819.71727903145597</v>
      </c>
      <c r="CD96" s="60">
        <f ca="1">AVERAGE(OFFSET($CC$3,0,0,'Données projet'!$E$12+1,1))-AVERAGE(OFFSET($H$3,0,0,'Données projet'!$E$12+1,1))</f>
        <v>428.8489304403459</v>
      </c>
      <c r="CE96" s="60">
        <f t="shared" si="94"/>
        <v>247.01165577562966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259.88664</v>
      </c>
      <c r="CV96" s="14">
        <f t="shared" si="95"/>
        <v>62.698213571884004</v>
      </c>
      <c r="CW96" s="22">
        <f t="shared" si="67"/>
        <v>561.835286637698</v>
      </c>
      <c r="CX96" s="60">
        <f t="shared" si="68"/>
        <v>855.16861997103138</v>
      </c>
      <c r="CY96" s="60">
        <f ca="1">AVERAGE(OFFSET($CX$3,0,0,'Données projet'!$E$13+1,1))-AVERAGE(OFFSET($H$3,0,0,'Données projet'!$E$13+1,1))</f>
        <v>455.50822833641354</v>
      </c>
      <c r="CZ96" s="60">
        <f t="shared" si="96"/>
        <v>261.14722581688039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289.22868</v>
      </c>
      <c r="DQ96" s="14">
        <f t="shared" si="97"/>
        <v>68.913598231220931</v>
      </c>
      <c r="DR96" s="22">
        <f t="shared" si="70"/>
        <v>623.76446791937644</v>
      </c>
      <c r="DS96" s="60">
        <f t="shared" si="71"/>
        <v>917.09780125270981</v>
      </c>
      <c r="DT96" s="60">
        <f ca="1">AVERAGE(OFFSET($DS$3,0,0,'Données projet'!$E$14+1,1))-AVERAGE(OFFSET($H$3,0,0,'Données projet'!$E$14+1,1))</f>
        <v>502.07782026233912</v>
      </c>
      <c r="DU96" s="60">
        <f t="shared" si="98"/>
        <v>285.83623046025156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15</v>
      </c>
      <c r="N97" s="14">
        <f>IF('Données projet'!$A$36&gt;35,N96+M97-V96,IF(A97&lt;'Données projet'!$A$36,$K$205^A97,IF(A97='Données projet'!$A$36,'Données projet'!$B$36,N96+M97-V96)))</f>
        <v>764.99999999999989</v>
      </c>
      <c r="O97" s="14">
        <f>N97*VLOOKUP('Données projet'!$B$9,Paramètres!$A$1:$I$89,3,0)*VLOOKUP('Données projet'!$B$9,Paramètres!$A$1:$I$89,5,0)</f>
        <v>358.02</v>
      </c>
      <c r="P97" s="14">
        <f t="shared" si="87"/>
        <v>83.211728757381735</v>
      </c>
      <c r="Q97" s="22">
        <f t="shared" si="54"/>
        <v>768.47859425243985</v>
      </c>
      <c r="R97" s="60">
        <f t="shared" si="55"/>
        <v>1061.8119275857732</v>
      </c>
      <c r="S97" s="60">
        <f ca="1">AVERAGE(OFFSET($R$3,0,0,'Données projet'!$E$9+1,1))-AVERAGE(OFFSET($H$3,0,0,'Données projet'!$E$9+1,1))</f>
        <v>399.92909819003523</v>
      </c>
      <c r="T97" s="60">
        <f t="shared" si="88"/>
        <v>163.7053537268381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285.96672000000001</v>
      </c>
      <c r="AK97" s="14">
        <f t="shared" si="89"/>
        <v>68.226396754312859</v>
      </c>
      <c r="AL97" s="22">
        <f t="shared" si="58"/>
        <v>616.88634501376157</v>
      </c>
      <c r="AM97" s="60">
        <f t="shared" si="59"/>
        <v>910.21967834709494</v>
      </c>
      <c r="AN97" s="60">
        <f ca="1">AVERAGE(OFFSET($AM$3,0,0,'Données projet'!$E$10+1,1))-AVERAGE(OFFSET($H$3,0,0,'Données projet'!$E$10+1,1))</f>
        <v>488.7825919901664</v>
      </c>
      <c r="AO97" s="60">
        <f t="shared" si="90"/>
        <v>278.78817181412438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277.43039999999996</v>
      </c>
      <c r="BF97" s="14">
        <f t="shared" si="91"/>
        <v>66.423687500715673</v>
      </c>
      <c r="BG97" s="22">
        <f t="shared" si="61"/>
        <v>598.87920239707967</v>
      </c>
      <c r="BH97" s="60">
        <f t="shared" si="62"/>
        <v>892.21253573041304</v>
      </c>
      <c r="BI97" s="60">
        <f ca="1">AVERAGE(OFFSET($BH$3,0,0,'Données projet'!$E$11+1,1))-AVERAGE(OFFSET($H$3,0,0,'Données projet'!$E$11+1,1))</f>
        <v>475.47920969424894</v>
      </c>
      <c r="BJ97" s="60">
        <f t="shared" si="92"/>
        <v>271.73544012419364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247.55327999999994</v>
      </c>
      <c r="CA97" s="14">
        <f t="shared" si="93"/>
        <v>60.061713068870255</v>
      </c>
      <c r="CB97" s="22">
        <f t="shared" si="64"/>
        <v>535.76277959494894</v>
      </c>
      <c r="CC97" s="60">
        <f t="shared" si="65"/>
        <v>829.09611292828231</v>
      </c>
      <c r="CD97" s="60">
        <f ca="1">AVERAGE(OFFSET($CC$3,0,0,'Données projet'!$E$12+1,1))-AVERAGE(OFFSET($H$3,0,0,'Données projet'!$E$12+1,1))</f>
        <v>428.8489304403459</v>
      </c>
      <c r="CE97" s="60">
        <f t="shared" si="94"/>
        <v>247.01165577562966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264.62591999999995</v>
      </c>
      <c r="CV97" s="14">
        <f t="shared" si="95"/>
        <v>63.707422801198604</v>
      </c>
      <c r="CW97" s="22">
        <f t="shared" si="67"/>
        <v>571.84723871208746</v>
      </c>
      <c r="CX97" s="60">
        <f t="shared" si="68"/>
        <v>865.18057204542083</v>
      </c>
      <c r="CY97" s="60">
        <f ca="1">AVERAGE(OFFSET($CX$3,0,0,'Données projet'!$E$13+1,1))-AVERAGE(OFFSET($H$3,0,0,'Données projet'!$E$13+1,1))</f>
        <v>455.50822833641354</v>
      </c>
      <c r="CZ97" s="60">
        <f t="shared" si="96"/>
        <v>261.14722581688039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294.50303999999994</v>
      </c>
      <c r="DQ97" s="14">
        <f t="shared" si="97"/>
        <v>70.022852154069838</v>
      </c>
      <c r="DR97" s="22">
        <f t="shared" si="70"/>
        <v>634.88259550167152</v>
      </c>
      <c r="DS97" s="60">
        <f t="shared" si="71"/>
        <v>928.21592883500489</v>
      </c>
      <c r="DT97" s="60">
        <f ca="1">AVERAGE(OFFSET($DS$3,0,0,'Données projet'!$E$14+1,1))-AVERAGE(OFFSET($H$3,0,0,'Données projet'!$E$14+1,1))</f>
        <v>502.07782026233912</v>
      </c>
      <c r="DU97" s="60">
        <f t="shared" si="98"/>
        <v>285.83623046025156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15</v>
      </c>
      <c r="N98" s="14">
        <f>IF('Données projet'!$A$36&gt;35,N97+M98-V97,IF(A98&lt;'Données projet'!$A$36,$K$205^A98,IF(A98='Données projet'!$A$36,'Données projet'!$B$36,N97+M98-V97)))</f>
        <v>779.99999999999989</v>
      </c>
      <c r="O98" s="14">
        <f>N98*VLOOKUP('Données projet'!$B$9,Paramètres!$A$1:$I$89,3,0)*VLOOKUP('Données projet'!$B$9,Paramètres!$A$1:$I$89,5,0)</f>
        <v>365.03999999999996</v>
      </c>
      <c r="P98" s="14">
        <f t="shared" si="87"/>
        <v>84.651779413976413</v>
      </c>
      <c r="Q98" s="22">
        <f t="shared" si="54"/>
        <v>783.21318247934221</v>
      </c>
      <c r="R98" s="60">
        <f t="shared" si="55"/>
        <v>1076.5465158126756</v>
      </c>
      <c r="S98" s="60">
        <f ca="1">AVERAGE(OFFSET($R$3,0,0,'Données projet'!$E$9+1,1))-AVERAGE(OFFSET($H$3,0,0,'Données projet'!$E$9+1,1))</f>
        <v>399.92909819003523</v>
      </c>
      <c r="T98" s="60">
        <f t="shared" si="88"/>
        <v>163.7053537268381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291.08819999999997</v>
      </c>
      <c r="AK98" s="14">
        <f t="shared" si="89"/>
        <v>69.304941604536566</v>
      </c>
      <c r="AL98" s="22">
        <f t="shared" si="58"/>
        <v>627.68472162790101</v>
      </c>
      <c r="AM98" s="60">
        <f t="shared" si="59"/>
        <v>921.01805496123438</v>
      </c>
      <c r="AN98" s="60">
        <f ca="1">AVERAGE(OFFSET($AM$3,0,0,'Données projet'!$E$10+1,1))-AVERAGE(OFFSET($H$3,0,0,'Données projet'!$E$10+1,1))</f>
        <v>488.7825919901664</v>
      </c>
      <c r="AO98" s="60">
        <f t="shared" si="90"/>
        <v>278.78817181412438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282.399</v>
      </c>
      <c r="BF98" s="14">
        <f t="shared" si="91"/>
        <v>67.473734542548371</v>
      </c>
      <c r="BG98" s="22">
        <f t="shared" si="61"/>
        <v>609.36167932827175</v>
      </c>
      <c r="BH98" s="60">
        <f t="shared" si="62"/>
        <v>902.69501266160501</v>
      </c>
      <c r="BI98" s="60">
        <f ca="1">AVERAGE(OFFSET($BH$3,0,0,'Données projet'!$E$11+1,1))-AVERAGE(OFFSET($H$3,0,0,'Données projet'!$E$11+1,1))</f>
        <v>475.47920969424894</v>
      </c>
      <c r="BJ98" s="60">
        <f t="shared" si="92"/>
        <v>271.73544012419364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251.98679999999993</v>
      </c>
      <c r="CA98" s="14">
        <f t="shared" si="93"/>
        <v>61.011187970195053</v>
      </c>
      <c r="CB98" s="22">
        <f t="shared" si="64"/>
        <v>545.13816238142283</v>
      </c>
      <c r="CC98" s="60">
        <f t="shared" si="65"/>
        <v>838.4714957147562</v>
      </c>
      <c r="CD98" s="60">
        <f ca="1">AVERAGE(OFFSET($CC$3,0,0,'Données projet'!$E$12+1,1))-AVERAGE(OFFSET($H$3,0,0,'Données projet'!$E$12+1,1))</f>
        <v>428.8489304403459</v>
      </c>
      <c r="CE98" s="60">
        <f t="shared" si="94"/>
        <v>247.01165577562966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269.36519999999996</v>
      </c>
      <c r="CV98" s="14">
        <f t="shared" si="95"/>
        <v>64.714530255967034</v>
      </c>
      <c r="CW98" s="22">
        <f t="shared" si="67"/>
        <v>581.85553019580914</v>
      </c>
      <c r="CX98" s="60">
        <f t="shared" si="68"/>
        <v>875.18886352914251</v>
      </c>
      <c r="CY98" s="60">
        <f ca="1">AVERAGE(OFFSET($CX$3,0,0,'Données projet'!$E$13+1,1))-AVERAGE(OFFSET($H$3,0,0,'Données projet'!$E$13+1,1))</f>
        <v>455.50822833641354</v>
      </c>
      <c r="CZ98" s="60">
        <f t="shared" si="96"/>
        <v>261.14722581688039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299.77739999999989</v>
      </c>
      <c r="DQ98" s="14">
        <f t="shared" si="97"/>
        <v>71.129795949749251</v>
      </c>
      <c r="DR98" s="22">
        <f t="shared" si="70"/>
        <v>645.9966996124798</v>
      </c>
      <c r="DS98" s="60">
        <f t="shared" si="71"/>
        <v>939.33003294581317</v>
      </c>
      <c r="DT98" s="60">
        <f ca="1">AVERAGE(OFFSET($DS$3,0,0,'Données projet'!$E$14+1,1))-AVERAGE(OFFSET($H$3,0,0,'Données projet'!$E$14+1,1))</f>
        <v>502.07782026233912</v>
      </c>
      <c r="DU98" s="60">
        <f t="shared" si="98"/>
        <v>285.83623046025156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15</v>
      </c>
      <c r="N99" s="14">
        <f>IF('Données projet'!$A$36&gt;35,N98+M99-V98,IF(A99&lt;'Données projet'!$A$36,$K$205^A99,IF(A99='Données projet'!$A$36,'Données projet'!$B$36,N98+M99-V98)))</f>
        <v>794.99999999999989</v>
      </c>
      <c r="O99" s="14">
        <f>N99*VLOOKUP('Données projet'!$B$9,Paramètres!$A$1:$I$89,3,0)*VLOOKUP('Données projet'!$B$9,Paramètres!$A$1:$I$89,5,0)</f>
        <v>372.05999999999995</v>
      </c>
      <c r="P99" s="14">
        <f t="shared" si="87"/>
        <v>86.08860996789744</v>
      </c>
      <c r="Q99" s="22">
        <f t="shared" ref="Q99:Q130" si="107">(O99+P99)*0.475*44/12</f>
        <v>797.94216236075465</v>
      </c>
      <c r="R99" s="60">
        <f t="shared" si="55"/>
        <v>1091.275495694088</v>
      </c>
      <c r="S99" s="60">
        <f ca="1">AVERAGE(OFFSET($R$3,0,0,'Données projet'!$E$9+1,1))-AVERAGE(OFFSET($H$3,0,0,'Données projet'!$E$9+1,1))</f>
        <v>399.92909819003523</v>
      </c>
      <c r="T99" s="60">
        <f t="shared" si="88"/>
        <v>163.7053537268381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296.20967999999993</v>
      </c>
      <c r="AK99" s="14">
        <f t="shared" si="89"/>
        <v>70.381279765792954</v>
      </c>
      <c r="AL99" s="22">
        <f t="shared" si="58"/>
        <v>638.47925492542254</v>
      </c>
      <c r="AM99" s="60">
        <f t="shared" si="59"/>
        <v>931.8125882587558</v>
      </c>
      <c r="AN99" s="60">
        <f ca="1">AVERAGE(OFFSET($AM$3,0,0,'Données projet'!$E$10+1,1))-AVERAGE(OFFSET($H$3,0,0,'Données projet'!$E$10+1,1))</f>
        <v>488.7825919901664</v>
      </c>
      <c r="AO99" s="60">
        <f t="shared" si="90"/>
        <v>278.78817181412438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287.36759999999992</v>
      </c>
      <c r="BF99" s="14">
        <f t="shared" si="91"/>
        <v>68.521633201565123</v>
      </c>
      <c r="BG99" s="22">
        <f t="shared" si="61"/>
        <v>619.84041449272581</v>
      </c>
      <c r="BH99" s="60">
        <f t="shared" si="62"/>
        <v>913.17374782605907</v>
      </c>
      <c r="BI99" s="60">
        <f ca="1">AVERAGE(OFFSET($BH$3,0,0,'Données projet'!$E$11+1,1))-AVERAGE(OFFSET($H$3,0,0,'Données projet'!$E$11+1,1))</f>
        <v>475.47920969424894</v>
      </c>
      <c r="BJ99" s="60">
        <f t="shared" si="92"/>
        <v>271.73544012419364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256.42031999999989</v>
      </c>
      <c r="CA99" s="14">
        <f t="shared" si="93"/>
        <v>61.958720258016918</v>
      </c>
      <c r="CB99" s="22">
        <f t="shared" si="64"/>
        <v>554.51016178271254</v>
      </c>
      <c r="CC99" s="60">
        <f t="shared" si="65"/>
        <v>847.84349511604591</v>
      </c>
      <c r="CD99" s="60">
        <f ca="1">AVERAGE(OFFSET($CC$3,0,0,'Données projet'!$E$12+1,1))-AVERAGE(OFFSET($H$3,0,0,'Données projet'!$E$12+1,1))</f>
        <v>428.8489304403459</v>
      </c>
      <c r="CE99" s="60">
        <f t="shared" si="94"/>
        <v>247.01165577562966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274.10447999999991</v>
      </c>
      <c r="CV99" s="14">
        <f t="shared" si="95"/>
        <v>65.719577181765516</v>
      </c>
      <c r="CW99" s="22">
        <f t="shared" si="67"/>
        <v>591.86023292490802</v>
      </c>
      <c r="CX99" s="60">
        <f t="shared" si="68"/>
        <v>885.19356625824139</v>
      </c>
      <c r="CY99" s="60">
        <f ca="1">AVERAGE(OFFSET($CX$3,0,0,'Données projet'!$E$13+1,1))-AVERAGE(OFFSET($H$3,0,0,'Données projet'!$E$13+1,1))</f>
        <v>455.50822833641354</v>
      </c>
      <c r="CZ99" s="60">
        <f t="shared" si="96"/>
        <v>261.14722581688039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305.05175999999989</v>
      </c>
      <c r="DQ99" s="14">
        <f t="shared" si="97"/>
        <v>72.23447495258219</v>
      </c>
      <c r="DR99" s="22">
        <f t="shared" si="70"/>
        <v>657.10685920908043</v>
      </c>
      <c r="DS99" s="60">
        <f t="shared" si="71"/>
        <v>950.4401925424138</v>
      </c>
      <c r="DT99" s="60">
        <f ca="1">AVERAGE(OFFSET($DS$3,0,0,'Données projet'!$E$14+1,1))-AVERAGE(OFFSET($H$3,0,0,'Données projet'!$E$14+1,1))</f>
        <v>502.07782026233912</v>
      </c>
      <c r="DU99" s="60">
        <f t="shared" si="98"/>
        <v>285.83623046025156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15</v>
      </c>
      <c r="N100" s="14">
        <f>IF('Données projet'!$A$36&gt;35,N99+M100-V99,IF(A100&lt;'Données projet'!$A$36,$K$205^A100,IF(A100='Données projet'!$A$36,'Données projet'!$B$36,N99+M100-V99)))</f>
        <v>809.99999999999989</v>
      </c>
      <c r="O100" s="14">
        <f>N100*VLOOKUP('Données projet'!$B$9,Paramètres!$A$1:$I$89,3,0)*VLOOKUP('Données projet'!$B$9,Paramètres!$A$1:$I$89,5,0)</f>
        <v>379.08</v>
      </c>
      <c r="P100" s="14">
        <f t="shared" si="87"/>
        <v>87.522288181554913</v>
      </c>
      <c r="Q100" s="22">
        <f t="shared" si="107"/>
        <v>812.66565191620805</v>
      </c>
      <c r="R100" s="60">
        <f t="shared" si="55"/>
        <v>1105.9989852495414</v>
      </c>
      <c r="S100" s="60">
        <f ca="1">AVERAGE(OFFSET($R$3,0,0,'Données projet'!$E$9+1,1))-AVERAGE(OFFSET($H$3,0,0,'Données projet'!$E$9+1,1))</f>
        <v>399.92909819003523</v>
      </c>
      <c r="T100" s="60">
        <f t="shared" si="88"/>
        <v>163.7053537268381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301.3311599999999</v>
      </c>
      <c r="AK100" s="14">
        <f t="shared" si="89"/>
        <v>71.455453794381484</v>
      </c>
      <c r="AL100" s="22">
        <f t="shared" si="58"/>
        <v>649.2700190252142</v>
      </c>
      <c r="AM100" s="60">
        <f t="shared" si="59"/>
        <v>942.60335235854745</v>
      </c>
      <c r="AN100" s="60">
        <f ca="1">AVERAGE(OFFSET($AM$3,0,0,'Données projet'!$E$10+1,1))-AVERAGE(OFFSET($H$3,0,0,'Données projet'!$E$10+1,1))</f>
        <v>488.7825919901664</v>
      </c>
      <c r="AO100" s="60">
        <f t="shared" si="90"/>
        <v>278.78817181412438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292.33619999999996</v>
      </c>
      <c r="BF100" s="14">
        <f t="shared" si="91"/>
        <v>69.56742490962327</v>
      </c>
      <c r="BG100" s="22">
        <f t="shared" si="61"/>
        <v>630.31548005092702</v>
      </c>
      <c r="BH100" s="60">
        <f t="shared" si="62"/>
        <v>923.64881338426039</v>
      </c>
      <c r="BI100" s="60">
        <f ca="1">AVERAGE(OFFSET($BH$3,0,0,'Données projet'!$E$11+1,1))-AVERAGE(OFFSET($H$3,0,0,'Données projet'!$E$11+1,1))</f>
        <v>475.47920969424894</v>
      </c>
      <c r="BJ100" s="60">
        <f t="shared" si="92"/>
        <v>271.73544012419364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260.85383999999993</v>
      </c>
      <c r="CA100" s="14">
        <f t="shared" si="93"/>
        <v>62.904347395903763</v>
      </c>
      <c r="CB100" s="22">
        <f t="shared" si="64"/>
        <v>563.87884304786564</v>
      </c>
      <c r="CC100" s="60">
        <f t="shared" si="65"/>
        <v>857.21217638119901</v>
      </c>
      <c r="CD100" s="60">
        <f ca="1">AVERAGE(OFFSET($CC$3,0,0,'Données projet'!$E$12+1,1))-AVERAGE(OFFSET($H$3,0,0,'Données projet'!$E$12+1,1))</f>
        <v>428.8489304403459</v>
      </c>
      <c r="CE100" s="60">
        <f t="shared" si="94"/>
        <v>247.01165577562966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278.84375999999992</v>
      </c>
      <c r="CV100" s="14">
        <f t="shared" si="95"/>
        <v>66.722603316177725</v>
      </c>
      <c r="CW100" s="22">
        <f t="shared" si="67"/>
        <v>601.86141610900938</v>
      </c>
      <c r="CX100" s="60">
        <f t="shared" si="68"/>
        <v>895.19474944234275</v>
      </c>
      <c r="CY100" s="60">
        <f ca="1">AVERAGE(OFFSET($CX$3,0,0,'Données projet'!$E$13+1,1))-AVERAGE(OFFSET($H$3,0,0,'Données projet'!$E$13+1,1))</f>
        <v>455.50822833641354</v>
      </c>
      <c r="CZ100" s="60">
        <f t="shared" si="96"/>
        <v>261.14722581688039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310.32611999999989</v>
      </c>
      <c r="DQ100" s="14">
        <f t="shared" si="97"/>
        <v>73.336932839409357</v>
      </c>
      <c r="DR100" s="22">
        <f t="shared" si="70"/>
        <v>668.21315036197109</v>
      </c>
      <c r="DS100" s="60">
        <f t="shared" si="71"/>
        <v>961.54648369530446</v>
      </c>
      <c r="DT100" s="60">
        <f ca="1">AVERAGE(OFFSET($DS$3,0,0,'Données projet'!$E$14+1,1))-AVERAGE(OFFSET($H$3,0,0,'Données projet'!$E$14+1,1))</f>
        <v>502.07782026233912</v>
      </c>
      <c r="DU100" s="60">
        <f t="shared" si="98"/>
        <v>285.83623046025156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15</v>
      </c>
      <c r="N101" s="14">
        <f>IF('Données projet'!$A$36&gt;35,N100+M101-V100,IF(A101&lt;'Données projet'!$A$36,$K$205^A101,IF(A101='Données projet'!$A$36,'Données projet'!$B$36,N100+M101-V100)))</f>
        <v>824.99999999999989</v>
      </c>
      <c r="O101" s="14">
        <f>N101*VLOOKUP('Données projet'!$B$9,Paramètres!$A$1:$I$89,3,0)*VLOOKUP('Données projet'!$B$9,Paramètres!$A$1:$I$89,5,0)</f>
        <v>386.09999999999997</v>
      </c>
      <c r="P101" s="14">
        <f t="shared" si="87"/>
        <v>88.952879163979915</v>
      </c>
      <c r="Q101" s="22">
        <f t="shared" si="107"/>
        <v>827.38376454393153</v>
      </c>
      <c r="R101" s="60">
        <f t="shared" si="55"/>
        <v>1120.7170978772649</v>
      </c>
      <c r="S101" s="60">
        <f ca="1">AVERAGE(OFFSET($R$3,0,0,'Données projet'!$E$9+1,1))-AVERAGE(OFFSET($H$3,0,0,'Données projet'!$E$9+1,1))</f>
        <v>399.92909819003523</v>
      </c>
      <c r="T101" s="60">
        <f t="shared" si="88"/>
        <v>163.7053537268381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306.45263999999992</v>
      </c>
      <c r="AK101" s="14">
        <f t="shared" si="89"/>
        <v>72.527504717113374</v>
      </c>
      <c r="AL101" s="22">
        <f t="shared" si="58"/>
        <v>660.05708538230556</v>
      </c>
      <c r="AM101" s="60">
        <f t="shared" si="59"/>
        <v>953.39041871563882</v>
      </c>
      <c r="AN101" s="60">
        <f ca="1">AVERAGE(OFFSET($AM$3,0,0,'Données projet'!$E$10+1,1))-AVERAGE(OFFSET($H$3,0,0,'Données projet'!$E$10+1,1))</f>
        <v>488.7825919901664</v>
      </c>
      <c r="AO101" s="60">
        <f t="shared" si="90"/>
        <v>278.78817181412438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297.30479999999989</v>
      </c>
      <c r="BF101" s="14">
        <f t="shared" si="91"/>
        <v>70.611149609504906</v>
      </c>
      <c r="BG101" s="22">
        <f t="shared" si="61"/>
        <v>640.78694556988739</v>
      </c>
      <c r="BH101" s="60">
        <f t="shared" si="62"/>
        <v>934.12027890322065</v>
      </c>
      <c r="BI101" s="60">
        <f ca="1">AVERAGE(OFFSET($BH$3,0,0,'Données projet'!$E$11+1,1))-AVERAGE(OFFSET($H$3,0,0,'Données projet'!$E$11+1,1))</f>
        <v>475.47920969424894</v>
      </c>
      <c r="BJ101" s="60">
        <f t="shared" si="92"/>
        <v>271.73544012419364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265.28735999999992</v>
      </c>
      <c r="CA101" s="14">
        <f t="shared" si="93"/>
        <v>63.84810550096995</v>
      </c>
      <c r="CB101" s="22">
        <f t="shared" si="64"/>
        <v>573.24426908085582</v>
      </c>
      <c r="CC101" s="60">
        <f t="shared" si="65"/>
        <v>866.57760241418919</v>
      </c>
      <c r="CD101" s="60">
        <f ca="1">AVERAGE(OFFSET($CC$3,0,0,'Données projet'!$E$12+1,1))-AVERAGE(OFFSET($H$3,0,0,'Données projet'!$E$12+1,1))</f>
        <v>428.8489304403459</v>
      </c>
      <c r="CE101" s="60">
        <f t="shared" si="94"/>
        <v>247.01165577562966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283.58303999999993</v>
      </c>
      <c r="CV101" s="14">
        <f t="shared" si="95"/>
        <v>67.723646968605209</v>
      </c>
      <c r="CW101" s="22">
        <f t="shared" si="67"/>
        <v>611.85914647032064</v>
      </c>
      <c r="CX101" s="60">
        <f t="shared" si="68"/>
        <v>905.1924798036539</v>
      </c>
      <c r="CY101" s="60">
        <f ca="1">AVERAGE(OFFSET($CX$3,0,0,'Données projet'!$E$13+1,1))-AVERAGE(OFFSET($H$3,0,0,'Données projet'!$E$13+1,1))</f>
        <v>455.50822833641354</v>
      </c>
      <c r="CZ101" s="60">
        <f t="shared" si="96"/>
        <v>261.14722581688039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315.60047999999989</v>
      </c>
      <c r="DQ101" s="14">
        <f t="shared" si="97"/>
        <v>74.437211717310802</v>
      </c>
      <c r="DR101" s="22">
        <f t="shared" si="70"/>
        <v>679.31564640764952</v>
      </c>
      <c r="DS101" s="60">
        <f t="shared" si="71"/>
        <v>972.6489797409829</v>
      </c>
      <c r="DT101" s="60">
        <f ca="1">AVERAGE(OFFSET($DS$3,0,0,'Données projet'!$E$14+1,1))-AVERAGE(OFFSET($H$3,0,0,'Données projet'!$E$14+1,1))</f>
        <v>502.07782026233912</v>
      </c>
      <c r="DU101" s="60">
        <f t="shared" si="98"/>
        <v>285.83623046025156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15</v>
      </c>
      <c r="N102" s="14">
        <f>IF('Données projet'!$A$36&gt;35,N101+M102-V101,IF(A102&lt;'Données projet'!$A$36,$K$205^A102,IF(A102='Données projet'!$A$36,'Données projet'!$B$36,N101+M102-V101)))</f>
        <v>839.99999999999989</v>
      </c>
      <c r="O102" s="14">
        <f>N102*VLOOKUP('Données projet'!$B$9,Paramètres!$A$1:$I$89,3,0)*VLOOKUP('Données projet'!$B$9,Paramètres!$A$1:$I$89,5,0)</f>
        <v>393.11999999999989</v>
      </c>
      <c r="P102" s="14">
        <f t="shared" si="87"/>
        <v>90.380445521044919</v>
      </c>
      <c r="Q102" s="22">
        <f t="shared" si="107"/>
        <v>842.09660928248638</v>
      </c>
      <c r="R102" s="60">
        <f t="shared" si="55"/>
        <v>1135.4299426158198</v>
      </c>
      <c r="S102" s="60">
        <f ca="1">AVERAGE(OFFSET($R$3,0,0,'Données projet'!$E$9+1,1))-AVERAGE(OFFSET($H$3,0,0,'Données projet'!$E$9+1,1))</f>
        <v>399.92909819003523</v>
      </c>
      <c r="T102" s="60">
        <f t="shared" si="88"/>
        <v>163.7053537268381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311.57411999999988</v>
      </c>
      <c r="AK102" s="14">
        <f t="shared" si="89"/>
        <v>73.597472110908058</v>
      </c>
      <c r="AL102" s="22">
        <f t="shared" si="58"/>
        <v>670.8405229264979</v>
      </c>
      <c r="AM102" s="60">
        <f t="shared" si="59"/>
        <v>964.17385625983115</v>
      </c>
      <c r="AN102" s="60">
        <f ca="1">AVERAGE(OFFSET($AM$3,0,0,'Données projet'!$E$10+1,1))-AVERAGE(OFFSET($H$3,0,0,'Données projet'!$E$10+1,1))</f>
        <v>488.7825919901664</v>
      </c>
      <c r="AO102" s="60">
        <f t="shared" si="90"/>
        <v>278.78817181412438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302.27339999999987</v>
      </c>
      <c r="BF102" s="14">
        <f t="shared" si="91"/>
        <v>71.652845832409739</v>
      </c>
      <c r="BG102" s="22">
        <f t="shared" si="61"/>
        <v>651.25487815811346</v>
      </c>
      <c r="BH102" s="60">
        <f t="shared" si="62"/>
        <v>944.58821149144683</v>
      </c>
      <c r="BI102" s="60">
        <f ca="1">AVERAGE(OFFSET($BH$3,0,0,'Données projet'!$E$11+1,1))-AVERAGE(OFFSET($H$3,0,0,'Données projet'!$E$11+1,1))</f>
        <v>475.47920969424894</v>
      </c>
      <c r="BJ102" s="60">
        <f t="shared" si="92"/>
        <v>271.73544012419364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269.72087999999985</v>
      </c>
      <c r="CA102" s="14">
        <f t="shared" si="93"/>
        <v>64.790029413946939</v>
      </c>
      <c r="CB102" s="22">
        <f t="shared" si="64"/>
        <v>582.60650056262409</v>
      </c>
      <c r="CC102" s="60">
        <f t="shared" si="65"/>
        <v>875.93983389595746</v>
      </c>
      <c r="CD102" s="60">
        <f ca="1">AVERAGE(OFFSET($CC$3,0,0,'Données projet'!$E$12+1,1))-AVERAGE(OFFSET($H$3,0,0,'Données projet'!$E$12+1,1))</f>
        <v>428.8489304403459</v>
      </c>
      <c r="CE102" s="60">
        <f t="shared" si="94"/>
        <v>247.01165577562966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288.32231999999988</v>
      </c>
      <c r="CV102" s="14">
        <f t="shared" si="95"/>
        <v>68.722745094590621</v>
      </c>
      <c r="CW102" s="22">
        <f t="shared" si="67"/>
        <v>621.85348837307845</v>
      </c>
      <c r="CX102" s="60">
        <f t="shared" si="68"/>
        <v>915.18682170641182</v>
      </c>
      <c r="CY102" s="60">
        <f ca="1">AVERAGE(OFFSET($CX$3,0,0,'Données projet'!$E$13+1,1))-AVERAGE(OFFSET($H$3,0,0,'Données projet'!$E$13+1,1))</f>
        <v>455.50822833641354</v>
      </c>
      <c r="CZ102" s="60">
        <f t="shared" si="96"/>
        <v>261.14722581688039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320.87483999999984</v>
      </c>
      <c r="DQ102" s="14">
        <f t="shared" si="97"/>
        <v>75.535352205297585</v>
      </c>
      <c r="DR102" s="22">
        <f t="shared" si="70"/>
        <v>690.41441809089304</v>
      </c>
      <c r="DS102" s="60">
        <f t="shared" si="71"/>
        <v>983.74775142422641</v>
      </c>
      <c r="DT102" s="60">
        <f ca="1">AVERAGE(OFFSET($DS$3,0,0,'Données projet'!$E$14+1,1))-AVERAGE(OFFSET($H$3,0,0,'Données projet'!$E$14+1,1))</f>
        <v>502.07782026233912</v>
      </c>
      <c r="DU102" s="60">
        <f t="shared" si="98"/>
        <v>285.83623046025156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855</v>
      </c>
      <c r="L103" s="13">
        <f>VLOOKUP(A103,'Données projet'!$A$35:$I$55,9,0)</f>
        <v>15</v>
      </c>
      <c r="M103" s="13">
        <f t="array" ref="M103">INDEX(L:L,MIN(IF(ISNUMBER(L103:L299),ROW(L103:L299),"")))</f>
        <v>15</v>
      </c>
      <c r="N103" s="14">
        <f>IF('Données projet'!$A$36&gt;35,N102+M103-V102,IF(A103&lt;'Données projet'!$A$36,$K$205^A103,IF(A103='Données projet'!$A$36,'Données projet'!$B$36,N102+M103-V102)))</f>
        <v>854.99999999999989</v>
      </c>
      <c r="O103" s="14">
        <f>N103*VLOOKUP('Données projet'!$B$9,Paramètres!$A$1:$I$89,3,0)*VLOOKUP('Données projet'!$B$9,Paramètres!$A$1:$I$89,5,0)</f>
        <v>400.13999999999993</v>
      </c>
      <c r="P103" s="14">
        <f t="shared" si="87"/>
        <v>91.805047494648534</v>
      </c>
      <c r="Q103" s="22">
        <f t="shared" si="107"/>
        <v>856.80429105317944</v>
      </c>
      <c r="R103" s="60">
        <f t="shared" si="55"/>
        <v>1150.1376243865127</v>
      </c>
      <c r="S103" s="60">
        <f ca="1">AVERAGE(OFFSET($R$3,0,0,'Données projet'!$E$9+1,1))-AVERAGE(OFFSET($H$3,0,0,'Données projet'!$E$9+1,1))</f>
        <v>399.92909819003523</v>
      </c>
      <c r="T103" s="60">
        <f t="shared" si="88"/>
        <v>163.7053537268381</v>
      </c>
      <c r="U103" s="16">
        <f>IF(ISNA(VLOOKUP(A103,'Données projet'!$A$35:$I$55,3,0)),0,VLOOKUP(A103,'Données projet'!$A$35:$I$55,3,0))</f>
        <v>7</v>
      </c>
      <c r="V103" s="16">
        <f>IF(ISNA(VLOOKUP(A103,'Données projet'!$A$35:$I$55,4,0)),0,VLOOKUP(A103,'Données projet'!$A$35:$I$55,4,0))</f>
        <v>855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316.69559999999984</v>
      </c>
      <c r="AK103" s="14">
        <f t="shared" si="89"/>
        <v>74.665394177006291</v>
      </c>
      <c r="AL103" s="22">
        <f t="shared" si="58"/>
        <v>681.62039819161907</v>
      </c>
      <c r="AM103" s="60">
        <f t="shared" si="59"/>
        <v>974.95373152495245</v>
      </c>
      <c r="AN103" s="60">
        <f ca="1">AVERAGE(OFFSET($AM$3,0,0,'Données projet'!$E$10+1,1))-AVERAGE(OFFSET($H$3,0,0,'Données projet'!$E$10+1,1))</f>
        <v>488.7825919901664</v>
      </c>
      <c r="AO103" s="60">
        <f t="shared" si="90"/>
        <v>278.78817181412438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307.24199999999985</v>
      </c>
      <c r="BF103" s="14">
        <f t="shared" si="91"/>
        <v>72.692550770207774</v>
      </c>
      <c r="BG103" s="22">
        <f t="shared" si="61"/>
        <v>661.71934259144484</v>
      </c>
      <c r="BH103" s="60">
        <f t="shared" si="62"/>
        <v>955.05267592477821</v>
      </c>
      <c r="BI103" s="60">
        <f ca="1">AVERAGE(OFFSET($BH$3,0,0,'Données projet'!$E$11+1,1))-AVERAGE(OFFSET($H$3,0,0,'Données projet'!$E$11+1,1))</f>
        <v>475.47920969424894</v>
      </c>
      <c r="BJ103" s="60">
        <f t="shared" si="92"/>
        <v>271.73544012419364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274.15439999999984</v>
      </c>
      <c r="CA103" s="14">
        <f t="shared" si="93"/>
        <v>65.730152764515779</v>
      </c>
      <c r="CB103" s="22">
        <f t="shared" si="64"/>
        <v>591.9655960648646</v>
      </c>
      <c r="CC103" s="60">
        <f t="shared" si="65"/>
        <v>885.29892939819797</v>
      </c>
      <c r="CD103" s="60">
        <f ca="1">AVERAGE(OFFSET($CC$3,0,0,'Données projet'!$E$12+1,1))-AVERAGE(OFFSET($H$3,0,0,'Données projet'!$E$12+1,1))</f>
        <v>428.8489304403459</v>
      </c>
      <c r="CE103" s="60">
        <f t="shared" si="94"/>
        <v>247.01165577562966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293.06159999999983</v>
      </c>
      <c r="CV103" s="14">
        <f t="shared" si="95"/>
        <v>69.719933365116546</v>
      </c>
      <c r="CW103" s="22">
        <f t="shared" si="67"/>
        <v>631.84450394424437</v>
      </c>
      <c r="CX103" s="60">
        <f t="shared" si="68"/>
        <v>925.17783727757774</v>
      </c>
      <c r="CY103" s="60">
        <f ca="1">AVERAGE(OFFSET($CX$3,0,0,'Données projet'!$E$13+1,1))-AVERAGE(OFFSET($H$3,0,0,'Données projet'!$E$13+1,1))</f>
        <v>455.50822833641354</v>
      </c>
      <c r="CZ103" s="60">
        <f t="shared" si="96"/>
        <v>261.14722581688039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326.14919999999984</v>
      </c>
      <c r="DQ103" s="14">
        <f t="shared" si="97"/>
        <v>76.631393510479555</v>
      </c>
      <c r="DR103" s="22">
        <f t="shared" si="70"/>
        <v>701.50953369741819</v>
      </c>
      <c r="DS103" s="60">
        <f t="shared" si="71"/>
        <v>994.84286703075145</v>
      </c>
      <c r="DT103" s="60">
        <f ca="1">AVERAGE(OFFSET($DS$3,0,0,'Données projet'!$E$14+1,1))-AVERAGE(OFFSET($H$3,0,0,'Données projet'!$E$14+1,1))</f>
        <v>502.07782026233912</v>
      </c>
      <c r="DU103" s="60">
        <f t="shared" si="98"/>
        <v>285.83623046025156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-5.3205440053716299E-14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399.92909819003523</v>
      </c>
      <c r="T104" s="60">
        <f t="shared" si="88"/>
        <v>163.7053537268381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277.39607999999981</v>
      </c>
      <c r="AK104" s="14">
        <f t="shared" si="89"/>
        <v>66.416426858323888</v>
      </c>
      <c r="AL104" s="22">
        <f t="shared" si="58"/>
        <v>598.80678277824711</v>
      </c>
      <c r="AM104" s="60">
        <f t="shared" si="59"/>
        <v>892.14011611158048</v>
      </c>
      <c r="AN104" s="60">
        <f ca="1">AVERAGE(OFFSET($AM$3,0,0,'Données projet'!$E$10+1,1))-AVERAGE(OFFSET($H$3,0,0,'Données projet'!$E$10+1,1))</f>
        <v>488.7825919901664</v>
      </c>
      <c r="AO104" s="60">
        <f t="shared" si="90"/>
        <v>278.78817181412438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269.1155999999998</v>
      </c>
      <c r="BF104" s="14">
        <f t="shared" si="91"/>
        <v>64.661541462287076</v>
      </c>
      <c r="BG104" s="22">
        <f t="shared" si="61"/>
        <v>581.3285213801496</v>
      </c>
      <c r="BH104" s="60">
        <f t="shared" si="62"/>
        <v>874.66185471348285</v>
      </c>
      <c r="BI104" s="60">
        <f ca="1">AVERAGE(OFFSET($BH$3,0,0,'Données projet'!$E$11+1,1))-AVERAGE(OFFSET($H$3,0,0,'Données projet'!$E$11+1,1))</f>
        <v>475.47920969424894</v>
      </c>
      <c r="BJ104" s="60">
        <f t="shared" si="92"/>
        <v>271.73544012419364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240.13391999999982</v>
      </c>
      <c r="CA104" s="14">
        <f t="shared" si="93"/>
        <v>58.468343087048559</v>
      </c>
      <c r="CB104" s="22">
        <f t="shared" si="64"/>
        <v>520.06560820994252</v>
      </c>
      <c r="CC104" s="60">
        <f t="shared" si="65"/>
        <v>813.3989415432759</v>
      </c>
      <c r="CD104" s="60">
        <f ca="1">AVERAGE(OFFSET($CC$3,0,0,'Données projet'!$E$12+1,1))-AVERAGE(OFFSET($H$3,0,0,'Données projet'!$E$12+1,1))</f>
        <v>428.8489304403459</v>
      </c>
      <c r="CE104" s="60">
        <f t="shared" si="94"/>
        <v>247.01165577562966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256.69487999999984</v>
      </c>
      <c r="CV104" s="14">
        <f t="shared" si="95"/>
        <v>62.017336223177502</v>
      </c>
      <c r="CW104" s="22">
        <f t="shared" si="67"/>
        <v>555.09044325536718</v>
      </c>
      <c r="CX104" s="60">
        <f t="shared" si="68"/>
        <v>848.42377658870055</v>
      </c>
      <c r="CY104" s="60">
        <f ca="1">AVERAGE(OFFSET($CX$3,0,0,'Données projet'!$E$13+1,1))-AVERAGE(OFFSET($H$3,0,0,'Données projet'!$E$13+1,1))</f>
        <v>455.50822833641354</v>
      </c>
      <c r="CZ104" s="60">
        <f t="shared" si="96"/>
        <v>261.14722581688039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285.67655999999977</v>
      </c>
      <c r="DQ104" s="14">
        <f t="shared" si="97"/>
        <v>68.165224308258956</v>
      </c>
      <c r="DR104" s="22">
        <f t="shared" si="70"/>
        <v>616.27444100355058</v>
      </c>
      <c r="DS104" s="60">
        <f t="shared" si="71"/>
        <v>909.60777433688395</v>
      </c>
      <c r="DT104" s="60">
        <f ca="1">AVERAGE(OFFSET($DS$3,0,0,'Données projet'!$E$14+1,1))-AVERAGE(OFFSET($H$3,0,0,'Données projet'!$E$14+1,1))</f>
        <v>502.07782026233912</v>
      </c>
      <c r="DU104" s="60">
        <f t="shared" si="98"/>
        <v>285.83623046025156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-5.3205440053716299E-14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399.92909819003523</v>
      </c>
      <c r="T105" s="60">
        <f t="shared" si="88"/>
        <v>163.7053537268381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281.99495999999982</v>
      </c>
      <c r="AK105" s="14">
        <f t="shared" si="89"/>
        <v>67.388426918877144</v>
      </c>
      <c r="AL105" s="22">
        <f t="shared" si="58"/>
        <v>608.50939888371079</v>
      </c>
      <c r="AM105" s="60">
        <f t="shared" si="59"/>
        <v>901.84273221704416</v>
      </c>
      <c r="AN105" s="60">
        <f ca="1">AVERAGE(OFFSET($AM$3,0,0,'Données projet'!$E$10+1,1))-AVERAGE(OFFSET($H$3,0,0,'Données projet'!$E$10+1,1))</f>
        <v>488.7825919901664</v>
      </c>
      <c r="AO105" s="60">
        <f t="shared" si="90"/>
        <v>278.78817181412438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273.57719999999978</v>
      </c>
      <c r="BF105" s="14">
        <f t="shared" si="91"/>
        <v>65.60785888991505</v>
      </c>
      <c r="BG105" s="22">
        <f t="shared" si="61"/>
        <v>590.74731089993509</v>
      </c>
      <c r="BH105" s="60">
        <f t="shared" si="62"/>
        <v>884.08064423326846</v>
      </c>
      <c r="BI105" s="60">
        <f ca="1">AVERAGE(OFFSET($BH$3,0,0,'Données projet'!$E$11+1,1))-AVERAGE(OFFSET($H$3,0,0,'Données projet'!$E$11+1,1))</f>
        <v>475.47920969424894</v>
      </c>
      <c r="BJ105" s="60">
        <f t="shared" si="92"/>
        <v>271.73544012419364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244.11503999999979</v>
      </c>
      <c r="CA105" s="14">
        <f t="shared" si="93"/>
        <v>59.324023461759012</v>
      </c>
      <c r="CB105" s="22">
        <f t="shared" si="64"/>
        <v>528.48970219589648</v>
      </c>
      <c r="CC105" s="60">
        <f t="shared" si="65"/>
        <v>821.82303552922986</v>
      </c>
      <c r="CD105" s="60">
        <f ca="1">AVERAGE(OFFSET($CC$3,0,0,'Données projet'!$E$12+1,1))-AVERAGE(OFFSET($H$3,0,0,'Données projet'!$E$12+1,1))</f>
        <v>428.8489304403459</v>
      </c>
      <c r="CE105" s="60">
        <f t="shared" si="94"/>
        <v>247.01165577562966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260.95055999999983</v>
      </c>
      <c r="CV105" s="14">
        <f t="shared" si="95"/>
        <v>62.924955880176938</v>
      </c>
      <c r="CW105" s="22">
        <f t="shared" si="67"/>
        <v>564.08319015797451</v>
      </c>
      <c r="CX105" s="60">
        <f t="shared" si="68"/>
        <v>857.41652349130777</v>
      </c>
      <c r="CY105" s="60">
        <f ca="1">AVERAGE(OFFSET($CX$3,0,0,'Données projet'!$E$13+1,1))-AVERAGE(OFFSET($H$3,0,0,'Données projet'!$E$13+1,1))</f>
        <v>455.50822833641354</v>
      </c>
      <c r="CZ105" s="60">
        <f t="shared" si="96"/>
        <v>261.14722581688039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290.41271999999975</v>
      </c>
      <c r="DQ105" s="14">
        <f t="shared" si="97"/>
        <v>69.162817905044719</v>
      </c>
      <c r="DR105" s="22">
        <f t="shared" si="70"/>
        <v>626.26072851795254</v>
      </c>
      <c r="DS105" s="60">
        <f t="shared" si="71"/>
        <v>919.59406185128591</v>
      </c>
      <c r="DT105" s="60">
        <f ca="1">AVERAGE(OFFSET($DS$3,0,0,'Données projet'!$E$14+1,1))-AVERAGE(OFFSET($H$3,0,0,'Données projet'!$E$14+1,1))</f>
        <v>502.07782026233912</v>
      </c>
      <c r="DU105" s="60">
        <f t="shared" si="98"/>
        <v>285.83623046025156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-5.3205440053716299E-14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399.92909819003523</v>
      </c>
      <c r="T106" s="60">
        <f t="shared" si="88"/>
        <v>163.7053537268381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286.59383999999977</v>
      </c>
      <c r="AK106" s="14">
        <f t="shared" si="89"/>
        <v>68.358583500352552</v>
      </c>
      <c r="AL106" s="22">
        <f t="shared" si="58"/>
        <v>618.20880426311362</v>
      </c>
      <c r="AM106" s="60">
        <f t="shared" si="59"/>
        <v>911.54213759644699</v>
      </c>
      <c r="AN106" s="60">
        <f ca="1">AVERAGE(OFFSET($AM$3,0,0,'Données projet'!$E$10+1,1))-AVERAGE(OFFSET($H$3,0,0,'Données projet'!$E$10+1,1))</f>
        <v>488.7825919901664</v>
      </c>
      <c r="AO106" s="60">
        <f t="shared" si="90"/>
        <v>278.78817181412438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278.03879999999975</v>
      </c>
      <c r="BF106" s="14">
        <f t="shared" si="91"/>
        <v>66.552381547717744</v>
      </c>
      <c r="BG106" s="22">
        <f t="shared" si="61"/>
        <v>600.16297452894128</v>
      </c>
      <c r="BH106" s="60">
        <f t="shared" si="62"/>
        <v>893.49630786227453</v>
      </c>
      <c r="BI106" s="60">
        <f ca="1">AVERAGE(OFFSET($BH$3,0,0,'Données projet'!$E$11+1,1))-AVERAGE(OFFSET($H$3,0,0,'Données projet'!$E$11+1,1))</f>
        <v>475.47920969424894</v>
      </c>
      <c r="BJ106" s="60">
        <f t="shared" si="92"/>
        <v>271.73544012419364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248.0961599999998</v>
      </c>
      <c r="CA106" s="14">
        <f t="shared" si="93"/>
        <v>60.178080967364686</v>
      </c>
      <c r="CB106" s="22">
        <f t="shared" si="64"/>
        <v>536.91096968482657</v>
      </c>
      <c r="CC106" s="60">
        <f t="shared" si="65"/>
        <v>830.24430301815983</v>
      </c>
      <c r="CD106" s="60">
        <f ca="1">AVERAGE(OFFSET($CC$3,0,0,'Données projet'!$E$12+1,1))-AVERAGE(OFFSET($H$3,0,0,'Données projet'!$E$12+1,1))</f>
        <v>428.8489304403459</v>
      </c>
      <c r="CE106" s="60">
        <f t="shared" si="94"/>
        <v>247.01165577562966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265.20623999999975</v>
      </c>
      <c r="CV106" s="14">
        <f t="shared" si="95"/>
        <v>63.830854160896386</v>
      </c>
      <c r="CW106" s="22">
        <f t="shared" si="67"/>
        <v>573.07293899689409</v>
      </c>
      <c r="CX106" s="60">
        <f t="shared" si="68"/>
        <v>866.40627233022747</v>
      </c>
      <c r="CY106" s="60">
        <f ca="1">AVERAGE(OFFSET($CX$3,0,0,'Données projet'!$E$13+1,1))-AVERAGE(OFFSET($H$3,0,0,'Données projet'!$E$13+1,1))</f>
        <v>455.50822833641354</v>
      </c>
      <c r="CZ106" s="60">
        <f t="shared" si="96"/>
        <v>261.14722581688039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295.14887999999974</v>
      </c>
      <c r="DQ106" s="14">
        <f t="shared" si="97"/>
        <v>70.158519482479349</v>
      </c>
      <c r="DR106" s="22">
        <f t="shared" si="70"/>
        <v>636.24372076531768</v>
      </c>
      <c r="DS106" s="60">
        <f t="shared" si="71"/>
        <v>929.57705409865093</v>
      </c>
      <c r="DT106" s="60">
        <f ca="1">AVERAGE(OFFSET($DS$3,0,0,'Données projet'!$E$14+1,1))-AVERAGE(OFFSET($H$3,0,0,'Données projet'!$E$14+1,1))</f>
        <v>502.07782026233912</v>
      </c>
      <c r="DU106" s="60">
        <f t="shared" si="98"/>
        <v>285.83623046025156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-5.3205440053716299E-14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399.92909819003523</v>
      </c>
      <c r="T107" s="60">
        <f t="shared" si="88"/>
        <v>163.7053537268381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291.19271999999978</v>
      </c>
      <c r="AK107" s="14">
        <f t="shared" si="89"/>
        <v>69.326929599812885</v>
      </c>
      <c r="AL107" s="22">
        <f t="shared" si="58"/>
        <v>627.90505638634033</v>
      </c>
      <c r="AM107" s="60">
        <f t="shared" si="59"/>
        <v>921.23838971967371</v>
      </c>
      <c r="AN107" s="60">
        <f ca="1">AVERAGE(OFFSET($AM$3,0,0,'Données projet'!$E$10+1,1))-AVERAGE(OFFSET($H$3,0,0,'Données projet'!$E$10+1,1))</f>
        <v>488.7825919901664</v>
      </c>
      <c r="AO107" s="60">
        <f t="shared" si="90"/>
        <v>278.78817181412438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282.50039999999973</v>
      </c>
      <c r="BF107" s="14">
        <f t="shared" si="91"/>
        <v>67.495141560894311</v>
      </c>
      <c r="BG107" s="22">
        <f t="shared" si="61"/>
        <v>609.57556821855712</v>
      </c>
      <c r="BH107" s="60">
        <f t="shared" si="62"/>
        <v>902.90890155189049</v>
      </c>
      <c r="BI107" s="60">
        <f ca="1">AVERAGE(OFFSET($BH$3,0,0,'Données projet'!$E$11+1,1))-AVERAGE(OFFSET($H$3,0,0,'Données projet'!$E$11+1,1))</f>
        <v>475.47920969424894</v>
      </c>
      <c r="BJ107" s="60">
        <f t="shared" si="92"/>
        <v>271.73544012419364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252.07727999999975</v>
      </c>
      <c r="CA107" s="14">
        <f t="shared" si="93"/>
        <v>61.03054465215493</v>
      </c>
      <c r="CB107" s="22">
        <f t="shared" si="64"/>
        <v>545.32946126916943</v>
      </c>
      <c r="CC107" s="60">
        <f t="shared" si="65"/>
        <v>838.6627946025028</v>
      </c>
      <c r="CD107" s="60">
        <f ca="1">AVERAGE(OFFSET($CC$3,0,0,'Données projet'!$E$12+1,1))-AVERAGE(OFFSET($H$3,0,0,'Données projet'!$E$12+1,1))</f>
        <v>428.8489304403459</v>
      </c>
      <c r="CE107" s="60">
        <f t="shared" si="94"/>
        <v>247.01165577562966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269.46191999999974</v>
      </c>
      <c r="CV107" s="14">
        <f t="shared" si="95"/>
        <v>64.735061876839055</v>
      </c>
      <c r="CW107" s="22">
        <f t="shared" si="67"/>
        <v>582.05974343549417</v>
      </c>
      <c r="CX107" s="60">
        <f t="shared" si="68"/>
        <v>875.39307676882754</v>
      </c>
      <c r="CY107" s="60">
        <f ca="1">AVERAGE(OFFSET($CX$3,0,0,'Données projet'!$E$13+1,1))-AVERAGE(OFFSET($H$3,0,0,'Données projet'!$E$13+1,1))</f>
        <v>455.50822833641354</v>
      </c>
      <c r="CZ107" s="60">
        <f t="shared" si="96"/>
        <v>261.14722581688039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299.88503999999972</v>
      </c>
      <c r="DQ107" s="14">
        <f t="shared" si="97"/>
        <v>71.152362906464575</v>
      </c>
      <c r="DR107" s="22">
        <f t="shared" si="70"/>
        <v>646.22347672875867</v>
      </c>
      <c r="DS107" s="60">
        <f t="shared" si="71"/>
        <v>939.55681006209193</v>
      </c>
      <c r="DT107" s="60">
        <f ca="1">AVERAGE(OFFSET($DS$3,0,0,'Données projet'!$E$14+1,1))-AVERAGE(OFFSET($H$3,0,0,'Données projet'!$E$14+1,1))</f>
        <v>502.07782026233912</v>
      </c>
      <c r="DU107" s="60">
        <f t="shared" si="98"/>
        <v>285.83623046025156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-5.3205440053716299E-14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399.92909819003523</v>
      </c>
      <c r="T108" s="60">
        <f t="shared" si="88"/>
        <v>163.7053537268381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295.79159999999973</v>
      </c>
      <c r="AK108" s="14">
        <f t="shared" si="89"/>
        <v>70.29349711227583</v>
      </c>
      <c r="AL108" s="22">
        <f t="shared" si="58"/>
        <v>637.59821080387985</v>
      </c>
      <c r="AM108" s="60">
        <f t="shared" si="59"/>
        <v>930.93154413721322</v>
      </c>
      <c r="AN108" s="60">
        <f ca="1">AVERAGE(OFFSET($AM$3,0,0,'Données projet'!$E$10+1,1))-AVERAGE(OFFSET($H$3,0,0,'Données projet'!$E$10+1,1))</f>
        <v>488.7825919901664</v>
      </c>
      <c r="AO108" s="60">
        <f t="shared" si="90"/>
        <v>278.78817181412438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286.9619999999997</v>
      </c>
      <c r="BF108" s="14">
        <f t="shared" si="91"/>
        <v>68.436169981717796</v>
      </c>
      <c r="BG108" s="22">
        <f t="shared" si="61"/>
        <v>618.98514605149137</v>
      </c>
      <c r="BH108" s="60">
        <f t="shared" si="62"/>
        <v>912.31847938482474</v>
      </c>
      <c r="BI108" s="60">
        <f ca="1">AVERAGE(OFFSET($BH$3,0,0,'Données projet'!$E$11+1,1))-AVERAGE(OFFSET($H$3,0,0,'Données projet'!$E$11+1,1))</f>
        <v>475.47920969424894</v>
      </c>
      <c r="BJ108" s="60">
        <f t="shared" si="92"/>
        <v>271.73544012419364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256.05839999999972</v>
      </c>
      <c r="CA108" s="14">
        <f t="shared" si="93"/>
        <v>61.881442594256434</v>
      </c>
      <c r="CB108" s="22">
        <f t="shared" si="64"/>
        <v>553.74522585166278</v>
      </c>
      <c r="CC108" s="60">
        <f t="shared" si="65"/>
        <v>847.07855918499604</v>
      </c>
      <c r="CD108" s="60">
        <f ca="1">AVERAGE(OFFSET($CC$3,0,0,'Données projet'!$E$12+1,1))-AVERAGE(OFFSET($H$3,0,0,'Données projet'!$E$12+1,1))</f>
        <v>428.8489304403459</v>
      </c>
      <c r="CE108" s="60">
        <f t="shared" si="94"/>
        <v>247.01165577562966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273.71759999999972</v>
      </c>
      <c r="CV108" s="14">
        <f t="shared" si="95"/>
        <v>65.637608810456612</v>
      </c>
      <c r="CW108" s="22">
        <f t="shared" si="67"/>
        <v>591.04365534487806</v>
      </c>
      <c r="CX108" s="60">
        <f t="shared" si="68"/>
        <v>884.37698867821132</v>
      </c>
      <c r="CY108" s="60">
        <f ca="1">AVERAGE(OFFSET($CX$3,0,0,'Données projet'!$E$13+1,1))-AVERAGE(OFFSET($H$3,0,0,'Données projet'!$E$13+1,1))</f>
        <v>455.50822833641354</v>
      </c>
      <c r="CZ108" s="60">
        <f t="shared" si="96"/>
        <v>261.14722581688039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304.62119999999965</v>
      </c>
      <c r="DQ108" s="14">
        <f t="shared" si="97"/>
        <v>72.144380911839335</v>
      </c>
      <c r="DR108" s="22">
        <f t="shared" si="70"/>
        <v>656.20005342145294</v>
      </c>
      <c r="DS108" s="60">
        <f t="shared" si="71"/>
        <v>949.53338675478631</v>
      </c>
      <c r="DT108" s="60">
        <f ca="1">AVERAGE(OFFSET($DS$3,0,0,'Données projet'!$E$14+1,1))-AVERAGE(OFFSET($H$3,0,0,'Données projet'!$E$14+1,1))</f>
        <v>502.07782026233912</v>
      </c>
      <c r="DU108" s="60">
        <f t="shared" si="98"/>
        <v>285.83623046025156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-5.3205440053716299E-14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399.92909819003523</v>
      </c>
      <c r="T109" s="60">
        <f t="shared" si="88"/>
        <v>163.7053537268381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300.39047999999968</v>
      </c>
      <c r="AK109" s="14">
        <f t="shared" si="89"/>
        <v>71.258316884071434</v>
      </c>
      <c r="AL109" s="22">
        <f t="shared" si="58"/>
        <v>647.28832123975712</v>
      </c>
      <c r="AM109" s="60">
        <f t="shared" si="59"/>
        <v>940.62165457309038</v>
      </c>
      <c r="AN109" s="60">
        <f ca="1">AVERAGE(OFFSET($AM$3,0,0,'Données projet'!$E$10+1,1))-AVERAGE(OFFSET($H$3,0,0,'Données projet'!$E$10+1,1))</f>
        <v>488.7825919901664</v>
      </c>
      <c r="AO109" s="60">
        <f t="shared" si="90"/>
        <v>278.78817181412438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291.42359999999968</v>
      </c>
      <c r="BF109" s="14">
        <f t="shared" si="91"/>
        <v>69.375496841482104</v>
      </c>
      <c r="BG109" s="22">
        <f t="shared" si="61"/>
        <v>628.39176033224737</v>
      </c>
      <c r="BH109" s="60">
        <f t="shared" si="62"/>
        <v>921.72509366558074</v>
      </c>
      <c r="BI109" s="60">
        <f ca="1">AVERAGE(OFFSET($BH$3,0,0,'Données projet'!$E$11+1,1))-AVERAGE(OFFSET($H$3,0,0,'Données projet'!$E$11+1,1))</f>
        <v>475.47920969424894</v>
      </c>
      <c r="BJ109" s="60">
        <f t="shared" si="92"/>
        <v>271.73544012419364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260.0395199999997</v>
      </c>
      <c r="CA109" s="14">
        <f t="shared" si="93"/>
        <v>62.730801948604821</v>
      </c>
      <c r="CB109" s="22">
        <f t="shared" si="64"/>
        <v>562.15831072715287</v>
      </c>
      <c r="CC109" s="60">
        <f t="shared" si="65"/>
        <v>855.49164406048612</v>
      </c>
      <c r="CD109" s="60">
        <f ca="1">AVERAGE(OFFSET($CC$3,0,0,'Données projet'!$E$12+1,1))-AVERAGE(OFFSET($H$3,0,0,'Données projet'!$E$12+1,1))</f>
        <v>428.8489304403459</v>
      </c>
      <c r="CE109" s="60">
        <f t="shared" si="94"/>
        <v>247.01165577562966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277.9732799999997</v>
      </c>
      <c r="CV109" s="14">
        <f t="shared" si="95"/>
        <v>66.538523764973135</v>
      </c>
      <c r="CW109" s="22">
        <f t="shared" si="67"/>
        <v>600.0247248906611</v>
      </c>
      <c r="CX109" s="60">
        <f t="shared" si="68"/>
        <v>893.35805822399448</v>
      </c>
      <c r="CY109" s="60">
        <f ca="1">AVERAGE(OFFSET($CX$3,0,0,'Données projet'!$E$13+1,1))-AVERAGE(OFFSET($H$3,0,0,'Données projet'!$E$13+1,1))</f>
        <v>455.50822833641354</v>
      </c>
      <c r="CZ109" s="60">
        <f t="shared" si="96"/>
        <v>261.14722581688039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309.35735999999969</v>
      </c>
      <c r="DQ109" s="14">
        <f t="shared" si="97"/>
        <v>73.134605157142161</v>
      </c>
      <c r="DR109" s="22">
        <f t="shared" si="70"/>
        <v>666.17350598202211</v>
      </c>
      <c r="DS109" s="60">
        <f t="shared" si="71"/>
        <v>959.50683931535536</v>
      </c>
      <c r="DT109" s="60">
        <f ca="1">AVERAGE(OFFSET($DS$3,0,0,'Données projet'!$E$14+1,1))-AVERAGE(OFFSET($H$3,0,0,'Données projet'!$E$14+1,1))</f>
        <v>502.07782026233912</v>
      </c>
      <c r="DU109" s="60">
        <f t="shared" si="98"/>
        <v>285.83623046025156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-5.3205440053716299E-14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399.92909819003523</v>
      </c>
      <c r="T110" s="60">
        <f t="shared" si="88"/>
        <v>163.7053537268381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304.98935999999969</v>
      </c>
      <c r="AK110" s="14">
        <f t="shared" si="89"/>
        <v>72.221418762839178</v>
      </c>
      <c r="AL110" s="22">
        <f t="shared" si="58"/>
        <v>656.975439678611</v>
      </c>
      <c r="AM110" s="60">
        <f t="shared" si="59"/>
        <v>950.30877301194437</v>
      </c>
      <c r="AN110" s="60">
        <f ca="1">AVERAGE(OFFSET($AM$3,0,0,'Données projet'!$E$10+1,1))-AVERAGE(OFFSET($H$3,0,0,'Données projet'!$E$10+1,1))</f>
        <v>488.7825919901664</v>
      </c>
      <c r="AO110" s="60">
        <f t="shared" si="90"/>
        <v>278.78817181412438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295.88519999999966</v>
      </c>
      <c r="BF110" s="14">
        <f t="shared" si="91"/>
        <v>70.313151199178748</v>
      </c>
      <c r="BG110" s="22">
        <f t="shared" si="61"/>
        <v>637.79546167190244</v>
      </c>
      <c r="BH110" s="60">
        <f t="shared" si="62"/>
        <v>931.12879500523582</v>
      </c>
      <c r="BI110" s="60">
        <f ca="1">AVERAGE(OFFSET($BH$3,0,0,'Données projet'!$E$11+1,1))-AVERAGE(OFFSET($H$3,0,0,'Données projet'!$E$11+1,1))</f>
        <v>475.47920969424894</v>
      </c>
      <c r="BJ110" s="60">
        <f t="shared" si="92"/>
        <v>271.73544012419364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264.02063999999967</v>
      </c>
      <c r="CA110" s="14">
        <f t="shared" si="93"/>
        <v>63.57864899095906</v>
      </c>
      <c r="CB110" s="22">
        <f t="shared" si="64"/>
        <v>570.56876165925303</v>
      </c>
      <c r="CC110" s="60">
        <f t="shared" si="65"/>
        <v>863.9020949925864</v>
      </c>
      <c r="CD110" s="60">
        <f ca="1">AVERAGE(OFFSET($CC$3,0,0,'Données projet'!$E$12+1,1))-AVERAGE(OFFSET($H$3,0,0,'Données projet'!$E$12+1,1))</f>
        <v>428.8489304403459</v>
      </c>
      <c r="CE110" s="60">
        <f t="shared" si="94"/>
        <v>247.01165577562966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282.22895999999969</v>
      </c>
      <c r="CV110" s="14">
        <f t="shared" si="95"/>
        <v>67.437834611070301</v>
      </c>
      <c r="CW110" s="22">
        <f t="shared" si="67"/>
        <v>609.00300061428027</v>
      </c>
      <c r="CX110" s="60">
        <f t="shared" si="68"/>
        <v>902.33633394761364</v>
      </c>
      <c r="CY110" s="60">
        <f ca="1">AVERAGE(OFFSET($CX$3,0,0,'Données projet'!$E$13+1,1))-AVERAGE(OFFSET($H$3,0,0,'Données projet'!$E$13+1,1))</f>
        <v>455.50822833641354</v>
      </c>
      <c r="CZ110" s="60">
        <f t="shared" si="96"/>
        <v>261.14722581688039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314.09351999999961</v>
      </c>
      <c r="DQ110" s="14">
        <f t="shared" si="97"/>
        <v>74.123066275924458</v>
      </c>
      <c r="DR110" s="22">
        <f t="shared" si="70"/>
        <v>676.14388776390103</v>
      </c>
      <c r="DS110" s="60">
        <f t="shared" si="71"/>
        <v>969.47722109723441</v>
      </c>
      <c r="DT110" s="60">
        <f ca="1">AVERAGE(OFFSET($DS$3,0,0,'Données projet'!$E$14+1,1))-AVERAGE(OFFSET($H$3,0,0,'Données projet'!$E$14+1,1))</f>
        <v>502.07782026233912</v>
      </c>
      <c r="DU110" s="60">
        <f t="shared" si="98"/>
        <v>285.83623046025156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-5.3205440053716299E-14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399.92909819003523</v>
      </c>
      <c r="T111" s="60">
        <f t="shared" si="88"/>
        <v>163.7053537268381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309.58823999999964</v>
      </c>
      <c r="AK111" s="14">
        <f t="shared" si="89"/>
        <v>73.182831644423985</v>
      </c>
      <c r="AL111" s="22">
        <f t="shared" si="58"/>
        <v>666.65961644737104</v>
      </c>
      <c r="AM111" s="60">
        <f t="shared" si="59"/>
        <v>959.99294978070429</v>
      </c>
      <c r="AN111" s="60">
        <f ca="1">AVERAGE(OFFSET($AM$3,0,0,'Données projet'!$E$10+1,1))-AVERAGE(OFFSET($H$3,0,0,'Données projet'!$E$10+1,1))</f>
        <v>488.7825919901664</v>
      </c>
      <c r="AO111" s="60">
        <f t="shared" si="90"/>
        <v>278.78817181412438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300.34679999999963</v>
      </c>
      <c r="BF111" s="14">
        <f t="shared" si="91"/>
        <v>71.249161187153291</v>
      </c>
      <c r="BG111" s="22">
        <f t="shared" si="61"/>
        <v>647.19629906762464</v>
      </c>
      <c r="BH111" s="60">
        <f t="shared" si="62"/>
        <v>940.52963240095801</v>
      </c>
      <c r="BI111" s="60">
        <f ca="1">AVERAGE(OFFSET($BH$3,0,0,'Données projet'!$E$11+1,1))-AVERAGE(OFFSET($H$3,0,0,'Données projet'!$E$11+1,1))</f>
        <v>475.47920969424894</v>
      </c>
      <c r="BJ111" s="60">
        <f t="shared" si="92"/>
        <v>271.73544012419364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268.00175999999971</v>
      </c>
      <c r="CA111" s="14">
        <f t="shared" si="93"/>
        <v>64.425009159185521</v>
      </c>
      <c r="CB111" s="22">
        <f t="shared" si="64"/>
        <v>578.97662295224757</v>
      </c>
      <c r="CC111" s="60">
        <f t="shared" si="65"/>
        <v>872.30995628558094</v>
      </c>
      <c r="CD111" s="60">
        <f ca="1">AVERAGE(OFFSET($CC$3,0,0,'Données projet'!$E$12+1,1))-AVERAGE(OFFSET($H$3,0,0,'Données projet'!$E$12+1,1))</f>
        <v>428.8489304403459</v>
      </c>
      <c r="CE111" s="60">
        <f t="shared" si="94"/>
        <v>247.01165577562966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286.48463999999967</v>
      </c>
      <c r="CV111" s="14">
        <f t="shared" si="95"/>
        <v>68.335568330677432</v>
      </c>
      <c r="CW111" s="22">
        <f t="shared" si="67"/>
        <v>617.97852950926267</v>
      </c>
      <c r="CX111" s="60">
        <f t="shared" si="68"/>
        <v>911.31186284259593</v>
      </c>
      <c r="CY111" s="60">
        <f ca="1">AVERAGE(OFFSET($CX$3,0,0,'Données projet'!$E$13+1,1))-AVERAGE(OFFSET($H$3,0,0,'Données projet'!$E$13+1,1))</f>
        <v>455.50822833641354</v>
      </c>
      <c r="CZ111" s="60">
        <f t="shared" si="96"/>
        <v>261.14722581688039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318.8296799999996</v>
      </c>
      <c r="DQ111" s="14">
        <f t="shared" si="97"/>
        <v>75.109793924882112</v>
      </c>
      <c r="DR111" s="22">
        <f t="shared" si="70"/>
        <v>686.11125041916887</v>
      </c>
      <c r="DS111" s="60">
        <f t="shared" si="71"/>
        <v>979.44458375250224</v>
      </c>
      <c r="DT111" s="60">
        <f ca="1">AVERAGE(OFFSET($DS$3,0,0,'Données projet'!$E$14+1,1))-AVERAGE(OFFSET($H$3,0,0,'Données projet'!$E$14+1,1))</f>
        <v>502.07782026233912</v>
      </c>
      <c r="DU111" s="60">
        <f t="shared" si="98"/>
        <v>285.83623046025156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-5.3205440053716299E-14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399.92909819003523</v>
      </c>
      <c r="T112" s="60">
        <f t="shared" si="88"/>
        <v>163.7053537268381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314.18711999999965</v>
      </c>
      <c r="AK112" s="14">
        <f t="shared" si="89"/>
        <v>74.14258351690674</v>
      </c>
      <c r="AL112" s="22">
        <f t="shared" si="58"/>
        <v>676.34090029194533</v>
      </c>
      <c r="AM112" s="60">
        <f t="shared" si="59"/>
        <v>969.6742336252787</v>
      </c>
      <c r="AN112" s="60">
        <f ca="1">AVERAGE(OFFSET($AM$3,0,0,'Données projet'!$E$10+1,1))-AVERAGE(OFFSET($H$3,0,0,'Données projet'!$E$10+1,1))</f>
        <v>488.7825919901664</v>
      </c>
      <c r="AO112" s="60">
        <f t="shared" si="90"/>
        <v>278.78817181412438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304.80839999999961</v>
      </c>
      <c r="BF112" s="14">
        <f t="shared" si="91"/>
        <v>72.183554053972728</v>
      </c>
      <c r="BG112" s="22">
        <f t="shared" si="61"/>
        <v>656.59431997733509</v>
      </c>
      <c r="BH112" s="60">
        <f t="shared" si="62"/>
        <v>949.92765331066835</v>
      </c>
      <c r="BI112" s="60">
        <f ca="1">AVERAGE(OFFSET($BH$3,0,0,'Données projet'!$E$11+1,1))-AVERAGE(OFFSET($H$3,0,0,'Données projet'!$E$11+1,1))</f>
        <v>475.47920969424894</v>
      </c>
      <c r="BJ112" s="60">
        <f t="shared" si="92"/>
        <v>271.73544012419364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271.98287999999962</v>
      </c>
      <c r="CA112" s="14">
        <f t="shared" si="93"/>
        <v>65.269907092018684</v>
      </c>
      <c r="CB112" s="22">
        <f t="shared" si="64"/>
        <v>587.38193751859842</v>
      </c>
      <c r="CC112" s="60">
        <f t="shared" si="65"/>
        <v>880.71527085193179</v>
      </c>
      <c r="CD112" s="60">
        <f ca="1">AVERAGE(OFFSET($CC$3,0,0,'Données projet'!$E$12+1,1))-AVERAGE(OFFSET($H$3,0,0,'Données projet'!$E$12+1,1))</f>
        <v>428.8489304403459</v>
      </c>
      <c r="CE112" s="60">
        <f t="shared" si="94"/>
        <v>247.01165577562966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290.74031999999966</v>
      </c>
      <c r="CV112" s="14">
        <f t="shared" si="95"/>
        <v>69.231751058085507</v>
      </c>
      <c r="CW112" s="22">
        <f t="shared" si="67"/>
        <v>626.95135709283159</v>
      </c>
      <c r="CX112" s="60">
        <f t="shared" si="68"/>
        <v>920.28469042616484</v>
      </c>
      <c r="CY112" s="60">
        <f ca="1">AVERAGE(OFFSET($CX$3,0,0,'Données projet'!$E$13+1,1))-AVERAGE(OFFSET($H$3,0,0,'Données projet'!$E$13+1,1))</f>
        <v>455.50822833641354</v>
      </c>
      <c r="CZ112" s="60">
        <f t="shared" si="96"/>
        <v>261.14722581688039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323.56583999999958</v>
      </c>
      <c r="DQ112" s="14">
        <f t="shared" si="97"/>
        <v>76.094816829044248</v>
      </c>
      <c r="DR112" s="22">
        <f t="shared" si="70"/>
        <v>696.07564397725127</v>
      </c>
      <c r="DS112" s="60">
        <f t="shared" si="71"/>
        <v>989.40897731058453</v>
      </c>
      <c r="DT112" s="60">
        <f ca="1">AVERAGE(OFFSET($DS$3,0,0,'Données projet'!$E$14+1,1))-AVERAGE(OFFSET($H$3,0,0,'Données projet'!$E$14+1,1))</f>
        <v>502.07782026233912</v>
      </c>
      <c r="DU112" s="60">
        <f t="shared" si="98"/>
        <v>285.83623046025156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-5.3205440053716299E-14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399.92909819003523</v>
      </c>
      <c r="T113" s="60">
        <f t="shared" si="88"/>
        <v>163.7053537268381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318.7859999999996</v>
      </c>
      <c r="AK113" s="14">
        <f t="shared" si="89"/>
        <v>75.100701501983409</v>
      </c>
      <c r="AL113" s="22">
        <f t="shared" si="58"/>
        <v>686.01933844928715</v>
      </c>
      <c r="AM113" s="60">
        <f t="shared" si="59"/>
        <v>979.35267178262052</v>
      </c>
      <c r="AN113" s="60">
        <f ca="1">AVERAGE(OFFSET($AM$3,0,0,'Données projet'!$E$10+1,1))-AVERAGE(OFFSET($H$3,0,0,'Données projet'!$E$10+1,1))</f>
        <v>488.7825919901664</v>
      </c>
      <c r="AO113" s="60">
        <f t="shared" si="90"/>
        <v>278.78817181412438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309.26999999999958</v>
      </c>
      <c r="BF113" s="14">
        <f t="shared" si="91"/>
        <v>73.116356204710968</v>
      </c>
      <c r="BG113" s="22">
        <f t="shared" si="61"/>
        <v>665.98957038987078</v>
      </c>
      <c r="BH113" s="60">
        <f t="shared" si="62"/>
        <v>959.32290372320404</v>
      </c>
      <c r="BI113" s="60">
        <f ca="1">AVERAGE(OFFSET($BH$3,0,0,'Données projet'!$E$11+1,1))-AVERAGE(OFFSET($H$3,0,0,'Données projet'!$E$11+1,1))</f>
        <v>475.47920969424894</v>
      </c>
      <c r="BJ113" s="60">
        <f t="shared" si="92"/>
        <v>271.73544012419364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275.9639999999996</v>
      </c>
      <c r="CA113" s="14">
        <f t="shared" si="93"/>
        <v>66.113366665488797</v>
      </c>
      <c r="CB113" s="22">
        <f t="shared" si="64"/>
        <v>595.7847469423923</v>
      </c>
      <c r="CC113" s="60">
        <f t="shared" si="65"/>
        <v>889.11808027572556</v>
      </c>
      <c r="CD113" s="60">
        <f ca="1">AVERAGE(OFFSET($CC$3,0,0,'Données projet'!$E$12+1,1))-AVERAGE(OFFSET($H$3,0,0,'Données projet'!$E$12+1,1))</f>
        <v>428.8489304403459</v>
      </c>
      <c r="CE113" s="60">
        <f t="shared" si="94"/>
        <v>247.01165577562966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294.99599999999958</v>
      </c>
      <c r="CV113" s="14">
        <f t="shared" si="95"/>
        <v>70.126408118585317</v>
      </c>
      <c r="CW113" s="22">
        <f t="shared" si="67"/>
        <v>635.92152747320199</v>
      </c>
      <c r="CX113" s="60">
        <f t="shared" si="68"/>
        <v>929.25486080653536</v>
      </c>
      <c r="CY113" s="60">
        <f ca="1">AVERAGE(OFFSET($CX$3,0,0,'Données projet'!$E$13+1,1))-AVERAGE(OFFSET($H$3,0,0,'Données projet'!$E$13+1,1))</f>
        <v>455.50822833641354</v>
      </c>
      <c r="CZ113" s="60">
        <f t="shared" si="96"/>
        <v>261.14722581688039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328.30199999999957</v>
      </c>
      <c r="DQ113" s="14">
        <f t="shared" si="97"/>
        <v>77.078162824242781</v>
      </c>
      <c r="DR113" s="22">
        <f t="shared" si="70"/>
        <v>706.03711691888873</v>
      </c>
      <c r="DS113" s="60">
        <f t="shared" si="71"/>
        <v>999.3704502522221</v>
      </c>
      <c r="DT113" s="60">
        <f ca="1">AVERAGE(OFFSET($DS$3,0,0,'Données projet'!$E$14+1,1))-AVERAGE(OFFSET($H$3,0,0,'Données projet'!$E$14+1,1))</f>
        <v>502.07782026233912</v>
      </c>
      <c r="DU113" s="60">
        <f t="shared" si="98"/>
        <v>285.83623046025156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-5.3205440053716299E-14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399.92909819003523</v>
      </c>
      <c r="T114" s="60">
        <f t="shared" si="88"/>
        <v>163.7053537268381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281.89043999999956</v>
      </c>
      <c r="AK114" s="14">
        <f t="shared" si="89"/>
        <v>67.366356608029406</v>
      </c>
      <c r="AL114" s="22">
        <f t="shared" si="58"/>
        <v>608.28892075898375</v>
      </c>
      <c r="AM114" s="60">
        <f t="shared" si="59"/>
        <v>901.62225409231701</v>
      </c>
      <c r="AN114" s="60">
        <f ca="1">AVERAGE(OFFSET($AM$3,0,0,'Données projet'!$E$10+1,1))-AVERAGE(OFFSET($H$3,0,0,'Données projet'!$E$10+1,1))</f>
        <v>488.7825919901664</v>
      </c>
      <c r="AO114" s="60">
        <f t="shared" si="90"/>
        <v>278.78817181412438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273.47579999999959</v>
      </c>
      <c r="BF114" s="14">
        <f t="shared" si="91"/>
        <v>65.586371730977532</v>
      </c>
      <c r="BG114" s="22">
        <f t="shared" si="61"/>
        <v>590.53328243145177</v>
      </c>
      <c r="BH114" s="60">
        <f t="shared" si="62"/>
        <v>883.86661576478514</v>
      </c>
      <c r="BI114" s="60">
        <f ca="1">AVERAGE(OFFSET($BH$3,0,0,'Données projet'!$E$11+1,1))-AVERAGE(OFFSET($H$3,0,0,'Données projet'!$E$11+1,1))</f>
        <v>475.47920969424894</v>
      </c>
      <c r="BJ114" s="60">
        <f t="shared" si="92"/>
        <v>271.73544012419364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244.02455999999964</v>
      </c>
      <c r="CA114" s="14">
        <f t="shared" si="93"/>
        <v>59.304594314969229</v>
      </c>
      <c r="CB114" s="22">
        <f t="shared" si="64"/>
        <v>528.29827709857079</v>
      </c>
      <c r="CC114" s="60">
        <f t="shared" si="65"/>
        <v>821.63161043190416</v>
      </c>
      <c r="CD114" s="60">
        <f ca="1">AVERAGE(OFFSET($CC$3,0,0,'Données projet'!$E$12+1,1))-AVERAGE(OFFSET($H$3,0,0,'Données projet'!$E$12+1,1))</f>
        <v>428.8489304403459</v>
      </c>
      <c r="CE114" s="60">
        <f t="shared" si="94"/>
        <v>247.01165577562966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260.85383999999959</v>
      </c>
      <c r="CV114" s="14">
        <f t="shared" si="95"/>
        <v>62.904347395903649</v>
      </c>
      <c r="CW114" s="22">
        <f t="shared" si="67"/>
        <v>563.87884304786473</v>
      </c>
      <c r="CX114" s="60">
        <f t="shared" si="68"/>
        <v>857.21217638119811</v>
      </c>
      <c r="CY114" s="60">
        <f ca="1">AVERAGE(OFFSET($CX$3,0,0,'Données projet'!$E$13+1,1))-AVERAGE(OFFSET($H$3,0,0,'Données projet'!$E$13+1,1))</f>
        <v>455.50822833641354</v>
      </c>
      <c r="CZ114" s="60">
        <f t="shared" si="96"/>
        <v>261.14722581688039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290.30507999999958</v>
      </c>
      <c r="DQ114" s="14">
        <f t="shared" si="97"/>
        <v>69.140166465323375</v>
      </c>
      <c r="DR114" s="22">
        <f t="shared" si="70"/>
        <v>626.03380426043748</v>
      </c>
      <c r="DS114" s="60">
        <f t="shared" si="71"/>
        <v>919.36713759377085</v>
      </c>
      <c r="DT114" s="60">
        <f ca="1">AVERAGE(OFFSET($DS$3,0,0,'Données projet'!$E$14+1,1))-AVERAGE(OFFSET($H$3,0,0,'Données projet'!$E$14+1,1))</f>
        <v>502.07782026233912</v>
      </c>
      <c r="DU114" s="60">
        <f t="shared" si="98"/>
        <v>285.83623046025156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-5.3205440053716299E-14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399.92909819003523</v>
      </c>
      <c r="T115" s="60">
        <f t="shared" si="88"/>
        <v>163.7053537268381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285.7576799999996</v>
      </c>
      <c r="AK115" s="14">
        <f t="shared" si="89"/>
        <v>68.18232701043847</v>
      </c>
      <c r="AL115" s="22">
        <f t="shared" si="58"/>
        <v>616.44551220984624</v>
      </c>
      <c r="AM115" s="60">
        <f t="shared" si="59"/>
        <v>909.77884554317961</v>
      </c>
      <c r="AN115" s="60">
        <f ca="1">AVERAGE(OFFSET($AM$3,0,0,'Données projet'!$E$10+1,1))-AVERAGE(OFFSET($H$3,0,0,'Données projet'!$E$10+1,1))</f>
        <v>488.7825919901664</v>
      </c>
      <c r="AO115" s="60">
        <f t="shared" si="90"/>
        <v>278.78817181412438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277.2275999999996</v>
      </c>
      <c r="BF115" s="14">
        <f t="shared" si="91"/>
        <v>66.380782187895392</v>
      </c>
      <c r="BG115" s="22">
        <f t="shared" si="61"/>
        <v>598.45126564391705</v>
      </c>
      <c r="BH115" s="60">
        <f t="shared" si="62"/>
        <v>891.78459897725043</v>
      </c>
      <c r="BI115" s="60">
        <f ca="1">AVERAGE(OFFSET($BH$3,0,0,'Données projet'!$E$11+1,1))-AVERAGE(OFFSET($H$3,0,0,'Données projet'!$E$11+1,1))</f>
        <v>475.47920969424894</v>
      </c>
      <c r="BJ115" s="60">
        <f t="shared" si="92"/>
        <v>271.73544012419364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247.3723199999996</v>
      </c>
      <c r="CA115" s="14">
        <f t="shared" si="93"/>
        <v>60.022917171130942</v>
      </c>
      <c r="CB115" s="22">
        <f t="shared" si="64"/>
        <v>535.38003807305233</v>
      </c>
      <c r="CC115" s="60">
        <f t="shared" si="65"/>
        <v>828.7133714063857</v>
      </c>
      <c r="CD115" s="60">
        <f ca="1">AVERAGE(OFFSET($CC$3,0,0,'Données projet'!$E$12+1,1))-AVERAGE(OFFSET($H$3,0,0,'Données projet'!$E$12+1,1))</f>
        <v>428.8489304403459</v>
      </c>
      <c r="CE115" s="60">
        <f t="shared" si="94"/>
        <v>247.01165577562966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264.4324799999996</v>
      </c>
      <c r="CV115" s="14">
        <f t="shared" si="95"/>
        <v>63.666272015882292</v>
      </c>
      <c r="CW115" s="22">
        <f t="shared" si="67"/>
        <v>571.43865976099426</v>
      </c>
      <c r="CX115" s="60">
        <f t="shared" si="68"/>
        <v>864.77199309432763</v>
      </c>
      <c r="CY115" s="60">
        <f ca="1">AVERAGE(OFFSET($CX$3,0,0,'Données projet'!$E$13+1,1))-AVERAGE(OFFSET($H$3,0,0,'Données projet'!$E$13+1,1))</f>
        <v>455.50822833641354</v>
      </c>
      <c r="CZ115" s="60">
        <f t="shared" si="96"/>
        <v>261.14722581688039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294.28775999999954</v>
      </c>
      <c r="DQ115" s="14">
        <f t="shared" si="97"/>
        <v>69.977622018717668</v>
      </c>
      <c r="DR115" s="22">
        <f t="shared" si="70"/>
        <v>634.42887368259915</v>
      </c>
      <c r="DS115" s="60">
        <f t="shared" si="71"/>
        <v>927.76220701593252</v>
      </c>
      <c r="DT115" s="60">
        <f ca="1">AVERAGE(OFFSET($DS$3,0,0,'Données projet'!$E$14+1,1))-AVERAGE(OFFSET($H$3,0,0,'Données projet'!$E$14+1,1))</f>
        <v>502.07782026233912</v>
      </c>
      <c r="DU115" s="60">
        <f t="shared" si="98"/>
        <v>285.83623046025156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-5.3205440053716299E-14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399.92909819003523</v>
      </c>
      <c r="T116" s="60">
        <f t="shared" si="88"/>
        <v>163.7053537268381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289.62491999999958</v>
      </c>
      <c r="AK116" s="14">
        <f t="shared" si="89"/>
        <v>68.997013006046032</v>
      </c>
      <c r="AL116" s="22">
        <f t="shared" si="58"/>
        <v>624.59986665219606</v>
      </c>
      <c r="AM116" s="60">
        <f t="shared" si="59"/>
        <v>917.93319998552943</v>
      </c>
      <c r="AN116" s="60">
        <f ca="1">AVERAGE(OFFSET($AM$3,0,0,'Données projet'!$E$10+1,1))-AVERAGE(OFFSET($H$3,0,0,'Données projet'!$E$10+1,1))</f>
        <v>488.7825919901664</v>
      </c>
      <c r="AO116" s="60">
        <f t="shared" si="90"/>
        <v>278.78817181412438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280.9793999999996</v>
      </c>
      <c r="BF116" s="14">
        <f t="shared" si="91"/>
        <v>67.173942175199358</v>
      </c>
      <c r="BG116" s="22">
        <f t="shared" si="61"/>
        <v>606.36707095513827</v>
      </c>
      <c r="BH116" s="60">
        <f t="shared" si="62"/>
        <v>899.70040428847165</v>
      </c>
      <c r="BI116" s="60">
        <f ca="1">AVERAGE(OFFSET($BH$3,0,0,'Données projet'!$E$11+1,1))-AVERAGE(OFFSET($H$3,0,0,'Données projet'!$E$11+1,1))</f>
        <v>475.47920969424894</v>
      </c>
      <c r="BJ116" s="60">
        <f t="shared" si="92"/>
        <v>271.73544012419364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250.7200799999996</v>
      </c>
      <c r="CA116" s="14">
        <f t="shared" si="93"/>
        <v>60.740109326032709</v>
      </c>
      <c r="CB116" s="22">
        <f t="shared" si="64"/>
        <v>542.45982974283959</v>
      </c>
      <c r="CC116" s="60">
        <f t="shared" si="65"/>
        <v>835.79316307617296</v>
      </c>
      <c r="CD116" s="60">
        <f ca="1">AVERAGE(OFFSET($CC$3,0,0,'Données projet'!$E$12+1,1))-AVERAGE(OFFSET($H$3,0,0,'Données projet'!$E$12+1,1))</f>
        <v>428.8489304403459</v>
      </c>
      <c r="CE116" s="60">
        <f t="shared" si="94"/>
        <v>247.01165577562966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268.01111999999961</v>
      </c>
      <c r="CV116" s="14">
        <f t="shared" si="95"/>
        <v>64.426997301716796</v>
      </c>
      <c r="CW116" s="22">
        <f t="shared" si="67"/>
        <v>578.99638763382268</v>
      </c>
      <c r="CX116" s="60">
        <f t="shared" si="68"/>
        <v>872.32972096715594</v>
      </c>
      <c r="CY116" s="60">
        <f ca="1">AVERAGE(OFFSET($CX$3,0,0,'Données projet'!$E$13+1,1))-AVERAGE(OFFSET($H$3,0,0,'Données projet'!$E$13+1,1))</f>
        <v>455.50822833641354</v>
      </c>
      <c r="CZ116" s="60">
        <f t="shared" si="96"/>
        <v>261.14722581688039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298.27043999999955</v>
      </c>
      <c r="DQ116" s="14">
        <f t="shared" si="97"/>
        <v>70.813759345855914</v>
      </c>
      <c r="DR116" s="22">
        <f t="shared" si="70"/>
        <v>642.82164719403158</v>
      </c>
      <c r="DS116" s="60">
        <f t="shared" si="71"/>
        <v>936.15498052736484</v>
      </c>
      <c r="DT116" s="60">
        <f ca="1">AVERAGE(OFFSET($DS$3,0,0,'Données projet'!$E$14+1,1))-AVERAGE(OFFSET($H$3,0,0,'Données projet'!$E$14+1,1))</f>
        <v>502.07782026233912</v>
      </c>
      <c r="DU116" s="60">
        <f t="shared" si="98"/>
        <v>285.83623046025156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-5.3205440053716299E-14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399.92909819003523</v>
      </c>
      <c r="T117" s="60">
        <f t="shared" si="88"/>
        <v>163.7053537268381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293.49215999999956</v>
      </c>
      <c r="AK117" s="14">
        <f t="shared" si="89"/>
        <v>69.810433727546396</v>
      </c>
      <c r="AL117" s="22">
        <f t="shared" si="58"/>
        <v>632.75201740880914</v>
      </c>
      <c r="AM117" s="60">
        <f t="shared" si="59"/>
        <v>926.08535074214251</v>
      </c>
      <c r="AN117" s="60">
        <f ca="1">AVERAGE(OFFSET($AM$3,0,0,'Données projet'!$E$10+1,1))-AVERAGE(OFFSET($H$3,0,0,'Données projet'!$E$10+1,1))</f>
        <v>488.7825919901664</v>
      </c>
      <c r="AO117" s="60">
        <f t="shared" si="90"/>
        <v>278.78817181412438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284.7311999999996</v>
      </c>
      <c r="BF117" s="14">
        <f t="shared" si="91"/>
        <v>67.965870320050882</v>
      </c>
      <c r="BG117" s="22">
        <f t="shared" si="61"/>
        <v>614.28073080742126</v>
      </c>
      <c r="BH117" s="60">
        <f t="shared" si="62"/>
        <v>907.61406414075464</v>
      </c>
      <c r="BI117" s="60">
        <f ca="1">AVERAGE(OFFSET($BH$3,0,0,'Données projet'!$E$11+1,1))-AVERAGE(OFFSET($H$3,0,0,'Données projet'!$E$11+1,1))</f>
        <v>475.47920969424894</v>
      </c>
      <c r="BJ117" s="60">
        <f t="shared" si="92"/>
        <v>271.73544012419364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254.06783999999956</v>
      </c>
      <c r="CA117" s="14">
        <f t="shared" si="93"/>
        <v>61.456187622750669</v>
      </c>
      <c r="CB117" s="22">
        <f t="shared" si="64"/>
        <v>549.53768144295657</v>
      </c>
      <c r="CC117" s="60">
        <f t="shared" si="65"/>
        <v>842.87101477628994</v>
      </c>
      <c r="CD117" s="60">
        <f ca="1">AVERAGE(OFFSET($CC$3,0,0,'Données projet'!$E$12+1,1))-AVERAGE(OFFSET($H$3,0,0,'Données projet'!$E$12+1,1))</f>
        <v>428.8489304403459</v>
      </c>
      <c r="CE117" s="60">
        <f t="shared" si="94"/>
        <v>247.01165577562966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271.58975999999956</v>
      </c>
      <c r="CV117" s="14">
        <f t="shared" si="95"/>
        <v>65.186541118848012</v>
      </c>
      <c r="CW117" s="22">
        <f t="shared" si="67"/>
        <v>586.55205778199286</v>
      </c>
      <c r="CX117" s="60">
        <f t="shared" si="68"/>
        <v>879.88539111532623</v>
      </c>
      <c r="CY117" s="60">
        <f ca="1">AVERAGE(OFFSET($CX$3,0,0,'Données projet'!$E$13+1,1))-AVERAGE(OFFSET($H$3,0,0,'Données projet'!$E$13+1,1))</f>
        <v>455.50822833641354</v>
      </c>
      <c r="CZ117" s="60">
        <f t="shared" si="96"/>
        <v>261.14722581688039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302.25311999999951</v>
      </c>
      <c r="DQ117" s="14">
        <f t="shared" si="97"/>
        <v>71.648598083211283</v>
      </c>
      <c r="DR117" s="22">
        <f t="shared" si="70"/>
        <v>651.21215899492529</v>
      </c>
      <c r="DS117" s="60">
        <f t="shared" si="71"/>
        <v>944.54549232825866</v>
      </c>
      <c r="DT117" s="60">
        <f ca="1">AVERAGE(OFFSET($DS$3,0,0,'Données projet'!$E$14+1,1))-AVERAGE(OFFSET($H$3,0,0,'Données projet'!$E$14+1,1))</f>
        <v>502.07782026233912</v>
      </c>
      <c r="DU117" s="60">
        <f t="shared" si="98"/>
        <v>285.83623046025156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-5.3205440053716299E-14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399.92909819003523</v>
      </c>
      <c r="T118" s="60">
        <f t="shared" si="88"/>
        <v>163.7053537268381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297.35939999999954</v>
      </c>
      <c r="AK118" s="14">
        <f t="shared" si="89"/>
        <v>70.622607774442869</v>
      </c>
      <c r="AL118" s="22">
        <f t="shared" si="58"/>
        <v>640.90199687382051</v>
      </c>
      <c r="AM118" s="60">
        <f t="shared" si="59"/>
        <v>934.23533020715377</v>
      </c>
      <c r="AN118" s="60">
        <f ca="1">AVERAGE(OFFSET($AM$3,0,0,'Données projet'!$E$10+1,1))-AVERAGE(OFFSET($H$3,0,0,'Données projet'!$E$10+1,1))</f>
        <v>488.7825919901664</v>
      </c>
      <c r="AO118" s="60">
        <f t="shared" si="90"/>
        <v>278.78817181412438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288.48299999999955</v>
      </c>
      <c r="BF118" s="14">
        <f t="shared" si="91"/>
        <v>68.756584730508635</v>
      </c>
      <c r="BG118" s="22">
        <f t="shared" si="61"/>
        <v>622.19227673896842</v>
      </c>
      <c r="BH118" s="60">
        <f t="shared" si="62"/>
        <v>915.52561007230179</v>
      </c>
      <c r="BI118" s="60">
        <f ca="1">AVERAGE(OFFSET($BH$3,0,0,'Données projet'!$E$11+1,1))-AVERAGE(OFFSET($H$3,0,0,'Données projet'!$E$11+1,1))</f>
        <v>475.47920969424894</v>
      </c>
      <c r="BJ118" s="60">
        <f t="shared" si="92"/>
        <v>271.73544012419364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257.41559999999959</v>
      </c>
      <c r="CA118" s="14">
        <f t="shared" si="93"/>
        <v>62.171168434977062</v>
      </c>
      <c r="CB118" s="22">
        <f t="shared" si="64"/>
        <v>556.61362169091774</v>
      </c>
      <c r="CC118" s="60">
        <f t="shared" si="65"/>
        <v>849.94695502425111</v>
      </c>
      <c r="CD118" s="60">
        <f ca="1">AVERAGE(OFFSET($CC$3,0,0,'Données projet'!$E$12+1,1))-AVERAGE(OFFSET($H$3,0,0,'Données projet'!$E$12+1,1))</f>
        <v>428.8489304403459</v>
      </c>
      <c r="CE118" s="60">
        <f t="shared" si="94"/>
        <v>247.01165577562966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275.16839999999956</v>
      </c>
      <c r="CV118" s="14">
        <f t="shared" si="95"/>
        <v>65.944920834841554</v>
      </c>
      <c r="CW118" s="22">
        <f t="shared" si="67"/>
        <v>594.10570045401494</v>
      </c>
      <c r="CX118" s="60">
        <f t="shared" si="68"/>
        <v>887.43903378734831</v>
      </c>
      <c r="CY118" s="60">
        <f ca="1">AVERAGE(OFFSET($CX$3,0,0,'Données projet'!$E$13+1,1))-AVERAGE(OFFSET($H$3,0,0,'Données projet'!$E$13+1,1))</f>
        <v>455.50822833641354</v>
      </c>
      <c r="CZ118" s="60">
        <f t="shared" si="96"/>
        <v>261.14722581688039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306.23579999999947</v>
      </c>
      <c r="DQ118" s="14">
        <f t="shared" si="97"/>
        <v>72.482157320026886</v>
      </c>
      <c r="DR118" s="22">
        <f t="shared" si="70"/>
        <v>659.6004423323792</v>
      </c>
      <c r="DS118" s="60">
        <f t="shared" si="71"/>
        <v>952.93377566571257</v>
      </c>
      <c r="DT118" s="60">
        <f ca="1">AVERAGE(OFFSET($DS$3,0,0,'Données projet'!$E$14+1,1))-AVERAGE(OFFSET($H$3,0,0,'Données projet'!$E$14+1,1))</f>
        <v>502.07782026233912</v>
      </c>
      <c r="DU118" s="60">
        <f t="shared" si="98"/>
        <v>285.83623046025156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-5.3205440053716299E-14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399.92909819003523</v>
      </c>
      <c r="T119" s="60">
        <f t="shared" si="88"/>
        <v>163.7053537268381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301.22663999999958</v>
      </c>
      <c r="AK119" s="14">
        <f t="shared" si="89"/>
        <v>71.433553234643583</v>
      </c>
      <c r="AL119" s="22">
        <f t="shared" si="58"/>
        <v>649.04983655033686</v>
      </c>
      <c r="AM119" s="60">
        <f t="shared" si="59"/>
        <v>942.38316988367023</v>
      </c>
      <c r="AN119" s="60">
        <f ca="1">AVERAGE(OFFSET($AM$3,0,0,'Données projet'!$E$10+1,1))-AVERAGE(OFFSET($H$3,0,0,'Données projet'!$E$10+1,1))</f>
        <v>488.7825919901664</v>
      </c>
      <c r="AO119" s="60">
        <f t="shared" si="90"/>
        <v>278.78817181412438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292.23479999999955</v>
      </c>
      <c r="BF119" s="14">
        <f t="shared" si="91"/>
        <v>69.546103016553644</v>
      </c>
      <c r="BG119" s="22">
        <f t="shared" si="61"/>
        <v>630.10173942049676</v>
      </c>
      <c r="BH119" s="60">
        <f t="shared" si="62"/>
        <v>923.43507275383013</v>
      </c>
      <c r="BI119" s="60">
        <f ca="1">AVERAGE(OFFSET($BH$3,0,0,'Données projet'!$E$11+1,1))-AVERAGE(OFFSET($H$3,0,0,'Données projet'!$E$11+1,1))</f>
        <v>475.47920969424894</v>
      </c>
      <c r="BJ119" s="60">
        <f t="shared" si="92"/>
        <v>271.73544012419364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260.76335999999958</v>
      </c>
      <c r="CA119" s="14">
        <f t="shared" si="93"/>
        <v>62.885067686031896</v>
      </c>
      <c r="CB119" s="22">
        <f t="shared" si="64"/>
        <v>563.68767821983818</v>
      </c>
      <c r="CC119" s="60">
        <f t="shared" si="65"/>
        <v>857.02101155317155</v>
      </c>
      <c r="CD119" s="60">
        <f ca="1">AVERAGE(OFFSET($CC$3,0,0,'Données projet'!$E$12+1,1))-AVERAGE(OFFSET($H$3,0,0,'Données projet'!$E$12+1,1))</f>
        <v>428.8489304403459</v>
      </c>
      <c r="CE119" s="60">
        <f t="shared" si="94"/>
        <v>247.01165577562966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278.74703999999957</v>
      </c>
      <c r="CV119" s="14">
        <f t="shared" si="95"/>
        <v>66.702153339553135</v>
      </c>
      <c r="CW119" s="22">
        <f t="shared" si="67"/>
        <v>601.65734506638762</v>
      </c>
      <c r="CX119" s="60">
        <f t="shared" si="68"/>
        <v>894.99067839972099</v>
      </c>
      <c r="CY119" s="60">
        <f ca="1">AVERAGE(OFFSET($CX$3,0,0,'Données projet'!$E$13+1,1))-AVERAGE(OFFSET($H$3,0,0,'Données projet'!$E$13+1,1))</f>
        <v>455.50822833641354</v>
      </c>
      <c r="CZ119" s="60">
        <f t="shared" si="96"/>
        <v>261.14722581688039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310.21847999999949</v>
      </c>
      <c r="DQ119" s="14">
        <f t="shared" si="97"/>
        <v>73.314455620479848</v>
      </c>
      <c r="DR119" s="22">
        <f t="shared" si="70"/>
        <v>667.98652953900148</v>
      </c>
      <c r="DS119" s="60">
        <f t="shared" si="71"/>
        <v>961.31986287233485</v>
      </c>
      <c r="DT119" s="60">
        <f ca="1">AVERAGE(OFFSET($DS$3,0,0,'Données projet'!$E$14+1,1))-AVERAGE(OFFSET($H$3,0,0,'Données projet'!$E$14+1,1))</f>
        <v>502.07782026233912</v>
      </c>
      <c r="DU119" s="60">
        <f t="shared" si="98"/>
        <v>285.83623046025156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-5.3205440053716299E-14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399.92909819003523</v>
      </c>
      <c r="T120" s="60">
        <f t="shared" si="88"/>
        <v>163.7053537268381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305.09387999999956</v>
      </c>
      <c r="AK120" s="14">
        <f t="shared" si="89"/>
        <v>72.24328770491708</v>
      </c>
      <c r="AL120" s="22">
        <f t="shared" si="58"/>
        <v>657.19556708606308</v>
      </c>
      <c r="AM120" s="60">
        <f t="shared" si="59"/>
        <v>950.52890041939645</v>
      </c>
      <c r="AN120" s="60">
        <f ca="1">AVERAGE(OFFSET($AM$3,0,0,'Données projet'!$E$10+1,1))-AVERAGE(OFFSET($H$3,0,0,'Données projet'!$E$10+1,1))</f>
        <v>488.7825919901664</v>
      </c>
      <c r="AO120" s="60">
        <f t="shared" si="90"/>
        <v>278.78817181412438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295.98659999999956</v>
      </c>
      <c r="BF120" s="14">
        <f t="shared" si="91"/>
        <v>70.334442310004661</v>
      </c>
      <c r="BG120" s="22">
        <f t="shared" si="61"/>
        <v>638.00914868992402</v>
      </c>
      <c r="BH120" s="60">
        <f t="shared" si="62"/>
        <v>931.34248202325739</v>
      </c>
      <c r="BI120" s="60">
        <f ca="1">AVERAGE(OFFSET($BH$3,0,0,'Données projet'!$E$11+1,1))-AVERAGE(OFFSET($H$3,0,0,'Données projet'!$E$11+1,1))</f>
        <v>475.47920969424894</v>
      </c>
      <c r="BJ120" s="60">
        <f t="shared" si="92"/>
        <v>271.73544012419364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264.11111999999957</v>
      </c>
      <c r="CA120" s="14">
        <f t="shared" si="93"/>
        <v>63.597900866870546</v>
      </c>
      <c r="CB120" s="22">
        <f t="shared" si="64"/>
        <v>570.75987800979885</v>
      </c>
      <c r="CC120" s="60">
        <f t="shared" si="65"/>
        <v>864.09321134313223</v>
      </c>
      <c r="CD120" s="60">
        <f ca="1">AVERAGE(OFFSET($CC$3,0,0,'Données projet'!$E$12+1,1))-AVERAGE(OFFSET($H$3,0,0,'Données projet'!$E$12+1,1))</f>
        <v>428.8489304403459</v>
      </c>
      <c r="CE120" s="60">
        <f t="shared" si="94"/>
        <v>247.01165577562966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282.32567999999952</v>
      </c>
      <c r="CV120" s="14">
        <f t="shared" si="95"/>
        <v>67.458255064229917</v>
      </c>
      <c r="CW120" s="22">
        <f t="shared" si="67"/>
        <v>609.20702023686624</v>
      </c>
      <c r="CX120" s="60">
        <f t="shared" si="68"/>
        <v>902.54035357019961</v>
      </c>
      <c r="CY120" s="60">
        <f ca="1">AVERAGE(OFFSET($CX$3,0,0,'Données projet'!$E$13+1,1))-AVERAGE(OFFSET($H$3,0,0,'Données projet'!$E$13+1,1))</f>
        <v>455.50822833641354</v>
      </c>
      <c r="CZ120" s="60">
        <f t="shared" si="96"/>
        <v>261.14722581688039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314.2011599999995</v>
      </c>
      <c r="DQ120" s="14">
        <f t="shared" si="97"/>
        <v>74.145511044675771</v>
      </c>
      <c r="DR120" s="22">
        <f t="shared" si="70"/>
        <v>676.37045206947607</v>
      </c>
      <c r="DS120" s="60">
        <f t="shared" si="71"/>
        <v>969.70378540280944</v>
      </c>
      <c r="DT120" s="60">
        <f ca="1">AVERAGE(OFFSET($DS$3,0,0,'Données projet'!$E$14+1,1))-AVERAGE(OFFSET($H$3,0,0,'Données projet'!$E$14+1,1))</f>
        <v>502.07782026233912</v>
      </c>
      <c r="DU120" s="60">
        <f t="shared" si="98"/>
        <v>285.83623046025156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-5.3205440053716299E-14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399.92909819003523</v>
      </c>
      <c r="T121" s="60">
        <f t="shared" si="88"/>
        <v>163.7053537268381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308.96111999999954</v>
      </c>
      <c r="AK121" s="14">
        <f t="shared" si="89"/>
        <v>73.05182831028111</v>
      </c>
      <c r="AL121" s="22">
        <f t="shared" si="58"/>
        <v>665.33921830707209</v>
      </c>
      <c r="AM121" s="60">
        <f t="shared" si="59"/>
        <v>958.67255164040535</v>
      </c>
      <c r="AN121" s="60">
        <f ca="1">AVERAGE(OFFSET($AM$3,0,0,'Données projet'!$E$10+1,1))-AVERAGE(OFFSET($H$3,0,0,'Données projet'!$E$10+1,1))</f>
        <v>488.7825919901664</v>
      </c>
      <c r="AO121" s="60">
        <f t="shared" si="90"/>
        <v>278.78817181412438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299.73839999999956</v>
      </c>
      <c r="BF121" s="14">
        <f t="shared" si="91"/>
        <v>71.121619283394352</v>
      </c>
      <c r="BG121" s="22">
        <f t="shared" si="61"/>
        <v>645.91453358524438</v>
      </c>
      <c r="BH121" s="60">
        <f t="shared" si="62"/>
        <v>939.24786691857776</v>
      </c>
      <c r="BI121" s="60">
        <f ca="1">AVERAGE(OFFSET($BH$3,0,0,'Données projet'!$E$11+1,1))-AVERAGE(OFFSET($H$3,0,0,'Données projet'!$E$11+1,1))</f>
        <v>475.47920969424894</v>
      </c>
      <c r="BJ121" s="60">
        <f t="shared" si="92"/>
        <v>271.73544012419364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267.45887999999951</v>
      </c>
      <c r="CA121" s="14">
        <f t="shared" si="93"/>
        <v>64.309683053152327</v>
      </c>
      <c r="CB121" s="22">
        <f t="shared" si="64"/>
        <v>577.8302473175728</v>
      </c>
      <c r="CC121" s="60">
        <f t="shared" si="65"/>
        <v>871.16358065090617</v>
      </c>
      <c r="CD121" s="60">
        <f ca="1">AVERAGE(OFFSET($CC$3,0,0,'Données projet'!$E$12+1,1))-AVERAGE(OFFSET($H$3,0,0,'Données projet'!$E$12+1,1))</f>
        <v>428.8489304403459</v>
      </c>
      <c r="CE121" s="60">
        <f t="shared" si="94"/>
        <v>247.01165577562966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285.90431999999953</v>
      </c>
      <c r="CV121" s="14">
        <f t="shared" si="95"/>
        <v>68.213241999614453</v>
      </c>
      <c r="CW121" s="22">
        <f t="shared" si="67"/>
        <v>616.75475381599438</v>
      </c>
      <c r="CX121" s="60">
        <f t="shared" si="68"/>
        <v>910.08808714932775</v>
      </c>
      <c r="CY121" s="60">
        <f ca="1">AVERAGE(OFFSET($CX$3,0,0,'Données projet'!$E$13+1,1))-AVERAGE(OFFSET($H$3,0,0,'Données projet'!$E$13+1,1))</f>
        <v>455.50822833641354</v>
      </c>
      <c r="CZ121" s="60">
        <f t="shared" si="96"/>
        <v>261.14722581688039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318.18383999999946</v>
      </c>
      <c r="DQ121" s="14">
        <f t="shared" si="97"/>
        <v>74.975341168547786</v>
      </c>
      <c r="DR121" s="22">
        <f t="shared" si="70"/>
        <v>684.75224053521981</v>
      </c>
      <c r="DS121" s="60">
        <f t="shared" si="71"/>
        <v>978.08557386855318</v>
      </c>
      <c r="DT121" s="60">
        <f ca="1">AVERAGE(OFFSET($DS$3,0,0,'Données projet'!$E$14+1,1))-AVERAGE(OFFSET($H$3,0,0,'Données projet'!$E$14+1,1))</f>
        <v>502.07782026233912</v>
      </c>
      <c r="DU121" s="60">
        <f t="shared" si="98"/>
        <v>285.83623046025156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-5.3205440053716299E-14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399.92909819003523</v>
      </c>
      <c r="T122" s="60">
        <f t="shared" si="88"/>
        <v>163.7053537268381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312.82835999999946</v>
      </c>
      <c r="AK122" s="14">
        <f t="shared" si="89"/>
        <v>73.859191722393433</v>
      </c>
      <c r="AL122" s="22">
        <f t="shared" si="58"/>
        <v>673.48081924983421</v>
      </c>
      <c r="AM122" s="60">
        <f t="shared" si="59"/>
        <v>966.81415258316747</v>
      </c>
      <c r="AN122" s="60">
        <f ca="1">AVERAGE(OFFSET($AM$3,0,0,'Données projet'!$E$10+1,1))-AVERAGE(OFFSET($H$3,0,0,'Données projet'!$E$10+1,1))</f>
        <v>488.7825919901664</v>
      </c>
      <c r="AO122" s="60">
        <f t="shared" si="90"/>
        <v>278.78817181412438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303.4901999999995</v>
      </c>
      <c r="BF122" s="14">
        <f t="shared" si="91"/>
        <v>71.907650167874138</v>
      </c>
      <c r="BG122" s="22">
        <f t="shared" si="61"/>
        <v>653.81792237571324</v>
      </c>
      <c r="BH122" s="60">
        <f t="shared" si="62"/>
        <v>947.15125570904661</v>
      </c>
      <c r="BI122" s="60">
        <f ca="1">AVERAGE(OFFSET($BH$3,0,0,'Données projet'!$E$11+1,1))-AVERAGE(OFFSET($H$3,0,0,'Données projet'!$E$11+1,1))</f>
        <v>475.47920969424894</v>
      </c>
      <c r="BJ122" s="60">
        <f t="shared" si="92"/>
        <v>271.73544012419364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270.80663999999956</v>
      </c>
      <c r="CA122" s="14">
        <f t="shared" si="93"/>
        <v>65.020428921429911</v>
      </c>
      <c r="CB122" s="22">
        <f t="shared" si="64"/>
        <v>584.89881170482306</v>
      </c>
      <c r="CC122" s="60">
        <f t="shared" si="65"/>
        <v>878.23214503815643</v>
      </c>
      <c r="CD122" s="60">
        <f ca="1">AVERAGE(OFFSET($CC$3,0,0,'Données projet'!$E$12+1,1))-AVERAGE(OFFSET($H$3,0,0,'Données projet'!$E$12+1,1))</f>
        <v>428.8489304403459</v>
      </c>
      <c r="CE122" s="60">
        <f t="shared" si="94"/>
        <v>247.01165577562966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289.48295999999954</v>
      </c>
      <c r="CV122" s="14">
        <f t="shared" si="95"/>
        <v>68.967129713117401</v>
      </c>
      <c r="CW122" s="22">
        <f t="shared" si="67"/>
        <v>624.300572917012</v>
      </c>
      <c r="CX122" s="60">
        <f t="shared" si="68"/>
        <v>917.63390625034526</v>
      </c>
      <c r="CY122" s="60">
        <f ca="1">AVERAGE(OFFSET($CX$3,0,0,'Données projet'!$E$13+1,1))-AVERAGE(OFFSET($H$3,0,0,'Données projet'!$E$13+1,1))</f>
        <v>455.50822833641354</v>
      </c>
      <c r="CZ122" s="60">
        <f t="shared" si="96"/>
        <v>261.14722581688039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322.16651999999942</v>
      </c>
      <c r="DQ122" s="14">
        <f t="shared" si="97"/>
        <v>75.803963102731529</v>
      </c>
      <c r="DR122" s="22">
        <f t="shared" si="70"/>
        <v>693.13192473725633</v>
      </c>
      <c r="DS122" s="60">
        <f t="shared" si="71"/>
        <v>986.4652580705897</v>
      </c>
      <c r="DT122" s="60">
        <f ca="1">AVERAGE(OFFSET($DS$3,0,0,'Données projet'!$E$14+1,1))-AVERAGE(OFFSET($H$3,0,0,'Données projet'!$E$14+1,1))</f>
        <v>502.07782026233912</v>
      </c>
      <c r="DU122" s="60">
        <f t="shared" si="98"/>
        <v>285.83623046025156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-5.3205440053716299E-14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399.92909819003523</v>
      </c>
      <c r="T123" s="60">
        <f t="shared" si="88"/>
        <v>163.7053537268381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316.6955999999995</v>
      </c>
      <c r="AK123" s="14">
        <f t="shared" si="89"/>
        <v>74.66539417700622</v>
      </c>
      <c r="AL123" s="22">
        <f t="shared" si="58"/>
        <v>681.62039819161828</v>
      </c>
      <c r="AM123" s="60">
        <f t="shared" si="59"/>
        <v>974.95373152495154</v>
      </c>
      <c r="AN123" s="60">
        <f ca="1">AVERAGE(OFFSET($AM$3,0,0,'Données projet'!$E$10+1,1))-AVERAGE(OFFSET($H$3,0,0,'Données projet'!$E$10+1,1))</f>
        <v>488.7825919901664</v>
      </c>
      <c r="AO123" s="60">
        <f t="shared" si="90"/>
        <v>278.78817181412438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307.24199999999951</v>
      </c>
      <c r="BF123" s="14">
        <f t="shared" si="91"/>
        <v>72.692550770207717</v>
      </c>
      <c r="BG123" s="22">
        <f t="shared" si="61"/>
        <v>661.71934259144427</v>
      </c>
      <c r="BH123" s="60">
        <f t="shared" si="62"/>
        <v>955.05267592477753</v>
      </c>
      <c r="BI123" s="60">
        <f ca="1">AVERAGE(OFFSET($BH$3,0,0,'Données projet'!$E$11+1,1))-AVERAGE(OFFSET($H$3,0,0,'Données projet'!$E$11+1,1))</f>
        <v>475.47920969424894</v>
      </c>
      <c r="BJ123" s="60">
        <f t="shared" si="92"/>
        <v>271.73544012419364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274.15439999999955</v>
      </c>
      <c r="CA123" s="14">
        <f t="shared" si="93"/>
        <v>65.730152764515779</v>
      </c>
      <c r="CB123" s="22">
        <f t="shared" si="64"/>
        <v>591.96559606486414</v>
      </c>
      <c r="CC123" s="60">
        <f t="shared" si="65"/>
        <v>885.29892939819752</v>
      </c>
      <c r="CD123" s="60">
        <f ca="1">AVERAGE(OFFSET($CC$3,0,0,'Données projet'!$E$12+1,1))-AVERAGE(OFFSET($H$3,0,0,'Données projet'!$E$12+1,1))</f>
        <v>428.8489304403459</v>
      </c>
      <c r="CE123" s="60">
        <f t="shared" si="94"/>
        <v>247.01165577562966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293.06159999999949</v>
      </c>
      <c r="CV123" s="14">
        <f t="shared" si="95"/>
        <v>69.719933365116432</v>
      </c>
      <c r="CW123" s="22">
        <f t="shared" si="67"/>
        <v>631.84450394424357</v>
      </c>
      <c r="CX123" s="60">
        <f t="shared" si="68"/>
        <v>925.17783727757683</v>
      </c>
      <c r="CY123" s="60">
        <f ca="1">AVERAGE(OFFSET($CX$3,0,0,'Données projet'!$E$13+1,1))-AVERAGE(OFFSET($H$3,0,0,'Données projet'!$E$13+1,1))</f>
        <v>455.50822833641354</v>
      </c>
      <c r="CZ123" s="60">
        <f t="shared" si="96"/>
        <v>261.14722581688039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326.14919999999944</v>
      </c>
      <c r="DQ123" s="14">
        <f t="shared" si="97"/>
        <v>76.631393510479555</v>
      </c>
      <c r="DR123" s="22">
        <f t="shared" si="70"/>
        <v>701.50953369741762</v>
      </c>
      <c r="DS123" s="60">
        <f t="shared" si="71"/>
        <v>994.84286703075099</v>
      </c>
      <c r="DT123" s="60">
        <f ca="1">AVERAGE(OFFSET($DS$3,0,0,'Données projet'!$E$14+1,1))-AVERAGE(OFFSET($H$3,0,0,'Données projet'!$E$14+1,1))</f>
        <v>502.07782026233912</v>
      </c>
      <c r="DU123" s="60">
        <f t="shared" si="98"/>
        <v>285.83623046025156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-5.3205440053716299E-14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399.92909819003523</v>
      </c>
      <c r="T124" s="60">
        <f t="shared" si="88"/>
        <v>163.7053537268381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283.45823999999948</v>
      </c>
      <c r="AK124" s="14">
        <f t="shared" si="89"/>
        <v>67.697311472676276</v>
      </c>
      <c r="AL124" s="22">
        <f t="shared" si="58"/>
        <v>611.59591881491031</v>
      </c>
      <c r="AM124" s="60">
        <f t="shared" si="59"/>
        <v>904.92925214824368</v>
      </c>
      <c r="AN124" s="60">
        <f ca="1">AVERAGE(OFFSET($AM$3,0,0,'Données projet'!$E$10+1,1))-AVERAGE(OFFSET($H$3,0,0,'Données projet'!$E$10+1,1))</f>
        <v>488.7825919901664</v>
      </c>
      <c r="AO124" s="60">
        <f t="shared" si="90"/>
        <v>278.78817181412438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274.9967999999995</v>
      </c>
      <c r="BF124" s="14">
        <f t="shared" si="91"/>
        <v>65.908581953881495</v>
      </c>
      <c r="BG124" s="22">
        <f t="shared" si="61"/>
        <v>593.74354023634271</v>
      </c>
      <c r="BH124" s="60">
        <f t="shared" si="62"/>
        <v>887.07687356967608</v>
      </c>
      <c r="BI124" s="60">
        <f ca="1">AVERAGE(OFFSET($BH$3,0,0,'Données projet'!$E$11+1,1))-AVERAGE(OFFSET($H$3,0,0,'Données projet'!$E$11+1,1))</f>
        <v>475.47920969424894</v>
      </c>
      <c r="BJ124" s="60">
        <f t="shared" si="92"/>
        <v>271.73544012419364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245.3817599999995</v>
      </c>
      <c r="CA124" s="14">
        <f t="shared" si="93"/>
        <v>59.595943661626663</v>
      </c>
      <c r="CB124" s="22">
        <f t="shared" si="64"/>
        <v>531.16950054399888</v>
      </c>
      <c r="CC124" s="60">
        <f t="shared" si="65"/>
        <v>824.50283387733225</v>
      </c>
      <c r="CD124" s="60">
        <f ca="1">AVERAGE(OFFSET($CC$3,0,0,'Données projet'!$E$12+1,1))-AVERAGE(OFFSET($H$3,0,0,'Données projet'!$E$12+1,1))</f>
        <v>428.8489304403459</v>
      </c>
      <c r="CE124" s="60">
        <f t="shared" si="94"/>
        <v>247.01165577562966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262.30463999999949</v>
      </c>
      <c r="CV124" s="14">
        <f t="shared" si="95"/>
        <v>63.213381472055985</v>
      </c>
      <c r="CW124" s="22">
        <f t="shared" si="67"/>
        <v>566.94388739716328</v>
      </c>
      <c r="CX124" s="60">
        <f t="shared" si="68"/>
        <v>860.27722073049654</v>
      </c>
      <c r="CY124" s="60">
        <f ca="1">AVERAGE(OFFSET($CX$3,0,0,'Données projet'!$E$13+1,1))-AVERAGE(OFFSET($H$3,0,0,'Données projet'!$E$13+1,1))</f>
        <v>455.50822833641354</v>
      </c>
      <c r="CZ124" s="60">
        <f t="shared" si="96"/>
        <v>261.14722581688039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291.9196799999994</v>
      </c>
      <c r="DQ124" s="14">
        <f t="shared" si="97"/>
        <v>69.47983563531173</v>
      </c>
      <c r="DR124" s="22">
        <f t="shared" si="70"/>
        <v>629.43748973150025</v>
      </c>
      <c r="DS124" s="60">
        <f t="shared" si="71"/>
        <v>922.77082306483362</v>
      </c>
      <c r="DT124" s="60">
        <f ca="1">AVERAGE(OFFSET($DS$3,0,0,'Données projet'!$E$14+1,1))-AVERAGE(OFFSET($H$3,0,0,'Données projet'!$E$14+1,1))</f>
        <v>502.07782026233912</v>
      </c>
      <c r="DU124" s="60">
        <f t="shared" si="98"/>
        <v>285.83623046025156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-5.3205440053716299E-14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399.92909819003523</v>
      </c>
      <c r="T125" s="60">
        <f t="shared" si="88"/>
        <v>163.7053537268381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286.80287999999945</v>
      </c>
      <c r="AK125" s="14">
        <f t="shared" si="89"/>
        <v>68.402638264014456</v>
      </c>
      <c r="AL125" s="22">
        <f t="shared" si="58"/>
        <v>618.64961097649086</v>
      </c>
      <c r="AM125" s="60">
        <f t="shared" si="59"/>
        <v>911.98294430982423</v>
      </c>
      <c r="AN125" s="60">
        <f ca="1">AVERAGE(OFFSET($AM$3,0,0,'Données projet'!$E$10+1,1))-AVERAGE(OFFSET($H$3,0,0,'Données projet'!$E$10+1,1))</f>
        <v>488.7825919901664</v>
      </c>
      <c r="AO125" s="60">
        <f t="shared" si="90"/>
        <v>278.78817181412438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278.24159999999949</v>
      </c>
      <c r="BF125" s="14">
        <f t="shared" si="91"/>
        <v>66.595272276139681</v>
      </c>
      <c r="BG125" s="22">
        <f t="shared" si="61"/>
        <v>600.59088588094244</v>
      </c>
      <c r="BH125" s="60">
        <f t="shared" si="62"/>
        <v>893.92421921427581</v>
      </c>
      <c r="BI125" s="60">
        <f ca="1">AVERAGE(OFFSET($BH$3,0,0,'Données projet'!$E$11+1,1))-AVERAGE(OFFSET($H$3,0,0,'Données projet'!$E$11+1,1))</f>
        <v>475.47920969424894</v>
      </c>
      <c r="BJ125" s="60">
        <f t="shared" si="92"/>
        <v>271.73544012419364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248.27711999999951</v>
      </c>
      <c r="CA125" s="14">
        <f t="shared" si="93"/>
        <v>60.216863677580257</v>
      </c>
      <c r="CB125" s="22">
        <f t="shared" si="64"/>
        <v>537.29368823845141</v>
      </c>
      <c r="CC125" s="60">
        <f t="shared" si="65"/>
        <v>830.62702157178478</v>
      </c>
      <c r="CD125" s="60">
        <f ca="1">AVERAGE(OFFSET($CC$3,0,0,'Données projet'!$E$12+1,1))-AVERAGE(OFFSET($H$3,0,0,'Données projet'!$E$12+1,1))</f>
        <v>428.8489304403459</v>
      </c>
      <c r="CE125" s="60">
        <f t="shared" si="94"/>
        <v>247.01165577562966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265.39967999999948</v>
      </c>
      <c r="CV125" s="14">
        <f t="shared" si="95"/>
        <v>63.87199095821434</v>
      </c>
      <c r="CW125" s="22">
        <f t="shared" si="67"/>
        <v>573.48149358555565</v>
      </c>
      <c r="CX125" s="60">
        <f t="shared" si="68"/>
        <v>866.81482691888891</v>
      </c>
      <c r="CY125" s="60">
        <f ca="1">AVERAGE(OFFSET($CX$3,0,0,'Données projet'!$E$13+1,1))-AVERAGE(OFFSET($H$3,0,0,'Données projet'!$E$13+1,1))</f>
        <v>455.50822833641354</v>
      </c>
      <c r="CZ125" s="60">
        <f t="shared" si="96"/>
        <v>261.14722581688039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295.3641599999994</v>
      </c>
      <c r="DQ125" s="14">
        <f t="shared" si="97"/>
        <v>70.203734243178047</v>
      </c>
      <c r="DR125" s="22">
        <f t="shared" si="70"/>
        <v>636.6974158068673</v>
      </c>
      <c r="DS125" s="60">
        <f t="shared" si="71"/>
        <v>930.03074914020067</v>
      </c>
      <c r="DT125" s="60">
        <f ca="1">AVERAGE(OFFSET($DS$3,0,0,'Données projet'!$E$14+1,1))-AVERAGE(OFFSET($H$3,0,0,'Données projet'!$E$14+1,1))</f>
        <v>502.07782026233912</v>
      </c>
      <c r="DU125" s="60">
        <f t="shared" si="98"/>
        <v>285.83623046025156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-5.3205440053716299E-14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399.92909819003523</v>
      </c>
      <c r="T126" s="60">
        <f t="shared" si="88"/>
        <v>163.7053537268381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290.14751999999947</v>
      </c>
      <c r="AK126" s="14">
        <f t="shared" si="89"/>
        <v>69.107008247100097</v>
      </c>
      <c r="AL126" s="22">
        <f t="shared" si="58"/>
        <v>625.70163669703174</v>
      </c>
      <c r="AM126" s="60">
        <f t="shared" si="59"/>
        <v>919.034970030365</v>
      </c>
      <c r="AN126" s="60">
        <f ca="1">AVERAGE(OFFSET($AM$3,0,0,'Données projet'!$E$10+1,1))-AVERAGE(OFFSET($H$3,0,0,'Données projet'!$E$10+1,1))</f>
        <v>488.7825919901664</v>
      </c>
      <c r="AO126" s="60">
        <f t="shared" si="90"/>
        <v>278.78817181412438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281.48639999999949</v>
      </c>
      <c r="BF126" s="14">
        <f t="shared" si="91"/>
        <v>67.281031071373235</v>
      </c>
      <c r="BG126" s="22">
        <f t="shared" si="61"/>
        <v>607.43660911597419</v>
      </c>
      <c r="BH126" s="60">
        <f t="shared" si="62"/>
        <v>900.76994244930756</v>
      </c>
      <c r="BI126" s="60">
        <f ca="1">AVERAGE(OFFSET($BH$3,0,0,'Données projet'!$E$11+1,1))-AVERAGE(OFFSET($H$3,0,0,'Données projet'!$E$11+1,1))</f>
        <v>475.47920969424894</v>
      </c>
      <c r="BJ126" s="60">
        <f t="shared" si="92"/>
        <v>271.73544012419364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251.1724799999995</v>
      </c>
      <c r="CA126" s="14">
        <f t="shared" si="93"/>
        <v>60.836941386956575</v>
      </c>
      <c r="CB126" s="22">
        <f t="shared" si="64"/>
        <v>543.41640891561519</v>
      </c>
      <c r="CC126" s="60">
        <f t="shared" si="65"/>
        <v>836.74974224894845</v>
      </c>
      <c r="CD126" s="60">
        <f ca="1">AVERAGE(OFFSET($CC$3,0,0,'Données projet'!$E$12+1,1))-AVERAGE(OFFSET($H$3,0,0,'Données projet'!$E$12+1,1))</f>
        <v>428.8489304403459</v>
      </c>
      <c r="CE126" s="60">
        <f t="shared" si="94"/>
        <v>247.01165577562966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268.49471999999946</v>
      </c>
      <c r="CV126" s="14">
        <f t="shared" si="95"/>
        <v>64.529707010294615</v>
      </c>
      <c r="CW126" s="22">
        <f t="shared" si="67"/>
        <v>580.01754370959543</v>
      </c>
      <c r="CX126" s="60">
        <f t="shared" si="68"/>
        <v>873.35087704292869</v>
      </c>
      <c r="CY126" s="60">
        <f ca="1">AVERAGE(OFFSET($CX$3,0,0,'Données projet'!$E$13+1,1))-AVERAGE(OFFSET($H$3,0,0,'Données projet'!$E$13+1,1))</f>
        <v>455.50822833641354</v>
      </c>
      <c r="CZ126" s="60">
        <f t="shared" si="96"/>
        <v>261.14722581688039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298.8086399999994</v>
      </c>
      <c r="DQ126" s="14">
        <f t="shared" si="97"/>
        <v>70.926650849267929</v>
      </c>
      <c r="DR126" s="22">
        <f t="shared" si="70"/>
        <v>643.95563156247397</v>
      </c>
      <c r="DS126" s="60">
        <f t="shared" si="71"/>
        <v>937.28896489580734</v>
      </c>
      <c r="DT126" s="60">
        <f ca="1">AVERAGE(OFFSET($DS$3,0,0,'Données projet'!$E$14+1,1))-AVERAGE(OFFSET($H$3,0,0,'Données projet'!$E$14+1,1))</f>
        <v>502.07782026233912</v>
      </c>
      <c r="DU126" s="60">
        <f t="shared" si="98"/>
        <v>285.83623046025156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-5.3205440053716299E-14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399.92909819003523</v>
      </c>
      <c r="T127" s="60">
        <f t="shared" si="88"/>
        <v>163.7053537268381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293.49215999999944</v>
      </c>
      <c r="AK127" s="14">
        <f t="shared" si="89"/>
        <v>69.810433727546396</v>
      </c>
      <c r="AL127" s="22">
        <f t="shared" si="58"/>
        <v>632.75201740880891</v>
      </c>
      <c r="AM127" s="60">
        <f t="shared" si="59"/>
        <v>926.08535074214228</v>
      </c>
      <c r="AN127" s="60">
        <f ca="1">AVERAGE(OFFSET($AM$3,0,0,'Données projet'!$E$10+1,1))-AVERAGE(OFFSET($H$3,0,0,'Données projet'!$E$10+1,1))</f>
        <v>488.7825919901664</v>
      </c>
      <c r="AO127" s="60">
        <f t="shared" si="90"/>
        <v>278.78817181412438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284.73119999999943</v>
      </c>
      <c r="BF127" s="14">
        <f t="shared" si="91"/>
        <v>67.965870320050826</v>
      </c>
      <c r="BG127" s="22">
        <f t="shared" si="61"/>
        <v>614.28073080742081</v>
      </c>
      <c r="BH127" s="60">
        <f t="shared" si="62"/>
        <v>907.61406414075418</v>
      </c>
      <c r="BI127" s="60">
        <f ca="1">AVERAGE(OFFSET($BH$3,0,0,'Données projet'!$E$11+1,1))-AVERAGE(OFFSET($H$3,0,0,'Données projet'!$E$11+1,1))</f>
        <v>475.47920969424894</v>
      </c>
      <c r="BJ127" s="60">
        <f t="shared" si="92"/>
        <v>271.73544012419364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254.06783999999948</v>
      </c>
      <c r="CA127" s="14">
        <f t="shared" si="93"/>
        <v>61.456187622750612</v>
      </c>
      <c r="CB127" s="22">
        <f t="shared" si="64"/>
        <v>549.53768144295634</v>
      </c>
      <c r="CC127" s="60">
        <f t="shared" si="65"/>
        <v>842.87101477628971</v>
      </c>
      <c r="CD127" s="60">
        <f ca="1">AVERAGE(OFFSET($CC$3,0,0,'Données projet'!$E$12+1,1))-AVERAGE(OFFSET($H$3,0,0,'Données projet'!$E$12+1,1))</f>
        <v>428.8489304403459</v>
      </c>
      <c r="CE127" s="60">
        <f t="shared" si="94"/>
        <v>247.01165577562966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271.5897599999995</v>
      </c>
      <c r="CV127" s="14">
        <f t="shared" si="95"/>
        <v>65.186541118848012</v>
      </c>
      <c r="CW127" s="22">
        <f t="shared" si="67"/>
        <v>586.55205778199274</v>
      </c>
      <c r="CX127" s="60">
        <f t="shared" si="68"/>
        <v>879.885391115326</v>
      </c>
      <c r="CY127" s="60">
        <f ca="1">AVERAGE(OFFSET($CX$3,0,0,'Données projet'!$E$13+1,1))-AVERAGE(OFFSET($H$3,0,0,'Données projet'!$E$13+1,1))</f>
        <v>455.50822833641354</v>
      </c>
      <c r="CZ127" s="60">
        <f t="shared" si="96"/>
        <v>261.14722581688039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302.2531199999994</v>
      </c>
      <c r="DQ127" s="14">
        <f t="shared" si="97"/>
        <v>71.648598083211283</v>
      </c>
      <c r="DR127" s="22">
        <f t="shared" si="70"/>
        <v>651.21215899492529</v>
      </c>
      <c r="DS127" s="60">
        <f t="shared" si="71"/>
        <v>944.54549232825866</v>
      </c>
      <c r="DT127" s="60">
        <f ca="1">AVERAGE(OFFSET($DS$3,0,0,'Données projet'!$E$14+1,1))-AVERAGE(OFFSET($H$3,0,0,'Données projet'!$E$14+1,1))</f>
        <v>502.07782026233912</v>
      </c>
      <c r="DU127" s="60">
        <f t="shared" si="98"/>
        <v>285.83623046025156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-5.3205440053716299E-14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399.92909819003523</v>
      </c>
      <c r="T128" s="60">
        <f t="shared" si="88"/>
        <v>163.7053537268381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296.83679999999941</v>
      </c>
      <c r="AK128" s="14">
        <f t="shared" si="89"/>
        <v>70.512926714351124</v>
      </c>
      <c r="AL128" s="22">
        <f t="shared" si="58"/>
        <v>639.80077402749373</v>
      </c>
      <c r="AM128" s="60">
        <f t="shared" si="59"/>
        <v>933.1341073608271</v>
      </c>
      <c r="AN128" s="60">
        <f ca="1">AVERAGE(OFFSET($AM$3,0,0,'Données projet'!$E$10+1,1))-AVERAGE(OFFSET($H$3,0,0,'Données projet'!$E$10+1,1))</f>
        <v>488.7825919901664</v>
      </c>
      <c r="AO128" s="60">
        <f t="shared" si="90"/>
        <v>278.78817181412438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287.97599999999943</v>
      </c>
      <c r="BF128" s="14">
        <f t="shared" si="91"/>
        <v>68.649801713863027</v>
      </c>
      <c r="BG128" s="22">
        <f t="shared" si="61"/>
        <v>621.12327131831046</v>
      </c>
      <c r="BH128" s="60">
        <f t="shared" si="62"/>
        <v>914.45660465164383</v>
      </c>
      <c r="BI128" s="60">
        <f ca="1">AVERAGE(OFFSET($BH$3,0,0,'Données projet'!$E$11+1,1))-AVERAGE(OFFSET($H$3,0,0,'Données projet'!$E$11+1,1))</f>
        <v>475.47920969424894</v>
      </c>
      <c r="BJ128" s="60">
        <f t="shared" si="92"/>
        <v>271.73544012419364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256.96319999999946</v>
      </c>
      <c r="CA128" s="14">
        <f t="shared" si="93"/>
        <v>62.07461295683791</v>
      </c>
      <c r="CB128" s="22">
        <f t="shared" si="64"/>
        <v>555.65752423315837</v>
      </c>
      <c r="CC128" s="60">
        <f t="shared" si="65"/>
        <v>848.99085756649174</v>
      </c>
      <c r="CD128" s="60">
        <f ca="1">AVERAGE(OFFSET($CC$3,0,0,'Données projet'!$E$12+1,1))-AVERAGE(OFFSET($H$3,0,0,'Données projet'!$E$12+1,1))</f>
        <v>428.8489304403459</v>
      </c>
      <c r="CE128" s="60">
        <f t="shared" si="94"/>
        <v>247.01165577562966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274.68479999999943</v>
      </c>
      <c r="CV128" s="14">
        <f t="shared" si="95"/>
        <v>65.842504497456545</v>
      </c>
      <c r="CW128" s="22">
        <f t="shared" si="67"/>
        <v>593.08505533306914</v>
      </c>
      <c r="CX128" s="60">
        <f t="shared" si="68"/>
        <v>886.41838866640251</v>
      </c>
      <c r="CY128" s="60">
        <f ca="1">AVERAGE(OFFSET($CX$3,0,0,'Données projet'!$E$13+1,1))-AVERAGE(OFFSET($H$3,0,0,'Données projet'!$E$13+1,1))</f>
        <v>455.50822833641354</v>
      </c>
      <c r="CZ128" s="60">
        <f t="shared" si="96"/>
        <v>261.14722581688039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305.69759999999934</v>
      </c>
      <c r="DQ128" s="14">
        <f t="shared" si="97"/>
        <v>72.369588270212233</v>
      </c>
      <c r="DR128" s="22">
        <f t="shared" si="70"/>
        <v>658.46701957061839</v>
      </c>
      <c r="DS128" s="60">
        <f t="shared" si="71"/>
        <v>951.80035290395176</v>
      </c>
      <c r="DT128" s="60">
        <f ca="1">AVERAGE(OFFSET($DS$3,0,0,'Données projet'!$E$14+1,1))-AVERAGE(OFFSET($H$3,0,0,'Données projet'!$E$14+1,1))</f>
        <v>502.07782026233912</v>
      </c>
      <c r="DU128" s="60">
        <f t="shared" si="98"/>
        <v>285.83623046025156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-5.3205440053716299E-14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399.92909819003523</v>
      </c>
      <c r="T129" s="60">
        <f t="shared" si="88"/>
        <v>163.7053537268381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300.18143999999944</v>
      </c>
      <c r="AK129" s="14">
        <f t="shared" si="89"/>
        <v>71.214498930305894</v>
      </c>
      <c r="AL129" s="22">
        <f t="shared" si="58"/>
        <v>646.84792697028172</v>
      </c>
      <c r="AM129" s="60">
        <f t="shared" si="59"/>
        <v>940.18126030361509</v>
      </c>
      <c r="AN129" s="60">
        <f ca="1">AVERAGE(OFFSET($AM$3,0,0,'Données projet'!$E$10+1,1))-AVERAGE(OFFSET($H$3,0,0,'Données projet'!$E$10+1,1))</f>
        <v>488.7825919901664</v>
      </c>
      <c r="AO129" s="60">
        <f t="shared" si="90"/>
        <v>278.78817181412438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291.22079999999943</v>
      </c>
      <c r="BF129" s="14">
        <f t="shared" si="91"/>
        <v>69.33283666585649</v>
      </c>
      <c r="BG129" s="22">
        <f t="shared" si="61"/>
        <v>627.96425052636573</v>
      </c>
      <c r="BH129" s="60">
        <f t="shared" si="62"/>
        <v>921.29758385969899</v>
      </c>
      <c r="BI129" s="60">
        <f ca="1">AVERAGE(OFFSET($BH$3,0,0,'Données projet'!$E$11+1,1))-AVERAGE(OFFSET($H$3,0,0,'Données projet'!$E$11+1,1))</f>
        <v>475.47920969424894</v>
      </c>
      <c r="BJ129" s="60">
        <f t="shared" si="92"/>
        <v>271.73544012419364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259.85855999999944</v>
      </c>
      <c r="CA129" s="14">
        <f t="shared" si="93"/>
        <v>62.692227709138365</v>
      </c>
      <c r="CB129" s="22">
        <f t="shared" si="64"/>
        <v>561.77595526008167</v>
      </c>
      <c r="CC129" s="60">
        <f t="shared" si="65"/>
        <v>855.10928859341493</v>
      </c>
      <c r="CD129" s="60">
        <f ca="1">AVERAGE(OFFSET($CC$3,0,0,'Données projet'!$E$12+1,1))-AVERAGE(OFFSET($H$3,0,0,'Données projet'!$E$12+1,1))</f>
        <v>428.8489304403459</v>
      </c>
      <c r="CE129" s="60">
        <f t="shared" si="94"/>
        <v>247.01165577562966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277.77983999999947</v>
      </c>
      <c r="CV129" s="14">
        <f t="shared" si="95"/>
        <v>66.497608092453063</v>
      </c>
      <c r="CW129" s="22">
        <f t="shared" si="67"/>
        <v>599.61655542768813</v>
      </c>
      <c r="CX129" s="60">
        <f t="shared" si="68"/>
        <v>892.94988876102138</v>
      </c>
      <c r="CY129" s="60">
        <f ca="1">AVERAGE(OFFSET($CX$3,0,0,'Données projet'!$E$13+1,1))-AVERAGE(OFFSET($H$3,0,0,'Données projet'!$E$13+1,1))</f>
        <v>455.50822833641354</v>
      </c>
      <c r="CZ129" s="60">
        <f t="shared" si="96"/>
        <v>261.14722581688039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309.14207999999934</v>
      </c>
      <c r="DQ129" s="14">
        <f t="shared" si="97"/>
        <v>73.089633441733085</v>
      </c>
      <c r="DR129" s="22">
        <f t="shared" si="70"/>
        <v>665.72023424435065</v>
      </c>
      <c r="DS129" s="60">
        <f t="shared" si="71"/>
        <v>959.05356757768391</v>
      </c>
      <c r="DT129" s="60">
        <f ca="1">AVERAGE(OFFSET($DS$3,0,0,'Données projet'!$E$14+1,1))-AVERAGE(OFFSET($H$3,0,0,'Données projet'!$E$14+1,1))</f>
        <v>502.07782026233912</v>
      </c>
      <c r="DU129" s="60">
        <f t="shared" si="98"/>
        <v>285.83623046025156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-5.3205440053716299E-14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399.92909819003523</v>
      </c>
      <c r="T130" s="60">
        <f t="shared" si="88"/>
        <v>163.7053537268381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303.52607999999941</v>
      </c>
      <c r="AK130" s="14">
        <f t="shared" si="89"/>
        <v>71.915161821928919</v>
      </c>
      <c r="AL130" s="22">
        <f t="shared" si="58"/>
        <v>653.89349617319181</v>
      </c>
      <c r="AM130" s="60">
        <f t="shared" si="59"/>
        <v>947.22682950652506</v>
      </c>
      <c r="AN130" s="60">
        <f ca="1">AVERAGE(OFFSET($AM$3,0,0,'Données projet'!$E$10+1,1))-AVERAGE(OFFSET($H$3,0,0,'Données projet'!$E$10+1,1))</f>
        <v>488.7825919901664</v>
      </c>
      <c r="AO130" s="60">
        <f t="shared" si="90"/>
        <v>278.78817181412438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294.46559999999943</v>
      </c>
      <c r="BF130" s="14">
        <f t="shared" si="91"/>
        <v>70.0149863201041</v>
      </c>
      <c r="BG130" s="22">
        <f t="shared" si="61"/>
        <v>634.80368784084692</v>
      </c>
      <c r="BH130" s="60">
        <f t="shared" si="62"/>
        <v>928.13702117418029</v>
      </c>
      <c r="BI130" s="60">
        <f ca="1">AVERAGE(OFFSET($BH$3,0,0,'Données projet'!$E$11+1,1))-AVERAGE(OFFSET($H$3,0,0,'Données projet'!$E$11+1,1))</f>
        <v>475.47920969424894</v>
      </c>
      <c r="BJ130" s="60">
        <f t="shared" si="92"/>
        <v>271.73544012419364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262.75391999999948</v>
      </c>
      <c r="CA130" s="14">
        <f t="shared" si="93"/>
        <v>63.309041956360211</v>
      </c>
      <c r="CB130" s="22">
        <f t="shared" si="64"/>
        <v>567.89299207399313</v>
      </c>
      <c r="CC130" s="60">
        <f t="shared" si="65"/>
        <v>861.22632540732639</v>
      </c>
      <c r="CD130" s="60">
        <f ca="1">AVERAGE(OFFSET($CC$3,0,0,'Données projet'!$E$12+1,1))-AVERAGE(OFFSET($H$3,0,0,'Données projet'!$E$12+1,1))</f>
        <v>428.8489304403459</v>
      </c>
      <c r="CE130" s="60">
        <f t="shared" si="94"/>
        <v>247.01165577562966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280.87487999999945</v>
      </c>
      <c r="CV130" s="14">
        <f t="shared" si="95"/>
        <v>67.151862592195727</v>
      </c>
      <c r="CW130" s="22">
        <f t="shared" si="67"/>
        <v>606.1465766814066</v>
      </c>
      <c r="CX130" s="60">
        <f t="shared" si="68"/>
        <v>899.47991001473997</v>
      </c>
      <c r="CY130" s="60">
        <f ca="1">AVERAGE(OFFSET($CX$3,0,0,'Données projet'!$E$13+1,1))-AVERAGE(OFFSET($H$3,0,0,'Données projet'!$E$13+1,1))</f>
        <v>455.50822833641354</v>
      </c>
      <c r="CZ130" s="60">
        <f t="shared" si="96"/>
        <v>261.14722581688039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312.58655999999934</v>
      </c>
      <c r="DQ130" s="14">
        <f t="shared" si="97"/>
        <v>73.808745345687839</v>
      </c>
      <c r="DR130" s="22">
        <f t="shared" si="70"/>
        <v>672.97182347707178</v>
      </c>
      <c r="DS130" s="60">
        <f t="shared" si="71"/>
        <v>966.30515681040515</v>
      </c>
      <c r="DT130" s="60">
        <f ca="1">AVERAGE(OFFSET($DS$3,0,0,'Données projet'!$E$14+1,1))-AVERAGE(OFFSET($H$3,0,0,'Données projet'!$E$14+1,1))</f>
        <v>502.07782026233912</v>
      </c>
      <c r="DU130" s="60">
        <f t="shared" si="98"/>
        <v>285.83623046025156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-5.3205440053716299E-14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399.92909819003523</v>
      </c>
      <c r="T131" s="60">
        <f t="shared" si="88"/>
        <v>163.7053537268381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306.87071999999944</v>
      </c>
      <c r="AK131" s="14">
        <f t="shared" si="89"/>
        <v>72.614926568946714</v>
      </c>
      <c r="AL131" s="22">
        <f t="shared" si="58"/>
        <v>660.93750110758117</v>
      </c>
      <c r="AM131" s="60">
        <f t="shared" si="59"/>
        <v>954.27083444091454</v>
      </c>
      <c r="AN131" s="60">
        <f ca="1">AVERAGE(OFFSET($AM$3,0,0,'Données projet'!$E$10+1,1))-AVERAGE(OFFSET($H$3,0,0,'Données projet'!$E$10+1,1))</f>
        <v>488.7825919901664</v>
      </c>
      <c r="AO131" s="60">
        <f t="shared" si="90"/>
        <v>278.78817181412438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297.71039999999937</v>
      </c>
      <c r="BF131" s="14">
        <f t="shared" si="91"/>
        <v>70.696261560936534</v>
      </c>
      <c r="BG131" s="22">
        <f t="shared" si="61"/>
        <v>641.64160221862994</v>
      </c>
      <c r="BH131" s="60">
        <f t="shared" si="62"/>
        <v>934.9749355519632</v>
      </c>
      <c r="BI131" s="60">
        <f ca="1">AVERAGE(OFFSET($BH$3,0,0,'Données projet'!$E$11+1,1))-AVERAGE(OFFSET($H$3,0,0,'Données projet'!$E$11+1,1))</f>
        <v>475.47920969424894</v>
      </c>
      <c r="BJ131" s="60">
        <f t="shared" si="92"/>
        <v>271.73544012419364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265.64927999999946</v>
      </c>
      <c r="CA131" s="14">
        <f t="shared" si="93"/>
        <v>63.925065540346907</v>
      </c>
      <c r="CB131" s="22">
        <f t="shared" si="64"/>
        <v>574.00865181610322</v>
      </c>
      <c r="CC131" s="60">
        <f t="shared" si="65"/>
        <v>867.3419851494366</v>
      </c>
      <c r="CD131" s="60">
        <f ca="1">AVERAGE(OFFSET($CC$3,0,0,'Données projet'!$E$12+1,1))-AVERAGE(OFFSET($H$3,0,0,'Données projet'!$E$12+1,1))</f>
        <v>428.8489304403459</v>
      </c>
      <c r="CE131" s="60">
        <f t="shared" si="94"/>
        <v>247.01165577562966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283.96991999999943</v>
      </c>
      <c r="CV131" s="14">
        <f t="shared" si="95"/>
        <v>67.805278435922148</v>
      </c>
      <c r="CW131" s="22">
        <f t="shared" si="67"/>
        <v>612.67513727589676</v>
      </c>
      <c r="CX131" s="60">
        <f t="shared" si="68"/>
        <v>906.00847060923002</v>
      </c>
      <c r="CY131" s="60">
        <f ca="1">AVERAGE(OFFSET($CX$3,0,0,'Données projet'!$E$13+1,1))-AVERAGE(OFFSET($H$3,0,0,'Données projet'!$E$13+1,1))</f>
        <v>455.50822833641354</v>
      </c>
      <c r="CZ131" s="60">
        <f t="shared" si="96"/>
        <v>261.14722581688039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316.03103999999934</v>
      </c>
      <c r="DQ131" s="14">
        <f t="shared" si="97"/>
        <v>74.526935456174002</v>
      </c>
      <c r="DR131" s="22">
        <f t="shared" si="70"/>
        <v>680.22180725283522</v>
      </c>
      <c r="DS131" s="60">
        <f t="shared" si="71"/>
        <v>973.55514058616859</v>
      </c>
      <c r="DT131" s="60">
        <f ca="1">AVERAGE(OFFSET($DS$3,0,0,'Données projet'!$E$14+1,1))-AVERAGE(OFFSET($H$3,0,0,'Données projet'!$E$14+1,1))</f>
        <v>502.07782026233912</v>
      </c>
      <c r="DU131" s="60">
        <f t="shared" si="98"/>
        <v>285.83623046025156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-5.3205440053716299E-14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399.92909819003523</v>
      </c>
      <c r="T132" s="60">
        <f t="shared" si="88"/>
        <v>163.7053537268381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310.21535999999941</v>
      </c>
      <c r="AK132" s="14">
        <f t="shared" si="89"/>
        <v>73.313804093350882</v>
      </c>
      <c r="AL132" s="22">
        <f t="shared" ref="AL132:AL153" si="112">(AJ132+AK132)*0.475*44/12</f>
        <v>667.97996079591837</v>
      </c>
      <c r="AM132" s="60">
        <f t="shared" ref="AM132:AM195" si="113">AL132+(AD132+AE132)*44/12</f>
        <v>961.31329412925174</v>
      </c>
      <c r="AN132" s="60">
        <f ca="1">AVERAGE(OFFSET($AM$3,0,0,'Données projet'!$E$10+1,1))-AVERAGE(OFFSET($H$3,0,0,'Données projet'!$E$10+1,1))</f>
        <v>488.7825919901664</v>
      </c>
      <c r="AO132" s="60">
        <f t="shared" si="90"/>
        <v>278.78817181412438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300.95519999999942</v>
      </c>
      <c r="BF132" s="14">
        <f t="shared" si="91"/>
        <v>71.376673021759657</v>
      </c>
      <c r="BG132" s="22">
        <f t="shared" ref="BG132:BG153" si="115">(BE132+BF132)*0.475*44/12</f>
        <v>648.47801217956373</v>
      </c>
      <c r="BH132" s="60">
        <f t="shared" ref="BH132:BH195" si="116">BG132+(AY132+AZ132)*44/12</f>
        <v>941.81134551289711</v>
      </c>
      <c r="BI132" s="60">
        <f ca="1">AVERAGE(OFFSET($BH$3,0,0,'Données projet'!$E$11+1,1))-AVERAGE(OFFSET($H$3,0,0,'Données projet'!$E$11+1,1))</f>
        <v>475.47920969424894</v>
      </c>
      <c r="BJ132" s="60">
        <f t="shared" si="92"/>
        <v>271.73544012419364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268.54463999999945</v>
      </c>
      <c r="CA132" s="14">
        <f t="shared" si="93"/>
        <v>64.540308076050593</v>
      </c>
      <c r="CB132" s="22">
        <f t="shared" ref="CB132:CB153" si="118">(BZ132+CA132)*0.475*44/12</f>
        <v>580.12295123245383</v>
      </c>
      <c r="CC132" s="60">
        <f t="shared" ref="CC132:CC195" si="119">CB132+(BT132+BU132)*44/12</f>
        <v>873.4562845657872</v>
      </c>
      <c r="CD132" s="60">
        <f ca="1">AVERAGE(OFFSET($CC$3,0,0,'Données projet'!$E$12+1,1))-AVERAGE(OFFSET($H$3,0,0,'Données projet'!$E$12+1,1))</f>
        <v>428.8489304403459</v>
      </c>
      <c r="CE132" s="60">
        <f t="shared" si="94"/>
        <v>247.01165577562966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287.06495999999942</v>
      </c>
      <c r="CV132" s="14">
        <f t="shared" si="95"/>
        <v>68.457865822206202</v>
      </c>
      <c r="CW132" s="22">
        <f t="shared" ref="CW132:CW153" si="121">(CU132+CV132)*0.475*44/12</f>
        <v>619.20225497367471</v>
      </c>
      <c r="CX132" s="60">
        <f t="shared" ref="CX132:CX195" si="122">CW132+(CO132+CP132)*44/12</f>
        <v>912.53558830700808</v>
      </c>
      <c r="CY132" s="60">
        <f ca="1">AVERAGE(OFFSET($CX$3,0,0,'Données projet'!$E$13+1,1))-AVERAGE(OFFSET($H$3,0,0,'Données projet'!$E$13+1,1))</f>
        <v>455.50822833641354</v>
      </c>
      <c r="CZ132" s="60">
        <f t="shared" si="96"/>
        <v>261.14722581688039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319.47551999999928</v>
      </c>
      <c r="DQ132" s="14">
        <f t="shared" si="97"/>
        <v>75.244214982768113</v>
      </c>
      <c r="DR132" s="22">
        <f t="shared" ref="DR132:DR153" si="124">(DP132+DQ132)*0.475*44/12</f>
        <v>687.47020509498645</v>
      </c>
      <c r="DS132" s="60">
        <f t="shared" ref="DS132:DS195" si="125">DR132+(DJ132+DK132)*44/12</f>
        <v>980.80353842831983</v>
      </c>
      <c r="DT132" s="60">
        <f ca="1">AVERAGE(OFFSET($DS$3,0,0,'Données projet'!$E$14+1,1))-AVERAGE(OFFSET($H$3,0,0,'Données projet'!$E$14+1,1))</f>
        <v>502.07782026233912</v>
      </c>
      <c r="DU132" s="60">
        <f t="shared" si="98"/>
        <v>285.83623046025156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-5.3205440053716299E-14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399.92909819003523</v>
      </c>
      <c r="T133" s="60">
        <f t="shared" ref="T133:T196" si="142">$T$3</f>
        <v>163.7053537268381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313.55999999999938</v>
      </c>
      <c r="AK133" s="14">
        <f t="shared" ref="AK133:AK153" si="143">EXP(-1.0587+0.8836*LN(AJ133)+0.284)</f>
        <v>74.011805068053661</v>
      </c>
      <c r="AL133" s="22">
        <f t="shared" si="112"/>
        <v>675.02089382685904</v>
      </c>
      <c r="AM133" s="60">
        <f t="shared" si="113"/>
        <v>968.35422716019229</v>
      </c>
      <c r="AN133" s="60">
        <f ca="1">AVERAGE(OFFSET($AM$3,0,0,'Données projet'!$E$10+1,1))-AVERAGE(OFFSET($H$3,0,0,'Données projet'!$E$10+1,1))</f>
        <v>488.7825919901664</v>
      </c>
      <c r="AO133" s="60">
        <f t="shared" ref="AO133:AO196" si="144">$AO$3</f>
        <v>278.78817181412438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304.19999999999936</v>
      </c>
      <c r="BF133" s="14">
        <f t="shared" ref="BF133:BF153" si="145">EXP(-1.0587+0.8836*LN(BE133)+0.284)</f>
        <v>72.056231093480946</v>
      </c>
      <c r="BG133" s="22">
        <f t="shared" si="115"/>
        <v>655.31293582114483</v>
      </c>
      <c r="BH133" s="60">
        <f t="shared" si="116"/>
        <v>948.6462691544782</v>
      </c>
      <c r="BI133" s="60">
        <f ca="1">AVERAGE(OFFSET($BH$3,0,0,'Données projet'!$E$11+1,1))-AVERAGE(OFFSET($H$3,0,0,'Données projet'!$E$11+1,1))</f>
        <v>475.47920969424894</v>
      </c>
      <c r="BJ133" s="60">
        <f t="shared" ref="BJ133:BJ196" si="146">$BJ$3</f>
        <v>271.73544012419364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271.43999999999943</v>
      </c>
      <c r="CA133" s="14">
        <f t="shared" ref="CA133:CA153" si="147">EXP(-1.0587+0.8836*LN(BZ133)+0.284)</f>
        <v>65.154778959151116</v>
      </c>
      <c r="CB133" s="22">
        <f t="shared" si="118"/>
        <v>586.23590668718714</v>
      </c>
      <c r="CC133" s="60">
        <f t="shared" si="119"/>
        <v>879.56924002052051</v>
      </c>
      <c r="CD133" s="60">
        <f ca="1">AVERAGE(OFFSET($CC$3,0,0,'Données projet'!$E$12+1,1))-AVERAGE(OFFSET($H$3,0,0,'Données projet'!$E$12+1,1))</f>
        <v>428.8489304403459</v>
      </c>
      <c r="CE133" s="60">
        <f t="shared" ref="CE133:CE196" si="148">$CE$3</f>
        <v>247.01165577562966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290.1599999999994</v>
      </c>
      <c r="CV133" s="14">
        <f t="shared" ref="CV133:CV153" si="149">EXP(-1.0587+0.8836*LN(CU133)+0.284)</f>
        <v>69.10963471703981</v>
      </c>
      <c r="CW133" s="22">
        <f t="shared" si="121"/>
        <v>625.72794713217661</v>
      </c>
      <c r="CX133" s="60">
        <f t="shared" si="122"/>
        <v>919.06128046550998</v>
      </c>
      <c r="CY133" s="60">
        <f ca="1">AVERAGE(OFFSET($CX$3,0,0,'Données projet'!$E$13+1,1))-AVERAGE(OFFSET($H$3,0,0,'Données projet'!$E$13+1,1))</f>
        <v>455.50822833641354</v>
      </c>
      <c r="CZ133" s="60">
        <f t="shared" ref="CZ133:CZ196" si="150">$CZ$3</f>
        <v>261.14722581688039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322.91999999999928</v>
      </c>
      <c r="DQ133" s="14">
        <f t="shared" ref="DQ133:DQ153" si="151">EXP(-1.0587+0.8836*LN(DP133)+0.284)</f>
        <v>75.960594879408617</v>
      </c>
      <c r="DR133" s="22">
        <f t="shared" si="124"/>
        <v>694.71703608163534</v>
      </c>
      <c r="DS133" s="60">
        <f t="shared" si="125"/>
        <v>988.0503694149686</v>
      </c>
      <c r="DT133" s="60">
        <f ca="1">AVERAGE(OFFSET($DS$3,0,0,'Données projet'!$E$14+1,1))-AVERAGE(OFFSET($H$3,0,0,'Données projet'!$E$14+1,1))</f>
        <v>502.07782026233912</v>
      </c>
      <c r="DU133" s="60">
        <f t="shared" ref="DU133:DU196" si="152">$DU$3</f>
        <v>285.83623046025156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-5.3205440053716299E-14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399.92909819003523</v>
      </c>
      <c r="T134" s="60">
        <f t="shared" si="142"/>
        <v>163.7053537268381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283.98083999999938</v>
      </c>
      <c r="AK134" s="14">
        <f t="shared" si="143"/>
        <v>67.80758236198777</v>
      </c>
      <c r="AL134" s="22">
        <f t="shared" si="112"/>
        <v>612.69816894712756</v>
      </c>
      <c r="AM134" s="60">
        <f t="shared" si="113"/>
        <v>906.03150228046093</v>
      </c>
      <c r="AN134" s="60">
        <f ca="1">AVERAGE(OFFSET($AM$3,0,0,'Données projet'!$E$10+1,1))-AVERAGE(OFFSET($H$3,0,0,'Données projet'!$E$10+1,1))</f>
        <v>488.7825919901664</v>
      </c>
      <c r="AO134" s="60">
        <f t="shared" si="144"/>
        <v>278.78817181412438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275.50379999999939</v>
      </c>
      <c r="BF134" s="14">
        <f t="shared" si="145"/>
        <v>66.015939215007748</v>
      </c>
      <c r="BG134" s="22">
        <f t="shared" si="115"/>
        <v>594.81354579947072</v>
      </c>
      <c r="BH134" s="60">
        <f t="shared" si="116"/>
        <v>888.14687913280409</v>
      </c>
      <c r="BI134" s="60">
        <f ca="1">AVERAGE(OFFSET($BH$3,0,0,'Données projet'!$E$11+1,1))-AVERAGE(OFFSET($H$3,0,0,'Données projet'!$E$11+1,1))</f>
        <v>475.47920969424894</v>
      </c>
      <c r="BJ134" s="60">
        <f t="shared" si="146"/>
        <v>271.73544012419364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245.8341599999994</v>
      </c>
      <c r="CA134" s="14">
        <f t="shared" si="147"/>
        <v>59.693018383856675</v>
      </c>
      <c r="CB134" s="22">
        <f t="shared" si="118"/>
        <v>532.12650235188266</v>
      </c>
      <c r="CC134" s="60">
        <f t="shared" si="119"/>
        <v>825.45983568521592</v>
      </c>
      <c r="CD134" s="60">
        <f ca="1">AVERAGE(OFFSET($CC$3,0,0,'Données projet'!$E$12+1,1))-AVERAGE(OFFSET($H$3,0,0,'Données projet'!$E$12+1,1))</f>
        <v>428.8489304403459</v>
      </c>
      <c r="CE134" s="60">
        <f t="shared" si="148"/>
        <v>247.01165577562966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262.7882399999994</v>
      </c>
      <c r="CV134" s="14">
        <f t="shared" si="149"/>
        <v>63.316348571334714</v>
      </c>
      <c r="CW134" s="22">
        <f t="shared" si="121"/>
        <v>567.96549176174028</v>
      </c>
      <c r="CX134" s="60">
        <f t="shared" si="122"/>
        <v>861.29882509507365</v>
      </c>
      <c r="CY134" s="60">
        <f ca="1">AVERAGE(OFFSET($CX$3,0,0,'Données projet'!$E$13+1,1))-AVERAGE(OFFSET($H$3,0,0,'Données projet'!$E$13+1,1))</f>
        <v>455.50822833641354</v>
      </c>
      <c r="CZ134" s="60">
        <f t="shared" si="150"/>
        <v>261.14722581688039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292.45787999999931</v>
      </c>
      <c r="DQ134" s="14">
        <f t="shared" si="151"/>
        <v>69.59301004501954</v>
      </c>
      <c r="DR134" s="22">
        <f t="shared" si="124"/>
        <v>630.57196682840777</v>
      </c>
      <c r="DS134" s="60">
        <f t="shared" si="125"/>
        <v>923.90530016174102</v>
      </c>
      <c r="DT134" s="60">
        <f ca="1">AVERAGE(OFFSET($DS$3,0,0,'Données projet'!$E$14+1,1))-AVERAGE(OFFSET($H$3,0,0,'Données projet'!$E$14+1,1))</f>
        <v>502.07782026233912</v>
      </c>
      <c r="DU134" s="60">
        <f t="shared" si="152"/>
        <v>285.83623046025156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-5.3205440053716299E-14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399.92909819003523</v>
      </c>
      <c r="T135" s="60">
        <f t="shared" si="142"/>
        <v>163.7053537268381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286.80287999999939</v>
      </c>
      <c r="AK135" s="14">
        <f t="shared" si="143"/>
        <v>68.402638264014399</v>
      </c>
      <c r="AL135" s="22">
        <f t="shared" si="112"/>
        <v>618.64961097649064</v>
      </c>
      <c r="AM135" s="60">
        <f t="shared" si="113"/>
        <v>911.98294430982401</v>
      </c>
      <c r="AN135" s="60">
        <f ca="1">AVERAGE(OFFSET($AM$3,0,0,'Données projet'!$E$10+1,1))-AVERAGE(OFFSET($H$3,0,0,'Données projet'!$E$10+1,1))</f>
        <v>488.7825919901664</v>
      </c>
      <c r="AO135" s="60">
        <f t="shared" si="144"/>
        <v>278.78817181412438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278.24159999999938</v>
      </c>
      <c r="BF135" s="14">
        <f t="shared" si="145"/>
        <v>66.595272276139625</v>
      </c>
      <c r="BG135" s="22">
        <f t="shared" si="115"/>
        <v>600.59088588094198</v>
      </c>
      <c r="BH135" s="60">
        <f t="shared" si="116"/>
        <v>893.92421921427535</v>
      </c>
      <c r="BI135" s="60">
        <f ca="1">AVERAGE(OFFSET($BH$3,0,0,'Données projet'!$E$11+1,1))-AVERAGE(OFFSET($H$3,0,0,'Données projet'!$E$11+1,1))</f>
        <v>475.47920969424894</v>
      </c>
      <c r="BJ135" s="60">
        <f t="shared" si="146"/>
        <v>271.73544012419364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248.2771199999994</v>
      </c>
      <c r="CA135" s="14">
        <f t="shared" si="147"/>
        <v>60.216863677580257</v>
      </c>
      <c r="CB135" s="22">
        <f t="shared" si="118"/>
        <v>537.29368823845118</v>
      </c>
      <c r="CC135" s="60">
        <f t="shared" si="119"/>
        <v>830.62702157178455</v>
      </c>
      <c r="CD135" s="60">
        <f ca="1">AVERAGE(OFFSET($CC$3,0,0,'Données projet'!$E$12+1,1))-AVERAGE(OFFSET($H$3,0,0,'Données projet'!$E$12+1,1))</f>
        <v>428.8489304403459</v>
      </c>
      <c r="CE135" s="60">
        <f t="shared" si="148"/>
        <v>247.01165577562966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265.39967999999936</v>
      </c>
      <c r="CV135" s="14">
        <f t="shared" si="149"/>
        <v>63.87199095821434</v>
      </c>
      <c r="CW135" s="22">
        <f t="shared" si="121"/>
        <v>573.48149358555554</v>
      </c>
      <c r="CX135" s="60">
        <f t="shared" si="122"/>
        <v>866.81482691888891</v>
      </c>
      <c r="CY135" s="60">
        <f ca="1">AVERAGE(OFFSET($CX$3,0,0,'Données projet'!$E$13+1,1))-AVERAGE(OFFSET($H$3,0,0,'Données projet'!$E$13+1,1))</f>
        <v>455.50822833641354</v>
      </c>
      <c r="CZ135" s="60">
        <f t="shared" si="150"/>
        <v>261.14722581688039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295.36415999999929</v>
      </c>
      <c r="DQ135" s="14">
        <f t="shared" si="151"/>
        <v>70.203734243177976</v>
      </c>
      <c r="DR135" s="22">
        <f t="shared" si="124"/>
        <v>636.69741580686696</v>
      </c>
      <c r="DS135" s="60">
        <f t="shared" si="125"/>
        <v>930.03074914020021</v>
      </c>
      <c r="DT135" s="60">
        <f ca="1">AVERAGE(OFFSET($DS$3,0,0,'Données projet'!$E$14+1,1))-AVERAGE(OFFSET($H$3,0,0,'Données projet'!$E$14+1,1))</f>
        <v>502.07782026233912</v>
      </c>
      <c r="DU135" s="60">
        <f t="shared" si="152"/>
        <v>285.83623046025156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-5.3205440053716299E-14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399.92909819003523</v>
      </c>
      <c r="T136" s="60">
        <f t="shared" si="142"/>
        <v>163.7053537268381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289.62491999999929</v>
      </c>
      <c r="AK136" s="14">
        <f t="shared" si="143"/>
        <v>68.997013006045975</v>
      </c>
      <c r="AL136" s="22">
        <f t="shared" si="112"/>
        <v>624.59986665219549</v>
      </c>
      <c r="AM136" s="60">
        <f t="shared" si="113"/>
        <v>917.93319998552874</v>
      </c>
      <c r="AN136" s="60">
        <f ca="1">AVERAGE(OFFSET($AM$3,0,0,'Données projet'!$E$10+1,1))-AVERAGE(OFFSET($H$3,0,0,'Données projet'!$E$10+1,1))</f>
        <v>488.7825919901664</v>
      </c>
      <c r="AO136" s="60">
        <f t="shared" si="144"/>
        <v>278.78817181412438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280.97939999999937</v>
      </c>
      <c r="BF136" s="14">
        <f t="shared" si="145"/>
        <v>67.173942175199301</v>
      </c>
      <c r="BG136" s="22">
        <f t="shared" si="115"/>
        <v>606.36707095513759</v>
      </c>
      <c r="BH136" s="60">
        <f t="shared" si="116"/>
        <v>899.70040428847096</v>
      </c>
      <c r="BI136" s="60">
        <f ca="1">AVERAGE(OFFSET($BH$3,0,0,'Données projet'!$E$11+1,1))-AVERAGE(OFFSET($H$3,0,0,'Données projet'!$E$11+1,1))</f>
        <v>475.47920969424894</v>
      </c>
      <c r="BJ136" s="60">
        <f t="shared" si="146"/>
        <v>271.73544012419364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250.72007999999943</v>
      </c>
      <c r="CA136" s="14">
        <f t="shared" si="147"/>
        <v>60.740109326032709</v>
      </c>
      <c r="CB136" s="22">
        <f t="shared" si="118"/>
        <v>542.45982974283925</v>
      </c>
      <c r="CC136" s="60">
        <f t="shared" si="119"/>
        <v>835.7931630761725</v>
      </c>
      <c r="CD136" s="60">
        <f ca="1">AVERAGE(OFFSET($CC$3,0,0,'Données projet'!$E$12+1,1))-AVERAGE(OFFSET($H$3,0,0,'Données projet'!$E$12+1,1))</f>
        <v>428.8489304403459</v>
      </c>
      <c r="CE136" s="60">
        <f t="shared" si="148"/>
        <v>247.01165577562966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268.01111999999938</v>
      </c>
      <c r="CV136" s="14">
        <f t="shared" si="149"/>
        <v>64.426997301716739</v>
      </c>
      <c r="CW136" s="22">
        <f t="shared" si="121"/>
        <v>578.99638763382234</v>
      </c>
      <c r="CX136" s="60">
        <f t="shared" si="122"/>
        <v>872.32972096715571</v>
      </c>
      <c r="CY136" s="60">
        <f ca="1">AVERAGE(OFFSET($CX$3,0,0,'Données projet'!$E$13+1,1))-AVERAGE(OFFSET($H$3,0,0,'Données projet'!$E$13+1,1))</f>
        <v>455.50822833641354</v>
      </c>
      <c r="CZ136" s="60">
        <f t="shared" si="150"/>
        <v>261.14722581688039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298.27043999999927</v>
      </c>
      <c r="DQ136" s="14">
        <f t="shared" si="151"/>
        <v>70.813759345855843</v>
      </c>
      <c r="DR136" s="22">
        <f t="shared" si="124"/>
        <v>642.8216471940309</v>
      </c>
      <c r="DS136" s="60">
        <f t="shared" si="125"/>
        <v>936.15498052736416</v>
      </c>
      <c r="DT136" s="60">
        <f ca="1">AVERAGE(OFFSET($DS$3,0,0,'Données projet'!$E$14+1,1))-AVERAGE(OFFSET($H$3,0,0,'Données projet'!$E$14+1,1))</f>
        <v>502.07782026233912</v>
      </c>
      <c r="DU136" s="60">
        <f t="shared" si="152"/>
        <v>285.83623046025156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-5.3205440053716299E-14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399.92909819003523</v>
      </c>
      <c r="T137" s="60">
        <f t="shared" si="142"/>
        <v>163.7053537268381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292.44695999999931</v>
      </c>
      <c r="AK137" s="14">
        <f t="shared" si="143"/>
        <v>69.590713993741971</v>
      </c>
      <c r="AL137" s="22">
        <f t="shared" si="112"/>
        <v>630.54894887243267</v>
      </c>
      <c r="AM137" s="60">
        <f t="shared" si="113"/>
        <v>923.88228220576593</v>
      </c>
      <c r="AN137" s="60">
        <f ca="1">AVERAGE(OFFSET($AM$3,0,0,'Données projet'!$E$10+1,1))-AVERAGE(OFFSET($H$3,0,0,'Données projet'!$E$10+1,1))</f>
        <v>488.7825919901664</v>
      </c>
      <c r="AO137" s="60">
        <f t="shared" si="144"/>
        <v>278.78817181412438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283.71719999999937</v>
      </c>
      <c r="BF137" s="14">
        <f t="shared" si="145"/>
        <v>67.751956122170526</v>
      </c>
      <c r="BG137" s="22">
        <f t="shared" si="115"/>
        <v>612.14211357944589</v>
      </c>
      <c r="BH137" s="60">
        <f t="shared" si="116"/>
        <v>905.47544691277926</v>
      </c>
      <c r="BI137" s="60">
        <f ca="1">AVERAGE(OFFSET($BH$3,0,0,'Données projet'!$E$11+1,1))-AVERAGE(OFFSET($H$3,0,0,'Données projet'!$E$11+1,1))</f>
        <v>475.47920969424894</v>
      </c>
      <c r="BJ137" s="60">
        <f t="shared" si="146"/>
        <v>271.73544012419364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253.16303999999937</v>
      </c>
      <c r="CA137" s="14">
        <f t="shared" si="147"/>
        <v>61.262761848634923</v>
      </c>
      <c r="CB137" s="22">
        <f t="shared" si="118"/>
        <v>547.62493821970475</v>
      </c>
      <c r="CC137" s="60">
        <f t="shared" si="119"/>
        <v>840.958271553038</v>
      </c>
      <c r="CD137" s="60">
        <f ca="1">AVERAGE(OFFSET($CC$3,0,0,'Données projet'!$E$12+1,1))-AVERAGE(OFFSET($H$3,0,0,'Données projet'!$E$12+1,1))</f>
        <v>428.8489304403459</v>
      </c>
      <c r="CE137" s="60">
        <f t="shared" si="148"/>
        <v>247.01165577562966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270.62255999999934</v>
      </c>
      <c r="CV137" s="14">
        <f t="shared" si="149"/>
        <v>64.981374516987898</v>
      </c>
      <c r="CW137" s="22">
        <f t="shared" si="121"/>
        <v>584.51018595041944</v>
      </c>
      <c r="CX137" s="60">
        <f t="shared" si="122"/>
        <v>877.84351928375281</v>
      </c>
      <c r="CY137" s="60">
        <f ca="1">AVERAGE(OFFSET($CX$3,0,0,'Données projet'!$E$13+1,1))-AVERAGE(OFFSET($H$3,0,0,'Données projet'!$E$13+1,1))</f>
        <v>455.50822833641354</v>
      </c>
      <c r="CZ137" s="60">
        <f t="shared" si="150"/>
        <v>261.14722581688039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301.17671999999925</v>
      </c>
      <c r="DQ137" s="14">
        <f t="shared" si="151"/>
        <v>71.423092953709514</v>
      </c>
      <c r="DR137" s="22">
        <f t="shared" si="124"/>
        <v>648.94467422770936</v>
      </c>
      <c r="DS137" s="60">
        <f t="shared" si="125"/>
        <v>942.27800756104261</v>
      </c>
      <c r="DT137" s="60">
        <f ca="1">AVERAGE(OFFSET($DS$3,0,0,'Données projet'!$E$14+1,1))-AVERAGE(OFFSET($H$3,0,0,'Données projet'!$E$14+1,1))</f>
        <v>502.07782026233912</v>
      </c>
      <c r="DU137" s="60">
        <f t="shared" si="152"/>
        <v>285.83623046025156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-5.3205440053716299E-14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399.92909819003523</v>
      </c>
      <c r="T138" s="60">
        <f t="shared" si="142"/>
        <v>163.7053537268381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295.26899999999932</v>
      </c>
      <c r="AK138" s="14">
        <f t="shared" si="143"/>
        <v>70.183748481596197</v>
      </c>
      <c r="AL138" s="22">
        <f t="shared" si="112"/>
        <v>636.49687027211212</v>
      </c>
      <c r="AM138" s="60">
        <f t="shared" si="113"/>
        <v>929.83020360544538</v>
      </c>
      <c r="AN138" s="60">
        <f ca="1">AVERAGE(OFFSET($AM$3,0,0,'Données projet'!$E$10+1,1))-AVERAGE(OFFSET($H$3,0,0,'Données projet'!$E$10+1,1))</f>
        <v>488.7825919901664</v>
      </c>
      <c r="AO138" s="60">
        <f t="shared" si="144"/>
        <v>278.78817181412438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286.45499999999936</v>
      </c>
      <c r="BF138" s="14">
        <f t="shared" si="145"/>
        <v>68.329321179865531</v>
      </c>
      <c r="BG138" s="22">
        <f t="shared" si="115"/>
        <v>617.91602605493142</v>
      </c>
      <c r="BH138" s="60">
        <f t="shared" si="116"/>
        <v>911.24935938826479</v>
      </c>
      <c r="BI138" s="60">
        <f ca="1">AVERAGE(OFFSET($BH$3,0,0,'Données projet'!$E$11+1,1))-AVERAGE(OFFSET($H$3,0,0,'Données projet'!$E$11+1,1))</f>
        <v>475.47920969424894</v>
      </c>
      <c r="BJ138" s="60">
        <f t="shared" si="146"/>
        <v>271.73544012419364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255.60599999999937</v>
      </c>
      <c r="CA138" s="14">
        <f t="shared" si="147"/>
        <v>61.784827631732192</v>
      </c>
      <c r="CB138" s="22">
        <f t="shared" si="118"/>
        <v>552.78902479193243</v>
      </c>
      <c r="CC138" s="60">
        <f t="shared" si="119"/>
        <v>846.12235812526569</v>
      </c>
      <c r="CD138" s="60">
        <f ca="1">AVERAGE(OFFSET($CC$3,0,0,'Données projet'!$E$12+1,1))-AVERAGE(OFFSET($H$3,0,0,'Données projet'!$E$12+1,1))</f>
        <v>428.8489304403459</v>
      </c>
      <c r="CE138" s="60">
        <f t="shared" si="148"/>
        <v>247.01165577562966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273.23399999999936</v>
      </c>
      <c r="CV138" s="14">
        <f t="shared" si="149"/>
        <v>65.535129378020301</v>
      </c>
      <c r="CW138" s="22">
        <f t="shared" si="121"/>
        <v>590.0229003333842</v>
      </c>
      <c r="CX138" s="60">
        <f t="shared" si="122"/>
        <v>883.35623366671757</v>
      </c>
      <c r="CY138" s="60">
        <f ca="1">AVERAGE(OFFSET($CX$3,0,0,'Données projet'!$E$13+1,1))-AVERAGE(OFFSET($H$3,0,0,'Données projet'!$E$13+1,1))</f>
        <v>455.50822833641354</v>
      </c>
      <c r="CZ138" s="60">
        <f t="shared" si="150"/>
        <v>261.14722581688039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304.08299999999929</v>
      </c>
      <c r="DQ138" s="14">
        <f t="shared" si="151"/>
        <v>72.031742512249494</v>
      </c>
      <c r="DR138" s="22">
        <f t="shared" si="124"/>
        <v>655.06650987549995</v>
      </c>
      <c r="DS138" s="60">
        <f t="shared" si="125"/>
        <v>948.39984320883332</v>
      </c>
      <c r="DT138" s="60">
        <f ca="1">AVERAGE(OFFSET($DS$3,0,0,'Données projet'!$E$14+1,1))-AVERAGE(OFFSET($H$3,0,0,'Données projet'!$E$14+1,1))</f>
        <v>502.07782026233912</v>
      </c>
      <c r="DU138" s="60">
        <f t="shared" si="152"/>
        <v>285.83623046025156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-5.3205440053716299E-14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399.92909819003523</v>
      </c>
      <c r="T139" s="60">
        <f t="shared" si="142"/>
        <v>163.7053537268381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298.09103999999928</v>
      </c>
      <c r="AK139" s="14">
        <f t="shared" si="143"/>
        <v>70.776123577436877</v>
      </c>
      <c r="AL139" s="22">
        <f t="shared" si="112"/>
        <v>642.44364323070124</v>
      </c>
      <c r="AM139" s="60">
        <f t="shared" si="113"/>
        <v>935.77697656403461</v>
      </c>
      <c r="AN139" s="60">
        <f ca="1">AVERAGE(OFFSET($AM$3,0,0,'Données projet'!$E$10+1,1))-AVERAGE(OFFSET($H$3,0,0,'Données projet'!$E$10+1,1))</f>
        <v>488.7825919901664</v>
      </c>
      <c r="AO139" s="60">
        <f t="shared" si="144"/>
        <v>278.78817181412438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289.19279999999935</v>
      </c>
      <c r="BF139" s="14">
        <f t="shared" si="145"/>
        <v>68.906044268306161</v>
      </c>
      <c r="BG139" s="22">
        <f t="shared" si="115"/>
        <v>623.68882043396547</v>
      </c>
      <c r="BH139" s="60">
        <f t="shared" si="116"/>
        <v>917.02215376729873</v>
      </c>
      <c r="BI139" s="60">
        <f ca="1">AVERAGE(OFFSET($BH$3,0,0,'Données projet'!$E$11+1,1))-AVERAGE(OFFSET($H$3,0,0,'Données projet'!$E$11+1,1))</f>
        <v>475.47920969424894</v>
      </c>
      <c r="BJ139" s="60">
        <f t="shared" si="146"/>
        <v>271.73544012419364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258.0489599999994</v>
      </c>
      <c r="CA139" s="14">
        <f t="shared" si="147"/>
        <v>62.306312932555649</v>
      </c>
      <c r="CB139" s="22">
        <f t="shared" si="118"/>
        <v>557.95210035753337</v>
      </c>
      <c r="CC139" s="60">
        <f t="shared" si="119"/>
        <v>851.28543369086674</v>
      </c>
      <c r="CD139" s="60">
        <f ca="1">AVERAGE(OFFSET($CC$3,0,0,'Données projet'!$E$12+1,1))-AVERAGE(OFFSET($H$3,0,0,'Données projet'!$E$12+1,1))</f>
        <v>428.8489304403459</v>
      </c>
      <c r="CE139" s="60">
        <f t="shared" si="148"/>
        <v>247.01165577562966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275.84543999999931</v>
      </c>
      <c r="CV139" s="14">
        <f t="shared" si="149"/>
        <v>66.088268521855113</v>
      </c>
      <c r="CW139" s="22">
        <f t="shared" si="121"/>
        <v>595.53454234222977</v>
      </c>
      <c r="CX139" s="60">
        <f t="shared" si="122"/>
        <v>888.86787567556303</v>
      </c>
      <c r="CY139" s="60">
        <f ca="1">AVERAGE(OFFSET($CX$3,0,0,'Données projet'!$E$13+1,1))-AVERAGE(OFFSET($H$3,0,0,'Données projet'!$E$13+1,1))</f>
        <v>455.50822833641354</v>
      </c>
      <c r="CZ139" s="60">
        <f t="shared" si="150"/>
        <v>261.14722581688039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306.98927999999921</v>
      </c>
      <c r="DQ139" s="14">
        <f t="shared" si="151"/>
        <v>72.639715316458506</v>
      </c>
      <c r="DR139" s="22">
        <f t="shared" si="124"/>
        <v>661.18716684283038</v>
      </c>
      <c r="DS139" s="60">
        <f t="shared" si="125"/>
        <v>954.52050017616375</v>
      </c>
      <c r="DT139" s="60">
        <f ca="1">AVERAGE(OFFSET($DS$3,0,0,'Données projet'!$E$14+1,1))-AVERAGE(OFFSET($H$3,0,0,'Données projet'!$E$14+1,1))</f>
        <v>502.07782026233912</v>
      </c>
      <c r="DU139" s="60">
        <f t="shared" si="152"/>
        <v>285.83623046025156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-5.3205440053716299E-14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399.92909819003523</v>
      </c>
      <c r="T140" s="60">
        <f t="shared" si="142"/>
        <v>163.7053537268381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300.9130799999993</v>
      </c>
      <c r="AK140" s="14">
        <f t="shared" si="143"/>
        <v>71.36784624675127</v>
      </c>
      <c r="AL140" s="22">
        <f t="shared" si="112"/>
        <v>648.38927987975728</v>
      </c>
      <c r="AM140" s="60">
        <f t="shared" si="113"/>
        <v>941.72261321309065</v>
      </c>
      <c r="AN140" s="60">
        <f ca="1">AVERAGE(OFFSET($AM$3,0,0,'Données projet'!$E$10+1,1))-AVERAGE(OFFSET($H$3,0,0,'Données projet'!$E$10+1,1))</f>
        <v>488.7825919901664</v>
      </c>
      <c r="AO140" s="60">
        <f t="shared" si="144"/>
        <v>278.78817181412438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291.93059999999929</v>
      </c>
      <c r="BF140" s="14">
        <f t="shared" si="145"/>
        <v>69.482132168934584</v>
      </c>
      <c r="BG140" s="22">
        <f t="shared" si="115"/>
        <v>629.4605085275598</v>
      </c>
      <c r="BH140" s="60">
        <f t="shared" si="116"/>
        <v>922.79384186089305</v>
      </c>
      <c r="BI140" s="60">
        <f ca="1">AVERAGE(OFFSET($BH$3,0,0,'Données projet'!$E$11+1,1))-AVERAGE(OFFSET($H$3,0,0,'Données projet'!$E$11+1,1))</f>
        <v>475.47920969424894</v>
      </c>
      <c r="BJ140" s="60">
        <f t="shared" si="146"/>
        <v>271.73544012419364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260.49191999999937</v>
      </c>
      <c r="CA140" s="14">
        <f t="shared" si="147"/>
        <v>62.827223883029681</v>
      </c>
      <c r="CB140" s="22">
        <f t="shared" si="118"/>
        <v>563.11417559627546</v>
      </c>
      <c r="CC140" s="60">
        <f t="shared" si="119"/>
        <v>856.44750892960883</v>
      </c>
      <c r="CD140" s="60">
        <f ca="1">AVERAGE(OFFSET($CC$3,0,0,'Données projet'!$E$12+1,1))-AVERAGE(OFFSET($H$3,0,0,'Données projet'!$E$12+1,1))</f>
        <v>428.8489304403459</v>
      </c>
      <c r="CE140" s="60">
        <f t="shared" si="148"/>
        <v>247.01165577562966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278.45687999999933</v>
      </c>
      <c r="CV140" s="14">
        <f t="shared" si="149"/>
        <v>66.640798452620999</v>
      </c>
      <c r="CW140" s="22">
        <f t="shared" si="121"/>
        <v>601.04512330498039</v>
      </c>
      <c r="CX140" s="60">
        <f t="shared" si="122"/>
        <v>894.37845663831376</v>
      </c>
      <c r="CY140" s="60">
        <f ca="1">AVERAGE(OFFSET($CX$3,0,0,'Données projet'!$E$13+1,1))-AVERAGE(OFFSET($H$3,0,0,'Données projet'!$E$13+1,1))</f>
        <v>455.50822833641354</v>
      </c>
      <c r="CZ140" s="60">
        <f t="shared" si="150"/>
        <v>261.14722581688039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309.89555999999925</v>
      </c>
      <c r="DQ140" s="14">
        <f t="shared" si="151"/>
        <v>73.247018515231034</v>
      </c>
      <c r="DR140" s="22">
        <f t="shared" si="124"/>
        <v>667.30665758069279</v>
      </c>
      <c r="DS140" s="60">
        <f t="shared" si="125"/>
        <v>960.63999091402616</v>
      </c>
      <c r="DT140" s="60">
        <f ca="1">AVERAGE(OFFSET($DS$3,0,0,'Données projet'!$E$14+1,1))-AVERAGE(OFFSET($H$3,0,0,'Données projet'!$E$14+1,1))</f>
        <v>502.07782026233912</v>
      </c>
      <c r="DU140" s="60">
        <f t="shared" si="152"/>
        <v>285.83623046025156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-5.3205440053716299E-14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399.92909819003523</v>
      </c>
      <c r="T141" s="60">
        <f t="shared" si="142"/>
        <v>163.7053537268381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303.73511999999931</v>
      </c>
      <c r="AK141" s="14">
        <f t="shared" si="143"/>
        <v>71.958923316844434</v>
      </c>
      <c r="AL141" s="22">
        <f t="shared" si="112"/>
        <v>654.33379211016961</v>
      </c>
      <c r="AM141" s="60">
        <f t="shared" si="113"/>
        <v>947.66712544350298</v>
      </c>
      <c r="AN141" s="60">
        <f ca="1">AVERAGE(OFFSET($AM$3,0,0,'Données projet'!$E$10+1,1))-AVERAGE(OFFSET($H$3,0,0,'Données projet'!$E$10+1,1))</f>
        <v>488.7825919901664</v>
      </c>
      <c r="AO141" s="60">
        <f t="shared" si="144"/>
        <v>278.78817181412438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294.66839999999928</v>
      </c>
      <c r="BF141" s="14">
        <f t="shared" si="145"/>
        <v>70.057591528661433</v>
      </c>
      <c r="BG141" s="22">
        <f t="shared" si="115"/>
        <v>635.23110191241733</v>
      </c>
      <c r="BH141" s="60">
        <f t="shared" si="116"/>
        <v>928.5644352457507</v>
      </c>
      <c r="BI141" s="60">
        <f ca="1">AVERAGE(OFFSET($BH$3,0,0,'Données projet'!$E$11+1,1))-AVERAGE(OFFSET($H$3,0,0,'Données projet'!$E$11+1,1))</f>
        <v>475.47920969424894</v>
      </c>
      <c r="BJ141" s="60">
        <f t="shared" si="146"/>
        <v>271.73544012419364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262.93487999999934</v>
      </c>
      <c r="CA141" s="14">
        <f t="shared" si="147"/>
        <v>63.347566493432652</v>
      </c>
      <c r="CB141" s="22">
        <f t="shared" si="118"/>
        <v>568.27526097606062</v>
      </c>
      <c r="CC141" s="60">
        <f t="shared" si="119"/>
        <v>861.60859430939399</v>
      </c>
      <c r="CD141" s="60">
        <f ca="1">AVERAGE(OFFSET($CC$3,0,0,'Données projet'!$E$12+1,1))-AVERAGE(OFFSET($H$3,0,0,'Données projet'!$E$12+1,1))</f>
        <v>428.8489304403459</v>
      </c>
      <c r="CE141" s="60">
        <f t="shared" si="148"/>
        <v>247.01165577562966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281.06831999999929</v>
      </c>
      <c r="CV141" s="14">
        <f t="shared" si="149"/>
        <v>67.192725545416536</v>
      </c>
      <c r="CW141" s="22">
        <f t="shared" si="121"/>
        <v>606.55465432493247</v>
      </c>
      <c r="CX141" s="60">
        <f t="shared" si="122"/>
        <v>899.88798765826573</v>
      </c>
      <c r="CY141" s="60">
        <f ca="1">AVERAGE(OFFSET($CX$3,0,0,'Données projet'!$E$13+1,1))-AVERAGE(OFFSET($H$3,0,0,'Données projet'!$E$13+1,1))</f>
        <v>455.50822833641354</v>
      </c>
      <c r="CZ141" s="60">
        <f t="shared" si="150"/>
        <v>261.14722581688039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312.80183999999923</v>
      </c>
      <c r="DQ141" s="14">
        <f t="shared" si="151"/>
        <v>73.853659115640255</v>
      </c>
      <c r="DR141" s="22">
        <f t="shared" si="124"/>
        <v>673.42499429307202</v>
      </c>
      <c r="DS141" s="60">
        <f t="shared" si="125"/>
        <v>966.75832762640539</v>
      </c>
      <c r="DT141" s="60">
        <f ca="1">AVERAGE(OFFSET($DS$3,0,0,'Données projet'!$E$14+1,1))-AVERAGE(OFFSET($H$3,0,0,'Données projet'!$E$14+1,1))</f>
        <v>502.07782026233912</v>
      </c>
      <c r="DU141" s="60">
        <f t="shared" si="152"/>
        <v>285.83623046025156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-5.3205440053716299E-14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399.92909819003523</v>
      </c>
      <c r="T142" s="60">
        <f t="shared" si="142"/>
        <v>163.7053537268381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306.55715999999927</v>
      </c>
      <c r="AK142" s="14">
        <f t="shared" si="143"/>
        <v>72.549361480837874</v>
      </c>
      <c r="AL142" s="22">
        <f t="shared" si="112"/>
        <v>660.27719157912463</v>
      </c>
      <c r="AM142" s="60">
        <f t="shared" si="113"/>
        <v>953.610524912458</v>
      </c>
      <c r="AN142" s="60">
        <f ca="1">AVERAGE(OFFSET($AM$3,0,0,'Données projet'!$E$10+1,1))-AVERAGE(OFFSET($H$3,0,0,'Données projet'!$E$10+1,1))</f>
        <v>488.7825919901664</v>
      </c>
      <c r="AO142" s="60">
        <f t="shared" si="144"/>
        <v>278.78817181412438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297.40619999999927</v>
      </c>
      <c r="BF142" s="14">
        <f t="shared" si="145"/>
        <v>70.632428863759543</v>
      </c>
      <c r="BG142" s="22">
        <f t="shared" si="115"/>
        <v>641.0006119377133</v>
      </c>
      <c r="BH142" s="60">
        <f t="shared" si="116"/>
        <v>934.33394527104656</v>
      </c>
      <c r="BI142" s="60">
        <f ca="1">AVERAGE(OFFSET($BH$3,0,0,'Données projet'!$E$11+1,1))-AVERAGE(OFFSET($H$3,0,0,'Données projet'!$E$11+1,1))</f>
        <v>475.47920969424894</v>
      </c>
      <c r="BJ142" s="60">
        <f t="shared" si="146"/>
        <v>271.73544012419364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265.37783999999937</v>
      </c>
      <c r="CA142" s="14">
        <f t="shared" si="147"/>
        <v>63.867346655917089</v>
      </c>
      <c r="CB142" s="22">
        <f t="shared" si="118"/>
        <v>573.43536675905443</v>
      </c>
      <c r="CC142" s="60">
        <f t="shared" si="119"/>
        <v>866.76870009238769</v>
      </c>
      <c r="CD142" s="60">
        <f ca="1">AVERAGE(OFFSET($CC$3,0,0,'Données projet'!$E$12+1,1))-AVERAGE(OFFSET($H$3,0,0,'Données projet'!$E$12+1,1))</f>
        <v>428.8489304403459</v>
      </c>
      <c r="CE142" s="60">
        <f t="shared" si="148"/>
        <v>247.01165577562966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283.67975999999931</v>
      </c>
      <c r="CV142" s="14">
        <f t="shared" si="149"/>
        <v>67.74405605004435</v>
      </c>
      <c r="CW142" s="22">
        <f t="shared" si="121"/>
        <v>612.06314628715938</v>
      </c>
      <c r="CX142" s="60">
        <f t="shared" si="122"/>
        <v>905.39647962049276</v>
      </c>
      <c r="CY142" s="60">
        <f ca="1">AVERAGE(OFFSET($CX$3,0,0,'Données projet'!$E$13+1,1))-AVERAGE(OFFSET($H$3,0,0,'Données projet'!$E$13+1,1))</f>
        <v>455.50822833641354</v>
      </c>
      <c r="CZ142" s="60">
        <f t="shared" si="150"/>
        <v>261.14722581688039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315.70811999999916</v>
      </c>
      <c r="DQ142" s="14">
        <f t="shared" si="151"/>
        <v>74.459643987042966</v>
      </c>
      <c r="DR142" s="22">
        <f t="shared" si="124"/>
        <v>679.54218894409837</v>
      </c>
      <c r="DS142" s="60">
        <f t="shared" si="125"/>
        <v>972.87552227743163</v>
      </c>
      <c r="DT142" s="60">
        <f ca="1">AVERAGE(OFFSET($DS$3,0,0,'Données projet'!$E$14+1,1))-AVERAGE(OFFSET($H$3,0,0,'Données projet'!$E$14+1,1))</f>
        <v>502.07782026233912</v>
      </c>
      <c r="DU142" s="60">
        <f t="shared" si="152"/>
        <v>285.83623046025156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-5.3205440053716299E-14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399.92909819003523</v>
      </c>
      <c r="T143" s="60">
        <f t="shared" si="142"/>
        <v>163.7053537268381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309.37919999999923</v>
      </c>
      <c r="AK143" s="14">
        <f t="shared" si="143"/>
        <v>73.139167301517318</v>
      </c>
      <c r="AL143" s="22">
        <f t="shared" si="112"/>
        <v>666.21948971680797</v>
      </c>
      <c r="AM143" s="60">
        <f t="shared" si="113"/>
        <v>959.55282305014134</v>
      </c>
      <c r="AN143" s="60">
        <f ca="1">AVERAGE(OFFSET($AM$3,0,0,'Données projet'!$E$10+1,1))-AVERAGE(OFFSET($H$3,0,0,'Données projet'!$E$10+1,1))</f>
        <v>488.7825919901664</v>
      </c>
      <c r="AO143" s="60">
        <f t="shared" si="144"/>
        <v>278.78817181412438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300.14399999999927</v>
      </c>
      <c r="BF143" s="14">
        <f t="shared" si="145"/>
        <v>71.206650563609728</v>
      </c>
      <c r="BG143" s="22">
        <f t="shared" si="115"/>
        <v>646.76904973161891</v>
      </c>
      <c r="BH143" s="60">
        <f t="shared" si="116"/>
        <v>940.10238306495216</v>
      </c>
      <c r="BI143" s="60">
        <f ca="1">AVERAGE(OFFSET($BH$3,0,0,'Données projet'!$E$11+1,1))-AVERAGE(OFFSET($H$3,0,0,'Données projet'!$E$11+1,1))</f>
        <v>475.47920969424894</v>
      </c>
      <c r="BJ143" s="60">
        <f t="shared" si="146"/>
        <v>271.73544012419364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267.82079999999934</v>
      </c>
      <c r="CA143" s="14">
        <f t="shared" si="147"/>
        <v>64.386570147897245</v>
      </c>
      <c r="CB143" s="22">
        <f t="shared" si="118"/>
        <v>578.59450300758647</v>
      </c>
      <c r="CC143" s="60">
        <f t="shared" si="119"/>
        <v>871.92783634091984</v>
      </c>
      <c r="CD143" s="60">
        <f ca="1">AVERAGE(OFFSET($CC$3,0,0,'Données projet'!$E$12+1,1))-AVERAGE(OFFSET($H$3,0,0,'Données projet'!$E$12+1,1))</f>
        <v>428.8489304403459</v>
      </c>
      <c r="CE143" s="60">
        <f t="shared" si="148"/>
        <v>247.01165577562966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286.29119999999926</v>
      </c>
      <c r="CV143" s="14">
        <f t="shared" si="149"/>
        <v>68.294796094604223</v>
      </c>
      <c r="CW143" s="22">
        <f t="shared" si="121"/>
        <v>617.57060986476779</v>
      </c>
      <c r="CX143" s="60">
        <f t="shared" si="122"/>
        <v>910.90394319810116</v>
      </c>
      <c r="CY143" s="60">
        <f ca="1">AVERAGE(OFFSET($CX$3,0,0,'Données projet'!$E$13+1,1))-AVERAGE(OFFSET($H$3,0,0,'Données projet'!$E$13+1,1))</f>
        <v>455.50822833641354</v>
      </c>
      <c r="CZ143" s="60">
        <f t="shared" si="150"/>
        <v>261.14722581688039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318.61439999999919</v>
      </c>
      <c r="DQ143" s="14">
        <f t="shared" si="151"/>
        <v>75.064979865028292</v>
      </c>
      <c r="DR143" s="22">
        <f t="shared" si="124"/>
        <v>685.65825326492302</v>
      </c>
      <c r="DS143" s="60">
        <f t="shared" si="125"/>
        <v>978.99158659825639</v>
      </c>
      <c r="DT143" s="60">
        <f ca="1">AVERAGE(OFFSET($DS$3,0,0,'Données projet'!$E$14+1,1))-AVERAGE(OFFSET($H$3,0,0,'Données projet'!$E$14+1,1))</f>
        <v>502.07782026233912</v>
      </c>
      <c r="DU143" s="60">
        <f t="shared" si="152"/>
        <v>285.83623046025156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-5.3205440053716299E-14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399.92909819003523</v>
      </c>
      <c r="T144" s="60">
        <f t="shared" si="142"/>
        <v>163.7053537268381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283.66727999999927</v>
      </c>
      <c r="AK144" s="14">
        <f t="shared" si="143"/>
        <v>67.741422665699758</v>
      </c>
      <c r="AL144" s="22">
        <f t="shared" si="112"/>
        <v>612.03682380942575</v>
      </c>
      <c r="AM144" s="60">
        <f t="shared" si="113"/>
        <v>905.37015714275913</v>
      </c>
      <c r="AN144" s="60">
        <f ca="1">AVERAGE(OFFSET($AM$3,0,0,'Données projet'!$E$10+1,1))-AVERAGE(OFFSET($H$3,0,0,'Données projet'!$E$10+1,1))</f>
        <v>488.7825919901664</v>
      </c>
      <c r="AO144" s="60">
        <f t="shared" si="144"/>
        <v>278.78817181412438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275.19959999999924</v>
      </c>
      <c r="BF144" s="14">
        <f t="shared" si="145"/>
        <v>65.951527620662489</v>
      </c>
      <c r="BG144" s="22">
        <f t="shared" si="115"/>
        <v>594.17154727265245</v>
      </c>
      <c r="BH144" s="60">
        <f t="shared" si="116"/>
        <v>887.50488060598582</v>
      </c>
      <c r="BI144" s="60">
        <f ca="1">AVERAGE(OFFSET($BH$3,0,0,'Données projet'!$E$11+1,1))-AVERAGE(OFFSET($H$3,0,0,'Données projet'!$E$11+1,1))</f>
        <v>475.47920969424894</v>
      </c>
      <c r="BJ144" s="60">
        <f t="shared" si="146"/>
        <v>271.73544012419364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245.5627199999993</v>
      </c>
      <c r="CA144" s="14">
        <f t="shared" si="147"/>
        <v>59.634776048276741</v>
      </c>
      <c r="CB144" s="22">
        <f t="shared" si="118"/>
        <v>531.55230561741405</v>
      </c>
      <c r="CC144" s="60">
        <f t="shared" si="119"/>
        <v>824.88563895074731</v>
      </c>
      <c r="CD144" s="60">
        <f ca="1">AVERAGE(OFFSET($CC$3,0,0,'Données projet'!$E$12+1,1))-AVERAGE(OFFSET($H$3,0,0,'Données projet'!$E$12+1,1))</f>
        <v>428.8489304403459</v>
      </c>
      <c r="CE144" s="60">
        <f t="shared" si="148"/>
        <v>247.01165577562966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262.49807999999928</v>
      </c>
      <c r="CV144" s="14">
        <f t="shared" si="149"/>
        <v>63.254570961137979</v>
      </c>
      <c r="CW144" s="22">
        <f t="shared" si="121"/>
        <v>567.35253375731406</v>
      </c>
      <c r="CX144" s="60">
        <f t="shared" si="122"/>
        <v>860.68586709064743</v>
      </c>
      <c r="CY144" s="60">
        <f ca="1">AVERAGE(OFFSET($CX$3,0,0,'Données projet'!$E$13+1,1))-AVERAGE(OFFSET($H$3,0,0,'Données projet'!$E$13+1,1))</f>
        <v>455.50822833641354</v>
      </c>
      <c r="CZ144" s="60">
        <f t="shared" si="150"/>
        <v>261.14722581688039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292.13495999999913</v>
      </c>
      <c r="DQ144" s="14">
        <f t="shared" si="151"/>
        <v>69.525108311202104</v>
      </c>
      <c r="DR144" s="22">
        <f t="shared" si="124"/>
        <v>629.89128564200882</v>
      </c>
      <c r="DS144" s="60">
        <f t="shared" si="125"/>
        <v>923.22461897534208</v>
      </c>
      <c r="DT144" s="60">
        <f ca="1">AVERAGE(OFFSET($DS$3,0,0,'Données projet'!$E$14+1,1))-AVERAGE(OFFSET($H$3,0,0,'Données projet'!$E$14+1,1))</f>
        <v>502.07782026233912</v>
      </c>
      <c r="DU144" s="60">
        <f t="shared" si="152"/>
        <v>285.83623046025156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-5.3205440053716299E-14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399.92909819003523</v>
      </c>
      <c r="T145" s="60">
        <f t="shared" si="142"/>
        <v>163.7053537268381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286.17575999999923</v>
      </c>
      <c r="AK145" s="14">
        <f t="shared" si="143"/>
        <v>68.270462748552163</v>
      </c>
      <c r="AL145" s="22">
        <f t="shared" si="112"/>
        <v>617.32717128706031</v>
      </c>
      <c r="AM145" s="60">
        <f t="shared" si="113"/>
        <v>910.66050462039357</v>
      </c>
      <c r="AN145" s="60">
        <f ca="1">AVERAGE(OFFSET($AM$3,0,0,'Données projet'!$E$10+1,1))-AVERAGE(OFFSET($H$3,0,0,'Données projet'!$E$10+1,1))</f>
        <v>488.7825919901664</v>
      </c>
      <c r="AO145" s="60">
        <f t="shared" si="144"/>
        <v>278.78817181412438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277.63319999999919</v>
      </c>
      <c r="BF145" s="14">
        <f t="shared" si="145"/>
        <v>66.466589162975524</v>
      </c>
      <c r="BG145" s="22">
        <f t="shared" si="115"/>
        <v>599.30713279218094</v>
      </c>
      <c r="BH145" s="60">
        <f t="shared" si="116"/>
        <v>892.64046612551419</v>
      </c>
      <c r="BI145" s="60">
        <f ca="1">AVERAGE(OFFSET($BH$3,0,0,'Données projet'!$E$11+1,1))-AVERAGE(OFFSET($H$3,0,0,'Données projet'!$E$11+1,1))</f>
        <v>475.47920969424894</v>
      </c>
      <c r="BJ145" s="60">
        <f t="shared" si="146"/>
        <v>271.73544012419364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247.73423999999929</v>
      </c>
      <c r="CA145" s="14">
        <f t="shared" si="147"/>
        <v>60.100505665694953</v>
      </c>
      <c r="CB145" s="22">
        <f t="shared" si="118"/>
        <v>536.14551536775082</v>
      </c>
      <c r="CC145" s="60">
        <f t="shared" si="119"/>
        <v>829.47884870108419</v>
      </c>
      <c r="CD145" s="60">
        <f ca="1">AVERAGE(OFFSET($CC$3,0,0,'Données projet'!$E$12+1,1))-AVERAGE(OFFSET($H$3,0,0,'Données projet'!$E$12+1,1))</f>
        <v>428.8489304403459</v>
      </c>
      <c r="CE145" s="60">
        <f t="shared" si="148"/>
        <v>247.01165577562966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264.81935999999928</v>
      </c>
      <c r="CV145" s="14">
        <f t="shared" si="149"/>
        <v>63.748570085236892</v>
      </c>
      <c r="CW145" s="22">
        <f t="shared" si="121"/>
        <v>572.25581156511964</v>
      </c>
      <c r="CX145" s="60">
        <f t="shared" si="122"/>
        <v>865.58914489845301</v>
      </c>
      <c r="CY145" s="60">
        <f ca="1">AVERAGE(OFFSET($CX$3,0,0,'Données projet'!$E$13+1,1))-AVERAGE(OFFSET($H$3,0,0,'Données projet'!$E$13+1,1))</f>
        <v>455.50822833641354</v>
      </c>
      <c r="CZ145" s="60">
        <f t="shared" si="150"/>
        <v>261.14722581688039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294.71831999999915</v>
      </c>
      <c r="DQ145" s="14">
        <f t="shared" si="151"/>
        <v>70.068078441055917</v>
      </c>
      <c r="DR145" s="22">
        <f t="shared" si="124"/>
        <v>635.33631061817096</v>
      </c>
      <c r="DS145" s="60">
        <f t="shared" si="125"/>
        <v>928.66964395150421</v>
      </c>
      <c r="DT145" s="60">
        <f ca="1">AVERAGE(OFFSET($DS$3,0,0,'Données projet'!$E$14+1,1))-AVERAGE(OFFSET($H$3,0,0,'Données projet'!$E$14+1,1))</f>
        <v>502.07782026233912</v>
      </c>
      <c r="DU145" s="60">
        <f t="shared" si="152"/>
        <v>285.83623046025156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-5.3205440053716299E-14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399.92909819003523</v>
      </c>
      <c r="T146" s="60">
        <f t="shared" si="142"/>
        <v>163.7053537268381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288.68423999999919</v>
      </c>
      <c r="AK146" s="14">
        <f t="shared" si="143"/>
        <v>68.798963316185237</v>
      </c>
      <c r="AL146" s="22">
        <f t="shared" si="112"/>
        <v>622.61657910902113</v>
      </c>
      <c r="AM146" s="60">
        <f t="shared" si="113"/>
        <v>915.94991244235439</v>
      </c>
      <c r="AN146" s="60">
        <f ca="1">AVERAGE(OFFSET($AM$3,0,0,'Données projet'!$E$10+1,1))-AVERAGE(OFFSET($H$3,0,0,'Données projet'!$E$10+1,1))</f>
        <v>488.7825919901664</v>
      </c>
      <c r="AO146" s="60">
        <f t="shared" si="144"/>
        <v>278.78817181412438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280.0667999999992</v>
      </c>
      <c r="BF146" s="14">
        <f t="shared" si="145"/>
        <v>66.981125445388756</v>
      </c>
      <c r="BG146" s="22">
        <f t="shared" si="115"/>
        <v>604.44180348405064</v>
      </c>
      <c r="BH146" s="60">
        <f t="shared" si="116"/>
        <v>897.77513681738401</v>
      </c>
      <c r="BI146" s="60">
        <f ca="1">AVERAGE(OFFSET($BH$3,0,0,'Données projet'!$E$11+1,1))-AVERAGE(OFFSET($H$3,0,0,'Données projet'!$E$11+1,1))</f>
        <v>475.47920969424894</v>
      </c>
      <c r="BJ146" s="60">
        <f t="shared" si="146"/>
        <v>271.73544012419364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249.90575999999925</v>
      </c>
      <c r="CA146" s="14">
        <f t="shared" si="147"/>
        <v>60.565760331923727</v>
      </c>
      <c r="CB146" s="22">
        <f t="shared" si="118"/>
        <v>540.73789791143247</v>
      </c>
      <c r="CC146" s="60">
        <f t="shared" si="119"/>
        <v>834.07123124476584</v>
      </c>
      <c r="CD146" s="60">
        <f ca="1">AVERAGE(OFFSET($CC$3,0,0,'Données projet'!$E$12+1,1))-AVERAGE(OFFSET($H$3,0,0,'Données projet'!$E$12+1,1))</f>
        <v>428.8489304403459</v>
      </c>
      <c r="CE146" s="60">
        <f t="shared" si="148"/>
        <v>247.01165577562966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267.14063999999922</v>
      </c>
      <c r="CV146" s="14">
        <f t="shared" si="149"/>
        <v>64.242065428895785</v>
      </c>
      <c r="CW146" s="22">
        <f t="shared" si="121"/>
        <v>577.15821195532533</v>
      </c>
      <c r="CX146" s="60">
        <f t="shared" si="122"/>
        <v>870.4915452886587</v>
      </c>
      <c r="CY146" s="60">
        <f ca="1">AVERAGE(OFFSET($CX$3,0,0,'Données projet'!$E$13+1,1))-AVERAGE(OFFSET($H$3,0,0,'Données projet'!$E$13+1,1))</f>
        <v>455.50822833641354</v>
      </c>
      <c r="CZ146" s="60">
        <f t="shared" si="150"/>
        <v>261.14722581688039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297.30167999999912</v>
      </c>
      <c r="DQ146" s="14">
        <f t="shared" si="151"/>
        <v>70.610494849824818</v>
      </c>
      <c r="DR146" s="22">
        <f t="shared" si="124"/>
        <v>640.78037119677663</v>
      </c>
      <c r="DS146" s="60">
        <f t="shared" si="125"/>
        <v>934.11370453011</v>
      </c>
      <c r="DT146" s="60">
        <f ca="1">AVERAGE(OFFSET($DS$3,0,0,'Données projet'!$E$14+1,1))-AVERAGE(OFFSET($H$3,0,0,'Données projet'!$E$14+1,1))</f>
        <v>502.07782026233912</v>
      </c>
      <c r="DU146" s="60">
        <f t="shared" si="152"/>
        <v>285.83623046025156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-5.3205440053716299E-14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399.92909819003523</v>
      </c>
      <c r="T147" s="60">
        <f t="shared" si="142"/>
        <v>163.7053537268381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291.19271999999916</v>
      </c>
      <c r="AK147" s="14">
        <f t="shared" si="143"/>
        <v>69.326929599812757</v>
      </c>
      <c r="AL147" s="22">
        <f t="shared" si="112"/>
        <v>627.9050563863392</v>
      </c>
      <c r="AM147" s="60">
        <f t="shared" si="113"/>
        <v>921.23838971967257</v>
      </c>
      <c r="AN147" s="60">
        <f ca="1">AVERAGE(OFFSET($AM$3,0,0,'Données projet'!$E$10+1,1))-AVERAGE(OFFSET($H$3,0,0,'Données projet'!$E$10+1,1))</f>
        <v>488.7825919901664</v>
      </c>
      <c r="AO147" s="60">
        <f t="shared" si="144"/>
        <v>278.78817181412438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282.50039999999916</v>
      </c>
      <c r="BF147" s="14">
        <f t="shared" si="145"/>
        <v>67.495141560894254</v>
      </c>
      <c r="BG147" s="22">
        <f t="shared" si="115"/>
        <v>609.57556821855599</v>
      </c>
      <c r="BH147" s="60">
        <f t="shared" si="116"/>
        <v>902.90890155188936</v>
      </c>
      <c r="BI147" s="60">
        <f ca="1">AVERAGE(OFFSET($BH$3,0,0,'Données projet'!$E$11+1,1))-AVERAGE(OFFSET($H$3,0,0,'Données projet'!$E$11+1,1))</f>
        <v>475.47920969424894</v>
      </c>
      <c r="BJ147" s="60">
        <f t="shared" si="146"/>
        <v>271.73544012419364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252.07727999999923</v>
      </c>
      <c r="CA147" s="14">
        <f t="shared" si="147"/>
        <v>61.030544652154823</v>
      </c>
      <c r="CB147" s="22">
        <f t="shared" si="118"/>
        <v>545.32946126916829</v>
      </c>
      <c r="CC147" s="60">
        <f t="shared" si="119"/>
        <v>838.66279460250166</v>
      </c>
      <c r="CD147" s="60">
        <f ca="1">AVERAGE(OFFSET($CC$3,0,0,'Données projet'!$E$12+1,1))-AVERAGE(OFFSET($H$3,0,0,'Données projet'!$E$12+1,1))</f>
        <v>428.8489304403459</v>
      </c>
      <c r="CE147" s="60">
        <f t="shared" si="148"/>
        <v>247.01165577562966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269.46191999999922</v>
      </c>
      <c r="CV147" s="14">
        <f t="shared" si="149"/>
        <v>64.735061876838927</v>
      </c>
      <c r="CW147" s="22">
        <f t="shared" si="121"/>
        <v>582.05974343549315</v>
      </c>
      <c r="CX147" s="60">
        <f t="shared" si="122"/>
        <v>875.3930767688264</v>
      </c>
      <c r="CY147" s="60">
        <f ca="1">AVERAGE(OFFSET($CX$3,0,0,'Données projet'!$E$13+1,1))-AVERAGE(OFFSET($H$3,0,0,'Données projet'!$E$13+1,1))</f>
        <v>455.50822833641354</v>
      </c>
      <c r="CZ147" s="60">
        <f t="shared" si="150"/>
        <v>261.14722581688039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299.88503999999909</v>
      </c>
      <c r="DQ147" s="14">
        <f t="shared" si="151"/>
        <v>71.152362906464447</v>
      </c>
      <c r="DR147" s="22">
        <f t="shared" si="124"/>
        <v>646.2234767287573</v>
      </c>
      <c r="DS147" s="60">
        <f t="shared" si="125"/>
        <v>939.55681006209056</v>
      </c>
      <c r="DT147" s="60">
        <f ca="1">AVERAGE(OFFSET($DS$3,0,0,'Données projet'!$E$14+1,1))-AVERAGE(OFFSET($H$3,0,0,'Données projet'!$E$14+1,1))</f>
        <v>502.07782026233912</v>
      </c>
      <c r="DU147" s="60">
        <f t="shared" si="152"/>
        <v>285.83623046025156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-5.3205440053716299E-14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399.92909819003523</v>
      </c>
      <c r="T148" s="60">
        <f t="shared" si="142"/>
        <v>163.7053537268381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293.70119999999912</v>
      </c>
      <c r="AK148" s="14">
        <f t="shared" si="143"/>
        <v>69.854366735318507</v>
      </c>
      <c r="AL148" s="22">
        <f t="shared" si="112"/>
        <v>633.19261206401154</v>
      </c>
      <c r="AM148" s="60">
        <f t="shared" si="113"/>
        <v>926.52594539734491</v>
      </c>
      <c r="AN148" s="60">
        <f ca="1">AVERAGE(OFFSET($AM$3,0,0,'Données projet'!$E$10+1,1))-AVERAGE(OFFSET($H$3,0,0,'Données projet'!$E$10+1,1))</f>
        <v>488.7825919901664</v>
      </c>
      <c r="AO148" s="60">
        <f t="shared" si="144"/>
        <v>278.78817181412438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284.93399999999917</v>
      </c>
      <c r="BF148" s="14">
        <f t="shared" si="145"/>
        <v>68.008642509673109</v>
      </c>
      <c r="BG148" s="22">
        <f t="shared" si="115"/>
        <v>614.7084357043459</v>
      </c>
      <c r="BH148" s="60">
        <f t="shared" si="116"/>
        <v>908.04176903767916</v>
      </c>
      <c r="BI148" s="60">
        <f ca="1">AVERAGE(OFFSET($BH$3,0,0,'Données projet'!$E$11+1,1))-AVERAGE(OFFSET($H$3,0,0,'Données projet'!$E$11+1,1))</f>
        <v>475.47920969424894</v>
      </c>
      <c r="BJ148" s="60">
        <f t="shared" si="146"/>
        <v>271.73544012419364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254.24879999999925</v>
      </c>
      <c r="CA148" s="14">
        <f t="shared" si="147"/>
        <v>61.494863147658698</v>
      </c>
      <c r="CB148" s="22">
        <f t="shared" si="118"/>
        <v>549.92021331550427</v>
      </c>
      <c r="CC148" s="60">
        <f t="shared" si="119"/>
        <v>843.25354664883753</v>
      </c>
      <c r="CD148" s="60">
        <f ca="1">AVERAGE(OFFSET($CC$3,0,0,'Données projet'!$E$12+1,1))-AVERAGE(OFFSET($H$3,0,0,'Données projet'!$E$12+1,1))</f>
        <v>428.8489304403459</v>
      </c>
      <c r="CE148" s="60">
        <f t="shared" si="148"/>
        <v>247.01165577562966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271.78319999999917</v>
      </c>
      <c r="CV148" s="14">
        <f t="shared" si="149"/>
        <v>65.227564224775008</v>
      </c>
      <c r="CW148" s="22">
        <f t="shared" si="121"/>
        <v>586.96041435814834</v>
      </c>
      <c r="CX148" s="60">
        <f t="shared" si="122"/>
        <v>880.29374769148171</v>
      </c>
      <c r="CY148" s="60">
        <f ca="1">AVERAGE(OFFSET($CX$3,0,0,'Données projet'!$E$13+1,1))-AVERAGE(OFFSET($H$3,0,0,'Données projet'!$E$13+1,1))</f>
        <v>455.50822833641354</v>
      </c>
      <c r="CZ148" s="60">
        <f t="shared" si="150"/>
        <v>261.14722581688039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302.46839999999906</v>
      </c>
      <c r="DQ148" s="14">
        <f t="shared" si="151"/>
        <v>71.693687882090543</v>
      </c>
      <c r="DR148" s="22">
        <f t="shared" si="124"/>
        <v>651.66563639463936</v>
      </c>
      <c r="DS148" s="60">
        <f t="shared" si="125"/>
        <v>944.99896972797274</v>
      </c>
      <c r="DT148" s="60">
        <f ca="1">AVERAGE(OFFSET($DS$3,0,0,'Données projet'!$E$14+1,1))-AVERAGE(OFFSET($H$3,0,0,'Données projet'!$E$14+1,1))</f>
        <v>502.07782026233912</v>
      </c>
      <c r="DU148" s="60">
        <f t="shared" si="152"/>
        <v>285.83623046025156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-5.3205440053716299E-14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399.92909819003523</v>
      </c>
      <c r="T149" s="60">
        <f t="shared" si="142"/>
        <v>163.7053537268381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296.20967999999908</v>
      </c>
      <c r="AK149" s="14">
        <f t="shared" si="143"/>
        <v>70.381279765792826</v>
      </c>
      <c r="AL149" s="22">
        <f t="shared" si="112"/>
        <v>638.47925492542083</v>
      </c>
      <c r="AM149" s="60">
        <f t="shared" si="113"/>
        <v>931.8125882587542</v>
      </c>
      <c r="AN149" s="60">
        <f ca="1">AVERAGE(OFFSET($AM$3,0,0,'Données projet'!$E$10+1,1))-AVERAGE(OFFSET($H$3,0,0,'Données projet'!$E$10+1,1))</f>
        <v>488.7825919901664</v>
      </c>
      <c r="AO149" s="60">
        <f t="shared" si="144"/>
        <v>278.78817181412438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287.36759999999913</v>
      </c>
      <c r="BF149" s="14">
        <f t="shared" si="145"/>
        <v>68.521633201564995</v>
      </c>
      <c r="BG149" s="22">
        <f t="shared" si="115"/>
        <v>619.84041449272411</v>
      </c>
      <c r="BH149" s="60">
        <f t="shared" si="116"/>
        <v>913.17374782605748</v>
      </c>
      <c r="BI149" s="60">
        <f ca="1">AVERAGE(OFFSET($BH$3,0,0,'Données projet'!$E$11+1,1))-AVERAGE(OFFSET($H$3,0,0,'Données projet'!$E$11+1,1))</f>
        <v>475.47920969424894</v>
      </c>
      <c r="BJ149" s="60">
        <f t="shared" si="146"/>
        <v>271.73544012419364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256.42031999999921</v>
      </c>
      <c r="CA149" s="14">
        <f t="shared" si="147"/>
        <v>61.958720258016747</v>
      </c>
      <c r="CB149" s="22">
        <f t="shared" si="118"/>
        <v>554.51016178271107</v>
      </c>
      <c r="CC149" s="60">
        <f t="shared" si="119"/>
        <v>847.84349511604432</v>
      </c>
      <c r="CD149" s="60">
        <f ca="1">AVERAGE(OFFSET($CC$3,0,0,'Données projet'!$E$12+1,1))-AVERAGE(OFFSET($H$3,0,0,'Données projet'!$E$12+1,1))</f>
        <v>428.8489304403459</v>
      </c>
      <c r="CE149" s="60">
        <f t="shared" si="148"/>
        <v>247.01165577562966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274.10447999999917</v>
      </c>
      <c r="CV149" s="14">
        <f t="shared" si="149"/>
        <v>65.719577181765331</v>
      </c>
      <c r="CW149" s="22">
        <f t="shared" si="121"/>
        <v>591.86023292490643</v>
      </c>
      <c r="CX149" s="60">
        <f t="shared" si="122"/>
        <v>885.1935662582398</v>
      </c>
      <c r="CY149" s="60">
        <f ca="1">AVERAGE(OFFSET($CX$3,0,0,'Données projet'!$E$13+1,1))-AVERAGE(OFFSET($H$3,0,0,'Données projet'!$E$13+1,1))</f>
        <v>455.50822833641354</v>
      </c>
      <c r="CZ149" s="60">
        <f t="shared" si="150"/>
        <v>261.14722581688039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305.05175999999904</v>
      </c>
      <c r="DQ149" s="14">
        <f t="shared" si="151"/>
        <v>72.234474952581991</v>
      </c>
      <c r="DR149" s="22">
        <f t="shared" si="124"/>
        <v>657.10685920907861</v>
      </c>
      <c r="DS149" s="60">
        <f t="shared" si="125"/>
        <v>950.44019254241198</v>
      </c>
      <c r="DT149" s="60">
        <f ca="1">AVERAGE(OFFSET($DS$3,0,0,'Données projet'!$E$14+1,1))-AVERAGE(OFFSET($H$3,0,0,'Données projet'!$E$14+1,1))</f>
        <v>502.07782026233912</v>
      </c>
      <c r="DU149" s="60">
        <f t="shared" si="152"/>
        <v>285.83623046025156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-5.3205440053716299E-14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399.92909819003523</v>
      </c>
      <c r="T150" s="60">
        <f t="shared" si="142"/>
        <v>163.7053537268381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298.7181599999991</v>
      </c>
      <c r="AK150" s="14">
        <f t="shared" si="143"/>
        <v>70.907673643980345</v>
      </c>
      <c r="AL150" s="22">
        <f t="shared" si="112"/>
        <v>643.76499359659749</v>
      </c>
      <c r="AM150" s="60">
        <f t="shared" si="113"/>
        <v>937.09832692993086</v>
      </c>
      <c r="AN150" s="60">
        <f ca="1">AVERAGE(OFFSET($AM$3,0,0,'Données projet'!$E$10+1,1))-AVERAGE(OFFSET($H$3,0,0,'Données projet'!$E$10+1,1))</f>
        <v>488.7825919901664</v>
      </c>
      <c r="AO150" s="60">
        <f t="shared" si="144"/>
        <v>278.78817181412438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289.80119999999908</v>
      </c>
      <c r="BF150" s="14">
        <f t="shared" si="145"/>
        <v>69.034118458450664</v>
      </c>
      <c r="BG150" s="22">
        <f t="shared" si="115"/>
        <v>624.97151298179995</v>
      </c>
      <c r="BH150" s="60">
        <f t="shared" si="116"/>
        <v>918.30484631513332</v>
      </c>
      <c r="BI150" s="60">
        <f ca="1">AVERAGE(OFFSET($BH$3,0,0,'Données projet'!$E$11+1,1))-AVERAGE(OFFSET($H$3,0,0,'Données projet'!$E$11+1,1))</f>
        <v>475.47920969424894</v>
      </c>
      <c r="BJ150" s="60">
        <f t="shared" si="146"/>
        <v>271.73544012419364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258.59183999999919</v>
      </c>
      <c r="CA150" s="14">
        <f t="shared" si="147"/>
        <v>62.422120343276475</v>
      </c>
      <c r="CB150" s="22">
        <f t="shared" si="118"/>
        <v>559.09931426453841</v>
      </c>
      <c r="CC150" s="60">
        <f t="shared" si="119"/>
        <v>852.43264759787166</v>
      </c>
      <c r="CD150" s="60">
        <f ca="1">AVERAGE(OFFSET($CC$3,0,0,'Données projet'!$E$12+1,1))-AVERAGE(OFFSET($H$3,0,0,'Données projet'!$E$12+1,1))</f>
        <v>428.8489304403459</v>
      </c>
      <c r="CE150" s="60">
        <f t="shared" si="148"/>
        <v>247.01165577562966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276.42575999999912</v>
      </c>
      <c r="CV150" s="14">
        <f t="shared" si="149"/>
        <v>66.211105372509707</v>
      </c>
      <c r="CW150" s="22">
        <f t="shared" si="121"/>
        <v>596.75920719045291</v>
      </c>
      <c r="CX150" s="60">
        <f t="shared" si="122"/>
        <v>890.09254052378628</v>
      </c>
      <c r="CY150" s="60">
        <f ca="1">AVERAGE(OFFSET($CX$3,0,0,'Données projet'!$E$13+1,1))-AVERAGE(OFFSET($H$3,0,0,'Données projet'!$E$13+1,1))</f>
        <v>455.50822833641354</v>
      </c>
      <c r="CZ150" s="60">
        <f t="shared" si="150"/>
        <v>261.14722581688039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307.63511999999901</v>
      </c>
      <c r="DQ150" s="14">
        <f t="shared" si="151"/>
        <v>72.774729201093322</v>
      </c>
      <c r="DR150" s="22">
        <f t="shared" si="124"/>
        <v>662.54715402523584</v>
      </c>
      <c r="DS150" s="60">
        <f t="shared" si="125"/>
        <v>955.8804873585691</v>
      </c>
      <c r="DT150" s="60">
        <f ca="1">AVERAGE(OFFSET($DS$3,0,0,'Données projet'!$E$14+1,1))-AVERAGE(OFFSET($H$3,0,0,'Données projet'!$E$14+1,1))</f>
        <v>502.07782026233912</v>
      </c>
      <c r="DU150" s="60">
        <f t="shared" si="152"/>
        <v>285.83623046025156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-5.3205440053716299E-14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399.92909819003523</v>
      </c>
      <c r="T151" s="60">
        <f t="shared" si="142"/>
        <v>163.7053537268381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301.22663999999907</v>
      </c>
      <c r="AK151" s="14">
        <f t="shared" si="143"/>
        <v>71.433553234643455</v>
      </c>
      <c r="AL151" s="22">
        <f t="shared" si="112"/>
        <v>649.04983655033573</v>
      </c>
      <c r="AM151" s="60">
        <f t="shared" si="113"/>
        <v>942.3831698836691</v>
      </c>
      <c r="AN151" s="60">
        <f ca="1">AVERAGE(OFFSET($AM$3,0,0,'Données projet'!$E$10+1,1))-AVERAGE(OFFSET($H$3,0,0,'Données projet'!$E$10+1,1))</f>
        <v>488.7825919901664</v>
      </c>
      <c r="AO151" s="60">
        <f t="shared" si="144"/>
        <v>278.78817181412438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292.2347999999991</v>
      </c>
      <c r="BF151" s="14">
        <f t="shared" si="145"/>
        <v>69.546103016553573</v>
      </c>
      <c r="BG151" s="22">
        <f t="shared" si="115"/>
        <v>630.10173942049585</v>
      </c>
      <c r="BH151" s="60">
        <f t="shared" si="116"/>
        <v>923.43507275382922</v>
      </c>
      <c r="BI151" s="60">
        <f ca="1">AVERAGE(OFFSET($BH$3,0,0,'Données projet'!$E$11+1,1))-AVERAGE(OFFSET($H$3,0,0,'Données projet'!$E$11+1,1))</f>
        <v>475.47920969424894</v>
      </c>
      <c r="BJ151" s="60">
        <f t="shared" si="146"/>
        <v>271.73544012419364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260.76335999999918</v>
      </c>
      <c r="CA151" s="14">
        <f t="shared" si="147"/>
        <v>62.885067686031789</v>
      </c>
      <c r="CB151" s="22">
        <f t="shared" si="118"/>
        <v>563.68767821983727</v>
      </c>
      <c r="CC151" s="60">
        <f t="shared" si="119"/>
        <v>857.02101155317064</v>
      </c>
      <c r="CD151" s="60">
        <f ca="1">AVERAGE(OFFSET($CC$3,0,0,'Données projet'!$E$12+1,1))-AVERAGE(OFFSET($H$3,0,0,'Données projet'!$E$12+1,1))</f>
        <v>428.8489304403459</v>
      </c>
      <c r="CE151" s="60">
        <f t="shared" si="148"/>
        <v>247.01165577562966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278.74703999999912</v>
      </c>
      <c r="CV151" s="14">
        <f t="shared" si="149"/>
        <v>66.702153339553078</v>
      </c>
      <c r="CW151" s="22">
        <f t="shared" si="121"/>
        <v>601.65734506638671</v>
      </c>
      <c r="CX151" s="60">
        <f t="shared" si="122"/>
        <v>894.99067839972008</v>
      </c>
      <c r="CY151" s="60">
        <f ca="1">AVERAGE(OFFSET($CX$3,0,0,'Données projet'!$E$13+1,1))-AVERAGE(OFFSET($H$3,0,0,'Données projet'!$E$13+1,1))</f>
        <v>455.50822833641354</v>
      </c>
      <c r="CZ151" s="60">
        <f t="shared" si="150"/>
        <v>261.14722581688039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310.21847999999898</v>
      </c>
      <c r="DQ151" s="14">
        <f t="shared" si="151"/>
        <v>73.314455620479777</v>
      </c>
      <c r="DR151" s="22">
        <f t="shared" si="124"/>
        <v>667.98652953900034</v>
      </c>
      <c r="DS151" s="60">
        <f t="shared" si="125"/>
        <v>961.31986287233372</v>
      </c>
      <c r="DT151" s="60">
        <f ca="1">AVERAGE(OFFSET($DS$3,0,0,'Données projet'!$E$14+1,1))-AVERAGE(OFFSET($H$3,0,0,'Données projet'!$E$14+1,1))</f>
        <v>502.07782026233912</v>
      </c>
      <c r="DU151" s="60">
        <f t="shared" si="152"/>
        <v>285.83623046025156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-5.3205440053716299E-14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399.92909819003523</v>
      </c>
      <c r="T152" s="60">
        <f t="shared" si="142"/>
        <v>163.7053537268381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303.73511999999903</v>
      </c>
      <c r="AK152" s="14">
        <f t="shared" si="143"/>
        <v>71.958923316844363</v>
      </c>
      <c r="AL152" s="22">
        <f t="shared" si="112"/>
        <v>654.33379211016882</v>
      </c>
      <c r="AM152" s="60">
        <f t="shared" si="113"/>
        <v>947.66712544350207</v>
      </c>
      <c r="AN152" s="60">
        <f ca="1">AVERAGE(OFFSET($AM$3,0,0,'Données projet'!$E$10+1,1))-AVERAGE(OFFSET($H$3,0,0,'Données projet'!$E$10+1,1))</f>
        <v>488.7825919901664</v>
      </c>
      <c r="AO152" s="60">
        <f t="shared" si="144"/>
        <v>278.78817181412438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294.66839999999905</v>
      </c>
      <c r="BF152" s="14">
        <f t="shared" si="145"/>
        <v>70.057591528661362</v>
      </c>
      <c r="BG152" s="22">
        <f t="shared" si="115"/>
        <v>635.23110191241688</v>
      </c>
      <c r="BH152" s="60">
        <f t="shared" si="116"/>
        <v>928.56443524575025</v>
      </c>
      <c r="BI152" s="60">
        <f ca="1">AVERAGE(OFFSET($BH$3,0,0,'Données projet'!$E$11+1,1))-AVERAGE(OFFSET($H$3,0,0,'Données projet'!$E$11+1,1))</f>
        <v>475.47920969424894</v>
      </c>
      <c r="BJ152" s="60">
        <f t="shared" si="146"/>
        <v>271.73544012419364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262.93487999999911</v>
      </c>
      <c r="CA152" s="14">
        <f t="shared" si="147"/>
        <v>63.347566493432595</v>
      </c>
      <c r="CB152" s="22">
        <f t="shared" si="118"/>
        <v>568.27526097606028</v>
      </c>
      <c r="CC152" s="60">
        <f t="shared" si="119"/>
        <v>861.60859430939354</v>
      </c>
      <c r="CD152" s="60">
        <f ca="1">AVERAGE(OFFSET($CC$3,0,0,'Données projet'!$E$12+1,1))-AVERAGE(OFFSET($H$3,0,0,'Données projet'!$E$12+1,1))</f>
        <v>428.8489304403459</v>
      </c>
      <c r="CE152" s="60">
        <f t="shared" si="148"/>
        <v>247.01165577562966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281.06831999999906</v>
      </c>
      <c r="CV152" s="14">
        <f t="shared" si="149"/>
        <v>67.192725545416479</v>
      </c>
      <c r="CW152" s="22">
        <f t="shared" si="121"/>
        <v>606.55465432493213</v>
      </c>
      <c r="CX152" s="60">
        <f t="shared" si="122"/>
        <v>899.8879876582655</v>
      </c>
      <c r="CY152" s="60">
        <f ca="1">AVERAGE(OFFSET($CX$3,0,0,'Données projet'!$E$13+1,1))-AVERAGE(OFFSET($H$3,0,0,'Données projet'!$E$13+1,1))</f>
        <v>455.50822833641354</v>
      </c>
      <c r="CZ152" s="60">
        <f t="shared" si="150"/>
        <v>261.14722581688039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312.80183999999895</v>
      </c>
      <c r="DQ152" s="14">
        <f t="shared" si="151"/>
        <v>73.853659115640198</v>
      </c>
      <c r="DR152" s="22">
        <f t="shared" si="124"/>
        <v>673.42499429307145</v>
      </c>
      <c r="DS152" s="60">
        <f t="shared" si="125"/>
        <v>966.75832762640471</v>
      </c>
      <c r="DT152" s="60">
        <f ca="1">AVERAGE(OFFSET($DS$3,0,0,'Données projet'!$E$14+1,1))-AVERAGE(OFFSET($H$3,0,0,'Données projet'!$E$14+1,1))</f>
        <v>502.07782026233912</v>
      </c>
      <c r="DU152" s="60">
        <f t="shared" si="152"/>
        <v>285.83623046025156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-5.3205440053716299E-14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399.92909819003523</v>
      </c>
      <c r="T153" s="60">
        <f t="shared" si="142"/>
        <v>163.7053537268381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306.24359999999905</v>
      </c>
      <c r="AK153" s="14">
        <f t="shared" si="143"/>
        <v>72.483788586150126</v>
      </c>
      <c r="AL153" s="22">
        <f t="shared" si="112"/>
        <v>659.61686845420979</v>
      </c>
      <c r="AM153" s="60">
        <f t="shared" si="113"/>
        <v>952.95020178754316</v>
      </c>
      <c r="AN153" s="60">
        <f ca="1">AVERAGE(OFFSET($AM$3,0,0,'Données projet'!$E$10+1,1))-AVERAGE(OFFSET($H$3,0,0,'Données projet'!$E$10+1,1))</f>
        <v>488.7825919901664</v>
      </c>
      <c r="AO153" s="60">
        <f t="shared" si="144"/>
        <v>278.78817181412438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297.10199999999907</v>
      </c>
      <c r="BF153" s="14">
        <f t="shared" si="145"/>
        <v>70.568588566272624</v>
      </c>
      <c r="BG153" s="22">
        <f t="shared" si="115"/>
        <v>640.3596084195899</v>
      </c>
      <c r="BH153" s="60">
        <f t="shared" si="116"/>
        <v>933.69294175292316</v>
      </c>
      <c r="BI153" s="60">
        <f ca="1">AVERAGE(OFFSET($BH$3,0,0,'Données projet'!$E$11+1,1))-AVERAGE(OFFSET($H$3,0,0,'Données projet'!$E$11+1,1))</f>
        <v>475.47920969424894</v>
      </c>
      <c r="BJ153" s="60">
        <f t="shared" si="146"/>
        <v>271.73544012419364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265.1063999999991</v>
      </c>
      <c r="CA153" s="14">
        <f t="shared" si="147"/>
        <v>63.809620899125136</v>
      </c>
      <c r="CB153" s="22">
        <f t="shared" si="118"/>
        <v>572.86206973264132</v>
      </c>
      <c r="CC153" s="60">
        <f t="shared" si="119"/>
        <v>866.19540306597469</v>
      </c>
      <c r="CD153" s="60">
        <f ca="1">AVERAGE(OFFSET($CC$3,0,0,'Données projet'!$E$12+1,1))-AVERAGE(OFFSET($H$3,0,0,'Données projet'!$E$12+1,1))</f>
        <v>428.8489304403459</v>
      </c>
      <c r="CE153" s="60">
        <f t="shared" si="148"/>
        <v>247.01165577562966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283.38959999999906</v>
      </c>
      <c r="CV153" s="14">
        <f t="shared" si="149"/>
        <v>67.682826374656187</v>
      </c>
      <c r="CW153" s="22">
        <f t="shared" si="121"/>
        <v>611.45114260252456</v>
      </c>
      <c r="CX153" s="60">
        <f t="shared" si="122"/>
        <v>904.78447593585793</v>
      </c>
      <c r="CY153" s="60">
        <f ca="1">AVERAGE(OFFSET($CX$3,0,0,'Données projet'!$E$13+1,1))-AVERAGE(OFFSET($H$3,0,0,'Données projet'!$E$13+1,1))</f>
        <v>455.50822833641354</v>
      </c>
      <c r="CZ153" s="60">
        <f t="shared" si="150"/>
        <v>261.14722581688039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315.38519999999892</v>
      </c>
      <c r="DQ153" s="14">
        <f t="shared" si="151"/>
        <v>74.392344505779604</v>
      </c>
      <c r="DR153" s="22">
        <f t="shared" si="124"/>
        <v>678.86255668089746</v>
      </c>
      <c r="DS153" s="60">
        <f t="shared" si="125"/>
        <v>972.19589001423083</v>
      </c>
      <c r="DT153" s="60">
        <f ca="1">AVERAGE(OFFSET($DS$3,0,0,'Données projet'!$E$14+1,1))-AVERAGE(OFFSET($H$3,0,0,'Données projet'!$E$14+1,1))</f>
        <v>502.07782026233912</v>
      </c>
      <c r="DU153" s="60">
        <f t="shared" si="152"/>
        <v>285.83623046025156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-5.3205440053716299E-14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399.92909819003523</v>
      </c>
      <c r="T154" s="60">
        <f t="shared" si="142"/>
        <v>163.7053537268381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-1.0100166036863811E-12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488.7825919901664</v>
      </c>
      <c r="AO154" s="60">
        <f t="shared" si="144"/>
        <v>278.78817181412438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-9.7986685432260874E-13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475.47920969424894</v>
      </c>
      <c r="BJ154" s="60">
        <f t="shared" si="146"/>
        <v>271.73544012419364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-8.7434273154940449E-13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428.8489304403459</v>
      </c>
      <c r="CE154" s="60">
        <f t="shared" si="148"/>
        <v>247.01165577562966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-9.3464223027694966E-13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455.50822833641354</v>
      </c>
      <c r="CZ154" s="60">
        <f t="shared" si="150"/>
        <v>261.14722581688039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-1.0401663530501537E-12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502.07782026233912</v>
      </c>
      <c r="DU154" s="60">
        <f t="shared" si="152"/>
        <v>285.83623046025156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-5.3205440053716299E-14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399.92909819003523</v>
      </c>
      <c r="T155" s="60">
        <f t="shared" si="142"/>
        <v>163.7053537268381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-1.0100166036863811E-12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488.7825919901664</v>
      </c>
      <c r="AO155" s="60">
        <f t="shared" si="144"/>
        <v>278.78817181412438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-9.7986685432260874E-13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475.47920969424894</v>
      </c>
      <c r="BJ155" s="60">
        <f t="shared" si="146"/>
        <v>271.73544012419364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-8.7434273154940449E-13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428.8489304403459</v>
      </c>
      <c r="CE155" s="60">
        <f t="shared" si="148"/>
        <v>247.01165577562966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-9.3464223027694966E-13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455.50822833641354</v>
      </c>
      <c r="CZ155" s="60">
        <f t="shared" si="150"/>
        <v>261.14722581688039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-1.0401663530501537E-12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502.07782026233912</v>
      </c>
      <c r="DU155" s="60">
        <f t="shared" si="152"/>
        <v>285.83623046025156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-5.3205440053716299E-14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399.92909819003523</v>
      </c>
      <c r="T156" s="60">
        <f t="shared" si="142"/>
        <v>163.7053537268381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-1.0100166036863811E-12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488.7825919901664</v>
      </c>
      <c r="AO156" s="60">
        <f t="shared" si="144"/>
        <v>278.78817181412438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-9.7986685432260874E-13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475.47920969424894</v>
      </c>
      <c r="BJ156" s="60">
        <f t="shared" si="146"/>
        <v>271.73544012419364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-8.7434273154940449E-13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428.8489304403459</v>
      </c>
      <c r="CE156" s="60">
        <f t="shared" si="148"/>
        <v>247.01165577562966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-9.3464223027694966E-13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455.50822833641354</v>
      </c>
      <c r="CZ156" s="60">
        <f t="shared" si="150"/>
        <v>261.14722581688039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-1.0401663530501537E-12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502.07782026233912</v>
      </c>
      <c r="DU156" s="60">
        <f t="shared" si="152"/>
        <v>285.83623046025156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-5.3205440053716299E-14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399.92909819003523</v>
      </c>
      <c r="T157" s="60">
        <f t="shared" si="142"/>
        <v>163.7053537268381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-1.0100166036863811E-12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488.7825919901664</v>
      </c>
      <c r="AO157" s="60">
        <f t="shared" si="144"/>
        <v>278.78817181412438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-9.7986685432260874E-13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475.47920969424894</v>
      </c>
      <c r="BJ157" s="60">
        <f t="shared" si="146"/>
        <v>271.73544012419364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-8.7434273154940449E-13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428.8489304403459</v>
      </c>
      <c r="CE157" s="60">
        <f t="shared" si="148"/>
        <v>247.01165577562966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-9.3464223027694966E-13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455.50822833641354</v>
      </c>
      <c r="CZ157" s="60">
        <f t="shared" si="150"/>
        <v>261.14722581688039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-1.0401663530501537E-12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502.07782026233912</v>
      </c>
      <c r="DU157" s="60">
        <f t="shared" si="152"/>
        <v>285.83623046025156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-5.3205440053716299E-14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399.92909819003523</v>
      </c>
      <c r="T158" s="60">
        <f t="shared" si="142"/>
        <v>163.7053537268381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-1.0100166036863811E-12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488.7825919901664</v>
      </c>
      <c r="AO158" s="60">
        <f t="shared" si="144"/>
        <v>278.78817181412438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-9.7986685432260874E-13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475.47920969424894</v>
      </c>
      <c r="BJ158" s="60">
        <f t="shared" si="146"/>
        <v>271.73544012419364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-8.7434273154940449E-13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428.8489304403459</v>
      </c>
      <c r="CE158" s="60">
        <f t="shared" si="148"/>
        <v>247.01165577562966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-9.3464223027694966E-13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455.50822833641354</v>
      </c>
      <c r="CZ158" s="60">
        <f t="shared" si="150"/>
        <v>261.14722581688039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-1.0401663530501537E-12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502.07782026233912</v>
      </c>
      <c r="DU158" s="60">
        <f t="shared" si="152"/>
        <v>285.83623046025156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-5.3205440053716299E-14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399.92909819003523</v>
      </c>
      <c r="T159" s="60">
        <f t="shared" si="142"/>
        <v>163.7053537268381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-1.0100166036863811E-12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488.7825919901664</v>
      </c>
      <c r="AO159" s="60">
        <f t="shared" si="144"/>
        <v>278.78817181412438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-9.7986685432260874E-13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475.47920969424894</v>
      </c>
      <c r="BJ159" s="60">
        <f t="shared" si="146"/>
        <v>271.73544012419364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-8.7434273154940449E-13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428.8489304403459</v>
      </c>
      <c r="CE159" s="60">
        <f t="shared" si="148"/>
        <v>247.01165577562966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-9.3464223027694966E-13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455.50822833641354</v>
      </c>
      <c r="CZ159" s="60">
        <f t="shared" si="150"/>
        <v>261.14722581688039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-1.0401663530501537E-12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502.07782026233912</v>
      </c>
      <c r="DU159" s="60">
        <f t="shared" si="152"/>
        <v>285.83623046025156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-5.3205440053716299E-14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399.92909819003523</v>
      </c>
      <c r="T160" s="60">
        <f t="shared" si="142"/>
        <v>163.7053537268381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-1.0100166036863811E-12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488.7825919901664</v>
      </c>
      <c r="AO160" s="60">
        <f t="shared" si="144"/>
        <v>278.78817181412438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-9.7986685432260874E-13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475.47920969424894</v>
      </c>
      <c r="BJ160" s="60">
        <f t="shared" si="146"/>
        <v>271.73544012419364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-8.7434273154940449E-13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428.8489304403459</v>
      </c>
      <c r="CE160" s="60">
        <f t="shared" si="148"/>
        <v>247.01165577562966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-9.3464223027694966E-13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455.50822833641354</v>
      </c>
      <c r="CZ160" s="60">
        <f t="shared" si="150"/>
        <v>261.14722581688039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-1.0401663530501537E-12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502.07782026233912</v>
      </c>
      <c r="DU160" s="60">
        <f t="shared" si="152"/>
        <v>285.83623046025156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-5.3205440053716299E-14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399.92909819003523</v>
      </c>
      <c r="T161" s="60">
        <f t="shared" si="142"/>
        <v>163.7053537268381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-1.0100166036863811E-12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488.7825919901664</v>
      </c>
      <c r="AO161" s="60">
        <f t="shared" si="144"/>
        <v>278.78817181412438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-9.7986685432260874E-13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475.47920969424894</v>
      </c>
      <c r="BJ161" s="60">
        <f t="shared" si="146"/>
        <v>271.73544012419364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-8.7434273154940449E-13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428.8489304403459</v>
      </c>
      <c r="CE161" s="60">
        <f t="shared" si="148"/>
        <v>247.01165577562966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-9.3464223027694966E-13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455.50822833641354</v>
      </c>
      <c r="CZ161" s="60">
        <f t="shared" si="150"/>
        <v>261.14722581688039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-1.0401663530501537E-12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502.07782026233912</v>
      </c>
      <c r="DU161" s="60">
        <f t="shared" si="152"/>
        <v>285.83623046025156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-5.3205440053716299E-14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399.92909819003523</v>
      </c>
      <c r="T162" s="60">
        <f t="shared" si="142"/>
        <v>163.7053537268381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-1.0100166036863811E-12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488.7825919901664</v>
      </c>
      <c r="AO162" s="60">
        <f t="shared" si="144"/>
        <v>278.78817181412438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-9.7986685432260874E-13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475.47920969424894</v>
      </c>
      <c r="BJ162" s="60">
        <f t="shared" si="146"/>
        <v>271.73544012419364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-8.7434273154940449E-13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428.8489304403459</v>
      </c>
      <c r="CE162" s="60">
        <f t="shared" si="148"/>
        <v>247.01165577562966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-9.3464223027694966E-13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455.50822833641354</v>
      </c>
      <c r="CZ162" s="60">
        <f t="shared" si="150"/>
        <v>261.14722581688039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-1.0401663530501537E-12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502.07782026233912</v>
      </c>
      <c r="DU162" s="60">
        <f t="shared" si="152"/>
        <v>285.83623046025156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-5.3205440053716299E-14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399.92909819003523</v>
      </c>
      <c r="T163" s="60">
        <f t="shared" si="142"/>
        <v>163.7053537268381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-1.0100166036863811E-12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488.7825919901664</v>
      </c>
      <c r="AO163" s="60">
        <f t="shared" si="144"/>
        <v>278.78817181412438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-9.7986685432260874E-13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475.47920969424894</v>
      </c>
      <c r="BJ163" s="60">
        <f t="shared" si="146"/>
        <v>271.73544012419364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-8.7434273154940449E-13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428.8489304403459</v>
      </c>
      <c r="CE163" s="60">
        <f t="shared" si="148"/>
        <v>247.01165577562966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-9.3464223027694966E-13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455.50822833641354</v>
      </c>
      <c r="CZ163" s="60">
        <f t="shared" si="150"/>
        <v>261.14722581688039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-1.0401663530501537E-12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502.07782026233912</v>
      </c>
      <c r="DU163" s="60">
        <f t="shared" si="152"/>
        <v>285.83623046025156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-5.3205440053716299E-14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399.92909819003523</v>
      </c>
      <c r="T164" s="60">
        <f t="shared" si="142"/>
        <v>163.7053537268381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-1.0100166036863811E-12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488.7825919901664</v>
      </c>
      <c r="AO164" s="60">
        <f t="shared" si="144"/>
        <v>278.78817181412438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-9.7986685432260874E-13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475.47920969424894</v>
      </c>
      <c r="BJ164" s="60">
        <f t="shared" si="146"/>
        <v>271.73544012419364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-8.7434273154940449E-13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428.8489304403459</v>
      </c>
      <c r="CE164" s="60">
        <f t="shared" si="148"/>
        <v>247.01165577562966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-9.3464223027694966E-13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455.50822833641354</v>
      </c>
      <c r="CZ164" s="60">
        <f t="shared" si="150"/>
        <v>261.14722581688039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-1.0401663530501537E-12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502.07782026233912</v>
      </c>
      <c r="DU164" s="60">
        <f t="shared" si="152"/>
        <v>285.83623046025156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-5.3205440053716299E-14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399.92909819003523</v>
      </c>
      <c r="T165" s="60">
        <f t="shared" si="142"/>
        <v>163.7053537268381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-1.0100166036863811E-12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488.7825919901664</v>
      </c>
      <c r="AO165" s="60">
        <f t="shared" si="144"/>
        <v>278.78817181412438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-9.7986685432260874E-13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475.47920969424894</v>
      </c>
      <c r="BJ165" s="60">
        <f t="shared" si="146"/>
        <v>271.73544012419364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-8.7434273154940449E-13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428.8489304403459</v>
      </c>
      <c r="CE165" s="60">
        <f t="shared" si="148"/>
        <v>247.01165577562966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-9.3464223027694966E-13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455.50822833641354</v>
      </c>
      <c r="CZ165" s="60">
        <f t="shared" si="150"/>
        <v>261.14722581688039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-1.0401663530501537E-12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502.07782026233912</v>
      </c>
      <c r="DU165" s="60">
        <f t="shared" si="152"/>
        <v>285.83623046025156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-5.3205440053716299E-14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399.92909819003523</v>
      </c>
      <c r="T166" s="60">
        <f t="shared" si="142"/>
        <v>163.7053537268381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-1.0100166036863811E-12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488.7825919901664</v>
      </c>
      <c r="AO166" s="60">
        <f t="shared" si="144"/>
        <v>278.78817181412438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-9.7986685432260874E-13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475.47920969424894</v>
      </c>
      <c r="BJ166" s="60">
        <f t="shared" si="146"/>
        <v>271.73544012419364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-8.7434273154940449E-13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428.8489304403459</v>
      </c>
      <c r="CE166" s="60">
        <f t="shared" si="148"/>
        <v>247.01165577562966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-9.3464223027694966E-13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455.50822833641354</v>
      </c>
      <c r="CZ166" s="60">
        <f t="shared" si="150"/>
        <v>261.14722581688039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-1.0401663530501537E-12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502.07782026233912</v>
      </c>
      <c r="DU166" s="60">
        <f t="shared" si="152"/>
        <v>285.83623046025156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-5.3205440053716299E-14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399.92909819003523</v>
      </c>
      <c r="T167" s="60">
        <f t="shared" si="142"/>
        <v>163.7053537268381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-1.0100166036863811E-12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488.7825919901664</v>
      </c>
      <c r="AO167" s="60">
        <f t="shared" si="144"/>
        <v>278.78817181412438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-9.7986685432260874E-13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475.47920969424894</v>
      </c>
      <c r="BJ167" s="60">
        <f t="shared" si="146"/>
        <v>271.73544012419364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-8.7434273154940449E-13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428.8489304403459</v>
      </c>
      <c r="CE167" s="60">
        <f t="shared" si="148"/>
        <v>247.01165577562966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-9.3464223027694966E-13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455.50822833641354</v>
      </c>
      <c r="CZ167" s="60">
        <f t="shared" si="150"/>
        <v>261.14722581688039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-1.0401663530501537E-12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502.07782026233912</v>
      </c>
      <c r="DU167" s="60">
        <f t="shared" si="152"/>
        <v>285.83623046025156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-5.3205440053716299E-14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399.92909819003523</v>
      </c>
      <c r="T168" s="60">
        <f t="shared" si="142"/>
        <v>163.7053537268381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-1.0100166036863811E-12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488.7825919901664</v>
      </c>
      <c r="AO168" s="60">
        <f t="shared" si="144"/>
        <v>278.78817181412438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-9.7986685432260874E-13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475.47920969424894</v>
      </c>
      <c r="BJ168" s="60">
        <f t="shared" si="146"/>
        <v>271.73544012419364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-8.7434273154940449E-13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428.8489304403459</v>
      </c>
      <c r="CE168" s="60">
        <f t="shared" si="148"/>
        <v>247.01165577562966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-9.3464223027694966E-13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455.50822833641354</v>
      </c>
      <c r="CZ168" s="60">
        <f t="shared" si="150"/>
        <v>261.14722581688039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-1.0401663530501537E-12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502.07782026233912</v>
      </c>
      <c r="DU168" s="60">
        <f t="shared" si="152"/>
        <v>285.83623046025156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-5.3205440053716299E-14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399.92909819003523</v>
      </c>
      <c r="T169" s="60">
        <f t="shared" si="142"/>
        <v>163.7053537268381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-1.0100166036863811E-12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488.7825919901664</v>
      </c>
      <c r="AO169" s="60">
        <f t="shared" si="144"/>
        <v>278.78817181412438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-9.7986685432260874E-13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475.47920969424894</v>
      </c>
      <c r="BJ169" s="60">
        <f t="shared" si="146"/>
        <v>271.73544012419364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-8.7434273154940449E-13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428.8489304403459</v>
      </c>
      <c r="CE169" s="60">
        <f t="shared" si="148"/>
        <v>247.01165577562966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-9.3464223027694966E-13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455.50822833641354</v>
      </c>
      <c r="CZ169" s="60">
        <f t="shared" si="150"/>
        <v>261.14722581688039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-1.0401663530501537E-12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502.07782026233912</v>
      </c>
      <c r="DU169" s="60">
        <f t="shared" si="152"/>
        <v>285.83623046025156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-5.3205440053716299E-14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399.92909819003523</v>
      </c>
      <c r="T170" s="60">
        <f t="shared" si="142"/>
        <v>163.7053537268381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-1.0100166036863811E-12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488.7825919901664</v>
      </c>
      <c r="AO170" s="60">
        <f t="shared" si="144"/>
        <v>278.78817181412438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-9.7986685432260874E-13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475.47920969424894</v>
      </c>
      <c r="BJ170" s="60">
        <f t="shared" si="146"/>
        <v>271.73544012419364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-8.7434273154940449E-13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428.8489304403459</v>
      </c>
      <c r="CE170" s="60">
        <f t="shared" si="148"/>
        <v>247.01165577562966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-9.3464223027694966E-13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455.50822833641354</v>
      </c>
      <c r="CZ170" s="60">
        <f t="shared" si="150"/>
        <v>261.14722581688039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-1.0401663530501537E-12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502.07782026233912</v>
      </c>
      <c r="DU170" s="60">
        <f t="shared" si="152"/>
        <v>285.83623046025156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-5.3205440053716299E-14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399.92909819003523</v>
      </c>
      <c r="T171" s="60">
        <f t="shared" si="142"/>
        <v>163.7053537268381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-1.0100166036863811E-12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488.7825919901664</v>
      </c>
      <c r="AO171" s="60">
        <f t="shared" si="144"/>
        <v>278.78817181412438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-9.7986685432260874E-13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475.47920969424894</v>
      </c>
      <c r="BJ171" s="60">
        <f t="shared" si="146"/>
        <v>271.73544012419364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-8.7434273154940449E-13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428.8489304403459</v>
      </c>
      <c r="CE171" s="60">
        <f t="shared" si="148"/>
        <v>247.01165577562966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-9.3464223027694966E-13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455.50822833641354</v>
      </c>
      <c r="CZ171" s="60">
        <f t="shared" si="150"/>
        <v>261.14722581688039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-1.0401663530501537E-12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502.07782026233912</v>
      </c>
      <c r="DU171" s="60">
        <f t="shared" si="152"/>
        <v>285.83623046025156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-5.3205440053716299E-14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399.92909819003523</v>
      </c>
      <c r="T172" s="60">
        <f t="shared" si="142"/>
        <v>163.7053537268381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-1.0100166036863811E-12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488.7825919901664</v>
      </c>
      <c r="AO172" s="60">
        <f t="shared" si="144"/>
        <v>278.78817181412438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-9.7986685432260874E-13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475.47920969424894</v>
      </c>
      <c r="BJ172" s="60">
        <f t="shared" si="146"/>
        <v>271.73544012419364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-8.7434273154940449E-13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428.8489304403459</v>
      </c>
      <c r="CE172" s="60">
        <f t="shared" si="148"/>
        <v>247.01165577562966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-9.3464223027694966E-13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455.50822833641354</v>
      </c>
      <c r="CZ172" s="60">
        <f t="shared" si="150"/>
        <v>261.14722581688039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-1.0401663530501537E-12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502.07782026233912</v>
      </c>
      <c r="DU172" s="60">
        <f t="shared" si="152"/>
        <v>285.83623046025156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-5.3205440053716299E-14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399.92909819003523</v>
      </c>
      <c r="T173" s="60">
        <f t="shared" si="142"/>
        <v>163.7053537268381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-1.0100166036863811E-12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488.7825919901664</v>
      </c>
      <c r="AO173" s="60">
        <f t="shared" si="144"/>
        <v>278.78817181412438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-9.7986685432260874E-13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475.47920969424894</v>
      </c>
      <c r="BJ173" s="60">
        <f t="shared" si="146"/>
        <v>271.73544012419364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-8.7434273154940449E-13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428.8489304403459</v>
      </c>
      <c r="CE173" s="60">
        <f t="shared" si="148"/>
        <v>247.01165577562966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-9.3464223027694966E-13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455.50822833641354</v>
      </c>
      <c r="CZ173" s="60">
        <f t="shared" si="150"/>
        <v>261.14722581688039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-1.0401663530501537E-12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502.07782026233912</v>
      </c>
      <c r="DU173" s="60">
        <f t="shared" si="152"/>
        <v>285.83623046025156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-5.3205440053716299E-14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399.92909819003523</v>
      </c>
      <c r="T174" s="60">
        <f t="shared" si="142"/>
        <v>163.7053537268381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-1.0100166036863811E-12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488.7825919901664</v>
      </c>
      <c r="AO174" s="60">
        <f t="shared" si="144"/>
        <v>278.78817181412438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-9.7986685432260874E-13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475.47920969424894</v>
      </c>
      <c r="BJ174" s="60">
        <f t="shared" si="146"/>
        <v>271.73544012419364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-8.7434273154940449E-13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428.8489304403459</v>
      </c>
      <c r="CE174" s="60">
        <f t="shared" si="148"/>
        <v>247.01165577562966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-9.3464223027694966E-13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455.50822833641354</v>
      </c>
      <c r="CZ174" s="60">
        <f t="shared" si="150"/>
        <v>261.14722581688039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-1.0401663530501537E-12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502.07782026233912</v>
      </c>
      <c r="DU174" s="60">
        <f t="shared" si="152"/>
        <v>285.83623046025156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-5.3205440053716299E-14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399.92909819003523</v>
      </c>
      <c r="T175" s="60">
        <f t="shared" si="142"/>
        <v>163.7053537268381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-1.0100166036863811E-12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488.7825919901664</v>
      </c>
      <c r="AO175" s="60">
        <f t="shared" si="144"/>
        <v>278.78817181412438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-9.7986685432260874E-13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475.47920969424894</v>
      </c>
      <c r="BJ175" s="60">
        <f t="shared" si="146"/>
        <v>271.73544012419364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-8.7434273154940449E-13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428.8489304403459</v>
      </c>
      <c r="CE175" s="60">
        <f t="shared" si="148"/>
        <v>247.01165577562966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-9.3464223027694966E-13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455.50822833641354</v>
      </c>
      <c r="CZ175" s="60">
        <f t="shared" si="150"/>
        <v>261.14722581688039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-1.0401663530501537E-12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502.07782026233912</v>
      </c>
      <c r="DU175" s="60">
        <f t="shared" si="152"/>
        <v>285.83623046025156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-5.3205440053716299E-14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399.92909819003523</v>
      </c>
      <c r="T176" s="60">
        <f t="shared" si="142"/>
        <v>163.7053537268381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-1.0100166036863811E-12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488.7825919901664</v>
      </c>
      <c r="AO176" s="60">
        <f t="shared" si="144"/>
        <v>278.78817181412438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-9.7986685432260874E-13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475.47920969424894</v>
      </c>
      <c r="BJ176" s="60">
        <f t="shared" si="146"/>
        <v>271.73544012419364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-8.7434273154940449E-13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428.8489304403459</v>
      </c>
      <c r="CE176" s="60">
        <f t="shared" si="148"/>
        <v>247.01165577562966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-9.3464223027694966E-13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455.50822833641354</v>
      </c>
      <c r="CZ176" s="60">
        <f t="shared" si="150"/>
        <v>261.14722581688039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-1.0401663530501537E-12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502.07782026233912</v>
      </c>
      <c r="DU176" s="60">
        <f t="shared" si="152"/>
        <v>285.83623046025156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-5.3205440053716299E-14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399.92909819003523</v>
      </c>
      <c r="T177" s="60">
        <f t="shared" si="142"/>
        <v>163.7053537268381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-1.0100166036863811E-12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488.7825919901664</v>
      </c>
      <c r="AO177" s="60">
        <f t="shared" si="144"/>
        <v>278.78817181412438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-9.7986685432260874E-13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475.47920969424894</v>
      </c>
      <c r="BJ177" s="60">
        <f t="shared" si="146"/>
        <v>271.73544012419364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-8.7434273154940449E-13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428.8489304403459</v>
      </c>
      <c r="CE177" s="60">
        <f t="shared" si="148"/>
        <v>247.01165577562966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-9.3464223027694966E-13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455.50822833641354</v>
      </c>
      <c r="CZ177" s="60">
        <f t="shared" si="150"/>
        <v>261.14722581688039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-1.0401663530501537E-12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502.07782026233912</v>
      </c>
      <c r="DU177" s="60">
        <f t="shared" si="152"/>
        <v>285.83623046025156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-5.3205440053716299E-14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399.92909819003523</v>
      </c>
      <c r="T178" s="60">
        <f t="shared" si="142"/>
        <v>163.7053537268381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-1.0100166036863811E-12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488.7825919901664</v>
      </c>
      <c r="AO178" s="60">
        <f t="shared" si="144"/>
        <v>278.78817181412438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-9.7986685432260874E-13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475.47920969424894</v>
      </c>
      <c r="BJ178" s="60">
        <f t="shared" si="146"/>
        <v>271.73544012419364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-8.7434273154940449E-13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428.8489304403459</v>
      </c>
      <c r="CE178" s="60">
        <f t="shared" si="148"/>
        <v>247.01165577562966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-9.3464223027694966E-13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455.50822833641354</v>
      </c>
      <c r="CZ178" s="60">
        <f t="shared" si="150"/>
        <v>261.14722581688039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-1.0401663530501537E-12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502.07782026233912</v>
      </c>
      <c r="DU178" s="60">
        <f t="shared" si="152"/>
        <v>285.83623046025156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-5.3205440053716299E-14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399.92909819003523</v>
      </c>
      <c r="T179" s="60">
        <f t="shared" si="142"/>
        <v>163.7053537268381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-1.0100166036863811E-12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488.7825919901664</v>
      </c>
      <c r="AO179" s="60">
        <f t="shared" si="144"/>
        <v>278.78817181412438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-9.7986685432260874E-13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475.47920969424894</v>
      </c>
      <c r="BJ179" s="60">
        <f t="shared" si="146"/>
        <v>271.73544012419364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-8.7434273154940449E-13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428.8489304403459</v>
      </c>
      <c r="CE179" s="60">
        <f t="shared" si="148"/>
        <v>247.01165577562966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-9.3464223027694966E-13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455.50822833641354</v>
      </c>
      <c r="CZ179" s="60">
        <f t="shared" si="150"/>
        <v>261.14722581688039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-1.0401663530501537E-12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502.07782026233912</v>
      </c>
      <c r="DU179" s="60">
        <f t="shared" si="152"/>
        <v>285.83623046025156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-5.3205440053716299E-14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399.92909819003523</v>
      </c>
      <c r="T180" s="60">
        <f t="shared" si="142"/>
        <v>163.7053537268381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-1.0100166036863811E-12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488.7825919901664</v>
      </c>
      <c r="AO180" s="60">
        <f t="shared" si="144"/>
        <v>278.78817181412438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-9.7986685432260874E-13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475.47920969424894</v>
      </c>
      <c r="BJ180" s="60">
        <f t="shared" si="146"/>
        <v>271.73544012419364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-8.7434273154940449E-13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428.8489304403459</v>
      </c>
      <c r="CE180" s="60">
        <f t="shared" si="148"/>
        <v>247.01165577562966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-9.3464223027694966E-13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455.50822833641354</v>
      </c>
      <c r="CZ180" s="60">
        <f t="shared" si="150"/>
        <v>261.14722581688039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-1.0401663530501537E-12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502.07782026233912</v>
      </c>
      <c r="DU180" s="60">
        <f t="shared" si="152"/>
        <v>285.83623046025156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-5.3205440053716299E-14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399.92909819003523</v>
      </c>
      <c r="T181" s="60">
        <f t="shared" si="142"/>
        <v>163.7053537268381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-1.0100166036863811E-12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488.7825919901664</v>
      </c>
      <c r="AO181" s="60">
        <f t="shared" si="144"/>
        <v>278.78817181412438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-9.7986685432260874E-13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475.47920969424894</v>
      </c>
      <c r="BJ181" s="60">
        <f t="shared" si="146"/>
        <v>271.73544012419364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-8.7434273154940449E-13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428.8489304403459</v>
      </c>
      <c r="CE181" s="60">
        <f t="shared" si="148"/>
        <v>247.01165577562966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-9.3464223027694966E-13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455.50822833641354</v>
      </c>
      <c r="CZ181" s="60">
        <f t="shared" si="150"/>
        <v>261.14722581688039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-1.0401663530501537E-12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502.07782026233912</v>
      </c>
      <c r="DU181" s="60">
        <f t="shared" si="152"/>
        <v>285.83623046025156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-5.3205440053716299E-14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399.92909819003523</v>
      </c>
      <c r="T182" s="60">
        <f t="shared" si="142"/>
        <v>163.7053537268381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-1.0100166036863811E-12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488.7825919901664</v>
      </c>
      <c r="AO182" s="60">
        <f t="shared" si="144"/>
        <v>278.78817181412438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-9.7986685432260874E-13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475.47920969424894</v>
      </c>
      <c r="BJ182" s="60">
        <f t="shared" si="146"/>
        <v>271.73544012419364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-8.7434273154940449E-13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428.8489304403459</v>
      </c>
      <c r="CE182" s="60">
        <f t="shared" si="148"/>
        <v>247.01165577562966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-9.3464223027694966E-13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455.50822833641354</v>
      </c>
      <c r="CZ182" s="60">
        <f t="shared" si="150"/>
        <v>261.14722581688039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-1.0401663530501537E-12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502.07782026233912</v>
      </c>
      <c r="DU182" s="60">
        <f t="shared" si="152"/>
        <v>285.83623046025156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-5.3205440053716299E-14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399.92909819003523</v>
      </c>
      <c r="T183" s="60">
        <f t="shared" si="142"/>
        <v>163.7053537268381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-1.0100166036863811E-12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488.7825919901664</v>
      </c>
      <c r="AO183" s="60">
        <f t="shared" si="144"/>
        <v>278.78817181412438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-9.7986685432260874E-13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475.47920969424894</v>
      </c>
      <c r="BJ183" s="60">
        <f t="shared" si="146"/>
        <v>271.73544012419364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-8.7434273154940449E-13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428.8489304403459</v>
      </c>
      <c r="CE183" s="60">
        <f t="shared" si="148"/>
        <v>247.01165577562966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-9.3464223027694966E-13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455.50822833641354</v>
      </c>
      <c r="CZ183" s="60">
        <f t="shared" si="150"/>
        <v>261.14722581688039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-1.0401663530501537E-12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502.07782026233912</v>
      </c>
      <c r="DU183" s="60">
        <f t="shared" si="152"/>
        <v>285.83623046025156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-5.3205440053716299E-14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399.92909819003523</v>
      </c>
      <c r="T184" s="60">
        <f t="shared" si="142"/>
        <v>163.7053537268381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-1.0100166036863811E-12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488.7825919901664</v>
      </c>
      <c r="AO184" s="60">
        <f t="shared" si="144"/>
        <v>278.78817181412438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-9.7986685432260874E-13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475.47920969424894</v>
      </c>
      <c r="BJ184" s="60">
        <f t="shared" si="146"/>
        <v>271.73544012419364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-8.7434273154940449E-13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428.8489304403459</v>
      </c>
      <c r="CE184" s="60">
        <f t="shared" si="148"/>
        <v>247.01165577562966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-9.3464223027694966E-13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455.50822833641354</v>
      </c>
      <c r="CZ184" s="60">
        <f t="shared" si="150"/>
        <v>261.14722581688039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-1.0401663530501537E-12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502.07782026233912</v>
      </c>
      <c r="DU184" s="60">
        <f t="shared" si="152"/>
        <v>285.83623046025156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-5.3205440053716299E-14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399.92909819003523</v>
      </c>
      <c r="T185" s="60">
        <f t="shared" si="142"/>
        <v>163.7053537268381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-1.0100166036863811E-12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488.7825919901664</v>
      </c>
      <c r="AO185" s="60">
        <f t="shared" si="144"/>
        <v>278.78817181412438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-9.7986685432260874E-13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475.47920969424894</v>
      </c>
      <c r="BJ185" s="60">
        <f t="shared" si="146"/>
        <v>271.73544012419364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-8.7434273154940449E-13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428.8489304403459</v>
      </c>
      <c r="CE185" s="60">
        <f t="shared" si="148"/>
        <v>247.01165577562966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-9.3464223027694966E-13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455.50822833641354</v>
      </c>
      <c r="CZ185" s="60">
        <f t="shared" si="150"/>
        <v>261.14722581688039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-1.0401663530501537E-12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502.07782026233912</v>
      </c>
      <c r="DU185" s="60">
        <f t="shared" si="152"/>
        <v>285.83623046025156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-5.3205440053716299E-14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399.92909819003523</v>
      </c>
      <c r="T186" s="60">
        <f t="shared" si="142"/>
        <v>163.7053537268381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-1.0100166036863811E-12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488.7825919901664</v>
      </c>
      <c r="AO186" s="60">
        <f t="shared" si="144"/>
        <v>278.78817181412438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-9.7986685432260874E-13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475.47920969424894</v>
      </c>
      <c r="BJ186" s="60">
        <f t="shared" si="146"/>
        <v>271.73544012419364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-8.7434273154940449E-13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428.8489304403459</v>
      </c>
      <c r="CE186" s="60">
        <f t="shared" si="148"/>
        <v>247.01165577562966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-9.3464223027694966E-13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455.50822833641354</v>
      </c>
      <c r="CZ186" s="60">
        <f t="shared" si="150"/>
        <v>261.14722581688039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-1.0401663530501537E-12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502.07782026233912</v>
      </c>
      <c r="DU186" s="60">
        <f t="shared" si="152"/>
        <v>285.83623046025156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-5.3205440053716299E-14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399.92909819003523</v>
      </c>
      <c r="T187" s="60">
        <f t="shared" si="142"/>
        <v>163.7053537268381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-1.0100166036863811E-12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488.7825919901664</v>
      </c>
      <c r="AO187" s="60">
        <f t="shared" si="144"/>
        <v>278.78817181412438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-9.7986685432260874E-13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475.47920969424894</v>
      </c>
      <c r="BJ187" s="60">
        <f t="shared" si="146"/>
        <v>271.73544012419364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-8.7434273154940449E-13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428.8489304403459</v>
      </c>
      <c r="CE187" s="60">
        <f t="shared" si="148"/>
        <v>247.01165577562966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-9.3464223027694966E-13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455.50822833641354</v>
      </c>
      <c r="CZ187" s="60">
        <f t="shared" si="150"/>
        <v>261.14722581688039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-1.0401663530501537E-12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502.07782026233912</v>
      </c>
      <c r="DU187" s="60">
        <f t="shared" si="152"/>
        <v>285.83623046025156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-5.3205440053716299E-14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399.92909819003523</v>
      </c>
      <c r="T188" s="60">
        <f t="shared" si="142"/>
        <v>163.7053537268381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-1.0100166036863811E-12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488.7825919901664</v>
      </c>
      <c r="AO188" s="60">
        <f t="shared" si="144"/>
        <v>278.78817181412438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-9.7986685432260874E-13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475.47920969424894</v>
      </c>
      <c r="BJ188" s="60">
        <f t="shared" si="146"/>
        <v>271.73544012419364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-8.7434273154940449E-13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428.8489304403459</v>
      </c>
      <c r="CE188" s="60">
        <f t="shared" si="148"/>
        <v>247.01165577562966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-9.3464223027694966E-13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455.50822833641354</v>
      </c>
      <c r="CZ188" s="60">
        <f t="shared" si="150"/>
        <v>261.14722581688039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-1.0401663530501537E-12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502.07782026233912</v>
      </c>
      <c r="DU188" s="60">
        <f t="shared" si="152"/>
        <v>285.83623046025156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-5.3205440053716299E-14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399.92909819003523</v>
      </c>
      <c r="T189" s="60">
        <f t="shared" si="142"/>
        <v>163.7053537268381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-1.0100166036863811E-12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488.7825919901664</v>
      </c>
      <c r="AO189" s="60">
        <f t="shared" si="144"/>
        <v>278.78817181412438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-9.7986685432260874E-13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475.47920969424894</v>
      </c>
      <c r="BJ189" s="60">
        <f t="shared" si="146"/>
        <v>271.73544012419364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-8.7434273154940449E-13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428.8489304403459</v>
      </c>
      <c r="CE189" s="60">
        <f t="shared" si="148"/>
        <v>247.01165577562966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-9.3464223027694966E-13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455.50822833641354</v>
      </c>
      <c r="CZ189" s="60">
        <f t="shared" si="150"/>
        <v>261.14722581688039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-1.0401663530501537E-12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502.07782026233912</v>
      </c>
      <c r="DU189" s="60">
        <f t="shared" si="152"/>
        <v>285.83623046025156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-5.3205440053716299E-14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399.92909819003523</v>
      </c>
      <c r="T190" s="60">
        <f t="shared" si="142"/>
        <v>163.7053537268381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-1.0100166036863811E-12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488.7825919901664</v>
      </c>
      <c r="AO190" s="60">
        <f t="shared" si="144"/>
        <v>278.78817181412438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-9.7986685432260874E-13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475.47920969424894</v>
      </c>
      <c r="BJ190" s="60">
        <f t="shared" si="146"/>
        <v>271.73544012419364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-8.7434273154940449E-13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428.8489304403459</v>
      </c>
      <c r="CE190" s="60">
        <f t="shared" si="148"/>
        <v>247.01165577562966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-9.3464223027694966E-13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455.50822833641354</v>
      </c>
      <c r="CZ190" s="60">
        <f t="shared" si="150"/>
        <v>261.14722581688039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-1.0401663530501537E-12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502.07782026233912</v>
      </c>
      <c r="DU190" s="60">
        <f t="shared" si="152"/>
        <v>285.83623046025156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-5.3205440053716299E-14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399.92909819003523</v>
      </c>
      <c r="T191" s="60">
        <f t="shared" si="142"/>
        <v>163.7053537268381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-1.0100166036863811E-12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488.7825919901664</v>
      </c>
      <c r="AO191" s="60">
        <f t="shared" si="144"/>
        <v>278.78817181412438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-9.7986685432260874E-13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475.47920969424894</v>
      </c>
      <c r="BJ191" s="60">
        <f t="shared" si="146"/>
        <v>271.73544012419364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-8.7434273154940449E-13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428.8489304403459</v>
      </c>
      <c r="CE191" s="60">
        <f t="shared" si="148"/>
        <v>247.01165577562966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-9.3464223027694966E-13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455.50822833641354</v>
      </c>
      <c r="CZ191" s="60">
        <f t="shared" si="150"/>
        <v>261.14722581688039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-1.0401663530501537E-12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502.07782026233912</v>
      </c>
      <c r="DU191" s="60">
        <f t="shared" si="152"/>
        <v>285.83623046025156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-5.3205440053716299E-14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399.92909819003523</v>
      </c>
      <c r="T192" s="60">
        <f t="shared" si="142"/>
        <v>163.7053537268381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-1.0100166036863811E-12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488.7825919901664</v>
      </c>
      <c r="AO192" s="60">
        <f t="shared" si="144"/>
        <v>278.78817181412438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-9.7986685432260874E-13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475.47920969424894</v>
      </c>
      <c r="BJ192" s="60">
        <f t="shared" si="146"/>
        <v>271.73544012419364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-8.7434273154940449E-13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428.8489304403459</v>
      </c>
      <c r="CE192" s="60">
        <f t="shared" si="148"/>
        <v>247.01165577562966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-9.3464223027694966E-13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455.50822833641354</v>
      </c>
      <c r="CZ192" s="60">
        <f t="shared" si="150"/>
        <v>261.14722581688039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-1.0401663530501537E-12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502.07782026233912</v>
      </c>
      <c r="DU192" s="60">
        <f t="shared" si="152"/>
        <v>285.83623046025156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-5.3205440053716299E-14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399.92909819003523</v>
      </c>
      <c r="T193" s="60">
        <f t="shared" si="142"/>
        <v>163.7053537268381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-1.0100166036863811E-12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488.7825919901664</v>
      </c>
      <c r="AO193" s="60">
        <f t="shared" si="144"/>
        <v>278.78817181412438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-9.7986685432260874E-13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475.47920969424894</v>
      </c>
      <c r="BJ193" s="60">
        <f t="shared" si="146"/>
        <v>271.73544012419364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-8.7434273154940449E-13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428.8489304403459</v>
      </c>
      <c r="CE193" s="60">
        <f t="shared" si="148"/>
        <v>247.01165577562966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-9.3464223027694966E-13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455.50822833641354</v>
      </c>
      <c r="CZ193" s="60">
        <f t="shared" si="150"/>
        <v>261.14722581688039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-1.0401663530501537E-12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502.07782026233912</v>
      </c>
      <c r="DU193" s="60">
        <f t="shared" si="152"/>
        <v>285.83623046025156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-5.3205440053716299E-14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399.92909819003523</v>
      </c>
      <c r="T194" s="60">
        <f t="shared" si="142"/>
        <v>163.7053537268381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-1.0100166036863811E-12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488.7825919901664</v>
      </c>
      <c r="AO194" s="60">
        <f t="shared" si="144"/>
        <v>278.78817181412438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-9.7986685432260874E-13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475.47920969424894</v>
      </c>
      <c r="BJ194" s="60">
        <f t="shared" si="146"/>
        <v>271.73544012419364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-8.7434273154940449E-13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428.8489304403459</v>
      </c>
      <c r="CE194" s="60">
        <f t="shared" si="148"/>
        <v>247.01165577562966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-9.3464223027694966E-13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455.50822833641354</v>
      </c>
      <c r="CZ194" s="60">
        <f t="shared" si="150"/>
        <v>261.14722581688039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-1.0401663530501537E-12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502.07782026233912</v>
      </c>
      <c r="DU194" s="60">
        <f t="shared" si="152"/>
        <v>285.83623046025156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-5.3205440053716299E-14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399.92909819003523</v>
      </c>
      <c r="T195" s="60">
        <f t="shared" si="142"/>
        <v>163.7053537268381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-1.0100166036863811E-12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488.7825919901664</v>
      </c>
      <c r="AO195" s="60">
        <f t="shared" si="144"/>
        <v>278.78817181412438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-9.7986685432260874E-13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475.47920969424894</v>
      </c>
      <c r="BJ195" s="60">
        <f t="shared" si="146"/>
        <v>271.73544012419364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-8.7434273154940449E-13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428.8489304403459</v>
      </c>
      <c r="CE195" s="60">
        <f t="shared" si="148"/>
        <v>247.01165577562966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-9.3464223027694966E-13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455.50822833641354</v>
      </c>
      <c r="CZ195" s="60">
        <f t="shared" si="150"/>
        <v>261.14722581688039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-1.0401663530501537E-12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502.07782026233912</v>
      </c>
      <c r="DU195" s="60">
        <f t="shared" si="152"/>
        <v>285.83623046025156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-5.3205440053716299E-14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399.92909819003523</v>
      </c>
      <c r="T196" s="60">
        <f t="shared" si="142"/>
        <v>163.7053537268381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-1.0100166036863811E-12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488.7825919901664</v>
      </c>
      <c r="AO196" s="60">
        <f t="shared" si="144"/>
        <v>278.78817181412438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-9.7986685432260874E-13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475.47920969424894</v>
      </c>
      <c r="BJ196" s="60">
        <f t="shared" si="146"/>
        <v>271.73544012419364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-8.7434273154940449E-13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428.8489304403459</v>
      </c>
      <c r="CE196" s="60">
        <f t="shared" si="148"/>
        <v>247.01165577562966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-9.3464223027694966E-13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455.50822833641354</v>
      </c>
      <c r="CZ196" s="60">
        <f t="shared" si="150"/>
        <v>261.14722581688039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-1.0401663530501537E-12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502.07782026233912</v>
      </c>
      <c r="DU196" s="60">
        <f t="shared" si="152"/>
        <v>285.83623046025156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-5.3205440053716299E-14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399.92909819003523</v>
      </c>
      <c r="T197" s="60">
        <f t="shared" ref="T197:T203" si="204">$T$3</f>
        <v>163.7053537268381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-1.0100166036863811E-12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488.7825919901664</v>
      </c>
      <c r="AO197" s="60">
        <f t="shared" ref="AO197:AO203" si="205">$AO$3</f>
        <v>278.78817181412438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-9.7986685432260874E-13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475.47920969424894</v>
      </c>
      <c r="BJ197" s="60">
        <f t="shared" ref="BJ197:BJ203" si="206">$BJ$3</f>
        <v>271.73544012419364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-8.7434273154940449E-13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428.8489304403459</v>
      </c>
      <c r="CE197" s="60">
        <f t="shared" ref="CE197:CE203" si="207">$CE$3</f>
        <v>247.01165577562966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-9.3464223027694966E-13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455.50822833641354</v>
      </c>
      <c r="CZ197" s="60">
        <f t="shared" ref="CZ197:CZ203" si="208">$CZ$3</f>
        <v>261.14722581688039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-1.0401663530501537E-12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502.07782026233912</v>
      </c>
      <c r="DU197" s="60">
        <f t="shared" ref="DU197:DU203" si="209">$DU$3</f>
        <v>285.83623046025156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-5.3205440053716299E-14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399.92909819003523</v>
      </c>
      <c r="T198" s="60">
        <f t="shared" si="204"/>
        <v>163.7053537268381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-1.0100166036863811E-12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488.7825919901664</v>
      </c>
      <c r="AO198" s="60">
        <f t="shared" si="205"/>
        <v>278.78817181412438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-9.7986685432260874E-13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475.47920969424894</v>
      </c>
      <c r="BJ198" s="60">
        <f t="shared" si="206"/>
        <v>271.73544012419364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-8.7434273154940449E-13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428.8489304403459</v>
      </c>
      <c r="CE198" s="60">
        <f t="shared" si="207"/>
        <v>247.01165577562966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-9.3464223027694966E-13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455.50822833641354</v>
      </c>
      <c r="CZ198" s="60">
        <f t="shared" si="208"/>
        <v>261.14722581688039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-1.0401663530501537E-12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502.07782026233912</v>
      </c>
      <c r="DU198" s="60">
        <f t="shared" si="209"/>
        <v>285.83623046025156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-5.3205440053716299E-14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399.92909819003523</v>
      </c>
      <c r="T199" s="60">
        <f t="shared" si="204"/>
        <v>163.7053537268381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-1.0100166036863811E-12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488.7825919901664</v>
      </c>
      <c r="AO199" s="60">
        <f t="shared" si="205"/>
        <v>278.78817181412438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-9.7986685432260874E-13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475.47920969424894</v>
      </c>
      <c r="BJ199" s="60">
        <f t="shared" si="206"/>
        <v>271.73544012419364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-8.7434273154940449E-13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428.8489304403459</v>
      </c>
      <c r="CE199" s="60">
        <f t="shared" si="207"/>
        <v>247.01165577562966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-9.3464223027694966E-13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455.50822833641354</v>
      </c>
      <c r="CZ199" s="60">
        <f t="shared" si="208"/>
        <v>261.14722581688039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-1.0401663530501537E-12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502.07782026233912</v>
      </c>
      <c r="DU199" s="60">
        <f t="shared" si="209"/>
        <v>285.83623046025156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-5.3205440053716299E-14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399.92909819003523</v>
      </c>
      <c r="T200" s="60">
        <f t="shared" si="204"/>
        <v>163.7053537268381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-1.0100166036863811E-12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488.7825919901664</v>
      </c>
      <c r="AO200" s="60">
        <f t="shared" si="205"/>
        <v>278.78817181412438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-9.7986685432260874E-13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475.47920969424894</v>
      </c>
      <c r="BJ200" s="60">
        <f t="shared" si="206"/>
        <v>271.73544012419364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-8.7434273154940449E-13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428.8489304403459</v>
      </c>
      <c r="CE200" s="60">
        <f t="shared" si="207"/>
        <v>247.01165577562966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-9.3464223027694966E-13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455.50822833641354</v>
      </c>
      <c r="CZ200" s="60">
        <f t="shared" si="208"/>
        <v>261.14722581688039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-1.0401663530501537E-12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502.07782026233912</v>
      </c>
      <c r="DU200" s="60">
        <f t="shared" si="209"/>
        <v>285.83623046025156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-5.3205440053716299E-14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399.92909819003523</v>
      </c>
      <c r="T201" s="60">
        <f t="shared" si="204"/>
        <v>163.7053537268381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-1.0100166036863811E-12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488.7825919901664</v>
      </c>
      <c r="AO201" s="60">
        <f t="shared" si="205"/>
        <v>278.78817181412438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-9.7986685432260874E-13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475.47920969424894</v>
      </c>
      <c r="BJ201" s="60">
        <f t="shared" si="206"/>
        <v>271.73544012419364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-8.7434273154940449E-13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428.8489304403459</v>
      </c>
      <c r="CE201" s="60">
        <f t="shared" si="207"/>
        <v>247.01165577562966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-9.3464223027694966E-13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455.50822833641354</v>
      </c>
      <c r="CZ201" s="60">
        <f t="shared" si="208"/>
        <v>261.14722581688039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-1.0401663530501537E-12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502.07782026233912</v>
      </c>
      <c r="DU201" s="60">
        <f t="shared" si="209"/>
        <v>285.83623046025156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-5.3205440053716299E-14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399.92909819003523</v>
      </c>
      <c r="T202" s="60">
        <f t="shared" si="204"/>
        <v>163.7053537268381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-1.0100166036863811E-12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488.7825919901664</v>
      </c>
      <c r="AO202" s="60">
        <f t="shared" si="205"/>
        <v>278.78817181412438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-9.7986685432260874E-13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475.47920969424894</v>
      </c>
      <c r="BJ202" s="60">
        <f t="shared" si="206"/>
        <v>271.73544012419364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-8.7434273154940449E-13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428.8489304403459</v>
      </c>
      <c r="CE202" s="60">
        <f t="shared" si="207"/>
        <v>247.01165577562966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-9.3464223027694966E-13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455.50822833641354</v>
      </c>
      <c r="CZ202" s="60">
        <f t="shared" si="208"/>
        <v>261.14722581688039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-1.0401663530501537E-12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502.07782026233912</v>
      </c>
      <c r="DU202" s="60">
        <f t="shared" si="209"/>
        <v>285.83623046025156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-5.3205440053716299E-14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399.92909819003523</v>
      </c>
      <c r="T203" s="60">
        <f t="shared" si="204"/>
        <v>163.7053537268381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-1.0100166036863811E-12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488.7825919901664</v>
      </c>
      <c r="AO203" s="60">
        <f t="shared" si="205"/>
        <v>278.78817181412438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-9.7986685432260874E-13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475.47920969424894</v>
      </c>
      <c r="BJ203" s="60">
        <f t="shared" si="206"/>
        <v>271.73544012419364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-8.7434273154940449E-13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428.8489304403459</v>
      </c>
      <c r="CE203" s="60">
        <f t="shared" si="207"/>
        <v>247.01165577562966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-9.3464223027694966E-13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455.50822833641354</v>
      </c>
      <c r="CZ203" s="60">
        <f t="shared" si="208"/>
        <v>261.14722581688039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-1.0401663530501537E-12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502.07782026233912</v>
      </c>
      <c r="DU203" s="60">
        <f t="shared" si="209"/>
        <v>285.83623046025156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293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293</v>
      </c>
      <c r="BA204" s="84" t="s">
        <v>293</v>
      </c>
      <c r="BV204" s="84" t="s">
        <v>293</v>
      </c>
      <c r="CQ204" s="84" t="s">
        <v>293</v>
      </c>
      <c r="DL204" s="84" t="s">
        <v>293</v>
      </c>
      <c r="EG204" s="84" t="s">
        <v>293</v>
      </c>
      <c r="FB204" s="84" t="s">
        <v>293</v>
      </c>
      <c r="FW204" s="84" t="s">
        <v>293</v>
      </c>
      <c r="GR204" s="84" t="s">
        <v>293</v>
      </c>
    </row>
    <row r="205" spans="1:218" ht="15.75" thickBot="1" x14ac:dyDescent="0.3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1.1812937373976771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1.2054868146447177</v>
      </c>
      <c r="BA205" s="85">
        <f>EXP(LN('Données projet'!B88)/'Données projet'!A88)</f>
        <v>1.2054868146447177</v>
      </c>
      <c r="BV205" s="85">
        <f>EXP(LN('Données projet'!B114)/'Données projet'!A114)</f>
        <v>1.2054868146447177</v>
      </c>
      <c r="CQ205" s="85">
        <f>EXP(LN('Données projet'!B140)/'Données projet'!A140)</f>
        <v>1.2054868146447177</v>
      </c>
      <c r="DL205" s="85">
        <f>EXP(LN('Données projet'!B166)/'Données projet'!A166)</f>
        <v>1.2054868146447177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25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13" t="s">
        <v>238</v>
      </c>
      <c r="P2" s="126">
        <v>0</v>
      </c>
    </row>
    <row r="3" spans="1:16" ht="15.75" thickBot="1" x14ac:dyDescent="0.3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14"/>
      <c r="P3" s="133">
        <v>0.2</v>
      </c>
    </row>
    <row r="4" spans="1:16" ht="15.75" thickBot="1" x14ac:dyDescent="0.3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25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13" t="s">
        <v>237</v>
      </c>
      <c r="P5" s="126">
        <v>0</v>
      </c>
    </row>
    <row r="6" spans="1:16" x14ac:dyDescent="0.25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15"/>
      <c r="P6" s="134">
        <v>0.05</v>
      </c>
    </row>
    <row r="7" spans="1:16" x14ac:dyDescent="0.25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15"/>
      <c r="P7" s="134">
        <v>0.1</v>
      </c>
    </row>
    <row r="8" spans="1:16" ht="15.75" thickBot="1" x14ac:dyDescent="0.3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14"/>
      <c r="P8" s="133">
        <v>0.15</v>
      </c>
    </row>
    <row r="9" spans="1:16" ht="15.75" thickBot="1" x14ac:dyDescent="0.3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25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13" t="s">
        <v>236</v>
      </c>
      <c r="P10" s="126">
        <v>0</v>
      </c>
    </row>
    <row r="11" spans="1:16" ht="15.75" thickBot="1" x14ac:dyDescent="0.3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14"/>
      <c r="P11" s="133">
        <v>0.1</v>
      </c>
    </row>
    <row r="12" spans="1:16" x14ac:dyDescent="0.25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25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25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25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25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25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25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25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25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25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25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25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25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25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25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25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25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25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25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25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25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25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25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25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25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25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25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25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25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25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25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25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25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25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25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25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25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25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25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25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25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25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25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25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25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25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25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25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25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25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25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25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25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25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25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25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25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25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25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25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25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25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25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25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25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25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25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25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25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25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25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25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25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25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25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25">
      <c r="A87" s="282" t="s">
        <v>321</v>
      </c>
      <c r="B87" s="283" t="s">
        <v>322</v>
      </c>
      <c r="C87" s="284">
        <v>0.41</v>
      </c>
      <c r="D87" s="284" t="s">
        <v>323</v>
      </c>
      <c r="E87" s="284">
        <v>1.56</v>
      </c>
      <c r="F87" s="285" t="s">
        <v>274</v>
      </c>
      <c r="G87" s="286">
        <v>0.43</v>
      </c>
      <c r="H87" s="284" t="s">
        <v>278</v>
      </c>
      <c r="I87" s="287">
        <v>0.25</v>
      </c>
      <c r="J87" s="96"/>
      <c r="K87" s="96"/>
      <c r="L87" s="96"/>
      <c r="M87" s="96"/>
      <c r="N87" s="96"/>
    </row>
    <row r="88" spans="1:14" x14ac:dyDescent="0.25">
      <c r="A88" s="127" t="s">
        <v>148</v>
      </c>
      <c r="B88" s="135"/>
      <c r="C88" s="129">
        <v>0.42</v>
      </c>
      <c r="D88" s="129" t="s">
        <v>161</v>
      </c>
      <c r="E88" s="129">
        <v>1.3</v>
      </c>
      <c r="F88" s="130" t="s">
        <v>274</v>
      </c>
      <c r="G88" s="136"/>
      <c r="H88" s="135"/>
      <c r="I88" s="137"/>
    </row>
    <row r="89" spans="1:14" ht="15.75" thickBot="1" x14ac:dyDescent="0.3">
      <c r="A89" s="138" t="s">
        <v>149</v>
      </c>
      <c r="B89" s="139"/>
      <c r="C89" s="140">
        <v>0.56999999999999995</v>
      </c>
      <c r="D89" s="141" t="s">
        <v>161</v>
      </c>
      <c r="E89" s="140">
        <v>1.56</v>
      </c>
      <c r="F89" s="140" t="s">
        <v>274</v>
      </c>
      <c r="G89" s="139"/>
      <c r="H89" s="139"/>
      <c r="I89" s="142"/>
    </row>
    <row r="93" spans="1:14" x14ac:dyDescent="0.25">
      <c r="A93" s="127" t="s">
        <v>208</v>
      </c>
    </row>
    <row r="94" spans="1:14" x14ac:dyDescent="0.25">
      <c r="A94" s="127" t="s">
        <v>209</v>
      </c>
    </row>
    <row r="95" spans="1:14" x14ac:dyDescent="0.25">
      <c r="A95" s="12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O10" sqref="O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4" t="s">
        <v>271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6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7"/>
      <c r="J3" s="227"/>
      <c r="K3" s="227"/>
      <c r="L3" s="227"/>
      <c r="M3" s="227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7"/>
      <c r="J4" s="227"/>
      <c r="K4" s="227"/>
      <c r="L4" s="227"/>
      <c r="M4" s="227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0" t="str">
        <f>IF('Données projet'!$B$9="","",'Données projet'!$B$9)</f>
        <v>Cèdre de l'Atlas</v>
      </c>
      <c r="B6" s="151">
        <f>'Données projet'!D9</f>
        <v>0.75003999999999993</v>
      </c>
      <c r="C6" s="152">
        <f ca="1">IF(OR('Données projet'!B9="",'Données projet'!C9="",'Données projet'!C9=0%),0,Calculateur!S3)</f>
        <v>399.92909819003523</v>
      </c>
      <c r="D6" s="152">
        <f>IF(OR('Données projet'!B9="",'Données projet'!C9="",'Données projet'!C9=0%),0,Calculateur!T3)</f>
        <v>163.7053537268381</v>
      </c>
      <c r="E6" s="152">
        <f ca="1">MIN(C6,D6)</f>
        <v>163.7053537268381</v>
      </c>
      <c r="F6" s="152">
        <f ca="1">E6*B6</f>
        <v>122.78556350927764</v>
      </c>
      <c r="G6" s="152">
        <f ca="1">F6*(100%-'Données projet'!$C$24)*(100%-'Données projet'!$C$25)*(100%-'Données projet'!$C$26)*(100%-'Données projet'!$C$27)</f>
        <v>110.50700715834988</v>
      </c>
      <c r="H6" s="153">
        <f>IF(OR('Données projet'!B9="",'Données projet'!C9="",'Données projet'!C9=0%),0,AVERAGE(Calculateur!$AC$3:$AC$33)*B6)</f>
        <v>0</v>
      </c>
      <c r="I6" s="154">
        <f>H6*(100%-'Données projet'!$C$24)*(100%-'Données projet'!$C$25)*(100%-'Données projet'!$C$26)*(100%-'Données projet'!$C$27)</f>
        <v>0</v>
      </c>
      <c r="J6" s="155">
        <f>IF(OR('Données projet'!B9="",'Données projet'!C9="",'Données projet'!C9=0%),0,SUM(Calculateur!$V$3:$V$33)*VLOOKUP('Données projet'!$B$9,Paramètres!$A$1:$I$89,9,0)*B6)</f>
        <v>0</v>
      </c>
      <c r="K6" s="156">
        <f>J6*(100%-'Données projet'!$C$24)*(100%-'Données projet'!$C$25)*(100%-'Données projet'!$C$26)*(100%-'Données projet'!$C$27)</f>
        <v>0</v>
      </c>
      <c r="L6" s="157">
        <f ca="1">G6+I6+K6</f>
        <v>110.50700715834988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58" t="str">
        <f>IF('Données projet'!$B$10="","",'Données projet'!$B$10)</f>
        <v>Chêne chevelu</v>
      </c>
      <c r="B7" s="159">
        <f>'Données projet'!D10</f>
        <v>0.33251999999999998</v>
      </c>
      <c r="C7" s="152">
        <f ca="1">IF(OR('Données projet'!B10="",'Données projet'!C10="",'Données projet'!C10=0%),0,Calculateur!AN3)</f>
        <v>488.7825919901664</v>
      </c>
      <c r="D7" s="152">
        <f>IF(OR('Données projet'!B10="",'Données projet'!C10="",'Données projet'!C10=0%),0,Calculateur!AO3)</f>
        <v>278.78817181412438</v>
      </c>
      <c r="E7" s="152">
        <f t="shared" ref="E7:E15" ca="1" si="0">MIN(C7,D7)</f>
        <v>278.78817181412438</v>
      </c>
      <c r="F7" s="152">
        <f t="shared" ref="F7:F15" ca="1" si="1">E7*B7</f>
        <v>92.702642891632635</v>
      </c>
      <c r="G7" s="152">
        <f ca="1">F7*(100%-'Données projet'!$C$24)*(100%-'Données projet'!$C$25)*(100%-'Données projet'!$C$26)*(100%-'Données projet'!$C$27)</f>
        <v>83.43237860246937</v>
      </c>
      <c r="H7" s="160">
        <f>IF(OR('Données projet'!B10="",'Données projet'!C10="",'Données projet'!C10=0%),0,AVERAGE(Calculateur!$AX$3:$AX$33)*B7)</f>
        <v>0</v>
      </c>
      <c r="I7" s="154">
        <f>H7*(100%-'Données projet'!$C$24)*(100%-'Données projet'!$C$25)*(100%-'Données projet'!$C$26)*(100%-'Données projet'!$C$27)</f>
        <v>0</v>
      </c>
      <c r="J7" s="155">
        <f>IF(OR('Données projet'!B10="",'Données projet'!C10="",'Données projet'!C10=0%),0,SUM(Calculateur!$AQ$3:$AQ$33)*VLOOKUP('Données projet'!$B$10,Paramètres!$A$1:$I$89,9,0)*B7)</f>
        <v>2.4107699999999999</v>
      </c>
      <c r="K7" s="156">
        <f>J7*(100%-'Données projet'!$C$24)*(100%-'Données projet'!$C$25)*(100%-'Données projet'!$C$26)*(100%-'Données projet'!$C$27)</f>
        <v>2.1696930000000001</v>
      </c>
      <c r="L7" s="157">
        <f t="shared" ref="L7:L15" ca="1" si="2">G7+I7+K7</f>
        <v>85.602071602469366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58" t="str">
        <f>IF('Données projet'!$B$11="","",'Données projet'!$B$11)</f>
        <v>Chêne pubescent</v>
      </c>
      <c r="B8" s="159">
        <f>'Données projet'!D11</f>
        <v>0.33251999999999998</v>
      </c>
      <c r="C8" s="152">
        <f ca="1">IF(OR('Données projet'!B11="",'Données projet'!C11="",'Données projet'!C11=0%),0,Calculateur!BI3)</f>
        <v>475.47920969424894</v>
      </c>
      <c r="D8" s="152">
        <f>IF(OR('Données projet'!B11="",'Données projet'!C11="",'Données projet'!C11=0%),0,Calculateur!BJ3)</f>
        <v>271.73544012419364</v>
      </c>
      <c r="E8" s="152">
        <f t="shared" ca="1" si="0"/>
        <v>271.73544012419364</v>
      </c>
      <c r="F8" s="152">
        <f t="shared" ca="1" si="1"/>
        <v>90.357468550096868</v>
      </c>
      <c r="G8" s="152">
        <f ca="1">F8*(100%-'Données projet'!$C$24)*(100%-'Données projet'!$C$25)*(100%-'Données projet'!$C$26)*(100%-'Données projet'!$C$27)</f>
        <v>81.321721695087177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projet'!$B$11,Paramètres!$A$1:$I$89,9,0)*B8)</f>
        <v>2.4107699999999999</v>
      </c>
      <c r="K8" s="156">
        <f>J8*(100%-'Données projet'!$C$24)*(100%-'Données projet'!$C$25)*(100%-'Données projet'!$C$26)*(100%-'Données projet'!$C$27)</f>
        <v>2.1696930000000001</v>
      </c>
      <c r="L8" s="157">
        <f t="shared" ca="1" si="2"/>
        <v>83.491414695087173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58" t="str">
        <f>IF('Données projet'!$B$12="","",'Données projet'!$B$12)</f>
        <v>Chêne sessile</v>
      </c>
      <c r="B9" s="159">
        <f>'Données projet'!D12</f>
        <v>0.10199999999999999</v>
      </c>
      <c r="C9" s="152">
        <f ca="1">IF(OR('Données projet'!B12="",'Données projet'!C12="",'Données projet'!C12=0%),0,Calculateur!CD3)</f>
        <v>428.8489304403459</v>
      </c>
      <c r="D9" s="152">
        <f>IF(OR('Données projet'!B12="",'Données projet'!C12="",'Données projet'!C12=0%),0,Calculateur!CE3)</f>
        <v>247.01165577562966</v>
      </c>
      <c r="E9" s="152">
        <f t="shared" ca="1" si="0"/>
        <v>247.01165577562966</v>
      </c>
      <c r="F9" s="152">
        <f t="shared" ca="1" si="1"/>
        <v>25.195188889114224</v>
      </c>
      <c r="G9" s="152">
        <f ca="1">F9*(100%-'Données projet'!$C$24)*(100%-'Données projet'!$C$25)*(100%-'Données projet'!$C$26)*(100%-'Données projet'!$C$27)</f>
        <v>22.675670000202803</v>
      </c>
      <c r="H9" s="160">
        <f>IF(OR('Données projet'!B12="",'Données projet'!C12="",'Données projet'!C12=0%),0,AVERAGE(Calculateur!$CN$3:$CN$33)*B9)</f>
        <v>0</v>
      </c>
      <c r="I9" s="154">
        <f>H9*(100%-'Données projet'!$C$24)*(100%-'Données projet'!$C$25)*(100%-'Données projet'!$C$26)*(100%-'Données projet'!$C$27)</f>
        <v>0</v>
      </c>
      <c r="J9" s="155">
        <f>IF(OR('Données projet'!B12="",'Données projet'!C12="",'Données projet'!C12=0%),0,SUM(Calculateur!$CG$3:$CG$33)*VLOOKUP('Données projet'!$B$12,Paramètres!$A$1:$I$89,9,0)*B9)</f>
        <v>0.73949999999999994</v>
      </c>
      <c r="K9" s="156">
        <f>J9*(100%-'Données projet'!$C$24)*(100%-'Données projet'!$C$25)*(100%-'Données projet'!$C$26)*(100%-'Données projet'!$C$27)</f>
        <v>0.66554999999999997</v>
      </c>
      <c r="L9" s="157">
        <f t="shared" ca="1" si="2"/>
        <v>23.341220000202803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58" t="str">
        <f>IF('Données projet'!$B$13="","",'Données projet'!$B$13)</f>
        <v>Alisier torminal</v>
      </c>
      <c r="B10" s="159">
        <f>'Données projet'!D13</f>
        <v>4.743E-2</v>
      </c>
      <c r="C10" s="152">
        <f ca="1">IF(OR('Données projet'!B13="",'Données projet'!C13="",'Données projet'!C13=0%),0,Calculateur!CY3)</f>
        <v>455.50822833641354</v>
      </c>
      <c r="D10" s="152">
        <f>IF(OR('Données projet'!B13="",'Données projet'!C13="",'Données projet'!C13=0%),0,Calculateur!CZ3)</f>
        <v>261.14722581688039</v>
      </c>
      <c r="E10" s="152">
        <f t="shared" ca="1" si="0"/>
        <v>261.14722581688039</v>
      </c>
      <c r="F10" s="152">
        <f t="shared" ca="1" si="1"/>
        <v>12.386212920494637</v>
      </c>
      <c r="G10" s="152">
        <f ca="1">F10*(100%-'Données projet'!$C$24)*(100%-'Données projet'!$C$25)*(100%-'Données projet'!$C$26)*(100%-'Données projet'!$C$27)</f>
        <v>11.147591628445173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projet'!$B$13,Paramètres!$A$1:$I$89,9,0)*B10)</f>
        <v>0.34386749999999999</v>
      </c>
      <c r="K10" s="156">
        <f>J10*(100%-'Données projet'!$C$24)*(100%-'Données projet'!$C$25)*(100%-'Données projet'!$C$26)*(100%-'Données projet'!$C$27)</f>
        <v>0.30948075000000003</v>
      </c>
      <c r="L10" s="157">
        <f t="shared" ca="1" si="2"/>
        <v>11.457072378445174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58" t="str">
        <f>IF('Données projet'!$B$14="","",'Données projet'!$B$14)</f>
        <v>Cormier</v>
      </c>
      <c r="B11" s="159">
        <f>'Données projet'!D14</f>
        <v>3.8079999999999996E-2</v>
      </c>
      <c r="C11" s="152">
        <f ca="1">IF(OR('Données projet'!B14="",'Données projet'!C14="",'Données projet'!C14=0%),0,Calculateur!DT3)</f>
        <v>502.07782026233912</v>
      </c>
      <c r="D11" s="152">
        <f>IF(OR('Données projet'!B14="",'Données projet'!C14="",'Données projet'!C14=0%),0,Calculateur!DU3)</f>
        <v>285.83623046025156</v>
      </c>
      <c r="E11" s="152">
        <f t="shared" ca="1" si="0"/>
        <v>285.83623046025156</v>
      </c>
      <c r="F11" s="152">
        <f t="shared" ca="1" si="1"/>
        <v>10.884643655926379</v>
      </c>
      <c r="G11" s="152">
        <f ca="1">F11*(100%-'Données projet'!$C$24)*(100%-'Données projet'!$C$25)*(100%-'Données projet'!$C$26)*(100%-'Données projet'!$C$27)</f>
        <v>9.7961792903337415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projet'!$B$14,Paramètres!$A$1:$I$89,9,0)*B11)</f>
        <v>0.27607999999999999</v>
      </c>
      <c r="K11" s="156">
        <f>J11*(100%-'Données projet'!$C$24)*(100%-'Données projet'!$C$25)*(100%-'Données projet'!$C$26)*(100%-'Données projet'!$C$27)</f>
        <v>0.248472</v>
      </c>
      <c r="L11" s="157">
        <f t="shared" ca="1" si="2"/>
        <v>10.044651290333741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58" t="str">
        <f>IF('Données projet'!$B$15="","",'Données projet'!$B$15)</f>
        <v/>
      </c>
      <c r="B12" s="159">
        <f>'Données projet'!D15</f>
        <v>0</v>
      </c>
      <c r="C12" s="152">
        <f>IF(OR('Données projet'!B15="",'Données projet'!C15="",'Données projet'!C15=0%),0,Calculateur!EO3)</f>
        <v>0</v>
      </c>
      <c r="D12" s="152">
        <f>IF(OR('Données projet'!B15="",'Données projet'!C15="",'Données projet'!C15=0%),0,Calculateur!EP3)</f>
        <v>0</v>
      </c>
      <c r="E12" s="152">
        <f t="shared" si="0"/>
        <v>0</v>
      </c>
      <c r="F12" s="152">
        <f t="shared" si="1"/>
        <v>0</v>
      </c>
      <c r="G12" s="152">
        <f>F12*(100%-'Données projet'!$C$24)*(100%-'Données projet'!$C$25)*(100%-'Données projet'!$C$26)*(100%-'Données projet'!$C$27)</f>
        <v>0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projet'!$B$15,Paramètres!$A$1:$I$89,9,0)*B12)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projet'!$B$16,Paramètres!$A$1:$I$89,9,0)*B13)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projet'!$B$17,Paramètres!$A$1:$I$89,9,0)*B14)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projet'!$B$18,Paramètres!$A$1:$I$89,9,0)*B15)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2"/>
      <c r="B16" s="229"/>
      <c r="C16" s="230"/>
      <c r="D16" s="25"/>
      <c r="E16" s="25"/>
      <c r="F16" s="170">
        <f t="shared" ref="F16:L16" ca="1" si="3">SUM(F6:F15)</f>
        <v>354.31172041654236</v>
      </c>
      <c r="G16" s="171">
        <f t="shared" ca="1" si="3"/>
        <v>318.88054837488812</v>
      </c>
      <c r="H16" s="172">
        <f t="shared" si="3"/>
        <v>0</v>
      </c>
      <c r="I16" s="172">
        <f t="shared" si="3"/>
        <v>0</v>
      </c>
      <c r="J16" s="173">
        <f t="shared" si="3"/>
        <v>6.1809874999999996</v>
      </c>
      <c r="K16" s="173">
        <f t="shared" si="3"/>
        <v>5.562888749999999</v>
      </c>
      <c r="L16" s="174">
        <f t="shared" ca="1" si="3"/>
        <v>324.44343712488808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2"/>
      <c r="B17" s="229"/>
      <c r="C17" s="230"/>
      <c r="D17" s="227"/>
      <c r="E17" s="227"/>
      <c r="F17" s="316" t="s">
        <v>246</v>
      </c>
      <c r="G17" s="317"/>
      <c r="H17" s="317"/>
      <c r="I17" s="317"/>
      <c r="J17" s="317"/>
      <c r="K17" s="317"/>
      <c r="L17" s="317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2"/>
      <c r="B18" s="229"/>
      <c r="C18" s="230"/>
      <c r="D18" s="227"/>
      <c r="E18" s="227"/>
      <c r="F18" s="318"/>
      <c r="G18" s="318"/>
      <c r="H18" s="318"/>
      <c r="I18" s="318"/>
      <c r="J18" s="318"/>
      <c r="K18" s="318"/>
      <c r="L18" s="318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7"/>
      <c r="J19" s="227"/>
      <c r="K19" s="227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7"/>
      <c r="J20" s="227"/>
      <c r="K20" s="227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5" t="str">
        <f>A6</f>
        <v>Cèdre de l'Atlas</v>
      </c>
      <c r="B21" s="5"/>
      <c r="C21" s="5"/>
      <c r="D21" s="5"/>
      <c r="E21" s="5"/>
      <c r="F21" s="5"/>
      <c r="G21" s="5"/>
      <c r="H21" s="5"/>
      <c r="I21" s="227"/>
      <c r="J21" s="227"/>
      <c r="K21" s="227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7"/>
      <c r="J22" s="227"/>
      <c r="K22" s="227"/>
      <c r="L22" s="227"/>
      <c r="M22" s="227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7"/>
      <c r="J23" s="227"/>
      <c r="K23" s="227"/>
      <c r="L23" s="227"/>
      <c r="M23" s="227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7"/>
      <c r="J24" s="227"/>
      <c r="K24" s="227"/>
      <c r="L24" s="227"/>
      <c r="M24" s="227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7"/>
      <c r="J25" s="227"/>
      <c r="K25" s="227"/>
      <c r="L25" s="227"/>
      <c r="M25" s="227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7"/>
      <c r="J26" s="227"/>
      <c r="K26" s="227"/>
      <c r="L26" s="227"/>
      <c r="M26" s="227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7"/>
      <c r="J27" s="227"/>
      <c r="K27" s="227"/>
      <c r="L27" s="227"/>
      <c r="M27" s="227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7"/>
      <c r="J28" s="227"/>
      <c r="K28" s="227"/>
      <c r="L28" s="227"/>
      <c r="M28" s="227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7"/>
      <c r="J29" s="227"/>
      <c r="K29" s="227"/>
      <c r="L29" s="227"/>
      <c r="M29" s="227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7"/>
      <c r="J30" s="227"/>
      <c r="K30" s="227"/>
      <c r="L30" s="227"/>
      <c r="M30" s="227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7"/>
      <c r="J31" s="227"/>
      <c r="K31" s="227"/>
      <c r="L31" s="227"/>
      <c r="M31" s="227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7"/>
      <c r="J32" s="227"/>
      <c r="K32" s="227"/>
      <c r="L32" s="227"/>
      <c r="M32" s="227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7"/>
      <c r="J33" s="227"/>
      <c r="K33" s="227"/>
      <c r="L33" s="227"/>
      <c r="M33" s="227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7"/>
      <c r="J34" s="227"/>
      <c r="K34" s="227"/>
      <c r="L34" s="227"/>
      <c r="M34" s="227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7"/>
      <c r="J35" s="227"/>
      <c r="K35" s="227"/>
      <c r="L35" s="227"/>
      <c r="M35" s="227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7"/>
      <c r="J36" s="227"/>
      <c r="K36" s="227"/>
      <c r="L36" s="227"/>
      <c r="M36" s="227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7"/>
      <c r="J37" s="227"/>
      <c r="K37" s="227"/>
      <c r="L37" s="227"/>
      <c r="M37" s="227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7"/>
      <c r="J38" s="227"/>
      <c r="K38" s="227"/>
      <c r="L38" s="227"/>
      <c r="M38" s="227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5" t="str">
        <f>A7</f>
        <v>Chêne chevelu</v>
      </c>
      <c r="B39" s="5"/>
      <c r="C39" s="5"/>
      <c r="D39" s="5"/>
      <c r="E39" s="5"/>
      <c r="F39" s="5"/>
      <c r="G39" s="5"/>
      <c r="H39" s="5"/>
      <c r="I39" s="227"/>
      <c r="J39" s="227"/>
      <c r="K39" s="227"/>
      <c r="L39" s="227"/>
      <c r="M39" s="227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7"/>
      <c r="J40" s="227"/>
      <c r="K40" s="227"/>
      <c r="L40" s="227"/>
      <c r="M40" s="227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7"/>
      <c r="J41" s="227"/>
      <c r="K41" s="227"/>
      <c r="L41" s="227"/>
      <c r="M41" s="227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7"/>
      <c r="J42" s="227"/>
      <c r="K42" s="227"/>
      <c r="L42" s="227"/>
      <c r="M42" s="227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7"/>
      <c r="J43" s="227"/>
      <c r="K43" s="227"/>
      <c r="L43" s="227"/>
      <c r="M43" s="227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7"/>
      <c r="J44" s="227"/>
      <c r="K44" s="227"/>
      <c r="L44" s="227"/>
      <c r="M44" s="227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7"/>
      <c r="J45" s="227"/>
      <c r="K45" s="227"/>
      <c r="L45" s="227"/>
      <c r="M45" s="227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7"/>
      <c r="J46" s="227"/>
      <c r="K46" s="227"/>
      <c r="L46" s="227"/>
      <c r="M46" s="227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7"/>
      <c r="J47" s="227"/>
      <c r="K47" s="227"/>
      <c r="L47" s="227"/>
      <c r="M47" s="227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7"/>
      <c r="J48" s="227"/>
      <c r="K48" s="227"/>
      <c r="L48" s="227"/>
      <c r="M48" s="227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7"/>
      <c r="J49" s="227"/>
      <c r="K49" s="227"/>
      <c r="L49" s="227"/>
      <c r="M49" s="227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7"/>
      <c r="J50" s="227"/>
      <c r="K50" s="227"/>
      <c r="L50" s="227"/>
      <c r="M50" s="227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7"/>
      <c r="J51" s="227"/>
      <c r="K51" s="227"/>
      <c r="L51" s="227"/>
      <c r="M51" s="227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7"/>
      <c r="J52" s="227"/>
      <c r="K52" s="227"/>
      <c r="L52" s="227"/>
      <c r="M52" s="227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7"/>
      <c r="J53" s="227"/>
      <c r="K53" s="227"/>
      <c r="L53" s="227"/>
      <c r="M53" s="227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7"/>
      <c r="J54" s="227"/>
      <c r="K54" s="227"/>
      <c r="L54" s="227"/>
      <c r="M54" s="227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7"/>
      <c r="J55" s="227"/>
      <c r="K55" s="227"/>
      <c r="L55" s="227"/>
      <c r="M55" s="227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7"/>
      <c r="J56" s="227"/>
      <c r="K56" s="227"/>
      <c r="L56" s="227"/>
      <c r="M56" s="227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5" t="str">
        <f>A8</f>
        <v>Chêne pubescent</v>
      </c>
      <c r="B57" s="5"/>
      <c r="C57" s="5"/>
      <c r="D57" s="5"/>
      <c r="E57" s="5"/>
      <c r="F57" s="5"/>
      <c r="G57" s="5"/>
      <c r="H57" s="5"/>
      <c r="I57" s="227"/>
      <c r="J57" s="227"/>
      <c r="K57" s="227"/>
      <c r="L57" s="227"/>
      <c r="M57" s="227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7"/>
      <c r="J58" s="227"/>
      <c r="K58" s="227"/>
      <c r="L58" s="227"/>
      <c r="M58" s="227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7"/>
      <c r="J59" s="227"/>
      <c r="K59" s="227"/>
      <c r="L59" s="227"/>
      <c r="M59" s="227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7"/>
      <c r="J60" s="227"/>
      <c r="K60" s="227"/>
      <c r="L60" s="227"/>
      <c r="M60" s="227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7"/>
      <c r="J61" s="227"/>
      <c r="K61" s="227"/>
      <c r="L61" s="227"/>
      <c r="M61" s="227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7"/>
      <c r="J62" s="227"/>
      <c r="K62" s="227"/>
      <c r="L62" s="227"/>
      <c r="M62" s="227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7"/>
      <c r="J63" s="227"/>
      <c r="K63" s="227"/>
      <c r="L63" s="227"/>
      <c r="M63" s="227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7"/>
      <c r="J64" s="227"/>
      <c r="K64" s="227"/>
      <c r="L64" s="227"/>
      <c r="M64" s="227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7"/>
      <c r="J65" s="227"/>
      <c r="K65" s="227"/>
      <c r="L65" s="227"/>
      <c r="M65" s="227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7"/>
      <c r="J66" s="227"/>
      <c r="K66" s="227"/>
      <c r="L66" s="227"/>
      <c r="M66" s="227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7"/>
      <c r="J67" s="227"/>
      <c r="K67" s="227"/>
      <c r="L67" s="227"/>
      <c r="M67" s="227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7"/>
      <c r="J68" s="227"/>
      <c r="K68" s="227"/>
      <c r="L68" s="227"/>
      <c r="M68" s="227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7"/>
      <c r="J69" s="227"/>
      <c r="K69" s="227"/>
      <c r="L69" s="227"/>
      <c r="M69" s="227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7"/>
      <c r="J70" s="227"/>
      <c r="K70" s="227"/>
      <c r="L70" s="227"/>
      <c r="M70" s="227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7"/>
      <c r="J71" s="227"/>
      <c r="K71" s="227"/>
      <c r="L71" s="227"/>
      <c r="M71" s="227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7"/>
      <c r="J72" s="227"/>
      <c r="K72" s="227"/>
      <c r="L72" s="227"/>
      <c r="M72" s="227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7"/>
      <c r="J73" s="227"/>
      <c r="K73" s="227"/>
      <c r="L73" s="227"/>
      <c r="M73" s="227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7"/>
      <c r="J74" s="227"/>
      <c r="K74" s="227"/>
      <c r="L74" s="227"/>
      <c r="M74" s="227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7"/>
      <c r="J75" s="227"/>
      <c r="K75" s="227"/>
      <c r="L75" s="227"/>
      <c r="M75" s="227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5" t="str">
        <f>A9</f>
        <v>Chêne sessile</v>
      </c>
      <c r="B76" s="5"/>
      <c r="C76" s="5"/>
      <c r="D76" s="5"/>
      <c r="E76" s="5"/>
      <c r="F76" s="5"/>
      <c r="G76" s="5"/>
      <c r="H76" s="5"/>
      <c r="I76" s="227"/>
      <c r="J76" s="227"/>
      <c r="K76" s="227"/>
      <c r="L76" s="227"/>
      <c r="M76" s="227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7"/>
      <c r="J77" s="227"/>
      <c r="K77" s="227"/>
      <c r="L77" s="227"/>
      <c r="M77" s="227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7"/>
      <c r="J78" s="227"/>
      <c r="K78" s="227"/>
      <c r="L78" s="227"/>
      <c r="M78" s="227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7"/>
      <c r="J79" s="227"/>
      <c r="K79" s="227"/>
      <c r="L79" s="227"/>
      <c r="M79" s="227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7"/>
      <c r="J80" s="227"/>
      <c r="K80" s="227"/>
      <c r="L80" s="227"/>
      <c r="M80" s="227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7"/>
      <c r="J81" s="227"/>
      <c r="K81" s="227"/>
      <c r="L81" s="227"/>
      <c r="M81" s="227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7"/>
      <c r="J82" s="227"/>
      <c r="K82" s="227"/>
      <c r="L82" s="227"/>
      <c r="M82" s="227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7"/>
      <c r="J83" s="227"/>
      <c r="K83" s="227"/>
      <c r="L83" s="227"/>
      <c r="M83" s="227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7"/>
      <c r="J84" s="227"/>
      <c r="K84" s="227"/>
      <c r="L84" s="227"/>
      <c r="M84" s="227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7"/>
      <c r="J85" s="227"/>
      <c r="K85" s="227"/>
      <c r="L85" s="227"/>
      <c r="M85" s="227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7"/>
      <c r="J86" s="227"/>
      <c r="K86" s="227"/>
      <c r="L86" s="227"/>
      <c r="M86" s="227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7"/>
      <c r="J87" s="227"/>
      <c r="K87" s="227"/>
      <c r="L87" s="227"/>
      <c r="M87" s="227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7"/>
      <c r="J88" s="227"/>
      <c r="K88" s="227"/>
      <c r="L88" s="227"/>
      <c r="M88" s="227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7"/>
      <c r="J89" s="227"/>
      <c r="K89" s="227"/>
      <c r="L89" s="227"/>
      <c r="M89" s="227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7"/>
      <c r="J90" s="227"/>
      <c r="K90" s="227"/>
      <c r="L90" s="227"/>
      <c r="M90" s="227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7"/>
      <c r="J91" s="227"/>
      <c r="K91" s="227"/>
      <c r="L91" s="227"/>
      <c r="M91" s="227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7"/>
      <c r="J92" s="227"/>
      <c r="K92" s="227"/>
      <c r="L92" s="227"/>
      <c r="M92" s="227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7"/>
      <c r="J93" s="227"/>
      <c r="K93" s="227"/>
      <c r="L93" s="227"/>
      <c r="M93" s="227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5" t="str">
        <f>A10</f>
        <v>Alisier torminal</v>
      </c>
      <c r="B94" s="5"/>
      <c r="C94" s="5"/>
      <c r="D94" s="5"/>
      <c r="E94" s="5"/>
      <c r="F94" s="5"/>
      <c r="G94" s="5"/>
      <c r="H94" s="5"/>
      <c r="I94" s="227"/>
      <c r="J94" s="227"/>
      <c r="K94" s="227"/>
      <c r="L94" s="227"/>
      <c r="M94" s="227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7"/>
      <c r="J95" s="227"/>
      <c r="K95" s="227"/>
      <c r="L95" s="227"/>
      <c r="M95" s="227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7"/>
      <c r="J96" s="227"/>
      <c r="K96" s="227"/>
      <c r="L96" s="227"/>
      <c r="M96" s="227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7"/>
      <c r="J97" s="227"/>
      <c r="K97" s="227"/>
      <c r="L97" s="227"/>
      <c r="M97" s="227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7"/>
      <c r="J98" s="227"/>
      <c r="K98" s="227"/>
      <c r="L98" s="227"/>
      <c r="M98" s="227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7"/>
      <c r="J99" s="227"/>
      <c r="K99" s="227"/>
      <c r="L99" s="227"/>
      <c r="M99" s="227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7"/>
      <c r="J100" s="227"/>
      <c r="K100" s="227"/>
      <c r="L100" s="227"/>
      <c r="M100" s="227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7"/>
      <c r="J101" s="227"/>
      <c r="K101" s="227"/>
      <c r="L101" s="227"/>
      <c r="M101" s="227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7"/>
      <c r="J102" s="227"/>
      <c r="K102" s="227"/>
      <c r="L102" s="227"/>
      <c r="M102" s="227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7"/>
      <c r="J103" s="227"/>
      <c r="K103" s="227"/>
      <c r="L103" s="227"/>
      <c r="M103" s="227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7"/>
      <c r="J104" s="227"/>
      <c r="K104" s="227"/>
      <c r="L104" s="227"/>
      <c r="M104" s="227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7"/>
      <c r="J105" s="227"/>
      <c r="K105" s="227"/>
      <c r="L105" s="227"/>
      <c r="M105" s="227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7"/>
      <c r="J106" s="227"/>
      <c r="K106" s="227"/>
      <c r="L106" s="227"/>
      <c r="M106" s="227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7"/>
      <c r="J107" s="227"/>
      <c r="K107" s="227"/>
      <c r="L107" s="227"/>
      <c r="M107" s="227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7"/>
      <c r="J108" s="227"/>
      <c r="K108" s="227"/>
      <c r="L108" s="227"/>
      <c r="M108" s="227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7"/>
      <c r="J109" s="227"/>
      <c r="K109" s="227"/>
      <c r="L109" s="227"/>
      <c r="M109" s="227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7"/>
      <c r="J110" s="227"/>
      <c r="K110" s="227"/>
      <c r="L110" s="227"/>
      <c r="M110" s="227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7"/>
      <c r="J111" s="227"/>
      <c r="K111" s="227"/>
      <c r="L111" s="227"/>
      <c r="M111" s="227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5" t="str">
        <f>A11</f>
        <v>Cormier</v>
      </c>
      <c r="B112" s="5"/>
      <c r="C112" s="5"/>
      <c r="D112" s="5"/>
      <c r="E112" s="5"/>
      <c r="F112" s="5"/>
      <c r="G112" s="5"/>
      <c r="H112" s="5"/>
      <c r="I112" s="227"/>
      <c r="J112" s="227"/>
      <c r="K112" s="227"/>
      <c r="L112" s="227"/>
      <c r="M112" s="227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7"/>
      <c r="J113" s="227"/>
      <c r="K113" s="227"/>
      <c r="L113" s="227"/>
      <c r="M113" s="227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7"/>
      <c r="J114" s="227"/>
      <c r="K114" s="227"/>
      <c r="L114" s="227"/>
      <c r="M114" s="227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7"/>
      <c r="J115" s="227"/>
      <c r="K115" s="227"/>
      <c r="L115" s="227"/>
      <c r="M115" s="227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7"/>
      <c r="J116" s="227"/>
      <c r="K116" s="227"/>
      <c r="L116" s="227"/>
      <c r="M116" s="227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7"/>
      <c r="J117" s="227"/>
      <c r="K117" s="227"/>
      <c r="L117" s="227"/>
      <c r="M117" s="227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7"/>
      <c r="J118" s="227"/>
      <c r="K118" s="227"/>
      <c r="L118" s="227"/>
      <c r="M118" s="227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7"/>
      <c r="J119" s="227"/>
      <c r="K119" s="227"/>
      <c r="L119" s="227"/>
      <c r="M119" s="227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7"/>
      <c r="J120" s="227"/>
      <c r="K120" s="227"/>
      <c r="L120" s="227"/>
      <c r="M120" s="227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7"/>
      <c r="J121" s="227"/>
      <c r="K121" s="227"/>
      <c r="L121" s="227"/>
      <c r="M121" s="227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7"/>
      <c r="J122" s="227"/>
      <c r="K122" s="227"/>
      <c r="L122" s="227"/>
      <c r="M122" s="227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7"/>
      <c r="J123" s="227"/>
      <c r="K123" s="227"/>
      <c r="L123" s="227"/>
      <c r="M123" s="227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7"/>
      <c r="J124" s="227"/>
      <c r="K124" s="227"/>
      <c r="L124" s="227"/>
      <c r="M124" s="227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7"/>
      <c r="J125" s="227"/>
      <c r="K125" s="227"/>
      <c r="L125" s="227"/>
      <c r="M125" s="227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7"/>
      <c r="J126" s="227"/>
      <c r="K126" s="227"/>
      <c r="L126" s="227"/>
      <c r="M126" s="227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7"/>
      <c r="J127" s="227"/>
      <c r="K127" s="227"/>
      <c r="L127" s="227"/>
      <c r="M127" s="227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7"/>
      <c r="J128" s="227"/>
      <c r="K128" s="227"/>
      <c r="L128" s="227"/>
      <c r="M128" s="227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7"/>
      <c r="J129" s="227"/>
      <c r="K129" s="227"/>
      <c r="L129" s="227"/>
      <c r="M129" s="227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5" t="str">
        <f>A12</f>
        <v/>
      </c>
      <c r="B130" s="5"/>
      <c r="C130" s="5"/>
      <c r="D130" s="5"/>
      <c r="E130" s="5"/>
      <c r="F130" s="5"/>
      <c r="G130" s="5"/>
      <c r="H130" s="5"/>
      <c r="I130" s="227"/>
      <c r="J130" s="227"/>
      <c r="K130" s="227"/>
      <c r="L130" s="227"/>
      <c r="M130" s="227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7"/>
      <c r="J131" s="227"/>
      <c r="K131" s="227"/>
      <c r="L131" s="227"/>
      <c r="M131" s="227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7"/>
      <c r="J132" s="227"/>
      <c r="K132" s="227"/>
      <c r="L132" s="227"/>
      <c r="M132" s="227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7"/>
      <c r="J133" s="227"/>
      <c r="K133" s="227"/>
      <c r="L133" s="227"/>
      <c r="M133" s="227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7"/>
      <c r="J134" s="227"/>
      <c r="K134" s="227"/>
      <c r="L134" s="227"/>
      <c r="M134" s="227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7"/>
      <c r="J135" s="227"/>
      <c r="K135" s="227"/>
      <c r="L135" s="227"/>
      <c r="M135" s="227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7"/>
      <c r="J136" s="227"/>
      <c r="K136" s="227"/>
      <c r="L136" s="227"/>
      <c r="M136" s="227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7"/>
      <c r="J137" s="227"/>
      <c r="K137" s="227"/>
      <c r="L137" s="227"/>
      <c r="M137" s="227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7"/>
      <c r="J138" s="227"/>
      <c r="K138" s="227"/>
      <c r="L138" s="227"/>
      <c r="M138" s="227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7"/>
      <c r="J139" s="227"/>
      <c r="K139" s="227"/>
      <c r="L139" s="227"/>
      <c r="M139" s="227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7"/>
      <c r="J140" s="227"/>
      <c r="K140" s="227"/>
      <c r="L140" s="227"/>
      <c r="M140" s="227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7"/>
      <c r="J141" s="227"/>
      <c r="K141" s="227"/>
      <c r="L141" s="227"/>
      <c r="M141" s="227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7"/>
      <c r="J142" s="227"/>
      <c r="K142" s="227"/>
      <c r="L142" s="227"/>
      <c r="M142" s="227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7"/>
      <c r="J143" s="227"/>
      <c r="K143" s="227"/>
      <c r="L143" s="227"/>
      <c r="M143" s="227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7"/>
      <c r="J144" s="227"/>
      <c r="K144" s="227"/>
      <c r="L144" s="227"/>
      <c r="M144" s="227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7"/>
      <c r="J145" s="227"/>
      <c r="K145" s="227"/>
      <c r="L145" s="227"/>
      <c r="M145" s="227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7"/>
      <c r="J146" s="227"/>
      <c r="K146" s="227"/>
      <c r="L146" s="227"/>
      <c r="M146" s="227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7"/>
      <c r="J147" s="227"/>
      <c r="K147" s="227"/>
      <c r="L147" s="227"/>
      <c r="M147" s="227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7"/>
      <c r="J148" s="227"/>
      <c r="K148" s="227"/>
      <c r="L148" s="227"/>
      <c r="M148" s="227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7"/>
      <c r="J149" s="227"/>
      <c r="K149" s="227"/>
      <c r="L149" s="227"/>
      <c r="M149" s="227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7"/>
      <c r="J150" s="227"/>
      <c r="K150" s="227"/>
      <c r="L150" s="227"/>
      <c r="M150" s="227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7"/>
      <c r="J151" s="227"/>
      <c r="K151" s="227"/>
      <c r="L151" s="227"/>
      <c r="M151" s="227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7"/>
      <c r="J152" s="227"/>
      <c r="K152" s="227"/>
      <c r="L152" s="227"/>
      <c r="M152" s="227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7"/>
      <c r="J153" s="227"/>
      <c r="K153" s="227"/>
      <c r="L153" s="227"/>
      <c r="M153" s="227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7"/>
      <c r="J154" s="227"/>
      <c r="K154" s="227"/>
      <c r="L154" s="227"/>
      <c r="M154" s="227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7"/>
      <c r="J155" s="227"/>
      <c r="K155" s="227"/>
      <c r="L155" s="227"/>
      <c r="M155" s="227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7"/>
      <c r="J156" s="227"/>
      <c r="K156" s="227"/>
      <c r="L156" s="227"/>
      <c r="M156" s="227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7"/>
      <c r="J157" s="227"/>
      <c r="K157" s="227"/>
      <c r="L157" s="227"/>
      <c r="M157" s="227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7"/>
      <c r="J158" s="227"/>
      <c r="K158" s="227"/>
      <c r="L158" s="227"/>
      <c r="M158" s="227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7"/>
      <c r="J159" s="227"/>
      <c r="K159" s="227"/>
      <c r="L159" s="227"/>
      <c r="M159" s="227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7"/>
      <c r="J160" s="227"/>
      <c r="K160" s="227"/>
      <c r="L160" s="227"/>
      <c r="M160" s="227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7"/>
      <c r="J161" s="227"/>
      <c r="K161" s="227"/>
      <c r="L161" s="227"/>
      <c r="M161" s="227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7"/>
      <c r="J162" s="227"/>
      <c r="K162" s="227"/>
      <c r="L162" s="227"/>
      <c r="M162" s="227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7"/>
      <c r="J163" s="227"/>
      <c r="K163" s="227"/>
      <c r="L163" s="227"/>
      <c r="M163" s="227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7"/>
      <c r="J164" s="227"/>
      <c r="K164" s="227"/>
      <c r="L164" s="227"/>
      <c r="M164" s="227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7"/>
      <c r="J165" s="227"/>
      <c r="K165" s="227"/>
      <c r="L165" s="227"/>
      <c r="M165" s="227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7"/>
      <c r="J166" s="227"/>
      <c r="K166" s="227"/>
      <c r="L166" s="227"/>
      <c r="M166" s="227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7"/>
      <c r="J167" s="227"/>
      <c r="K167" s="227"/>
      <c r="L167" s="227"/>
      <c r="M167" s="227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7"/>
      <c r="J168" s="227"/>
      <c r="K168" s="227"/>
      <c r="L168" s="227"/>
      <c r="M168" s="227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7"/>
      <c r="J169" s="227"/>
      <c r="K169" s="227"/>
      <c r="L169" s="227"/>
      <c r="M169" s="227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7"/>
      <c r="J170" s="227"/>
      <c r="K170" s="227"/>
      <c r="L170" s="227"/>
      <c r="M170" s="227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7"/>
      <c r="J171" s="227"/>
      <c r="K171" s="227"/>
      <c r="L171" s="227"/>
      <c r="M171" s="227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7"/>
      <c r="J172" s="227"/>
      <c r="K172" s="227"/>
      <c r="L172" s="227"/>
      <c r="M172" s="227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7"/>
      <c r="J173" s="227"/>
      <c r="K173" s="227"/>
      <c r="L173" s="227"/>
      <c r="M173" s="227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7"/>
      <c r="J174" s="227"/>
      <c r="K174" s="227"/>
      <c r="L174" s="227"/>
      <c r="M174" s="227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7"/>
      <c r="J175" s="227"/>
      <c r="K175" s="227"/>
      <c r="L175" s="227"/>
      <c r="M175" s="227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7"/>
      <c r="J176" s="227"/>
      <c r="K176" s="227"/>
      <c r="L176" s="227"/>
      <c r="M176" s="227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7"/>
      <c r="J177" s="227"/>
      <c r="K177" s="227"/>
      <c r="L177" s="227"/>
      <c r="M177" s="227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7"/>
      <c r="J178" s="227"/>
      <c r="K178" s="227"/>
      <c r="L178" s="227"/>
      <c r="M178" s="227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7"/>
      <c r="J179" s="227"/>
      <c r="K179" s="227"/>
      <c r="L179" s="227"/>
      <c r="M179" s="227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7"/>
      <c r="J180" s="227"/>
      <c r="K180" s="227"/>
      <c r="L180" s="227"/>
      <c r="M180" s="227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7"/>
      <c r="J181" s="227"/>
      <c r="K181" s="227"/>
      <c r="L181" s="227"/>
      <c r="M181" s="227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7"/>
      <c r="J182" s="227"/>
      <c r="K182" s="227"/>
      <c r="L182" s="227"/>
      <c r="M182" s="227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7"/>
      <c r="J183" s="227"/>
      <c r="K183" s="227"/>
      <c r="L183" s="227"/>
      <c r="M183" s="227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7"/>
      <c r="J184" s="227"/>
      <c r="K184" s="227"/>
      <c r="L184" s="227"/>
      <c r="M184" s="227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7"/>
      <c r="J185" s="227"/>
      <c r="K185" s="227"/>
      <c r="L185" s="227"/>
      <c r="M185" s="227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7"/>
      <c r="J186" s="227"/>
      <c r="K186" s="227"/>
      <c r="L186" s="227"/>
      <c r="M186" s="227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7"/>
      <c r="J187" s="227"/>
      <c r="K187" s="227"/>
      <c r="L187" s="227"/>
      <c r="M187" s="227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7"/>
      <c r="J188" s="227"/>
      <c r="K188" s="227"/>
      <c r="L188" s="227"/>
      <c r="M188" s="227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7"/>
      <c r="J189" s="227"/>
      <c r="K189" s="227"/>
      <c r="L189" s="227"/>
      <c r="M189" s="227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7"/>
      <c r="J190" s="227"/>
      <c r="K190" s="227"/>
      <c r="L190" s="227"/>
      <c r="M190" s="227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7"/>
      <c r="J191" s="227"/>
      <c r="K191" s="227"/>
      <c r="L191" s="227"/>
      <c r="M191" s="227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7"/>
      <c r="J192" s="227"/>
      <c r="K192" s="227"/>
      <c r="L192" s="227"/>
      <c r="M192" s="227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7"/>
      <c r="J193" s="227"/>
      <c r="K193" s="227"/>
      <c r="L193" s="227"/>
      <c r="M193" s="227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7"/>
      <c r="J194" s="227"/>
      <c r="K194" s="227"/>
      <c r="L194" s="227"/>
      <c r="M194" s="227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7"/>
      <c r="J195" s="227"/>
      <c r="K195" s="227"/>
      <c r="L195" s="227"/>
      <c r="M195" s="227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7"/>
      <c r="J196" s="227"/>
      <c r="K196" s="227"/>
      <c r="L196" s="227"/>
      <c r="M196" s="227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7"/>
      <c r="J197" s="227"/>
      <c r="K197" s="227"/>
      <c r="L197" s="227"/>
      <c r="M197" s="227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7"/>
      <c r="J198" s="227"/>
      <c r="K198" s="227"/>
      <c r="L198" s="227"/>
      <c r="M198" s="227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7"/>
      <c r="J199" s="227"/>
      <c r="K199" s="227"/>
      <c r="L199" s="227"/>
      <c r="M199" s="227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7"/>
      <c r="J200" s="227"/>
      <c r="K200" s="227"/>
      <c r="L200" s="227"/>
      <c r="M200" s="227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7"/>
      <c r="J201" s="227"/>
      <c r="K201" s="227"/>
      <c r="L201" s="227"/>
      <c r="M201" s="227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7"/>
      <c r="J202" s="227"/>
      <c r="K202" s="227"/>
      <c r="L202" s="227"/>
      <c r="M202" s="227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7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M10"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4" t="s">
        <v>272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6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25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25">
      <c r="A4" s="95"/>
      <c r="B4" s="95"/>
      <c r="C4" s="95"/>
      <c r="D4" s="95"/>
      <c r="E4" s="95"/>
      <c r="G4" s="176"/>
      <c r="H4" s="322" t="s">
        <v>315</v>
      </c>
      <c r="I4" s="322"/>
      <c r="K4" s="319" t="s">
        <v>253</v>
      </c>
      <c r="L4" s="320"/>
      <c r="M4" s="264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25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.75" thickBot="1" x14ac:dyDescent="0.3">
      <c r="A6" s="95"/>
      <c r="B6" s="95"/>
      <c r="C6" s="95"/>
      <c r="D6" s="95"/>
      <c r="E6" s="95"/>
      <c r="F6" s="225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45">
      <c r="A7" s="271"/>
      <c r="B7" s="272"/>
      <c r="C7" s="272"/>
      <c r="D7" s="272"/>
      <c r="E7" s="273"/>
      <c r="F7" s="273" t="s">
        <v>192</v>
      </c>
      <c r="G7" s="274"/>
      <c r="H7" s="272"/>
      <c r="I7" s="272"/>
      <c r="J7" s="275"/>
      <c r="K7" s="269"/>
      <c r="L7" s="270"/>
      <c r="M7" s="270"/>
      <c r="N7" s="276" t="s">
        <v>191</v>
      </c>
      <c r="O7" s="276"/>
      <c r="P7" s="277"/>
      <c r="Q7" s="278"/>
      <c r="R7" s="330" t="s">
        <v>310</v>
      </c>
      <c r="S7" s="331"/>
      <c r="T7" s="331"/>
      <c r="U7" s="331"/>
      <c r="V7" s="332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25">
      <c r="A8" s="25"/>
      <c r="C8" s="25"/>
      <c r="D8" s="25"/>
      <c r="E8" s="25"/>
      <c r="F8" s="217"/>
      <c r="G8" s="217"/>
      <c r="H8" s="5"/>
      <c r="I8" s="5"/>
      <c r="J8" s="210"/>
      <c r="K8" s="221"/>
      <c r="L8" s="25"/>
      <c r="M8" s="25"/>
      <c r="N8" s="25"/>
      <c r="O8" s="25"/>
      <c r="P8" s="25"/>
      <c r="Q8" s="261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6" t="s">
        <v>311</v>
      </c>
      <c r="C9" s="25"/>
      <c r="D9" s="25"/>
      <c r="E9" s="25"/>
      <c r="F9" s="257"/>
      <c r="G9" s="256" t="s">
        <v>314</v>
      </c>
      <c r="J9" s="210"/>
      <c r="K9" s="221"/>
      <c r="O9" s="25"/>
      <c r="P9" s="25"/>
      <c r="Q9" s="261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6" t="s">
        <v>317</v>
      </c>
      <c r="C10" s="25"/>
      <c r="D10" s="25"/>
      <c r="E10" s="25"/>
      <c r="F10" s="257"/>
      <c r="G10" s="256" t="s">
        <v>316</v>
      </c>
      <c r="J10" s="210"/>
      <c r="K10" s="221"/>
      <c r="O10" s="25"/>
      <c r="P10" s="25"/>
      <c r="Q10" s="261"/>
      <c r="R10" s="25"/>
      <c r="S10" s="181" t="str">
        <f>B14</f>
        <v>Cèdre de l'Atlas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2766.5688358894722</v>
      </c>
      <c r="U10" s="186">
        <f>'Données projet'!D9</f>
        <v>0.75003999999999993</v>
      </c>
      <c r="V10" s="185">
        <f>U10*T10</f>
        <v>2075.0372896705394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6" t="s">
        <v>312</v>
      </c>
      <c r="B11" s="25"/>
      <c r="C11" s="25"/>
      <c r="D11" s="25"/>
      <c r="E11" s="25"/>
      <c r="F11" s="257"/>
      <c r="G11" s="256" t="s">
        <v>313</v>
      </c>
      <c r="J11" s="210"/>
      <c r="K11" s="221"/>
      <c r="M11" s="5"/>
      <c r="N11" s="5"/>
      <c r="O11" s="25"/>
      <c r="P11" s="25"/>
      <c r="Q11" s="261"/>
      <c r="R11" s="25"/>
      <c r="S11" s="181" t="str">
        <f>B45</f>
        <v>Chêne chevelu</v>
      </c>
      <c r="T11" s="26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181.09147430636892</v>
      </c>
      <c r="U11" s="186">
        <f>'Données projet'!D10</f>
        <v>0.33251999999999998</v>
      </c>
      <c r="V11" s="185">
        <f>U11*T11</f>
        <v>60.216537036353792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7"/>
      <c r="G12" s="1"/>
      <c r="J12" s="210"/>
      <c r="K12" s="221"/>
      <c r="L12" s="213"/>
      <c r="M12" s="25"/>
      <c r="N12" s="25"/>
      <c r="O12" s="25"/>
      <c r="P12" s="25"/>
      <c r="Q12" s="261"/>
      <c r="R12" s="25"/>
      <c r="S12" s="181" t="str">
        <f>B76</f>
        <v>Chêne pubescent</v>
      </c>
      <c r="T12" s="26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181.09147430636892</v>
      </c>
      <c r="U12" s="186">
        <f>'Données projet'!D11</f>
        <v>0.33251999999999998</v>
      </c>
      <c r="V12" s="185">
        <f t="shared" ref="V12:V19" si="0">U12*T12</f>
        <v>60.216537036353792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7"/>
      <c r="J13" s="25"/>
      <c r="K13" s="221"/>
      <c r="L13" s="180" t="s">
        <v>257</v>
      </c>
      <c r="M13" s="25"/>
      <c r="N13" s="25"/>
      <c r="O13" s="25"/>
      <c r="P13" s="25"/>
      <c r="Q13" s="261"/>
      <c r="R13" s="25"/>
      <c r="S13" s="181" t="str">
        <f>B107</f>
        <v>Chêne sessile</v>
      </c>
      <c r="T13" s="26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181.09147430636892</v>
      </c>
      <c r="U13" s="186">
        <f>'Données projet'!D12</f>
        <v>0.10199999999999999</v>
      </c>
      <c r="V13" s="185">
        <f t="shared" si="0"/>
        <v>18.471330379249629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2" t="str">
        <f>IF('Données projet'!$B$9="","",'Données projet'!$B$9)</f>
        <v>Cèdre de l'Atlas</v>
      </c>
      <c r="C14" s="5"/>
      <c r="D14" s="5"/>
      <c r="E14" s="5"/>
      <c r="F14" s="257"/>
      <c r="G14" s="217"/>
      <c r="H14" s="181" t="s">
        <v>178</v>
      </c>
      <c r="I14" s="181" t="s">
        <v>290</v>
      </c>
      <c r="J14" s="211"/>
      <c r="K14" s="179"/>
      <c r="L14" s="213"/>
      <c r="M14" s="25"/>
      <c r="N14" s="25"/>
      <c r="O14" s="5"/>
      <c r="P14" s="5"/>
      <c r="Q14" s="262"/>
      <c r="R14" s="5"/>
      <c r="S14" s="181" t="str">
        <f>B138</f>
        <v>Alisier torminal</v>
      </c>
      <c r="T14" s="26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181.09147430636892</v>
      </c>
      <c r="U14" s="186">
        <f>'Données projet'!D13</f>
        <v>4.743E-2</v>
      </c>
      <c r="V14" s="185">
        <f t="shared" si="0"/>
        <v>8.5891686263510785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7"/>
      <c r="G15" s="323" t="s">
        <v>318</v>
      </c>
      <c r="H15" s="199">
        <v>0</v>
      </c>
      <c r="I15" s="200">
        <v>0</v>
      </c>
      <c r="J15" s="212"/>
      <c r="K15" s="221"/>
      <c r="L15" s="213"/>
      <c r="M15" s="25"/>
      <c r="N15" s="25"/>
      <c r="O15" s="25"/>
      <c r="P15" s="25"/>
      <c r="Q15" s="261"/>
      <c r="R15" s="25"/>
      <c r="S15" s="181" t="str">
        <f>B169</f>
        <v>Cormier</v>
      </c>
      <c r="T15" s="26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181.09147430636892</v>
      </c>
      <c r="U15" s="186">
        <f>'Données projet'!D14</f>
        <v>3.8079999999999996E-2</v>
      </c>
      <c r="V15" s="185">
        <f t="shared" si="0"/>
        <v>6.895963341586528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3" t="s">
        <v>180</v>
      </c>
      <c r="B16" s="51" t="s">
        <v>256</v>
      </c>
      <c r="C16" s="51" t="s">
        <v>255</v>
      </c>
      <c r="D16" s="253" t="s">
        <v>252</v>
      </c>
      <c r="E16" s="253" t="s">
        <v>320</v>
      </c>
      <c r="F16" s="257"/>
      <c r="G16" s="323"/>
      <c r="H16" s="199"/>
      <c r="I16" s="200"/>
      <c r="J16" s="212"/>
      <c r="K16" s="221"/>
      <c r="L16" s="319" t="s">
        <v>254</v>
      </c>
      <c r="M16" s="320"/>
      <c r="N16" s="2"/>
      <c r="O16" s="25"/>
      <c r="P16" s="25"/>
      <c r="Q16" s="261"/>
      <c r="R16" s="25"/>
      <c r="S16" s="181" t="str">
        <f>B200</f>
        <v/>
      </c>
      <c r="T16" s="26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0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6">
        <v>0</v>
      </c>
      <c r="B17" s="209" t="s">
        <v>132</v>
      </c>
      <c r="C17" s="208" t="s">
        <v>132</v>
      </c>
      <c r="D17" s="207" t="s">
        <v>132</v>
      </c>
      <c r="E17" s="202"/>
      <c r="F17" s="257"/>
      <c r="G17" s="323"/>
      <c r="J17" s="212"/>
      <c r="K17" s="221"/>
      <c r="L17" s="290" t="s">
        <v>289</v>
      </c>
      <c r="M17" s="292"/>
      <c r="N17" s="183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1"/>
      <c r="R17" s="25"/>
      <c r="S17" s="181" t="str">
        <f>B231</f>
        <v/>
      </c>
      <c r="T17" s="26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0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6">
        <v>1</v>
      </c>
      <c r="B18" s="209" t="s">
        <v>132</v>
      </c>
      <c r="C18" s="208" t="s">
        <v>132</v>
      </c>
      <c r="D18" s="207" t="s">
        <v>132</v>
      </c>
      <c r="E18" s="202"/>
      <c r="F18" s="257"/>
      <c r="G18" s="323"/>
      <c r="J18" s="212"/>
      <c r="K18" s="221"/>
      <c r="L18" s="290" t="s">
        <v>255</v>
      </c>
      <c r="M18" s="292"/>
      <c r="N18" s="201"/>
      <c r="O18" s="25"/>
      <c r="P18" s="25"/>
      <c r="Q18" s="261"/>
      <c r="R18" s="25"/>
      <c r="S18" s="181" t="str">
        <f>B262</f>
        <v/>
      </c>
      <c r="T18" s="26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6">
        <v>2</v>
      </c>
      <c r="B19" s="209" t="s">
        <v>132</v>
      </c>
      <c r="C19" s="208" t="s">
        <v>132</v>
      </c>
      <c r="D19" s="207" t="s">
        <v>132</v>
      </c>
      <c r="E19" s="202"/>
      <c r="F19" s="257"/>
      <c r="G19" s="323"/>
      <c r="H19" s="228" t="s">
        <v>178</v>
      </c>
      <c r="I19" s="228" t="s">
        <v>287</v>
      </c>
      <c r="J19" s="256"/>
      <c r="K19" s="179"/>
      <c r="L19" s="319" t="s">
        <v>288</v>
      </c>
      <c r="M19" s="320"/>
      <c r="N19" s="187">
        <f>N17*N18</f>
        <v>0</v>
      </c>
      <c r="O19" s="25"/>
      <c r="P19" s="5"/>
      <c r="Q19" s="262"/>
      <c r="R19" s="5"/>
      <c r="S19" s="181" t="str">
        <f>B293</f>
        <v/>
      </c>
      <c r="T19" s="26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6">
        <v>3</v>
      </c>
      <c r="B20" s="209" t="s">
        <v>132</v>
      </c>
      <c r="C20" s="208" t="s">
        <v>132</v>
      </c>
      <c r="D20" s="207" t="s">
        <v>132</v>
      </c>
      <c r="E20" s="202"/>
      <c r="F20" s="257"/>
      <c r="G20" s="323"/>
      <c r="H20" s="199">
        <v>0</v>
      </c>
      <c r="I20" s="200">
        <v>5935</v>
      </c>
      <c r="J20" s="5"/>
      <c r="K20" s="179"/>
      <c r="O20" s="25"/>
      <c r="P20" s="5"/>
      <c r="Q20" s="262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6">
        <v>4</v>
      </c>
      <c r="B21" s="209" t="s">
        <v>132</v>
      </c>
      <c r="C21" s="208" t="s">
        <v>132</v>
      </c>
      <c r="D21" s="207" t="s">
        <v>132</v>
      </c>
      <c r="E21" s="202"/>
      <c r="F21" s="257"/>
      <c r="H21" s="199"/>
      <c r="I21" s="200"/>
      <c r="K21" s="179"/>
      <c r="O21" s="25"/>
      <c r="P21" s="5"/>
      <c r="Q21" s="262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6">
        <v>5</v>
      </c>
      <c r="B22" s="209" t="s">
        <v>132</v>
      </c>
      <c r="C22" s="208" t="s">
        <v>132</v>
      </c>
      <c r="D22" s="207" t="s">
        <v>132</v>
      </c>
      <c r="E22" s="202"/>
      <c r="F22" s="257"/>
      <c r="H22" s="199"/>
      <c r="I22" s="200"/>
      <c r="K22" s="179"/>
      <c r="O22" s="25"/>
      <c r="P22" s="5"/>
      <c r="Q22" s="262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88">
        <f>'Données projet'!A36</f>
        <v>20</v>
      </c>
      <c r="B23" s="189">
        <f>'Données projet'!D36</f>
        <v>0</v>
      </c>
      <c r="C23" s="202"/>
      <c r="D23" s="190">
        <f>B23*C23</f>
        <v>0</v>
      </c>
      <c r="E23" s="202"/>
      <c r="F23" s="257"/>
      <c r="H23" s="199"/>
      <c r="I23" s="200"/>
      <c r="K23" s="221"/>
      <c r="L23" s="321" t="s">
        <v>260</v>
      </c>
      <c r="M23" s="321"/>
      <c r="N23" s="321"/>
      <c r="O23" s="25"/>
      <c r="P23" s="25"/>
      <c r="Q23" s="261"/>
      <c r="R23" s="25"/>
      <c r="S23" s="181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-7860.0731739095663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88">
        <f>'Données projet'!A37</f>
        <v>30</v>
      </c>
      <c r="B24" s="189">
        <f>'Données projet'!D37</f>
        <v>0</v>
      </c>
      <c r="C24" s="202"/>
      <c r="D24" s="190">
        <f t="shared" ref="D24:D42" si="1">B24*C24</f>
        <v>0</v>
      </c>
      <c r="E24" s="202"/>
      <c r="F24" s="260"/>
      <c r="H24" s="199"/>
      <c r="I24" s="200"/>
      <c r="K24" s="221"/>
      <c r="O24" s="25"/>
      <c r="P24" s="25"/>
      <c r="Q24" s="261"/>
      <c r="R24" s="25"/>
      <c r="S24" s="181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88">
        <f>'Données projet'!A38</f>
        <v>40</v>
      </c>
      <c r="B25" s="189">
        <f>'Données projet'!D38</f>
        <v>91</v>
      </c>
      <c r="C25" s="202">
        <v>20</v>
      </c>
      <c r="D25" s="190">
        <f t="shared" si="1"/>
        <v>1820</v>
      </c>
      <c r="E25" s="202"/>
      <c r="F25" s="260"/>
      <c r="G25" s="1"/>
      <c r="H25" s="199"/>
      <c r="I25" s="200"/>
      <c r="K25" s="221"/>
      <c r="L25" s="267" t="s">
        <v>285</v>
      </c>
      <c r="M25" s="267"/>
      <c r="N25" s="267"/>
      <c r="O25" s="267"/>
      <c r="P25" s="201">
        <v>0</v>
      </c>
      <c r="Q25" s="261"/>
      <c r="R25" s="25"/>
      <c r="S25" s="194" t="s">
        <v>266</v>
      </c>
      <c r="T25" s="337">
        <f ca="1">T23-T24</f>
        <v>-7860.0731739095663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88">
        <f>'Données projet'!A39</f>
        <v>50</v>
      </c>
      <c r="B26" s="189">
        <f>'Données projet'!D39</f>
        <v>91</v>
      </c>
      <c r="C26" s="202">
        <v>30</v>
      </c>
      <c r="D26" s="190">
        <f t="shared" si="1"/>
        <v>2730</v>
      </c>
      <c r="E26" s="202"/>
      <c r="F26" s="260"/>
      <c r="G26" s="255"/>
      <c r="H26" s="199"/>
      <c r="I26" s="200"/>
      <c r="K26" s="221"/>
      <c r="L26" s="324" t="s">
        <v>258</v>
      </c>
      <c r="M26" s="325"/>
      <c r="N26" s="325"/>
      <c r="O26" s="325"/>
      <c r="P26" s="326"/>
      <c r="Q26" s="261"/>
      <c r="R26" s="25"/>
      <c r="S26" s="194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88">
        <f>'Données projet'!A40</f>
        <v>60</v>
      </c>
      <c r="B27" s="189">
        <f>'Données projet'!D40</f>
        <v>112</v>
      </c>
      <c r="C27" s="202">
        <v>40</v>
      </c>
      <c r="D27" s="190">
        <f t="shared" si="1"/>
        <v>4480</v>
      </c>
      <c r="E27" s="202"/>
      <c r="F27" s="260"/>
      <c r="G27" s="255"/>
      <c r="H27" s="199"/>
      <c r="I27" s="200"/>
      <c r="K27" s="221"/>
      <c r="L27" s="327"/>
      <c r="M27" s="328"/>
      <c r="N27" s="328"/>
      <c r="O27" s="328"/>
      <c r="P27" s="329"/>
      <c r="Q27" s="261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88">
        <f>'Données projet'!A41</f>
        <v>70</v>
      </c>
      <c r="B28" s="189">
        <f>'Données projet'!D41</f>
        <v>109</v>
      </c>
      <c r="C28" s="202">
        <v>50</v>
      </c>
      <c r="D28" s="190">
        <f t="shared" si="1"/>
        <v>5450</v>
      </c>
      <c r="E28" s="202"/>
      <c r="F28" s="260"/>
      <c r="G28" s="218"/>
      <c r="H28" s="199"/>
      <c r="I28" s="200"/>
      <c r="K28" s="221"/>
      <c r="Q28" s="261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88">
        <f>'Données projet'!A42</f>
        <v>80</v>
      </c>
      <c r="B29" s="189">
        <f>'Données projet'!D42</f>
        <v>110</v>
      </c>
      <c r="C29" s="202">
        <v>60</v>
      </c>
      <c r="D29" s="190">
        <f t="shared" si="1"/>
        <v>6600</v>
      </c>
      <c r="E29" s="202"/>
      <c r="F29" s="260"/>
      <c r="G29" s="214"/>
      <c r="H29" s="199"/>
      <c r="I29" s="200"/>
      <c r="K29" s="221"/>
      <c r="O29" s="25"/>
      <c r="P29" s="25"/>
      <c r="Q29" s="261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88">
        <f>'Données projet'!A43</f>
        <v>90</v>
      </c>
      <c r="B30" s="189">
        <f>'Données projet'!D43</f>
        <v>97</v>
      </c>
      <c r="C30" s="202">
        <v>70</v>
      </c>
      <c r="D30" s="190">
        <f t="shared" si="1"/>
        <v>6790</v>
      </c>
      <c r="E30" s="202"/>
      <c r="F30" s="260"/>
      <c r="G30" s="214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2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88">
        <f>'Données projet'!A44</f>
        <v>100</v>
      </c>
      <c r="B31" s="189">
        <f>'Données projet'!D44</f>
        <v>855</v>
      </c>
      <c r="C31" s="202">
        <v>120</v>
      </c>
      <c r="D31" s="190">
        <f t="shared" si="1"/>
        <v>102600</v>
      </c>
      <c r="E31" s="202"/>
      <c r="F31" s="260"/>
      <c r="G31" s="214"/>
      <c r="H31" s="199"/>
      <c r="I31" s="200"/>
      <c r="K31" s="179"/>
      <c r="Q31" s="261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88">
        <f>'Données projet'!A45</f>
        <v>0</v>
      </c>
      <c r="B32" s="189">
        <f>'Données projet'!D45</f>
        <v>0</v>
      </c>
      <c r="C32" s="202"/>
      <c r="D32" s="190">
        <f t="shared" si="1"/>
        <v>0</v>
      </c>
      <c r="E32" s="202"/>
      <c r="F32" s="260"/>
      <c r="G32" s="214"/>
      <c r="H32" s="199"/>
      <c r="I32" s="200"/>
      <c r="K32" s="179"/>
      <c r="N32" s="5"/>
      <c r="O32" s="266" t="s">
        <v>178</v>
      </c>
      <c r="P32" s="266" t="s">
        <v>252</v>
      </c>
      <c r="Q32" s="261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88">
        <f>'Données projet'!A46</f>
        <v>0</v>
      </c>
      <c r="B33" s="189">
        <f>'Données projet'!D46</f>
        <v>0</v>
      </c>
      <c r="C33" s="202"/>
      <c r="D33" s="190">
        <f t="shared" si="1"/>
        <v>0</v>
      </c>
      <c r="E33" s="202"/>
      <c r="F33" s="260"/>
      <c r="G33" s="214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2">$P$25/(1+$M$4)^O33</f>
        <v>0</v>
      </c>
      <c r="Q33" s="261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88">
        <f>'Données projet'!A47</f>
        <v>0</v>
      </c>
      <c r="B34" s="189">
        <f>'Données projet'!D47</f>
        <v>0</v>
      </c>
      <c r="C34" s="202"/>
      <c r="D34" s="190">
        <f t="shared" si="1"/>
        <v>0</v>
      </c>
      <c r="E34" s="202"/>
      <c r="F34" s="260"/>
      <c r="G34" s="214"/>
      <c r="H34" s="199"/>
      <c r="I34" s="200"/>
      <c r="K34" s="179"/>
      <c r="L34" s="280"/>
      <c r="M34" s="280"/>
      <c r="N34" s="281"/>
      <c r="O34" s="203">
        <f>IF(O33+1&lt;=MIN('Données projet'!$E$9:$E$18),O33+1,"STOP")</f>
        <v>1</v>
      </c>
      <c r="P34" s="193">
        <f t="shared" si="2"/>
        <v>0</v>
      </c>
      <c r="Q34" s="261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88">
        <f>'Données projet'!A48</f>
        <v>0</v>
      </c>
      <c r="B35" s="189">
        <f>'Données projet'!D48</f>
        <v>0</v>
      </c>
      <c r="C35" s="202"/>
      <c r="D35" s="190">
        <f t="shared" si="1"/>
        <v>0</v>
      </c>
      <c r="E35" s="202"/>
      <c r="F35" s="260"/>
      <c r="G35" s="214"/>
      <c r="H35" s="199"/>
      <c r="I35" s="200"/>
      <c r="K35" s="179"/>
      <c r="L35" s="280"/>
      <c r="M35" s="280"/>
      <c r="N35" s="281"/>
      <c r="O35" s="203">
        <f>IF(O34+1&lt;=MIN('Données projet'!$E$9:$E$18),O34+1,"STOP")</f>
        <v>2</v>
      </c>
      <c r="P35" s="193">
        <f t="shared" si="2"/>
        <v>0</v>
      </c>
      <c r="Q35" s="261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88">
        <f>'Données projet'!A49</f>
        <v>0</v>
      </c>
      <c r="B36" s="189">
        <f>'Données projet'!D49</f>
        <v>0</v>
      </c>
      <c r="C36" s="202"/>
      <c r="D36" s="190">
        <f t="shared" si="1"/>
        <v>0</v>
      </c>
      <c r="E36" s="202"/>
      <c r="F36" s="260"/>
      <c r="G36" s="214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2"/>
        <v>0</v>
      </c>
      <c r="Q36" s="261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88">
        <f>'Données projet'!A50</f>
        <v>0</v>
      </c>
      <c r="B37" s="189">
        <f>'Données projet'!D50</f>
        <v>0</v>
      </c>
      <c r="C37" s="202"/>
      <c r="D37" s="190">
        <f t="shared" si="1"/>
        <v>0</v>
      </c>
      <c r="E37" s="202"/>
      <c r="F37" s="260"/>
      <c r="G37" s="214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2"/>
        <v>0</v>
      </c>
      <c r="Q37" s="261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88">
        <f>'Données projet'!A51</f>
        <v>0</v>
      </c>
      <c r="B38" s="189">
        <f>'Données projet'!D51</f>
        <v>0</v>
      </c>
      <c r="C38" s="202"/>
      <c r="D38" s="190">
        <f t="shared" si="1"/>
        <v>0</v>
      </c>
      <c r="E38" s="202"/>
      <c r="F38" s="260"/>
      <c r="G38" s="214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2"/>
        <v>0</v>
      </c>
      <c r="Q38" s="261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88">
        <f>'Données projet'!A52</f>
        <v>0</v>
      </c>
      <c r="B39" s="189">
        <f>'Données projet'!D52</f>
        <v>0</v>
      </c>
      <c r="C39" s="202"/>
      <c r="D39" s="190">
        <f t="shared" si="1"/>
        <v>0</v>
      </c>
      <c r="E39" s="202"/>
      <c r="F39" s="260"/>
      <c r="G39" s="214"/>
      <c r="H39" s="199"/>
      <c r="I39" s="200"/>
      <c r="K39" s="221"/>
      <c r="L39" s="25"/>
      <c r="M39" s="25"/>
      <c r="N39" s="25"/>
      <c r="O39" s="203">
        <f>IF(O38+1&lt;=MIN('Données projet'!$E$9:$E$18),O38+1,"STOP")</f>
        <v>6</v>
      </c>
      <c r="P39" s="193">
        <f t="shared" si="2"/>
        <v>0</v>
      </c>
      <c r="Q39" s="261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88">
        <f>'Données projet'!A53</f>
        <v>0</v>
      </c>
      <c r="B40" s="189">
        <f>'Données projet'!D53</f>
        <v>0</v>
      </c>
      <c r="C40" s="202"/>
      <c r="D40" s="190">
        <f t="shared" si="1"/>
        <v>0</v>
      </c>
      <c r="E40" s="202"/>
      <c r="F40" s="260"/>
      <c r="G40" s="214"/>
      <c r="H40" s="199"/>
      <c r="I40" s="200"/>
      <c r="K40" s="221"/>
      <c r="L40" s="25"/>
      <c r="M40" s="25"/>
      <c r="N40" s="25"/>
      <c r="O40" s="203">
        <f>IF(O39+1&lt;=MIN('Données projet'!$E$9:$E$18),O39+1,"STOP")</f>
        <v>7</v>
      </c>
      <c r="P40" s="193">
        <f t="shared" si="2"/>
        <v>0</v>
      </c>
      <c r="Q40" s="261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88">
        <f>'Données projet'!A54</f>
        <v>0</v>
      </c>
      <c r="B41" s="189">
        <f>'Données projet'!D54</f>
        <v>0</v>
      </c>
      <c r="C41" s="202"/>
      <c r="D41" s="190">
        <f t="shared" si="1"/>
        <v>0</v>
      </c>
      <c r="E41" s="202"/>
      <c r="F41" s="260"/>
      <c r="G41" s="214"/>
      <c r="H41" s="199"/>
      <c r="I41" s="200"/>
      <c r="K41" s="221"/>
      <c r="L41" s="25"/>
      <c r="M41" s="25"/>
      <c r="N41" s="25"/>
      <c r="O41" s="203">
        <f>IF(O40+1&lt;=MIN('Données projet'!$E$9:$E$18),O40+1,"STOP")</f>
        <v>8</v>
      </c>
      <c r="P41" s="193">
        <f t="shared" si="2"/>
        <v>0</v>
      </c>
      <c r="Q41" s="261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88">
        <f>'Données projet'!A55</f>
        <v>0</v>
      </c>
      <c r="B42" s="189">
        <f>'Données projet'!D55</f>
        <v>0</v>
      </c>
      <c r="C42" s="202"/>
      <c r="D42" s="190">
        <f t="shared" si="1"/>
        <v>0</v>
      </c>
      <c r="E42" s="202"/>
      <c r="F42" s="260"/>
      <c r="G42" s="214"/>
      <c r="H42" s="199"/>
      <c r="I42" s="200"/>
      <c r="K42" s="221"/>
      <c r="L42" s="25"/>
      <c r="M42" s="25"/>
      <c r="N42" s="25"/>
      <c r="O42" s="203">
        <f>IF(O41+1&lt;=MIN('Données projet'!$E$9:$E$18),O41+1,"STOP")</f>
        <v>9</v>
      </c>
      <c r="P42" s="193">
        <f t="shared" si="2"/>
        <v>0</v>
      </c>
      <c r="Q42" s="261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5"/>
      <c r="B43" s="195"/>
      <c r="C43" s="195"/>
      <c r="D43" s="252"/>
      <c r="E43" s="252"/>
      <c r="F43" s="265"/>
      <c r="G43" s="214"/>
      <c r="H43" s="199"/>
      <c r="I43" s="200"/>
      <c r="K43" s="221"/>
      <c r="L43" s="25"/>
      <c r="M43" s="25"/>
      <c r="N43" s="25"/>
      <c r="O43" s="203">
        <f>IF(O42+1&lt;=MIN('Données projet'!$E$9:$E$18),O42+1,"STOP")</f>
        <v>10</v>
      </c>
      <c r="P43" s="193">
        <f t="shared" si="2"/>
        <v>0</v>
      </c>
      <c r="Q43" s="26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7"/>
      <c r="G44" s="214"/>
      <c r="H44" s="199"/>
      <c r="I44" s="200"/>
      <c r="K44" s="221"/>
      <c r="L44" s="25"/>
      <c r="M44" s="25"/>
      <c r="N44" s="25"/>
      <c r="O44" s="203">
        <f>IF(O43+1&lt;=MIN('Données projet'!$E$9:$E$18),O43+1,"STOP")</f>
        <v>11</v>
      </c>
      <c r="P44" s="193">
        <f t="shared" si="2"/>
        <v>0</v>
      </c>
      <c r="Q44" s="26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2" t="str">
        <f>IF('Données projet'!$B$10="","",'Données projet'!$B$10)</f>
        <v>Chêne chevelu</v>
      </c>
      <c r="C45" s="5"/>
      <c r="D45" s="5"/>
      <c r="E45" s="5"/>
      <c r="F45" s="257"/>
      <c r="G45" s="214"/>
      <c r="H45" s="199"/>
      <c r="I45" s="200"/>
      <c r="J45" s="25"/>
      <c r="K45" s="221"/>
      <c r="L45" s="25"/>
      <c r="M45" s="25"/>
      <c r="N45" s="25"/>
      <c r="O45" s="203">
        <f>IF(O44+1&lt;=MIN('Données projet'!$E$9:$E$18),O44+1,"STOP")</f>
        <v>12</v>
      </c>
      <c r="P45" s="193">
        <f t="shared" si="2"/>
        <v>0</v>
      </c>
      <c r="Q45" s="26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7"/>
      <c r="G46" s="214"/>
      <c r="H46" s="199"/>
      <c r="I46" s="200"/>
      <c r="J46" s="25"/>
      <c r="K46" s="221"/>
      <c r="L46" s="216"/>
      <c r="M46" s="216"/>
      <c r="N46" s="216"/>
      <c r="O46" s="203">
        <f>IF(O45+1&lt;=MIN('Données projet'!$E$9:$E$18),O45+1,"STOP")</f>
        <v>13</v>
      </c>
      <c r="P46" s="196">
        <f t="shared" si="2"/>
        <v>0</v>
      </c>
      <c r="Q46" s="26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3" t="s">
        <v>180</v>
      </c>
      <c r="B47" s="51" t="s">
        <v>256</v>
      </c>
      <c r="C47" s="51" t="s">
        <v>255</v>
      </c>
      <c r="D47" s="253" t="s">
        <v>252</v>
      </c>
      <c r="E47" s="253" t="s">
        <v>320</v>
      </c>
      <c r="F47" s="258"/>
      <c r="G47" s="214"/>
      <c r="H47" s="199"/>
      <c r="I47" s="200"/>
      <c r="J47" s="25"/>
      <c r="K47" s="221"/>
      <c r="L47" s="5"/>
      <c r="M47" s="5"/>
      <c r="N47" s="5"/>
      <c r="O47" s="203">
        <f>IF(O46+1&lt;=MIN('Données projet'!$E$9:$E$18),O46+1,"STOP")</f>
        <v>14</v>
      </c>
      <c r="P47" s="193">
        <f t="shared" si="2"/>
        <v>0</v>
      </c>
      <c r="Q47" s="26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6">
        <v>0</v>
      </c>
      <c r="B48" s="209" t="s">
        <v>132</v>
      </c>
      <c r="C48" s="208" t="s">
        <v>132</v>
      </c>
      <c r="D48" s="207" t="s">
        <v>132</v>
      </c>
      <c r="E48" s="202"/>
      <c r="F48" s="258"/>
      <c r="G48" s="214"/>
      <c r="H48" s="199"/>
      <c r="I48" s="200"/>
      <c r="J48" s="25"/>
      <c r="K48" s="221"/>
      <c r="L48" s="5"/>
      <c r="M48" s="5"/>
      <c r="N48" s="5"/>
      <c r="O48" s="203">
        <f>IF(O47+1&lt;=MIN('Données projet'!$E$9:$E$18),O47+1,"STOP")</f>
        <v>15</v>
      </c>
      <c r="P48" s="193">
        <f t="shared" si="2"/>
        <v>0</v>
      </c>
      <c r="Q48" s="26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25">
      <c r="A49" s="206">
        <v>1</v>
      </c>
      <c r="B49" s="209" t="s">
        <v>132</v>
      </c>
      <c r="C49" s="208" t="s">
        <v>132</v>
      </c>
      <c r="D49" s="207" t="s">
        <v>132</v>
      </c>
      <c r="E49" s="202"/>
      <c r="F49" s="258"/>
      <c r="G49" s="215"/>
      <c r="H49" s="199"/>
      <c r="I49" s="200"/>
      <c r="J49" s="216"/>
      <c r="K49" s="223"/>
      <c r="L49" s="5"/>
      <c r="M49" s="5"/>
      <c r="N49" s="5"/>
      <c r="O49" s="203">
        <f>IF(O48+1&lt;=MIN('Données projet'!$E$9:$E$18),O48+1,"STOP")</f>
        <v>16</v>
      </c>
      <c r="P49" s="193">
        <f t="shared" si="2"/>
        <v>0</v>
      </c>
      <c r="Q49" s="263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25">
      <c r="A50" s="206">
        <v>2</v>
      </c>
      <c r="B50" s="209" t="s">
        <v>132</v>
      </c>
      <c r="C50" s="208" t="s">
        <v>132</v>
      </c>
      <c r="D50" s="207" t="s">
        <v>132</v>
      </c>
      <c r="E50" s="202"/>
      <c r="F50" s="258"/>
      <c r="G50" s="217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2"/>
        <v>0</v>
      </c>
      <c r="Q50" s="26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6">
        <v>3</v>
      </c>
      <c r="B51" s="209" t="s">
        <v>132</v>
      </c>
      <c r="C51" s="208" t="s">
        <v>132</v>
      </c>
      <c r="D51" s="207" t="s">
        <v>132</v>
      </c>
      <c r="E51" s="202"/>
      <c r="F51" s="258"/>
      <c r="G51" s="217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2"/>
        <v>0</v>
      </c>
      <c r="Q51" s="26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6">
        <v>4</v>
      </c>
      <c r="B52" s="209" t="s">
        <v>132</v>
      </c>
      <c r="C52" s="208" t="s">
        <v>132</v>
      </c>
      <c r="D52" s="207" t="s">
        <v>132</v>
      </c>
      <c r="E52" s="202"/>
      <c r="F52" s="258"/>
      <c r="G52" s="217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2"/>
        <v>0</v>
      </c>
      <c r="Q52" s="26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6">
        <v>5</v>
      </c>
      <c r="B53" s="209" t="s">
        <v>132</v>
      </c>
      <c r="C53" s="208" t="s">
        <v>132</v>
      </c>
      <c r="D53" s="207" t="s">
        <v>132</v>
      </c>
      <c r="E53" s="202"/>
      <c r="F53" s="258"/>
      <c r="G53" s="218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2"/>
        <v>0</v>
      </c>
      <c r="Q53" s="26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88">
        <f>'Données projet'!A62</f>
        <v>20</v>
      </c>
      <c r="B54" s="189">
        <f>'Données projet'!D62</f>
        <v>0</v>
      </c>
      <c r="C54" s="200"/>
      <c r="D54" s="187">
        <f>B54*C54</f>
        <v>0</v>
      </c>
      <c r="E54" s="202"/>
      <c r="F54" s="259"/>
      <c r="G54" s="218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2"/>
        <v>0</v>
      </c>
      <c r="Q54" s="26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88">
        <f>'Données projet'!A63</f>
        <v>25</v>
      </c>
      <c r="B55" s="189">
        <f>'Données projet'!D63</f>
        <v>0</v>
      </c>
      <c r="C55" s="200">
        <v>10</v>
      </c>
      <c r="D55" s="187">
        <f t="shared" ref="D55:D73" si="3">B55*C55</f>
        <v>0</v>
      </c>
      <c r="E55" s="202"/>
      <c r="F55" s="259"/>
      <c r="G55" s="218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2"/>
        <v>0</v>
      </c>
      <c r="Q55" s="26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88">
        <f>'Données projet'!A64</f>
        <v>30</v>
      </c>
      <c r="B56" s="189">
        <f>'Données projet'!D64</f>
        <v>29</v>
      </c>
      <c r="C56" s="200"/>
      <c r="D56" s="187">
        <f t="shared" si="3"/>
        <v>0</v>
      </c>
      <c r="E56" s="202"/>
      <c r="F56" s="259"/>
      <c r="G56" s="218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2"/>
        <v>0</v>
      </c>
      <c r="Q56" s="26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88">
        <f>'Données projet'!A65</f>
        <v>35</v>
      </c>
      <c r="B57" s="189">
        <f>'Données projet'!D65</f>
        <v>0</v>
      </c>
      <c r="C57" s="200">
        <v>10</v>
      </c>
      <c r="D57" s="187">
        <f t="shared" si="3"/>
        <v>0</v>
      </c>
      <c r="E57" s="202"/>
      <c r="F57" s="259"/>
      <c r="G57" s="218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2"/>
        <v>0</v>
      </c>
      <c r="Q57" s="26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88">
        <f>'Données projet'!A66</f>
        <v>40</v>
      </c>
      <c r="B58" s="189">
        <f>'Données projet'!D66</f>
        <v>42</v>
      </c>
      <c r="C58" s="200"/>
      <c r="D58" s="187">
        <f t="shared" si="3"/>
        <v>0</v>
      </c>
      <c r="E58" s="202"/>
      <c r="F58" s="259"/>
      <c r="G58" s="218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2"/>
        <v>0</v>
      </c>
      <c r="Q58" s="26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88">
        <f>'Données projet'!A67</f>
        <v>45</v>
      </c>
      <c r="B59" s="189">
        <f>'Données projet'!D67</f>
        <v>0</v>
      </c>
      <c r="C59" s="200">
        <v>20</v>
      </c>
      <c r="D59" s="187">
        <f t="shared" si="3"/>
        <v>0</v>
      </c>
      <c r="E59" s="202"/>
      <c r="F59" s="259"/>
      <c r="G59" s="218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2"/>
        <v>0</v>
      </c>
      <c r="Q59" s="26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88">
        <f>'Données projet'!A68</f>
        <v>50</v>
      </c>
      <c r="B60" s="189">
        <f>'Données projet'!D68</f>
        <v>42</v>
      </c>
      <c r="C60" s="200"/>
      <c r="D60" s="187">
        <f t="shared" si="3"/>
        <v>0</v>
      </c>
      <c r="E60" s="202"/>
      <c r="F60" s="259"/>
      <c r="G60" s="219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2"/>
        <v>0</v>
      </c>
      <c r="Q60" s="26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88">
        <f>'Données projet'!A69</f>
        <v>55</v>
      </c>
      <c r="B61" s="189">
        <f>'Données projet'!D69</f>
        <v>0</v>
      </c>
      <c r="C61" s="200">
        <v>20</v>
      </c>
      <c r="D61" s="187">
        <f t="shared" si="3"/>
        <v>0</v>
      </c>
      <c r="E61" s="202"/>
      <c r="F61" s="259"/>
      <c r="G61" s="219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2"/>
        <v>0</v>
      </c>
      <c r="Q61" s="26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88">
        <f>'Données projet'!A70</f>
        <v>60</v>
      </c>
      <c r="B62" s="189">
        <f>'Données projet'!D70</f>
        <v>42</v>
      </c>
      <c r="C62" s="200"/>
      <c r="D62" s="187">
        <f t="shared" si="3"/>
        <v>0</v>
      </c>
      <c r="E62" s="202"/>
      <c r="F62" s="259"/>
      <c r="G62" s="219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2"/>
        <v>0</v>
      </c>
      <c r="Q62" s="26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88">
        <f>'Données projet'!A71</f>
        <v>65</v>
      </c>
      <c r="B63" s="189">
        <f>'Données projet'!D71</f>
        <v>0</v>
      </c>
      <c r="C63" s="200">
        <v>30</v>
      </c>
      <c r="D63" s="187">
        <f t="shared" si="3"/>
        <v>0</v>
      </c>
      <c r="E63" s="202"/>
      <c r="F63" s="259"/>
      <c r="G63" s="219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2"/>
        <v>0</v>
      </c>
      <c r="Q63" s="26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88">
        <f>'Données projet'!A72</f>
        <v>70</v>
      </c>
      <c r="B64" s="189">
        <f>'Données projet'!D72</f>
        <v>42</v>
      </c>
      <c r="C64" s="200"/>
      <c r="D64" s="187">
        <f t="shared" si="3"/>
        <v>0</v>
      </c>
      <c r="E64" s="202"/>
      <c r="F64" s="259"/>
      <c r="G64" s="219"/>
      <c r="H64" s="199"/>
      <c r="I64" s="200"/>
      <c r="J64" s="220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2"/>
        <v>0</v>
      </c>
      <c r="Q64" s="26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88">
        <f>'Données projet'!A73</f>
        <v>75</v>
      </c>
      <c r="B65" s="189">
        <f>'Données projet'!D73</f>
        <v>0</v>
      </c>
      <c r="C65" s="200">
        <v>40</v>
      </c>
      <c r="D65" s="187">
        <f t="shared" si="3"/>
        <v>0</v>
      </c>
      <c r="E65" s="202"/>
      <c r="F65" s="259"/>
      <c r="G65" s="219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4">$P$25/(1+$M$4)^O65</f>
        <v>0</v>
      </c>
      <c r="Q65" s="26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88">
        <f>'Données projet'!A74</f>
        <v>80</v>
      </c>
      <c r="B66" s="189">
        <f>'Données projet'!D74</f>
        <v>42</v>
      </c>
      <c r="C66" s="200"/>
      <c r="D66" s="187">
        <f t="shared" si="3"/>
        <v>0</v>
      </c>
      <c r="E66" s="202"/>
      <c r="F66" s="259"/>
      <c r="G66" s="219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4"/>
        <v>0</v>
      </c>
      <c r="Q66" s="26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88">
        <f>'Données projet'!A75</f>
        <v>90</v>
      </c>
      <c r="B67" s="189">
        <f>'Données projet'!D75</f>
        <v>42</v>
      </c>
      <c r="C67" s="200">
        <v>50</v>
      </c>
      <c r="D67" s="187">
        <f t="shared" si="3"/>
        <v>2100</v>
      </c>
      <c r="E67" s="202"/>
      <c r="F67" s="259"/>
      <c r="G67" s="219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4"/>
        <v>0</v>
      </c>
      <c r="Q67" s="26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88">
        <f>'Données projet'!A76</f>
        <v>100</v>
      </c>
      <c r="B68" s="189">
        <f>'Données projet'!D76</f>
        <v>42</v>
      </c>
      <c r="C68" s="200">
        <v>60</v>
      </c>
      <c r="D68" s="187">
        <f t="shared" si="3"/>
        <v>2520</v>
      </c>
      <c r="E68" s="202"/>
      <c r="F68" s="259"/>
      <c r="G68" s="219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4"/>
        <v>0</v>
      </c>
      <c r="Q68" s="26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88">
        <f>'Données projet'!A77</f>
        <v>110</v>
      </c>
      <c r="B69" s="189">
        <f>'Données projet'!D77</f>
        <v>39</v>
      </c>
      <c r="C69" s="200">
        <v>70</v>
      </c>
      <c r="D69" s="187">
        <f t="shared" si="3"/>
        <v>2730</v>
      </c>
      <c r="E69" s="202"/>
      <c r="F69" s="259"/>
      <c r="G69" s="219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4"/>
        <v>0</v>
      </c>
      <c r="Q69" s="26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88">
        <f>'Données projet'!A78</f>
        <v>120</v>
      </c>
      <c r="B70" s="189">
        <f>'Données projet'!D78</f>
        <v>35</v>
      </c>
      <c r="C70" s="200">
        <v>80</v>
      </c>
      <c r="D70" s="187">
        <f t="shared" si="3"/>
        <v>2800</v>
      </c>
      <c r="E70" s="202"/>
      <c r="F70" s="259"/>
      <c r="G70" s="219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4"/>
        <v>0</v>
      </c>
      <c r="Q70" s="26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88">
        <f>'Données projet'!A79</f>
        <v>130</v>
      </c>
      <c r="B71" s="189">
        <f>'Données projet'!D79</f>
        <v>31</v>
      </c>
      <c r="C71" s="200">
        <v>90</v>
      </c>
      <c r="D71" s="187">
        <f t="shared" si="3"/>
        <v>2790</v>
      </c>
      <c r="E71" s="202"/>
      <c r="F71" s="259"/>
      <c r="G71" s="219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4"/>
        <v>0</v>
      </c>
      <c r="Q71" s="26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88">
        <f>'Données projet'!A80</f>
        <v>140</v>
      </c>
      <c r="B72" s="189">
        <f>'Données projet'!D80</f>
        <v>27</v>
      </c>
      <c r="C72" s="200">
        <v>100</v>
      </c>
      <c r="D72" s="187">
        <f t="shared" si="3"/>
        <v>2700</v>
      </c>
      <c r="E72" s="202"/>
      <c r="F72" s="259"/>
      <c r="G72" s="219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4"/>
        <v>0</v>
      </c>
      <c r="Q72" s="26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88">
        <f>'Données projet'!A81</f>
        <v>150</v>
      </c>
      <c r="B73" s="189">
        <f>'Données projet'!D81</f>
        <v>293</v>
      </c>
      <c r="C73" s="200">
        <v>150</v>
      </c>
      <c r="D73" s="187">
        <f t="shared" si="3"/>
        <v>43950</v>
      </c>
      <c r="E73" s="202"/>
      <c r="F73" s="259"/>
      <c r="G73" s="219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4"/>
        <v>0</v>
      </c>
      <c r="Q73" s="26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7"/>
      <c r="G74" s="219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4"/>
        <v>0</v>
      </c>
      <c r="Q74" s="26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7"/>
      <c r="G75" s="219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4"/>
        <v>0</v>
      </c>
      <c r="Q75" s="26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2" t="str">
        <f>IF('Données projet'!B11="","",'Données projet'!B11)</f>
        <v>Chêne pubescent</v>
      </c>
      <c r="C76" s="5"/>
      <c r="D76" s="5"/>
      <c r="E76" s="5"/>
      <c r="F76" s="257"/>
      <c r="G76" s="219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4"/>
        <v>0</v>
      </c>
      <c r="Q76" s="26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7"/>
      <c r="G77" s="219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4"/>
        <v>0</v>
      </c>
      <c r="Q77" s="26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3" t="s">
        <v>180</v>
      </c>
      <c r="B78" s="51" t="s">
        <v>256</v>
      </c>
      <c r="C78" s="51" t="s">
        <v>255</v>
      </c>
      <c r="D78" s="253" t="s">
        <v>252</v>
      </c>
      <c r="E78" s="253" t="s">
        <v>320</v>
      </c>
      <c r="F78" s="258"/>
      <c r="G78" s="219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4"/>
        <v>0</v>
      </c>
      <c r="Q78" s="26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6">
        <v>0</v>
      </c>
      <c r="B79" s="209" t="s">
        <v>132</v>
      </c>
      <c r="C79" s="208" t="s">
        <v>132</v>
      </c>
      <c r="D79" s="207" t="s">
        <v>132</v>
      </c>
      <c r="E79" s="202"/>
      <c r="F79" s="258"/>
      <c r="G79" s="219"/>
      <c r="H79" s="199"/>
      <c r="I79" s="200"/>
      <c r="J79" s="5"/>
      <c r="K79" s="179"/>
      <c r="L79" s="5"/>
      <c r="M79" s="5"/>
      <c r="N79" s="5"/>
      <c r="O79" s="203">
        <f>IF(O78+1&lt;=MIN('Données projet'!$E$9:$E$18),O78+1,"STOP")</f>
        <v>46</v>
      </c>
      <c r="P79" s="193">
        <f t="shared" si="4"/>
        <v>0</v>
      </c>
      <c r="Q79" s="26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6">
        <v>1</v>
      </c>
      <c r="B80" s="209" t="s">
        <v>132</v>
      </c>
      <c r="C80" s="208" t="s">
        <v>132</v>
      </c>
      <c r="D80" s="207" t="s">
        <v>132</v>
      </c>
      <c r="E80" s="202"/>
      <c r="F80" s="258"/>
      <c r="G80" s="217"/>
      <c r="H80" s="199"/>
      <c r="I80" s="200"/>
      <c r="J80" s="5"/>
      <c r="K80" s="179"/>
      <c r="L80" s="5"/>
      <c r="M80" s="5"/>
      <c r="N80" s="5"/>
      <c r="O80" s="203">
        <f>IF(O79+1&lt;=MIN('Données projet'!$E$9:$E$18),O79+1,"STOP")</f>
        <v>47</v>
      </c>
      <c r="P80" s="193">
        <f t="shared" si="4"/>
        <v>0</v>
      </c>
      <c r="Q80" s="26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6">
        <v>2</v>
      </c>
      <c r="B81" s="209" t="s">
        <v>132</v>
      </c>
      <c r="C81" s="208" t="s">
        <v>132</v>
      </c>
      <c r="D81" s="207" t="s">
        <v>132</v>
      </c>
      <c r="E81" s="202"/>
      <c r="F81" s="258"/>
      <c r="G81" s="217"/>
      <c r="H81" s="199"/>
      <c r="I81" s="200"/>
      <c r="J81" s="5"/>
      <c r="K81" s="179"/>
      <c r="L81" s="5"/>
      <c r="M81" s="5"/>
      <c r="N81" s="5"/>
      <c r="O81" s="203">
        <f>IF(O80+1&lt;=MIN('Données projet'!$E$9:$E$18),O80+1,"STOP")</f>
        <v>48</v>
      </c>
      <c r="P81" s="193">
        <f t="shared" si="4"/>
        <v>0</v>
      </c>
      <c r="Q81" s="26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6">
        <v>3</v>
      </c>
      <c r="B82" s="209" t="s">
        <v>132</v>
      </c>
      <c r="C82" s="208" t="s">
        <v>132</v>
      </c>
      <c r="D82" s="207" t="s">
        <v>132</v>
      </c>
      <c r="E82" s="202"/>
      <c r="F82" s="258"/>
      <c r="G82" s="217"/>
      <c r="H82" s="199"/>
      <c r="I82" s="200"/>
      <c r="J82" s="5"/>
      <c r="K82" s="179"/>
      <c r="L82" s="5"/>
      <c r="M82" s="5"/>
      <c r="N82" s="5"/>
      <c r="O82" s="203">
        <f>IF(O81+1&lt;=MIN('Données projet'!$E$9:$E$18),O81+1,"STOP")</f>
        <v>49</v>
      </c>
      <c r="P82" s="193">
        <f t="shared" si="4"/>
        <v>0</v>
      </c>
      <c r="Q82" s="26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6">
        <v>4</v>
      </c>
      <c r="B83" s="209" t="s">
        <v>132</v>
      </c>
      <c r="C83" s="208" t="s">
        <v>132</v>
      </c>
      <c r="D83" s="207" t="s">
        <v>132</v>
      </c>
      <c r="E83" s="202"/>
      <c r="F83" s="258"/>
      <c r="G83" s="217"/>
      <c r="H83" s="199"/>
      <c r="I83" s="200"/>
      <c r="J83" s="5"/>
      <c r="K83" s="179"/>
      <c r="L83" s="5"/>
      <c r="M83" s="5"/>
      <c r="N83" s="5"/>
      <c r="O83" s="203">
        <f>IF(O82+1&lt;=MIN('Données projet'!$E$9:$E$18),O82+1,"STOP")</f>
        <v>50</v>
      </c>
      <c r="P83" s="193">
        <f t="shared" si="4"/>
        <v>0</v>
      </c>
      <c r="Q83" s="26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6">
        <v>5</v>
      </c>
      <c r="B84" s="209" t="s">
        <v>132</v>
      </c>
      <c r="C84" s="208" t="s">
        <v>132</v>
      </c>
      <c r="D84" s="207" t="s">
        <v>132</v>
      </c>
      <c r="E84" s="202"/>
      <c r="F84" s="258"/>
      <c r="G84" s="218"/>
      <c r="H84" s="199"/>
      <c r="I84" s="200"/>
      <c r="J84" s="5"/>
      <c r="K84" s="179"/>
      <c r="L84" s="5"/>
      <c r="M84" s="5"/>
      <c r="N84" s="5"/>
      <c r="O84" s="203">
        <f>IF(O83+1&lt;=MIN('Données projet'!$E$9:$E$18),O83+1,"STOP")</f>
        <v>51</v>
      </c>
      <c r="P84" s="193">
        <f t="shared" si="4"/>
        <v>0</v>
      </c>
      <c r="Q84" s="26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88">
        <f>'Données projet'!A88</f>
        <v>20</v>
      </c>
      <c r="B85" s="189">
        <f>'Données projet'!D88</f>
        <v>0</v>
      </c>
      <c r="C85" s="200"/>
      <c r="D85" s="187">
        <f>B85*C85</f>
        <v>0</v>
      </c>
      <c r="E85" s="202"/>
      <c r="F85" s="259"/>
      <c r="G85" s="218"/>
      <c r="H85" s="199"/>
      <c r="I85" s="200"/>
      <c r="J85" s="5"/>
      <c r="K85" s="179"/>
      <c r="L85" s="5"/>
      <c r="M85" s="5"/>
      <c r="N85" s="5"/>
      <c r="O85" s="203">
        <f>IF(O84+1&lt;=MIN('Données projet'!$E$9:$E$18),O84+1,"STOP")</f>
        <v>52</v>
      </c>
      <c r="P85" s="193">
        <f t="shared" si="4"/>
        <v>0</v>
      </c>
      <c r="Q85" s="26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88">
        <f>'Données projet'!A89</f>
        <v>25</v>
      </c>
      <c r="B86" s="189">
        <f>'Données projet'!D89</f>
        <v>0</v>
      </c>
      <c r="C86" s="200">
        <v>10</v>
      </c>
      <c r="D86" s="187">
        <f t="shared" ref="D86:D104" si="5">B86*C86</f>
        <v>0</v>
      </c>
      <c r="E86" s="202"/>
      <c r="F86" s="259"/>
      <c r="G86" s="218"/>
      <c r="H86" s="199"/>
      <c r="I86" s="200"/>
      <c r="J86" s="5"/>
      <c r="K86" s="179"/>
      <c r="L86" s="5"/>
      <c r="M86" s="5"/>
      <c r="N86" s="5"/>
      <c r="O86" s="203">
        <f>IF(O85+1&lt;=MIN('Données projet'!$E$9:$E$18),O85+1,"STOP")</f>
        <v>53</v>
      </c>
      <c r="P86" s="193">
        <f t="shared" si="4"/>
        <v>0</v>
      </c>
      <c r="Q86" s="26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88">
        <f>'Données projet'!A90</f>
        <v>30</v>
      </c>
      <c r="B87" s="189">
        <f>'Données projet'!D90</f>
        <v>29</v>
      </c>
      <c r="C87" s="200"/>
      <c r="D87" s="187">
        <f t="shared" si="5"/>
        <v>0</v>
      </c>
      <c r="E87" s="202"/>
      <c r="F87" s="259"/>
      <c r="G87" s="218"/>
      <c r="H87" s="199"/>
      <c r="I87" s="200"/>
      <c r="J87" s="5"/>
      <c r="K87" s="179"/>
      <c r="L87" s="5"/>
      <c r="M87" s="5"/>
      <c r="N87" s="5"/>
      <c r="O87" s="203">
        <f>IF(O86+1&lt;=MIN('Données projet'!$E$9:$E$18),O86+1,"STOP")</f>
        <v>54</v>
      </c>
      <c r="P87" s="193">
        <f t="shared" si="4"/>
        <v>0</v>
      </c>
      <c r="Q87" s="26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88">
        <f>'Données projet'!A91</f>
        <v>35</v>
      </c>
      <c r="B88" s="189">
        <f>'Données projet'!D91</f>
        <v>0</v>
      </c>
      <c r="C88" s="200">
        <v>10</v>
      </c>
      <c r="D88" s="187">
        <f t="shared" si="5"/>
        <v>0</v>
      </c>
      <c r="E88" s="202"/>
      <c r="F88" s="259"/>
      <c r="G88" s="218"/>
      <c r="H88" s="199"/>
      <c r="I88" s="200"/>
      <c r="J88" s="5"/>
      <c r="K88" s="179"/>
      <c r="L88" s="5"/>
      <c r="M88" s="5"/>
      <c r="N88" s="5"/>
      <c r="O88" s="203">
        <f>IF(O87+1&lt;=MIN('Données projet'!$E$9:$E$18),O87+1,"STOP")</f>
        <v>55</v>
      </c>
      <c r="P88" s="193">
        <f t="shared" si="4"/>
        <v>0</v>
      </c>
      <c r="Q88" s="26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88">
        <f>'Données projet'!A92</f>
        <v>40</v>
      </c>
      <c r="B89" s="189">
        <f>'Données projet'!D92</f>
        <v>42</v>
      </c>
      <c r="C89" s="200"/>
      <c r="D89" s="187">
        <f t="shared" si="5"/>
        <v>0</v>
      </c>
      <c r="E89" s="202"/>
      <c r="F89" s="259"/>
      <c r="G89" s="218"/>
      <c r="H89" s="199"/>
      <c r="I89" s="200"/>
      <c r="J89" s="5"/>
      <c r="K89" s="179"/>
      <c r="L89" s="5"/>
      <c r="M89" s="5"/>
      <c r="N89" s="5"/>
      <c r="O89" s="203">
        <f>IF(O88+1&lt;=MIN('Données projet'!$E$9:$E$18),O88+1,"STOP")</f>
        <v>56</v>
      </c>
      <c r="P89" s="193">
        <f t="shared" si="4"/>
        <v>0</v>
      </c>
      <c r="Q89" s="26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88">
        <f>'Données projet'!A93</f>
        <v>45</v>
      </c>
      <c r="B90" s="189">
        <f>'Données projet'!D93</f>
        <v>0</v>
      </c>
      <c r="C90" s="200">
        <v>20</v>
      </c>
      <c r="D90" s="187">
        <f t="shared" si="5"/>
        <v>0</v>
      </c>
      <c r="E90" s="202"/>
      <c r="F90" s="259"/>
      <c r="G90" s="218"/>
      <c r="H90" s="199"/>
      <c r="I90" s="200"/>
      <c r="J90" s="5"/>
      <c r="K90" s="179"/>
      <c r="L90" s="5"/>
      <c r="M90" s="5"/>
      <c r="N90" s="5"/>
      <c r="O90" s="203">
        <f>IF(O89+1&lt;=MIN('Données projet'!$E$9:$E$18),O89+1,"STOP")</f>
        <v>57</v>
      </c>
      <c r="P90" s="193">
        <f t="shared" si="4"/>
        <v>0</v>
      </c>
      <c r="Q90" s="26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88">
        <f>'Données projet'!A94</f>
        <v>50</v>
      </c>
      <c r="B91" s="189">
        <f>'Données projet'!D94</f>
        <v>42</v>
      </c>
      <c r="C91" s="200"/>
      <c r="D91" s="187">
        <f t="shared" si="5"/>
        <v>0</v>
      </c>
      <c r="E91" s="202"/>
      <c r="F91" s="259"/>
      <c r="G91" s="219"/>
      <c r="H91" s="199"/>
      <c r="I91" s="200"/>
      <c r="J91" s="5"/>
      <c r="K91" s="179"/>
      <c r="L91" s="5"/>
      <c r="M91" s="5"/>
      <c r="N91" s="5"/>
      <c r="O91" s="203">
        <f>IF(O90+1&lt;=MIN('Données projet'!$E$9:$E$18),O90+1,"STOP")</f>
        <v>58</v>
      </c>
      <c r="P91" s="193">
        <f t="shared" si="4"/>
        <v>0</v>
      </c>
      <c r="Q91" s="26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88">
        <f>'Données projet'!A95</f>
        <v>55</v>
      </c>
      <c r="B92" s="189">
        <f>'Données projet'!D95</f>
        <v>0</v>
      </c>
      <c r="C92" s="200">
        <v>20</v>
      </c>
      <c r="D92" s="187">
        <f t="shared" si="5"/>
        <v>0</v>
      </c>
      <c r="E92" s="202"/>
      <c r="F92" s="259"/>
      <c r="G92" s="219"/>
      <c r="H92" s="199"/>
      <c r="I92" s="200"/>
      <c r="J92" s="5"/>
      <c r="K92" s="179"/>
      <c r="L92" s="5"/>
      <c r="M92" s="5"/>
      <c r="N92" s="5"/>
      <c r="O92" s="203">
        <f>IF(O91+1&lt;=MIN('Données projet'!$E$9:$E$18),O91+1,"STOP")</f>
        <v>59</v>
      </c>
      <c r="P92" s="193">
        <f t="shared" si="4"/>
        <v>0</v>
      </c>
      <c r="Q92" s="26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88">
        <f>'Données projet'!A96</f>
        <v>60</v>
      </c>
      <c r="B93" s="189">
        <f>'Données projet'!D96</f>
        <v>42</v>
      </c>
      <c r="C93" s="200"/>
      <c r="D93" s="187">
        <f t="shared" si="5"/>
        <v>0</v>
      </c>
      <c r="E93" s="202"/>
      <c r="F93" s="259"/>
      <c r="G93" s="219"/>
      <c r="H93" s="199"/>
      <c r="I93" s="200"/>
      <c r="J93" s="5"/>
      <c r="K93" s="179"/>
      <c r="L93" s="5"/>
      <c r="M93" s="5"/>
      <c r="N93" s="5"/>
      <c r="O93" s="203">
        <f>IF(O92+1&lt;=MIN('Données projet'!$E$9:$E$18),O92+1,"STOP")</f>
        <v>60</v>
      </c>
      <c r="P93" s="193">
        <f t="shared" si="4"/>
        <v>0</v>
      </c>
      <c r="Q93" s="26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88">
        <f>'Données projet'!A97</f>
        <v>65</v>
      </c>
      <c r="B94" s="189">
        <f>'Données projet'!D97</f>
        <v>0</v>
      </c>
      <c r="C94" s="200">
        <v>30</v>
      </c>
      <c r="D94" s="187">
        <f t="shared" si="5"/>
        <v>0</v>
      </c>
      <c r="E94" s="202"/>
      <c r="F94" s="259"/>
      <c r="G94" s="219"/>
      <c r="H94" s="199"/>
      <c r="I94" s="200"/>
      <c r="J94" s="5"/>
      <c r="K94" s="179"/>
      <c r="L94" s="5"/>
      <c r="M94" s="5"/>
      <c r="N94" s="5"/>
      <c r="O94" s="203">
        <f>IF(O93+1&lt;=MIN('Données projet'!$E$9:$E$18),O93+1,"STOP")</f>
        <v>61</v>
      </c>
      <c r="P94" s="193">
        <f t="shared" si="4"/>
        <v>0</v>
      </c>
      <c r="Q94" s="26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88">
        <f>'Données projet'!A98</f>
        <v>70</v>
      </c>
      <c r="B95" s="189">
        <f>'Données projet'!D98</f>
        <v>42</v>
      </c>
      <c r="C95" s="200"/>
      <c r="D95" s="187">
        <f t="shared" si="5"/>
        <v>0</v>
      </c>
      <c r="E95" s="202"/>
      <c r="F95" s="259"/>
      <c r="G95" s="219"/>
      <c r="H95" s="199"/>
      <c r="I95" s="200"/>
      <c r="J95" s="5"/>
      <c r="K95" s="179"/>
      <c r="L95" s="5"/>
      <c r="M95" s="5"/>
      <c r="N95" s="5"/>
      <c r="O95" s="203">
        <f>IF(O94+1&lt;=MIN('Données projet'!$E$9:$E$18),O94+1,"STOP")</f>
        <v>62</v>
      </c>
      <c r="P95" s="193">
        <f t="shared" si="4"/>
        <v>0</v>
      </c>
      <c r="Q95" s="26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88">
        <f>'Données projet'!A99</f>
        <v>75</v>
      </c>
      <c r="B96" s="189">
        <f>'Données projet'!D99</f>
        <v>0</v>
      </c>
      <c r="C96" s="200">
        <v>40</v>
      </c>
      <c r="D96" s="187">
        <f t="shared" si="5"/>
        <v>0</v>
      </c>
      <c r="E96" s="202"/>
      <c r="F96" s="259"/>
      <c r="G96" s="219"/>
      <c r="H96" s="199"/>
      <c r="I96" s="200"/>
      <c r="J96" s="5"/>
      <c r="K96" s="179"/>
      <c r="L96" s="5"/>
      <c r="M96" s="5"/>
      <c r="N96" s="5"/>
      <c r="O96" s="203">
        <f>IF(O95+1&lt;=MIN('Données projet'!$E$9:$E$18),O95+1,"STOP")</f>
        <v>63</v>
      </c>
      <c r="P96" s="193">
        <f t="shared" si="4"/>
        <v>0</v>
      </c>
      <c r="Q96" s="26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88">
        <f>'Données projet'!A100</f>
        <v>80</v>
      </c>
      <c r="B97" s="189">
        <f>'Données projet'!D100</f>
        <v>42</v>
      </c>
      <c r="C97" s="200"/>
      <c r="D97" s="187">
        <f t="shared" si="5"/>
        <v>0</v>
      </c>
      <c r="E97" s="202"/>
      <c r="F97" s="259"/>
      <c r="G97" s="219"/>
      <c r="H97" s="199"/>
      <c r="I97" s="200"/>
      <c r="J97" s="5"/>
      <c r="K97" s="179"/>
      <c r="L97" s="5"/>
      <c r="M97" s="5"/>
      <c r="N97" s="5"/>
      <c r="O97" s="203">
        <f>IF(O96+1&lt;=MIN('Données projet'!$E$9:$E$18),O96+1,"STOP")</f>
        <v>64</v>
      </c>
      <c r="P97" s="193">
        <f t="shared" ref="P97:P128" si="6">$P$25/(1+$M$4)^O97</f>
        <v>0</v>
      </c>
      <c r="Q97" s="26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88">
        <f>'Données projet'!A101</f>
        <v>90</v>
      </c>
      <c r="B98" s="189">
        <f>'Données projet'!D101</f>
        <v>42</v>
      </c>
      <c r="C98" s="200">
        <v>50</v>
      </c>
      <c r="D98" s="187">
        <f t="shared" si="5"/>
        <v>2100</v>
      </c>
      <c r="E98" s="202"/>
      <c r="F98" s="259"/>
      <c r="G98" s="219"/>
      <c r="H98" s="199"/>
      <c r="I98" s="200"/>
      <c r="J98" s="5"/>
      <c r="K98" s="179"/>
      <c r="L98" s="5"/>
      <c r="M98" s="5"/>
      <c r="N98" s="5"/>
      <c r="O98" s="203">
        <f>IF(O97+1&lt;=MIN('Données projet'!$E$9:$E$18),O97+1,"STOP")</f>
        <v>65</v>
      </c>
      <c r="P98" s="193">
        <f t="shared" si="6"/>
        <v>0</v>
      </c>
      <c r="Q98" s="26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88">
        <f>'Données projet'!A102</f>
        <v>100</v>
      </c>
      <c r="B99" s="189">
        <f>'Données projet'!D102</f>
        <v>42</v>
      </c>
      <c r="C99" s="200">
        <v>60</v>
      </c>
      <c r="D99" s="187">
        <f t="shared" si="5"/>
        <v>2520</v>
      </c>
      <c r="E99" s="202"/>
      <c r="F99" s="259"/>
      <c r="G99" s="219"/>
      <c r="H99" s="199"/>
      <c r="I99" s="200"/>
      <c r="J99" s="5"/>
      <c r="K99" s="179"/>
      <c r="L99" s="5"/>
      <c r="M99" s="5"/>
      <c r="N99" s="5"/>
      <c r="O99" s="203">
        <f>IF(O98+1&lt;=MIN('Données projet'!$E$9:$E$18),O98+1,"STOP")</f>
        <v>66</v>
      </c>
      <c r="P99" s="193">
        <f t="shared" si="6"/>
        <v>0</v>
      </c>
      <c r="Q99" s="26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88">
        <f>'Données projet'!A103</f>
        <v>110</v>
      </c>
      <c r="B100" s="189">
        <f>'Données projet'!D103</f>
        <v>39</v>
      </c>
      <c r="C100" s="200">
        <v>70</v>
      </c>
      <c r="D100" s="187">
        <f t="shared" si="5"/>
        <v>2730</v>
      </c>
      <c r="E100" s="202"/>
      <c r="F100" s="259"/>
      <c r="G100" s="219"/>
      <c r="H100" s="199"/>
      <c r="I100" s="200"/>
      <c r="J100" s="5"/>
      <c r="K100" s="179"/>
      <c r="L100" s="5"/>
      <c r="M100" s="5"/>
      <c r="N100" s="5"/>
      <c r="O100" s="203">
        <f>IF(O99+1&lt;=MIN('Données projet'!$E$9:$E$18),O99+1,"STOP")</f>
        <v>67</v>
      </c>
      <c r="P100" s="193">
        <f t="shared" si="6"/>
        <v>0</v>
      </c>
      <c r="Q100" s="26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88">
        <f>'Données projet'!A104</f>
        <v>120</v>
      </c>
      <c r="B101" s="189">
        <f>'Données projet'!D104</f>
        <v>35</v>
      </c>
      <c r="C101" s="200">
        <v>80</v>
      </c>
      <c r="D101" s="187">
        <f t="shared" si="5"/>
        <v>2800</v>
      </c>
      <c r="E101" s="202"/>
      <c r="F101" s="259"/>
      <c r="G101" s="219"/>
      <c r="H101" s="199"/>
      <c r="I101" s="200"/>
      <c r="J101" s="5"/>
      <c r="K101" s="179"/>
      <c r="L101" s="5"/>
      <c r="M101" s="5"/>
      <c r="N101" s="5"/>
      <c r="O101" s="203">
        <f>IF(O100+1&lt;=MIN('Données projet'!$E$9:$E$18),O100+1,"STOP")</f>
        <v>68</v>
      </c>
      <c r="P101" s="193">
        <f t="shared" si="6"/>
        <v>0</v>
      </c>
      <c r="Q101" s="26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88">
        <f>'Données projet'!A105</f>
        <v>130</v>
      </c>
      <c r="B102" s="189">
        <f>'Données projet'!D105</f>
        <v>31</v>
      </c>
      <c r="C102" s="200">
        <v>90</v>
      </c>
      <c r="D102" s="187">
        <f t="shared" si="5"/>
        <v>2790</v>
      </c>
      <c r="E102" s="202"/>
      <c r="F102" s="259"/>
      <c r="G102" s="219"/>
      <c r="H102" s="199"/>
      <c r="I102" s="200"/>
      <c r="J102" s="5"/>
      <c r="K102" s="179"/>
      <c r="L102" s="5"/>
      <c r="M102" s="5"/>
      <c r="N102" s="5"/>
      <c r="O102" s="203">
        <f>IF(O101+1&lt;=MIN('Données projet'!$E$9:$E$18),O101+1,"STOP")</f>
        <v>69</v>
      </c>
      <c r="P102" s="193">
        <f t="shared" si="6"/>
        <v>0</v>
      </c>
      <c r="Q102" s="26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88">
        <f>'Données projet'!A106</f>
        <v>140</v>
      </c>
      <c r="B103" s="189">
        <f>'Données projet'!D106</f>
        <v>27</v>
      </c>
      <c r="C103" s="200">
        <v>100</v>
      </c>
      <c r="D103" s="187">
        <f t="shared" si="5"/>
        <v>2700</v>
      </c>
      <c r="E103" s="202"/>
      <c r="F103" s="259"/>
      <c r="G103" s="219"/>
      <c r="H103" s="199"/>
      <c r="I103" s="200"/>
      <c r="J103" s="5"/>
      <c r="K103" s="179"/>
      <c r="L103" s="5"/>
      <c r="M103" s="5"/>
      <c r="N103" s="5"/>
      <c r="O103" s="203">
        <f>IF(O102+1&lt;=MIN('Données projet'!$E$9:$E$18),O102+1,"STOP")</f>
        <v>70</v>
      </c>
      <c r="P103" s="193">
        <f t="shared" si="6"/>
        <v>0</v>
      </c>
      <c r="Q103" s="26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88">
        <f>'Données projet'!A107</f>
        <v>150</v>
      </c>
      <c r="B104" s="189">
        <f>'Données projet'!D107</f>
        <v>293</v>
      </c>
      <c r="C104" s="200">
        <v>150</v>
      </c>
      <c r="D104" s="187">
        <f t="shared" si="5"/>
        <v>43950</v>
      </c>
      <c r="E104" s="202"/>
      <c r="F104" s="259"/>
      <c r="G104" s="219"/>
      <c r="H104" s="199"/>
      <c r="I104" s="200"/>
      <c r="J104" s="5"/>
      <c r="K104" s="179"/>
      <c r="L104" s="5"/>
      <c r="M104" s="5"/>
      <c r="N104" s="5"/>
      <c r="O104" s="203">
        <f>IF(O103+1&lt;=MIN('Données projet'!$E$9:$E$18),O103+1,"STOP")</f>
        <v>71</v>
      </c>
      <c r="P104" s="193">
        <f t="shared" si="6"/>
        <v>0</v>
      </c>
      <c r="Q104" s="26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7"/>
      <c r="G105" s="219"/>
      <c r="H105" s="199"/>
      <c r="I105" s="200"/>
      <c r="J105" s="5"/>
      <c r="K105" s="179"/>
      <c r="L105" s="5"/>
      <c r="M105" s="5"/>
      <c r="N105" s="5"/>
      <c r="O105" s="203">
        <f>IF(O104+1&lt;=MIN('Données projet'!$E$9:$E$18),O104+1,"STOP")</f>
        <v>72</v>
      </c>
      <c r="P105" s="193">
        <f t="shared" si="6"/>
        <v>0</v>
      </c>
      <c r="Q105" s="26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7"/>
      <c r="G106" s="219"/>
      <c r="H106" s="199"/>
      <c r="I106" s="200"/>
      <c r="J106" s="5"/>
      <c r="K106" s="179"/>
      <c r="L106" s="5"/>
      <c r="M106" s="5"/>
      <c r="N106" s="5"/>
      <c r="O106" s="203">
        <f>IF(O105+1&lt;=MIN('Données projet'!$E$9:$E$18),O105+1,"STOP")</f>
        <v>73</v>
      </c>
      <c r="P106" s="193">
        <f t="shared" si="6"/>
        <v>0</v>
      </c>
      <c r="Q106" s="26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2" t="str">
        <f>IF('Données projet'!B12="","",'Données projet'!B12)</f>
        <v>Chêne sessile</v>
      </c>
      <c r="C107" s="5"/>
      <c r="D107" s="5"/>
      <c r="E107" s="5"/>
      <c r="F107" s="257"/>
      <c r="G107" s="219"/>
      <c r="H107" s="199"/>
      <c r="I107" s="200"/>
      <c r="J107" s="5"/>
      <c r="K107" s="179"/>
      <c r="L107" s="5"/>
      <c r="M107" s="5"/>
      <c r="N107" s="5"/>
      <c r="O107" s="203">
        <f>IF(O106+1&lt;=MIN('Données projet'!$E$9:$E$18),O106+1,"STOP")</f>
        <v>74</v>
      </c>
      <c r="P107" s="193">
        <f t="shared" si="6"/>
        <v>0</v>
      </c>
      <c r="Q107" s="26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7"/>
      <c r="G108" s="219"/>
      <c r="H108" s="199"/>
      <c r="I108" s="200"/>
      <c r="J108" s="5"/>
      <c r="K108" s="179"/>
      <c r="L108" s="5"/>
      <c r="M108" s="5"/>
      <c r="N108" s="5"/>
      <c r="O108" s="203">
        <f>IF(O107+1&lt;=MIN('Données projet'!$E$9:$E$18),O107+1,"STOP")</f>
        <v>75</v>
      </c>
      <c r="P108" s="193">
        <f t="shared" si="6"/>
        <v>0</v>
      </c>
      <c r="Q108" s="26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3" t="s">
        <v>180</v>
      </c>
      <c r="B109" s="51" t="s">
        <v>256</v>
      </c>
      <c r="C109" s="51" t="s">
        <v>255</v>
      </c>
      <c r="D109" s="253" t="s">
        <v>252</v>
      </c>
      <c r="E109" s="253" t="s">
        <v>320</v>
      </c>
      <c r="F109" s="258"/>
      <c r="G109" s="219"/>
      <c r="H109" s="199"/>
      <c r="I109" s="200"/>
      <c r="J109" s="5"/>
      <c r="K109" s="179"/>
      <c r="L109" s="5"/>
      <c r="M109" s="5"/>
      <c r="N109" s="5"/>
      <c r="O109" s="203">
        <f>IF(O108+1&lt;=MIN('Données projet'!$E$9:$E$18),O108+1,"STOP")</f>
        <v>76</v>
      </c>
      <c r="P109" s="193">
        <f t="shared" si="6"/>
        <v>0</v>
      </c>
      <c r="Q109" s="26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6">
        <v>0</v>
      </c>
      <c r="B110" s="209" t="s">
        <v>132</v>
      </c>
      <c r="C110" s="208" t="s">
        <v>132</v>
      </c>
      <c r="D110" s="207" t="s">
        <v>132</v>
      </c>
      <c r="E110" s="202"/>
      <c r="F110" s="258"/>
      <c r="G110" s="219"/>
      <c r="H110" s="199"/>
      <c r="I110" s="200"/>
      <c r="J110" s="5"/>
      <c r="K110" s="179"/>
      <c r="L110" s="5"/>
      <c r="M110" s="5"/>
      <c r="N110" s="5"/>
      <c r="O110" s="203">
        <f>IF(O109+1&lt;=MIN('Données projet'!$E$9:$E$18),O109+1,"STOP")</f>
        <v>77</v>
      </c>
      <c r="P110" s="193">
        <f t="shared" si="6"/>
        <v>0</v>
      </c>
      <c r="Q110" s="26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6">
        <v>1</v>
      </c>
      <c r="B111" s="209" t="s">
        <v>132</v>
      </c>
      <c r="C111" s="208" t="s">
        <v>132</v>
      </c>
      <c r="D111" s="207" t="s">
        <v>132</v>
      </c>
      <c r="E111" s="202"/>
      <c r="F111" s="258"/>
      <c r="G111" s="217"/>
      <c r="H111" s="199"/>
      <c r="I111" s="200"/>
      <c r="J111" s="5"/>
      <c r="K111" s="179"/>
      <c r="L111" s="5"/>
      <c r="M111" s="5"/>
      <c r="N111" s="5"/>
      <c r="O111" s="203">
        <f>IF(O110+1&lt;=MIN('Données projet'!$E$9:$E$18),O110+1,"STOP")</f>
        <v>78</v>
      </c>
      <c r="P111" s="193">
        <f t="shared" si="6"/>
        <v>0</v>
      </c>
      <c r="Q111" s="26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6">
        <v>2</v>
      </c>
      <c r="B112" s="209" t="s">
        <v>132</v>
      </c>
      <c r="C112" s="208" t="s">
        <v>132</v>
      </c>
      <c r="D112" s="207" t="s">
        <v>132</v>
      </c>
      <c r="E112" s="202"/>
      <c r="F112" s="258"/>
      <c r="G112" s="217"/>
      <c r="H112" s="199"/>
      <c r="I112" s="200"/>
      <c r="J112" s="5"/>
      <c r="K112" s="179"/>
      <c r="L112" s="5"/>
      <c r="M112" s="5"/>
      <c r="N112" s="5"/>
      <c r="O112" s="203">
        <f>IF(O111+1&lt;=MIN('Données projet'!$E$9:$E$18),O111+1,"STOP")</f>
        <v>79</v>
      </c>
      <c r="P112" s="193">
        <f t="shared" si="6"/>
        <v>0</v>
      </c>
      <c r="Q112" s="26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6">
        <v>3</v>
      </c>
      <c r="B113" s="209" t="s">
        <v>132</v>
      </c>
      <c r="C113" s="208" t="s">
        <v>132</v>
      </c>
      <c r="D113" s="207" t="s">
        <v>132</v>
      </c>
      <c r="E113" s="202"/>
      <c r="F113" s="258"/>
      <c r="G113" s="217"/>
      <c r="H113" s="199"/>
      <c r="I113" s="200"/>
      <c r="J113" s="5"/>
      <c r="K113" s="179"/>
      <c r="L113" s="5"/>
      <c r="M113" s="5"/>
      <c r="N113" s="5"/>
      <c r="O113" s="203">
        <f>IF(O112+1&lt;=MIN('Données projet'!$E$9:$E$18),O112+1,"STOP")</f>
        <v>80</v>
      </c>
      <c r="P113" s="193">
        <f t="shared" si="6"/>
        <v>0</v>
      </c>
      <c r="Q113" s="26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6">
        <v>4</v>
      </c>
      <c r="B114" s="209" t="s">
        <v>132</v>
      </c>
      <c r="C114" s="208" t="s">
        <v>132</v>
      </c>
      <c r="D114" s="207" t="s">
        <v>132</v>
      </c>
      <c r="E114" s="202"/>
      <c r="F114" s="258"/>
      <c r="G114" s="217"/>
      <c r="H114" s="199"/>
      <c r="I114" s="200"/>
      <c r="J114" s="5"/>
      <c r="K114" s="179"/>
      <c r="L114" s="5"/>
      <c r="M114" s="5"/>
      <c r="N114" s="5"/>
      <c r="O114" s="203">
        <f>IF(O113+1&lt;=MIN('Données projet'!$E$9:$E$18),O113+1,"STOP")</f>
        <v>81</v>
      </c>
      <c r="P114" s="193">
        <f t="shared" si="6"/>
        <v>0</v>
      </c>
      <c r="Q114" s="26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6">
        <v>5</v>
      </c>
      <c r="B115" s="209" t="s">
        <v>132</v>
      </c>
      <c r="C115" s="208" t="s">
        <v>132</v>
      </c>
      <c r="D115" s="207" t="s">
        <v>132</v>
      </c>
      <c r="E115" s="202"/>
      <c r="F115" s="258"/>
      <c r="G115" s="218"/>
      <c r="H115" s="199"/>
      <c r="I115" s="200"/>
      <c r="J115" s="5"/>
      <c r="K115" s="179"/>
      <c r="L115" s="5"/>
      <c r="M115" s="5"/>
      <c r="N115" s="5"/>
      <c r="O115" s="203">
        <f>IF(O114+1&lt;=MIN('Données projet'!$E$9:$E$18),O114+1,"STOP")</f>
        <v>82</v>
      </c>
      <c r="P115" s="193">
        <f t="shared" si="6"/>
        <v>0</v>
      </c>
      <c r="Q115" s="26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88">
        <f>'Données projet'!A114</f>
        <v>20</v>
      </c>
      <c r="B116" s="189">
        <f>'Données projet'!D114</f>
        <v>0</v>
      </c>
      <c r="C116" s="200"/>
      <c r="D116" s="187">
        <f>B116*C116</f>
        <v>0</v>
      </c>
      <c r="E116" s="202"/>
      <c r="F116" s="259"/>
      <c r="G116" s="218"/>
      <c r="H116" s="199"/>
      <c r="I116" s="200"/>
      <c r="J116" s="5"/>
      <c r="K116" s="179"/>
      <c r="L116" s="5"/>
      <c r="M116" s="5"/>
      <c r="N116" s="5"/>
      <c r="O116" s="203">
        <f>IF(O115+1&lt;=MIN('Données projet'!$E$9:$E$18),O115+1,"STOP")</f>
        <v>83</v>
      </c>
      <c r="P116" s="193">
        <f t="shared" si="6"/>
        <v>0</v>
      </c>
      <c r="Q116" s="26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88">
        <f>'Données projet'!A115</f>
        <v>25</v>
      </c>
      <c r="B117" s="189">
        <f>'Données projet'!D115</f>
        <v>0</v>
      </c>
      <c r="C117" s="200">
        <v>10</v>
      </c>
      <c r="D117" s="187">
        <f t="shared" ref="D117:D135" si="7">B117*C117</f>
        <v>0</v>
      </c>
      <c r="E117" s="202"/>
      <c r="F117" s="259"/>
      <c r="G117" s="218"/>
      <c r="H117" s="199"/>
      <c r="I117" s="200"/>
      <c r="J117" s="5"/>
      <c r="K117" s="179"/>
      <c r="L117" s="5"/>
      <c r="M117" s="5"/>
      <c r="N117" s="5"/>
      <c r="O117" s="203">
        <f>IF(O116+1&lt;=MIN('Données projet'!$E$9:$E$18),O116+1,"STOP")</f>
        <v>84</v>
      </c>
      <c r="P117" s="193">
        <f t="shared" si="6"/>
        <v>0</v>
      </c>
      <c r="Q117" s="26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88">
        <f>'Données projet'!A116</f>
        <v>30</v>
      </c>
      <c r="B118" s="189">
        <f>'Données projet'!D116</f>
        <v>29</v>
      </c>
      <c r="C118" s="200"/>
      <c r="D118" s="187">
        <f t="shared" si="7"/>
        <v>0</v>
      </c>
      <c r="E118" s="202"/>
      <c r="F118" s="259"/>
      <c r="G118" s="218"/>
      <c r="H118" s="199"/>
      <c r="I118" s="200"/>
      <c r="J118" s="5"/>
      <c r="K118" s="179"/>
      <c r="L118" s="5"/>
      <c r="M118" s="5"/>
      <c r="N118" s="5"/>
      <c r="O118" s="203">
        <f>IF(O117+1&lt;=MIN('Données projet'!$E$9:$E$18),O117+1,"STOP")</f>
        <v>85</v>
      </c>
      <c r="P118" s="193">
        <f t="shared" si="6"/>
        <v>0</v>
      </c>
      <c r="Q118" s="26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88">
        <f>'Données projet'!A117</f>
        <v>35</v>
      </c>
      <c r="B119" s="189">
        <f>'Données projet'!D117</f>
        <v>0</v>
      </c>
      <c r="C119" s="200">
        <v>10</v>
      </c>
      <c r="D119" s="187">
        <f t="shared" si="7"/>
        <v>0</v>
      </c>
      <c r="E119" s="202"/>
      <c r="F119" s="259"/>
      <c r="G119" s="218"/>
      <c r="H119" s="199"/>
      <c r="I119" s="200"/>
      <c r="J119" s="5"/>
      <c r="K119" s="179"/>
      <c r="L119" s="5"/>
      <c r="M119" s="5"/>
      <c r="N119" s="5"/>
      <c r="O119" s="203">
        <f>IF(O118+1&lt;=MIN('Données projet'!$E$9:$E$18),O118+1,"STOP")</f>
        <v>86</v>
      </c>
      <c r="P119" s="193">
        <f t="shared" si="6"/>
        <v>0</v>
      </c>
      <c r="Q119" s="26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88">
        <f>'Données projet'!A118</f>
        <v>40</v>
      </c>
      <c r="B120" s="189">
        <f>'Données projet'!D118</f>
        <v>42</v>
      </c>
      <c r="C120" s="200"/>
      <c r="D120" s="187">
        <f t="shared" si="7"/>
        <v>0</v>
      </c>
      <c r="E120" s="202"/>
      <c r="F120" s="259"/>
      <c r="G120" s="218"/>
      <c r="H120" s="199"/>
      <c r="I120" s="200"/>
      <c r="J120" s="5"/>
      <c r="K120" s="179"/>
      <c r="L120" s="5"/>
      <c r="M120" s="5"/>
      <c r="N120" s="5"/>
      <c r="O120" s="203">
        <f>IF(O119+1&lt;=MIN('Données projet'!$E$9:$E$18),O119+1,"STOP")</f>
        <v>87</v>
      </c>
      <c r="P120" s="193">
        <f t="shared" si="6"/>
        <v>0</v>
      </c>
      <c r="Q120" s="26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88">
        <f>'Données projet'!A119</f>
        <v>45</v>
      </c>
      <c r="B121" s="189">
        <f>'Données projet'!D119</f>
        <v>0</v>
      </c>
      <c r="C121" s="200">
        <v>20</v>
      </c>
      <c r="D121" s="187">
        <f t="shared" si="7"/>
        <v>0</v>
      </c>
      <c r="E121" s="202"/>
      <c r="F121" s="259"/>
      <c r="G121" s="218"/>
      <c r="H121" s="199"/>
      <c r="I121" s="200"/>
      <c r="J121" s="5"/>
      <c r="K121" s="179"/>
      <c r="L121" s="5"/>
      <c r="M121" s="5"/>
      <c r="N121" s="5"/>
      <c r="O121" s="203">
        <f>IF(O120+1&lt;=MIN('Données projet'!$E$9:$E$18),O120+1,"STOP")</f>
        <v>88</v>
      </c>
      <c r="P121" s="193">
        <f t="shared" si="6"/>
        <v>0</v>
      </c>
      <c r="Q121" s="26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88">
        <f>'Données projet'!A120</f>
        <v>50</v>
      </c>
      <c r="B122" s="189">
        <f>'Données projet'!D120</f>
        <v>42</v>
      </c>
      <c r="C122" s="200"/>
      <c r="D122" s="187">
        <f t="shared" si="7"/>
        <v>0</v>
      </c>
      <c r="E122" s="202"/>
      <c r="F122" s="259"/>
      <c r="G122" s="219"/>
      <c r="H122" s="199"/>
      <c r="I122" s="200"/>
      <c r="J122" s="5"/>
      <c r="K122" s="179"/>
      <c r="L122" s="5"/>
      <c r="M122" s="5"/>
      <c r="N122" s="5"/>
      <c r="O122" s="203">
        <f>IF(O121+1&lt;=MIN('Données projet'!$E$9:$E$18),O121+1,"STOP")</f>
        <v>89</v>
      </c>
      <c r="P122" s="193">
        <f t="shared" si="6"/>
        <v>0</v>
      </c>
      <c r="Q122" s="26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88">
        <f>'Données projet'!A121</f>
        <v>55</v>
      </c>
      <c r="B123" s="189">
        <f>'Données projet'!D121</f>
        <v>0</v>
      </c>
      <c r="C123" s="200">
        <v>20</v>
      </c>
      <c r="D123" s="187">
        <f t="shared" si="7"/>
        <v>0</v>
      </c>
      <c r="E123" s="202"/>
      <c r="F123" s="259"/>
      <c r="G123" s="219"/>
      <c r="H123" s="199"/>
      <c r="I123" s="200"/>
      <c r="J123" s="5"/>
      <c r="K123" s="179"/>
      <c r="L123" s="5"/>
      <c r="M123" s="5"/>
      <c r="N123" s="5"/>
      <c r="O123" s="203">
        <f>IF(O122+1&lt;=MIN('Données projet'!$E$9:$E$18),O122+1,"STOP")</f>
        <v>90</v>
      </c>
      <c r="P123" s="193">
        <f t="shared" si="6"/>
        <v>0</v>
      </c>
      <c r="Q123" s="26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88">
        <f>'Données projet'!A122</f>
        <v>60</v>
      </c>
      <c r="B124" s="189">
        <f>'Données projet'!D122</f>
        <v>42</v>
      </c>
      <c r="C124" s="200"/>
      <c r="D124" s="187">
        <f t="shared" si="7"/>
        <v>0</v>
      </c>
      <c r="E124" s="202"/>
      <c r="F124" s="259"/>
      <c r="G124" s="219"/>
      <c r="H124" s="199"/>
      <c r="I124" s="200"/>
      <c r="J124" s="5"/>
      <c r="K124" s="179"/>
      <c r="L124" s="5"/>
      <c r="M124" s="5"/>
      <c r="N124" s="5"/>
      <c r="O124" s="203">
        <f>IF(O123+1&lt;=MIN('Données projet'!$E$9:$E$18),O123+1,"STOP")</f>
        <v>91</v>
      </c>
      <c r="P124" s="193">
        <f t="shared" si="6"/>
        <v>0</v>
      </c>
      <c r="Q124" s="26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88">
        <f>'Données projet'!A123</f>
        <v>65</v>
      </c>
      <c r="B125" s="189">
        <f>'Données projet'!D123</f>
        <v>0</v>
      </c>
      <c r="C125" s="200">
        <v>30</v>
      </c>
      <c r="D125" s="187">
        <f t="shared" si="7"/>
        <v>0</v>
      </c>
      <c r="E125" s="202"/>
      <c r="F125" s="259"/>
      <c r="G125" s="219"/>
      <c r="H125" s="199"/>
      <c r="I125" s="200"/>
      <c r="J125" s="5"/>
      <c r="K125" s="179"/>
      <c r="L125" s="5"/>
      <c r="M125" s="5"/>
      <c r="N125" s="5"/>
      <c r="O125" s="203">
        <f>IF(O124+1&lt;=MIN('Données projet'!$E$9:$E$18),O124+1,"STOP")</f>
        <v>92</v>
      </c>
      <c r="P125" s="193">
        <f t="shared" si="6"/>
        <v>0</v>
      </c>
      <c r="Q125" s="26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88">
        <f>'Données projet'!A124</f>
        <v>70</v>
      </c>
      <c r="B126" s="189">
        <f>'Données projet'!D124</f>
        <v>42</v>
      </c>
      <c r="C126" s="200"/>
      <c r="D126" s="187">
        <f t="shared" si="7"/>
        <v>0</v>
      </c>
      <c r="E126" s="202"/>
      <c r="F126" s="259"/>
      <c r="G126" s="219"/>
      <c r="H126" s="199"/>
      <c r="I126" s="200"/>
      <c r="J126" s="5"/>
      <c r="K126" s="179"/>
      <c r="L126" s="5"/>
      <c r="M126" s="5"/>
      <c r="N126" s="5"/>
      <c r="O126" s="203">
        <f>IF(O125+1&lt;=MIN('Données projet'!$E$9:$E$18),O125+1,"STOP")</f>
        <v>93</v>
      </c>
      <c r="P126" s="193">
        <f t="shared" si="6"/>
        <v>0</v>
      </c>
      <c r="Q126" s="26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88">
        <f>'Données projet'!A125</f>
        <v>75</v>
      </c>
      <c r="B127" s="189">
        <f>'Données projet'!D125</f>
        <v>0</v>
      </c>
      <c r="C127" s="200">
        <v>40</v>
      </c>
      <c r="D127" s="187">
        <f t="shared" si="7"/>
        <v>0</v>
      </c>
      <c r="E127" s="202"/>
      <c r="F127" s="259"/>
      <c r="G127" s="219"/>
      <c r="H127" s="199"/>
      <c r="I127" s="200"/>
      <c r="J127" s="5"/>
      <c r="K127" s="179"/>
      <c r="L127" s="5"/>
      <c r="M127" s="5"/>
      <c r="N127" s="5"/>
      <c r="O127" s="203">
        <f>IF(O126+1&lt;=MIN('Données projet'!$E$9:$E$18),O126+1,"STOP")</f>
        <v>94</v>
      </c>
      <c r="P127" s="193">
        <f t="shared" si="6"/>
        <v>0</v>
      </c>
      <c r="Q127" s="26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88">
        <f>'Données projet'!A126</f>
        <v>80</v>
      </c>
      <c r="B128" s="189">
        <f>'Données projet'!D126</f>
        <v>42</v>
      </c>
      <c r="C128" s="200"/>
      <c r="D128" s="187">
        <f t="shared" si="7"/>
        <v>0</v>
      </c>
      <c r="E128" s="202"/>
      <c r="F128" s="259"/>
      <c r="G128" s="219"/>
      <c r="H128" s="199"/>
      <c r="I128" s="200"/>
      <c r="J128" s="5"/>
      <c r="K128" s="179"/>
      <c r="L128" s="5"/>
      <c r="M128" s="5"/>
      <c r="N128" s="5"/>
      <c r="O128" s="203">
        <f>IF(O127+1&lt;=MIN('Données projet'!$E$9:$E$18),O127+1,"STOP")</f>
        <v>95</v>
      </c>
      <c r="P128" s="193">
        <f t="shared" si="6"/>
        <v>0</v>
      </c>
      <c r="Q128" s="26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88">
        <f>'Données projet'!A127</f>
        <v>90</v>
      </c>
      <c r="B129" s="189">
        <f>'Données projet'!D127</f>
        <v>42</v>
      </c>
      <c r="C129" s="200">
        <v>50</v>
      </c>
      <c r="D129" s="187">
        <f t="shared" si="7"/>
        <v>2100</v>
      </c>
      <c r="E129" s="202"/>
      <c r="F129" s="259"/>
      <c r="G129" s="219"/>
      <c r="H129" s="199"/>
      <c r="I129" s="200"/>
      <c r="J129" s="5"/>
      <c r="K129" s="179"/>
      <c r="L129" s="5"/>
      <c r="M129" s="5"/>
      <c r="N129" s="5"/>
      <c r="O129" s="203">
        <f>IF(O128+1&lt;=MIN('Données projet'!$E$9:$E$18),O128+1,"STOP")</f>
        <v>96</v>
      </c>
      <c r="P129" s="193">
        <f>$P$25/(1+$M$4)^O129</f>
        <v>0</v>
      </c>
      <c r="Q129" s="26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88">
        <f>'Données projet'!A128</f>
        <v>100</v>
      </c>
      <c r="B130" s="189">
        <f>'Données projet'!D128</f>
        <v>42</v>
      </c>
      <c r="C130" s="200">
        <v>60</v>
      </c>
      <c r="D130" s="187">
        <f t="shared" si="7"/>
        <v>2520</v>
      </c>
      <c r="E130" s="202"/>
      <c r="F130" s="259"/>
      <c r="G130" s="219"/>
      <c r="H130" s="199"/>
      <c r="I130" s="200"/>
      <c r="J130" s="5"/>
      <c r="K130" s="179"/>
      <c r="L130" s="5"/>
      <c r="M130" s="5"/>
      <c r="N130" s="5"/>
      <c r="O130" s="203">
        <f>IF(O129+1&lt;=MIN('Données projet'!$E$9:$E$18),O129+1,"STOP")</f>
        <v>97</v>
      </c>
      <c r="P130" s="193">
        <f>$P$25/(1+$M$4)^O130</f>
        <v>0</v>
      </c>
      <c r="Q130" s="26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88">
        <f>'Données projet'!A129</f>
        <v>110</v>
      </c>
      <c r="B131" s="189">
        <f>'Données projet'!D129</f>
        <v>39</v>
      </c>
      <c r="C131" s="200">
        <v>70</v>
      </c>
      <c r="D131" s="187">
        <f t="shared" si="7"/>
        <v>2730</v>
      </c>
      <c r="E131" s="202"/>
      <c r="F131" s="259"/>
      <c r="G131" s="219"/>
      <c r="H131" s="199"/>
      <c r="I131" s="200"/>
      <c r="J131" s="5"/>
      <c r="K131" s="179"/>
      <c r="L131" s="5"/>
      <c r="M131" s="5"/>
      <c r="N131" s="5"/>
      <c r="O131" s="203">
        <f>IF(O130+1&lt;=MIN('Données projet'!$E$9:$E$18),O130+1,"STOP")</f>
        <v>98</v>
      </c>
      <c r="P131" s="193">
        <f>$P$25/(1+$M$4)^O131</f>
        <v>0</v>
      </c>
      <c r="Q131" s="26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88">
        <f>'Données projet'!A130</f>
        <v>120</v>
      </c>
      <c r="B132" s="189">
        <f>'Données projet'!D130</f>
        <v>35</v>
      </c>
      <c r="C132" s="200">
        <v>80</v>
      </c>
      <c r="D132" s="187">
        <f t="shared" si="7"/>
        <v>2800</v>
      </c>
      <c r="E132" s="202"/>
      <c r="F132" s="259"/>
      <c r="G132" s="219"/>
      <c r="H132" s="199"/>
      <c r="I132" s="200"/>
      <c r="J132" s="5"/>
      <c r="K132" s="179"/>
      <c r="L132" s="5"/>
      <c r="M132" s="5"/>
      <c r="N132" s="5"/>
      <c r="O132" s="203">
        <f>IF(O131+1&lt;=MIN('Données projet'!$E$9:$E$18),O131+1,"STOP")</f>
        <v>99</v>
      </c>
      <c r="P132" s="193">
        <f>$P$25/(1+$M$4)^O132</f>
        <v>0</v>
      </c>
      <c r="Q132" s="26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88">
        <f>'Données projet'!A131</f>
        <v>130</v>
      </c>
      <c r="B133" s="189">
        <f>'Données projet'!D131</f>
        <v>31</v>
      </c>
      <c r="C133" s="200">
        <v>90</v>
      </c>
      <c r="D133" s="187">
        <f t="shared" si="7"/>
        <v>2790</v>
      </c>
      <c r="E133" s="202"/>
      <c r="F133" s="259"/>
      <c r="G133" s="219"/>
      <c r="H133" s="199"/>
      <c r="I133" s="200"/>
      <c r="J133" s="5"/>
      <c r="K133" s="179"/>
      <c r="Q133" s="26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88">
        <f>'Données projet'!A132</f>
        <v>140</v>
      </c>
      <c r="B134" s="189">
        <f>'Données projet'!D132</f>
        <v>27</v>
      </c>
      <c r="C134" s="200">
        <v>100</v>
      </c>
      <c r="D134" s="187">
        <f t="shared" si="7"/>
        <v>2700</v>
      </c>
      <c r="E134" s="202"/>
      <c r="F134" s="259"/>
      <c r="G134" s="219"/>
      <c r="H134" s="199"/>
      <c r="I134" s="200"/>
      <c r="J134" s="5"/>
      <c r="K134" s="179"/>
      <c r="Q134" s="26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88">
        <f>'Données projet'!A133</f>
        <v>150</v>
      </c>
      <c r="B135" s="189">
        <f>'Données projet'!D133</f>
        <v>293</v>
      </c>
      <c r="C135" s="200">
        <v>150</v>
      </c>
      <c r="D135" s="187">
        <f t="shared" si="7"/>
        <v>43950</v>
      </c>
      <c r="E135" s="202"/>
      <c r="F135" s="259"/>
      <c r="G135" s="219"/>
      <c r="H135" s="199"/>
      <c r="I135" s="200"/>
      <c r="J135" s="5"/>
      <c r="K135" s="179"/>
      <c r="Q135" s="26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7"/>
      <c r="G136" s="219"/>
      <c r="H136" s="199"/>
      <c r="I136" s="200"/>
      <c r="J136" s="5"/>
      <c r="K136" s="179"/>
      <c r="L136" s="5"/>
      <c r="M136" s="5"/>
      <c r="N136" s="5"/>
      <c r="Q136" s="26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7"/>
      <c r="G137" s="219"/>
      <c r="H137" s="199"/>
      <c r="I137" s="200"/>
      <c r="J137" s="5"/>
      <c r="K137" s="179"/>
      <c r="L137" s="5"/>
      <c r="M137" s="5"/>
      <c r="N137" s="5"/>
      <c r="Q137" s="26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2" t="str">
        <f>IF('Données projet'!B13="","",'Données projet'!B13)</f>
        <v>Alisier torminal</v>
      </c>
      <c r="C138" s="5"/>
      <c r="D138" s="5"/>
      <c r="E138" s="5"/>
      <c r="F138" s="257"/>
      <c r="G138" s="219"/>
      <c r="H138" s="199"/>
      <c r="I138" s="200"/>
      <c r="J138" s="5"/>
      <c r="K138" s="179"/>
      <c r="L138" s="5"/>
      <c r="M138" s="5"/>
      <c r="N138" s="5"/>
      <c r="Q138" s="26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7"/>
      <c r="G139" s="219"/>
      <c r="H139" s="199"/>
      <c r="I139" s="200"/>
      <c r="J139" s="5"/>
      <c r="K139" s="179"/>
      <c r="L139" s="5"/>
      <c r="M139" s="5"/>
      <c r="N139" s="5"/>
      <c r="Q139" s="26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3" t="s">
        <v>180</v>
      </c>
      <c r="B140" s="51" t="s">
        <v>256</v>
      </c>
      <c r="C140" s="51" t="s">
        <v>255</v>
      </c>
      <c r="D140" s="253" t="s">
        <v>252</v>
      </c>
      <c r="E140" s="253" t="s">
        <v>320</v>
      </c>
      <c r="F140" s="258"/>
      <c r="G140" s="219"/>
      <c r="H140" s="199"/>
      <c r="I140" s="200"/>
      <c r="J140" s="5"/>
      <c r="K140" s="179"/>
      <c r="L140" s="5"/>
      <c r="M140" s="5"/>
      <c r="N140" s="5"/>
      <c r="Q140" s="26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6">
        <v>0</v>
      </c>
      <c r="B141" s="209" t="s">
        <v>132</v>
      </c>
      <c r="C141" s="208" t="s">
        <v>132</v>
      </c>
      <c r="D141" s="207" t="s">
        <v>132</v>
      </c>
      <c r="E141" s="202"/>
      <c r="F141" s="258"/>
      <c r="G141" s="219"/>
      <c r="H141" s="199"/>
      <c r="I141" s="200"/>
      <c r="J141" s="5"/>
      <c r="K141" s="179"/>
      <c r="L141" s="5"/>
      <c r="M141" s="5"/>
      <c r="N141" s="5"/>
      <c r="Q141" s="26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6">
        <v>1</v>
      </c>
      <c r="B142" s="209" t="s">
        <v>132</v>
      </c>
      <c r="C142" s="208" t="s">
        <v>132</v>
      </c>
      <c r="D142" s="207" t="s">
        <v>132</v>
      </c>
      <c r="E142" s="202"/>
      <c r="F142" s="258"/>
      <c r="G142" s="217"/>
      <c r="H142" s="199"/>
      <c r="I142" s="200"/>
      <c r="J142" s="5"/>
      <c r="K142" s="179"/>
      <c r="L142" s="5"/>
      <c r="M142" s="5"/>
      <c r="N142" s="5"/>
      <c r="Q142" s="26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6">
        <v>2</v>
      </c>
      <c r="B143" s="209" t="s">
        <v>132</v>
      </c>
      <c r="C143" s="208" t="s">
        <v>132</v>
      </c>
      <c r="D143" s="207" t="s">
        <v>132</v>
      </c>
      <c r="E143" s="202"/>
      <c r="F143" s="258"/>
      <c r="G143" s="217"/>
      <c r="H143" s="199"/>
      <c r="I143" s="200"/>
      <c r="J143" s="5"/>
      <c r="K143" s="179"/>
      <c r="L143" s="5"/>
      <c r="M143" s="5"/>
      <c r="N143" s="5"/>
      <c r="Q143" s="26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6">
        <v>3</v>
      </c>
      <c r="B144" s="209" t="s">
        <v>132</v>
      </c>
      <c r="C144" s="208" t="s">
        <v>132</v>
      </c>
      <c r="D144" s="207" t="s">
        <v>132</v>
      </c>
      <c r="E144" s="202"/>
      <c r="F144" s="258"/>
      <c r="G144" s="217"/>
      <c r="H144" s="199"/>
      <c r="I144" s="200"/>
      <c r="J144" s="5"/>
      <c r="K144" s="179"/>
      <c r="L144" s="5"/>
      <c r="M144" s="5"/>
      <c r="N144" s="5"/>
      <c r="Q144" s="26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6">
        <v>4</v>
      </c>
      <c r="B145" s="209" t="s">
        <v>132</v>
      </c>
      <c r="C145" s="208" t="s">
        <v>132</v>
      </c>
      <c r="D145" s="207" t="s">
        <v>132</v>
      </c>
      <c r="E145" s="202"/>
      <c r="F145" s="258"/>
      <c r="G145" s="217"/>
      <c r="H145" s="199"/>
      <c r="I145" s="200"/>
      <c r="J145" s="5"/>
      <c r="K145" s="179"/>
      <c r="L145" s="5"/>
      <c r="M145" s="5"/>
      <c r="N145" s="5"/>
      <c r="Q145" s="26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6">
        <v>5</v>
      </c>
      <c r="B146" s="209" t="s">
        <v>132</v>
      </c>
      <c r="C146" s="208" t="s">
        <v>132</v>
      </c>
      <c r="D146" s="207" t="s">
        <v>132</v>
      </c>
      <c r="E146" s="202"/>
      <c r="F146" s="258"/>
      <c r="G146" s="218"/>
      <c r="H146" s="199"/>
      <c r="I146" s="200"/>
      <c r="J146" s="5"/>
      <c r="K146" s="179"/>
      <c r="L146" s="5"/>
      <c r="M146" s="5"/>
      <c r="N146" s="5"/>
      <c r="Q146" s="26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3">
        <f>'Données projet'!D140</f>
        <v>0</v>
      </c>
      <c r="C147" s="200"/>
      <c r="D147" s="190">
        <f>B147*C147</f>
        <v>0</v>
      </c>
      <c r="E147" s="202"/>
      <c r="F147" s="260"/>
      <c r="G147" s="218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3">
        <f>'Données projet'!D141</f>
        <v>0</v>
      </c>
      <c r="C148" s="200">
        <v>10</v>
      </c>
      <c r="D148" s="190">
        <f t="shared" ref="D148:D166" si="8">B148*C148</f>
        <v>0</v>
      </c>
      <c r="E148" s="202"/>
      <c r="F148" s="260"/>
      <c r="G148" s="218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3">
        <f>'Données projet'!D142</f>
        <v>29</v>
      </c>
      <c r="C149" s="200"/>
      <c r="D149" s="190">
        <f t="shared" si="8"/>
        <v>0</v>
      </c>
      <c r="E149" s="202"/>
      <c r="F149" s="260"/>
      <c r="G149" s="218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3">
        <f>'Données projet'!D143</f>
        <v>0</v>
      </c>
      <c r="C150" s="200">
        <v>10</v>
      </c>
      <c r="D150" s="190">
        <f t="shared" si="8"/>
        <v>0</v>
      </c>
      <c r="E150" s="202"/>
      <c r="F150" s="260"/>
      <c r="G150" s="218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3">
        <f>'Données projet'!D144</f>
        <v>42</v>
      </c>
      <c r="C151" s="200"/>
      <c r="D151" s="190">
        <f t="shared" si="8"/>
        <v>0</v>
      </c>
      <c r="E151" s="202"/>
      <c r="F151" s="260"/>
      <c r="G151" s="218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3">
        <f>'Données projet'!D145</f>
        <v>0</v>
      </c>
      <c r="C152" s="200">
        <v>20</v>
      </c>
      <c r="D152" s="190">
        <f t="shared" si="8"/>
        <v>0</v>
      </c>
      <c r="E152" s="202"/>
      <c r="F152" s="260"/>
      <c r="G152" s="218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3">
        <f>'Données projet'!D146</f>
        <v>42</v>
      </c>
      <c r="C153" s="200"/>
      <c r="D153" s="190">
        <f t="shared" si="8"/>
        <v>0</v>
      </c>
      <c r="E153" s="202"/>
      <c r="F153" s="260"/>
      <c r="G153" s="214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3">
        <f>'Données projet'!D147</f>
        <v>0</v>
      </c>
      <c r="C154" s="200">
        <v>20</v>
      </c>
      <c r="D154" s="190">
        <f t="shared" si="8"/>
        <v>0</v>
      </c>
      <c r="E154" s="202"/>
      <c r="F154" s="260"/>
      <c r="G154" s="214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3">
        <f>'Données projet'!D148</f>
        <v>42</v>
      </c>
      <c r="C155" s="200"/>
      <c r="D155" s="190">
        <f t="shared" si="8"/>
        <v>0</v>
      </c>
      <c r="E155" s="202"/>
      <c r="F155" s="260"/>
      <c r="G155" s="214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3">
        <f>'Données projet'!D149</f>
        <v>0</v>
      </c>
      <c r="C156" s="200">
        <v>30</v>
      </c>
      <c r="D156" s="190">
        <f t="shared" si="8"/>
        <v>0</v>
      </c>
      <c r="E156" s="202"/>
      <c r="F156" s="260"/>
      <c r="G156" s="214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3">
        <f>'Données projet'!D150</f>
        <v>42</v>
      </c>
      <c r="C157" s="200"/>
      <c r="D157" s="190">
        <f t="shared" si="8"/>
        <v>0</v>
      </c>
      <c r="E157" s="202"/>
      <c r="F157" s="260"/>
      <c r="G157" s="214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3">
        <f>'Données projet'!D151</f>
        <v>0</v>
      </c>
      <c r="C158" s="200">
        <v>40</v>
      </c>
      <c r="D158" s="190">
        <f t="shared" si="8"/>
        <v>0</v>
      </c>
      <c r="E158" s="202"/>
      <c r="F158" s="260"/>
      <c r="G158" s="214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3">
        <f>'Données projet'!D152</f>
        <v>42</v>
      </c>
      <c r="C159" s="200"/>
      <c r="D159" s="190">
        <f t="shared" si="8"/>
        <v>0</v>
      </c>
      <c r="E159" s="202"/>
      <c r="F159" s="260"/>
      <c r="G159" s="214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3">
        <f>'Données projet'!D153</f>
        <v>42</v>
      </c>
      <c r="C160" s="200">
        <v>50</v>
      </c>
      <c r="D160" s="190">
        <f t="shared" si="8"/>
        <v>2100</v>
      </c>
      <c r="E160" s="202"/>
      <c r="F160" s="260"/>
      <c r="G160" s="214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3">
        <f>'Données projet'!D154</f>
        <v>42</v>
      </c>
      <c r="C161" s="200">
        <v>60</v>
      </c>
      <c r="D161" s="190">
        <f t="shared" si="8"/>
        <v>2520</v>
      </c>
      <c r="E161" s="202"/>
      <c r="F161" s="260"/>
      <c r="G161" s="214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3">
        <f>'Données projet'!D155</f>
        <v>39</v>
      </c>
      <c r="C162" s="200">
        <v>70</v>
      </c>
      <c r="D162" s="190">
        <f t="shared" si="8"/>
        <v>2730</v>
      </c>
      <c r="E162" s="202"/>
      <c r="F162" s="260"/>
      <c r="G162" s="214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3">
        <f>'Données projet'!D156</f>
        <v>35</v>
      </c>
      <c r="C163" s="200">
        <v>80</v>
      </c>
      <c r="D163" s="190">
        <f t="shared" si="8"/>
        <v>2800</v>
      </c>
      <c r="E163" s="202"/>
      <c r="F163" s="260"/>
      <c r="G163" s="214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3">
        <f>'Données projet'!D157</f>
        <v>31</v>
      </c>
      <c r="C164" s="200">
        <v>90</v>
      </c>
      <c r="D164" s="190">
        <f t="shared" si="8"/>
        <v>2790</v>
      </c>
      <c r="E164" s="202"/>
      <c r="F164" s="260"/>
      <c r="G164" s="214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3">
        <f>'Données projet'!D158</f>
        <v>27</v>
      </c>
      <c r="C165" s="200">
        <v>100</v>
      </c>
      <c r="D165" s="190">
        <f t="shared" si="8"/>
        <v>2700</v>
      </c>
      <c r="E165" s="202"/>
      <c r="F165" s="260"/>
      <c r="G165" s="214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3">
        <f>'Données projet'!D159</f>
        <v>293</v>
      </c>
      <c r="C166" s="200">
        <v>150</v>
      </c>
      <c r="D166" s="190">
        <f t="shared" si="8"/>
        <v>43950</v>
      </c>
      <c r="E166" s="202"/>
      <c r="F166" s="260"/>
      <c r="G166" s="214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7"/>
      <c r="G167" s="214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7"/>
      <c r="G168" s="214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2" t="str">
        <f>IF('Données projet'!B14="","",'Données projet'!B14)</f>
        <v>Cormier</v>
      </c>
      <c r="C169" s="5"/>
      <c r="D169" s="5"/>
      <c r="E169" s="5"/>
      <c r="F169" s="257"/>
      <c r="G169" s="214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7"/>
      <c r="G170" s="214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3" t="s">
        <v>180</v>
      </c>
      <c r="B171" s="51" t="s">
        <v>256</v>
      </c>
      <c r="C171" s="51" t="s">
        <v>255</v>
      </c>
      <c r="D171" s="253" t="s">
        <v>252</v>
      </c>
      <c r="E171" s="253" t="s">
        <v>320</v>
      </c>
      <c r="F171" s="258"/>
      <c r="G171" s="214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6">
        <v>0</v>
      </c>
      <c r="B172" s="209" t="s">
        <v>132</v>
      </c>
      <c r="C172" s="208" t="s">
        <v>132</v>
      </c>
      <c r="D172" s="207" t="s">
        <v>132</v>
      </c>
      <c r="E172" s="202"/>
      <c r="F172" s="258"/>
      <c r="G172" s="214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6">
        <v>1</v>
      </c>
      <c r="B173" s="209" t="s">
        <v>132</v>
      </c>
      <c r="C173" s="208" t="s">
        <v>132</v>
      </c>
      <c r="D173" s="207" t="s">
        <v>132</v>
      </c>
      <c r="E173" s="202"/>
      <c r="F173" s="258"/>
      <c r="G173" s="217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6">
        <v>2</v>
      </c>
      <c r="B174" s="209" t="s">
        <v>132</v>
      </c>
      <c r="C174" s="208" t="s">
        <v>132</v>
      </c>
      <c r="D174" s="207" t="s">
        <v>132</v>
      </c>
      <c r="E174" s="202"/>
      <c r="F174" s="258"/>
      <c r="G174" s="217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6">
        <v>3</v>
      </c>
      <c r="B175" s="209" t="s">
        <v>132</v>
      </c>
      <c r="C175" s="208" t="s">
        <v>132</v>
      </c>
      <c r="D175" s="207" t="s">
        <v>132</v>
      </c>
      <c r="E175" s="202"/>
      <c r="F175" s="258"/>
      <c r="G175" s="217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6">
        <v>4</v>
      </c>
      <c r="B176" s="209" t="s">
        <v>132</v>
      </c>
      <c r="C176" s="208" t="s">
        <v>132</v>
      </c>
      <c r="D176" s="207" t="s">
        <v>132</v>
      </c>
      <c r="E176" s="202"/>
      <c r="F176" s="258"/>
      <c r="G176" s="217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6">
        <v>5</v>
      </c>
      <c r="B177" s="209" t="s">
        <v>132</v>
      </c>
      <c r="C177" s="208" t="s">
        <v>132</v>
      </c>
      <c r="D177" s="207" t="s">
        <v>132</v>
      </c>
      <c r="E177" s="202"/>
      <c r="F177" s="258"/>
      <c r="G177" s="218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88">
        <f>'Données projet'!A166</f>
        <v>20</v>
      </c>
      <c r="B178" s="189">
        <f>'Données projet'!D166</f>
        <v>0</v>
      </c>
      <c r="C178" s="202"/>
      <c r="D178" s="187">
        <f>B178*C178</f>
        <v>0</v>
      </c>
      <c r="E178" s="202"/>
      <c r="F178" s="259"/>
      <c r="G178" s="218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88">
        <f>'Données projet'!A167</f>
        <v>25</v>
      </c>
      <c r="B179" s="189">
        <f>'Données projet'!D167</f>
        <v>0</v>
      </c>
      <c r="C179" s="200">
        <v>10</v>
      </c>
      <c r="D179" s="187">
        <f t="shared" ref="D179:D197" si="9">B179*C179</f>
        <v>0</v>
      </c>
      <c r="E179" s="202"/>
      <c r="F179" s="259"/>
      <c r="G179" s="218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88">
        <f>'Données projet'!A168</f>
        <v>30</v>
      </c>
      <c r="B180" s="189">
        <f>'Données projet'!D168</f>
        <v>29</v>
      </c>
      <c r="C180" s="200"/>
      <c r="D180" s="187">
        <f t="shared" si="9"/>
        <v>0</v>
      </c>
      <c r="E180" s="202"/>
      <c r="F180" s="259"/>
      <c r="G180" s="218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88">
        <f>'Données projet'!A169</f>
        <v>35</v>
      </c>
      <c r="B181" s="189">
        <f>'Données projet'!D169</f>
        <v>0</v>
      </c>
      <c r="C181" s="200">
        <v>10</v>
      </c>
      <c r="D181" s="187">
        <f t="shared" si="9"/>
        <v>0</v>
      </c>
      <c r="E181" s="202"/>
      <c r="F181" s="259"/>
      <c r="G181" s="218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88">
        <f>'Données projet'!A170</f>
        <v>40</v>
      </c>
      <c r="B182" s="189">
        <f>'Données projet'!D170</f>
        <v>42</v>
      </c>
      <c r="C182" s="200"/>
      <c r="D182" s="187">
        <f t="shared" si="9"/>
        <v>0</v>
      </c>
      <c r="E182" s="202"/>
      <c r="F182" s="259"/>
      <c r="G182" s="218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88">
        <f>'Données projet'!A171</f>
        <v>45</v>
      </c>
      <c r="B183" s="189">
        <f>'Données projet'!D171</f>
        <v>0</v>
      </c>
      <c r="C183" s="200">
        <v>20</v>
      </c>
      <c r="D183" s="187">
        <f t="shared" si="9"/>
        <v>0</v>
      </c>
      <c r="E183" s="202"/>
      <c r="F183" s="259"/>
      <c r="G183" s="218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88">
        <f>'Données projet'!A172</f>
        <v>50</v>
      </c>
      <c r="B184" s="189">
        <f>'Données projet'!D172</f>
        <v>42</v>
      </c>
      <c r="C184" s="200"/>
      <c r="D184" s="187">
        <f t="shared" si="9"/>
        <v>0</v>
      </c>
      <c r="E184" s="202"/>
      <c r="F184" s="259"/>
      <c r="G184" s="219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88">
        <f>'Données projet'!A173</f>
        <v>55</v>
      </c>
      <c r="B185" s="189">
        <f>'Données projet'!D173</f>
        <v>0</v>
      </c>
      <c r="C185" s="200">
        <v>20</v>
      </c>
      <c r="D185" s="187">
        <f t="shared" si="9"/>
        <v>0</v>
      </c>
      <c r="E185" s="202"/>
      <c r="F185" s="259"/>
      <c r="G185" s="219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88">
        <f>'Données projet'!A174</f>
        <v>60</v>
      </c>
      <c r="B186" s="189">
        <f>'Données projet'!D174</f>
        <v>42</v>
      </c>
      <c r="C186" s="200"/>
      <c r="D186" s="187">
        <f t="shared" si="9"/>
        <v>0</v>
      </c>
      <c r="E186" s="202"/>
      <c r="F186" s="259"/>
      <c r="G186" s="219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88">
        <f>'Données projet'!A175</f>
        <v>65</v>
      </c>
      <c r="B187" s="189">
        <f>'Données projet'!D175</f>
        <v>0</v>
      </c>
      <c r="C187" s="200">
        <v>30</v>
      </c>
      <c r="D187" s="187">
        <f t="shared" si="9"/>
        <v>0</v>
      </c>
      <c r="E187" s="202"/>
      <c r="F187" s="259"/>
      <c r="G187" s="219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88">
        <f>'Données projet'!A176</f>
        <v>70</v>
      </c>
      <c r="B188" s="189">
        <f>'Données projet'!D176</f>
        <v>42</v>
      </c>
      <c r="C188" s="200"/>
      <c r="D188" s="187">
        <f t="shared" si="9"/>
        <v>0</v>
      </c>
      <c r="E188" s="202"/>
      <c r="F188" s="259"/>
      <c r="G188" s="219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88">
        <f>'Données projet'!A177</f>
        <v>75</v>
      </c>
      <c r="B189" s="189">
        <f>'Données projet'!D177</f>
        <v>0</v>
      </c>
      <c r="C189" s="200">
        <v>40</v>
      </c>
      <c r="D189" s="187">
        <f t="shared" si="9"/>
        <v>0</v>
      </c>
      <c r="E189" s="202"/>
      <c r="F189" s="259"/>
      <c r="G189" s="219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88">
        <f>'Données projet'!A178</f>
        <v>80</v>
      </c>
      <c r="B190" s="189">
        <f>'Données projet'!D178</f>
        <v>42</v>
      </c>
      <c r="C190" s="200"/>
      <c r="D190" s="187">
        <f t="shared" si="9"/>
        <v>0</v>
      </c>
      <c r="E190" s="202"/>
      <c r="F190" s="259"/>
      <c r="G190" s="219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88">
        <f>'Données projet'!A179</f>
        <v>90</v>
      </c>
      <c r="B191" s="189">
        <f>'Données projet'!D179</f>
        <v>42</v>
      </c>
      <c r="C191" s="200">
        <v>50</v>
      </c>
      <c r="D191" s="187">
        <f t="shared" si="9"/>
        <v>2100</v>
      </c>
      <c r="E191" s="202"/>
      <c r="F191" s="259"/>
      <c r="G191" s="219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88">
        <f>'Données projet'!A180</f>
        <v>100</v>
      </c>
      <c r="B192" s="189">
        <f>'Données projet'!D180</f>
        <v>42</v>
      </c>
      <c r="C192" s="200">
        <v>60</v>
      </c>
      <c r="D192" s="187">
        <f t="shared" si="9"/>
        <v>2520</v>
      </c>
      <c r="E192" s="202"/>
      <c r="F192" s="259"/>
      <c r="G192" s="219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88">
        <f>'Données projet'!A181</f>
        <v>110</v>
      </c>
      <c r="B193" s="189">
        <f>'Données projet'!D181</f>
        <v>39</v>
      </c>
      <c r="C193" s="200">
        <v>70</v>
      </c>
      <c r="D193" s="187">
        <f t="shared" si="9"/>
        <v>2730</v>
      </c>
      <c r="E193" s="202"/>
      <c r="F193" s="259"/>
      <c r="G193" s="219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88">
        <f>'Données projet'!A182</f>
        <v>120</v>
      </c>
      <c r="B194" s="189">
        <f>'Données projet'!D182</f>
        <v>35</v>
      </c>
      <c r="C194" s="200">
        <v>80</v>
      </c>
      <c r="D194" s="187">
        <f t="shared" si="9"/>
        <v>2800</v>
      </c>
      <c r="E194" s="202"/>
      <c r="F194" s="259"/>
      <c r="G194" s="219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88">
        <f>'Données projet'!A183</f>
        <v>130</v>
      </c>
      <c r="B195" s="189">
        <f>'Données projet'!D183</f>
        <v>31</v>
      </c>
      <c r="C195" s="200">
        <v>90</v>
      </c>
      <c r="D195" s="187">
        <f t="shared" si="9"/>
        <v>2790</v>
      </c>
      <c r="E195" s="202"/>
      <c r="F195" s="259"/>
      <c r="G195" s="219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88">
        <f>'Données projet'!A184</f>
        <v>140</v>
      </c>
      <c r="B196" s="189">
        <f>'Données projet'!D184</f>
        <v>27</v>
      </c>
      <c r="C196" s="200">
        <v>100</v>
      </c>
      <c r="D196" s="187">
        <f t="shared" si="9"/>
        <v>2700</v>
      </c>
      <c r="E196" s="202"/>
      <c r="F196" s="259"/>
      <c r="G196" s="219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88">
        <f>'Données projet'!A185</f>
        <v>150</v>
      </c>
      <c r="B197" s="189">
        <f>'Données projet'!D185</f>
        <v>293</v>
      </c>
      <c r="C197" s="200">
        <v>150</v>
      </c>
      <c r="D197" s="187">
        <f t="shared" si="9"/>
        <v>43950</v>
      </c>
      <c r="E197" s="202"/>
      <c r="F197" s="259"/>
      <c r="G197" s="219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7"/>
      <c r="G198" s="219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7"/>
      <c r="G199" s="219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2" t="str">
        <f>IF('Données projet'!$B$15="","",'Données projet'!$B$15)</f>
        <v/>
      </c>
      <c r="C200" s="5"/>
      <c r="D200" s="5"/>
      <c r="E200" s="5"/>
      <c r="F200" s="257"/>
      <c r="G200" s="219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7"/>
      <c r="G201" s="219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3" t="s">
        <v>180</v>
      </c>
      <c r="B202" s="51" t="s">
        <v>256</v>
      </c>
      <c r="C202" s="51" t="s">
        <v>255</v>
      </c>
      <c r="D202" s="253" t="s">
        <v>252</v>
      </c>
      <c r="E202" s="253" t="s">
        <v>320</v>
      </c>
      <c r="F202" s="258"/>
      <c r="G202" s="219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6">
        <v>0</v>
      </c>
      <c r="B203" s="209" t="s">
        <v>132</v>
      </c>
      <c r="C203" s="208" t="s">
        <v>132</v>
      </c>
      <c r="D203" s="207" t="s">
        <v>132</v>
      </c>
      <c r="E203" s="202"/>
      <c r="F203" s="258"/>
      <c r="G203" s="219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6">
        <v>1</v>
      </c>
      <c r="B204" s="209" t="s">
        <v>132</v>
      </c>
      <c r="C204" s="208" t="s">
        <v>132</v>
      </c>
      <c r="D204" s="207" t="s">
        <v>132</v>
      </c>
      <c r="E204" s="202"/>
      <c r="F204" s="258"/>
      <c r="G204" s="217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6">
        <v>2</v>
      </c>
      <c r="B205" s="209" t="s">
        <v>132</v>
      </c>
      <c r="C205" s="208" t="s">
        <v>132</v>
      </c>
      <c r="D205" s="207" t="s">
        <v>132</v>
      </c>
      <c r="E205" s="202"/>
      <c r="F205" s="258"/>
      <c r="G205" s="217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6">
        <v>3</v>
      </c>
      <c r="B206" s="209" t="s">
        <v>132</v>
      </c>
      <c r="C206" s="208" t="s">
        <v>132</v>
      </c>
      <c r="D206" s="207" t="s">
        <v>132</v>
      </c>
      <c r="E206" s="202"/>
      <c r="F206" s="258"/>
      <c r="G206" s="217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6">
        <v>4</v>
      </c>
      <c r="B207" s="209" t="s">
        <v>132</v>
      </c>
      <c r="C207" s="208" t="s">
        <v>132</v>
      </c>
      <c r="D207" s="207" t="s">
        <v>132</v>
      </c>
      <c r="E207" s="202"/>
      <c r="F207" s="258"/>
      <c r="G207" s="217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6">
        <v>5</v>
      </c>
      <c r="B208" s="209" t="s">
        <v>132</v>
      </c>
      <c r="C208" s="208" t="s">
        <v>132</v>
      </c>
      <c r="D208" s="207" t="s">
        <v>132</v>
      </c>
      <c r="E208" s="202"/>
      <c r="F208" s="258"/>
      <c r="G208" s="218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88">
        <f>'Données projet'!A192</f>
        <v>0</v>
      </c>
      <c r="B209" s="189">
        <f>'Données projet'!D192</f>
        <v>0</v>
      </c>
      <c r="C209" s="202"/>
      <c r="D209" s="187">
        <f>B209*C209</f>
        <v>0</v>
      </c>
      <c r="E209" s="202"/>
      <c r="F209" s="259"/>
      <c r="G209" s="218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88">
        <f>'Données projet'!A193</f>
        <v>0</v>
      </c>
      <c r="B210" s="189">
        <f>'Données projet'!D193</f>
        <v>0</v>
      </c>
      <c r="C210" s="202"/>
      <c r="D210" s="187">
        <f t="shared" ref="D210:D228" si="10">B210*C210</f>
        <v>0</v>
      </c>
      <c r="E210" s="202"/>
      <c r="F210" s="259"/>
      <c r="G210" s="218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88">
        <f>'Données projet'!A194</f>
        <v>0</v>
      </c>
      <c r="B211" s="189">
        <f>'Données projet'!D194</f>
        <v>0</v>
      </c>
      <c r="C211" s="202"/>
      <c r="D211" s="187">
        <f t="shared" si="10"/>
        <v>0</v>
      </c>
      <c r="E211" s="202"/>
      <c r="F211" s="259"/>
      <c r="G211" s="218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88">
        <f>'Données projet'!A195</f>
        <v>0</v>
      </c>
      <c r="B212" s="189">
        <f>'Données projet'!D195</f>
        <v>0</v>
      </c>
      <c r="C212" s="202"/>
      <c r="D212" s="187">
        <f t="shared" si="10"/>
        <v>0</v>
      </c>
      <c r="E212" s="202"/>
      <c r="F212" s="259"/>
      <c r="G212" s="218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88">
        <f>'Données projet'!A196</f>
        <v>0</v>
      </c>
      <c r="B213" s="189">
        <f>'Données projet'!D196</f>
        <v>0</v>
      </c>
      <c r="C213" s="202"/>
      <c r="D213" s="187">
        <f t="shared" si="10"/>
        <v>0</v>
      </c>
      <c r="E213" s="202"/>
      <c r="F213" s="259"/>
      <c r="G213" s="218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88">
        <f>'Données projet'!A197</f>
        <v>0</v>
      </c>
      <c r="B214" s="189">
        <f>'Données projet'!D197</f>
        <v>0</v>
      </c>
      <c r="C214" s="202"/>
      <c r="D214" s="187">
        <f t="shared" si="10"/>
        <v>0</v>
      </c>
      <c r="E214" s="202"/>
      <c r="F214" s="259"/>
      <c r="G214" s="218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88">
        <f>'Données projet'!A198</f>
        <v>0</v>
      </c>
      <c r="B215" s="189">
        <f>'Données projet'!D198</f>
        <v>0</v>
      </c>
      <c r="C215" s="202"/>
      <c r="D215" s="187">
        <f t="shared" si="10"/>
        <v>0</v>
      </c>
      <c r="E215" s="202"/>
      <c r="F215" s="259"/>
      <c r="G215" s="219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88">
        <f>'Données projet'!A199</f>
        <v>0</v>
      </c>
      <c r="B216" s="189">
        <f>'Données projet'!D199</f>
        <v>0</v>
      </c>
      <c r="C216" s="202"/>
      <c r="D216" s="187">
        <f t="shared" si="10"/>
        <v>0</v>
      </c>
      <c r="E216" s="202"/>
      <c r="F216" s="259"/>
      <c r="G216" s="219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88">
        <f>'Données projet'!A200</f>
        <v>0</v>
      </c>
      <c r="B217" s="189">
        <f>'Données projet'!D200</f>
        <v>0</v>
      </c>
      <c r="C217" s="202"/>
      <c r="D217" s="187">
        <f t="shared" si="10"/>
        <v>0</v>
      </c>
      <c r="E217" s="202"/>
      <c r="F217" s="259"/>
      <c r="G217" s="219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88">
        <f>'Données projet'!A201</f>
        <v>0</v>
      </c>
      <c r="B218" s="189">
        <f>'Données projet'!D201</f>
        <v>0</v>
      </c>
      <c r="C218" s="202"/>
      <c r="D218" s="187">
        <f t="shared" si="10"/>
        <v>0</v>
      </c>
      <c r="E218" s="202"/>
      <c r="F218" s="259"/>
      <c r="G218" s="219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88">
        <f>'Données projet'!A202</f>
        <v>0</v>
      </c>
      <c r="B219" s="189">
        <f>'Données projet'!D202</f>
        <v>0</v>
      </c>
      <c r="C219" s="202"/>
      <c r="D219" s="187">
        <f t="shared" si="10"/>
        <v>0</v>
      </c>
      <c r="E219" s="202"/>
      <c r="F219" s="259"/>
      <c r="G219" s="219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88">
        <f>'Données projet'!A203</f>
        <v>0</v>
      </c>
      <c r="B220" s="189">
        <f>'Données projet'!D203</f>
        <v>0</v>
      </c>
      <c r="C220" s="202"/>
      <c r="D220" s="187">
        <f t="shared" si="10"/>
        <v>0</v>
      </c>
      <c r="E220" s="202"/>
      <c r="F220" s="259"/>
      <c r="G220" s="219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88">
        <f>'Données projet'!A204</f>
        <v>0</v>
      </c>
      <c r="B221" s="189">
        <f>'Données projet'!D204</f>
        <v>0</v>
      </c>
      <c r="C221" s="202"/>
      <c r="D221" s="187">
        <f t="shared" si="10"/>
        <v>0</v>
      </c>
      <c r="E221" s="202"/>
      <c r="F221" s="259"/>
      <c r="G221" s="219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88">
        <f>'Données projet'!A205</f>
        <v>0</v>
      </c>
      <c r="B222" s="189">
        <f>'Données projet'!D205</f>
        <v>0</v>
      </c>
      <c r="C222" s="202"/>
      <c r="D222" s="187">
        <f t="shared" si="10"/>
        <v>0</v>
      </c>
      <c r="E222" s="202"/>
      <c r="F222" s="259"/>
      <c r="G222" s="219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88">
        <f>'Données projet'!A206</f>
        <v>0</v>
      </c>
      <c r="B223" s="189">
        <f>'Données projet'!D206</f>
        <v>0</v>
      </c>
      <c r="C223" s="202"/>
      <c r="D223" s="187">
        <f t="shared" si="10"/>
        <v>0</v>
      </c>
      <c r="E223" s="202"/>
      <c r="F223" s="259"/>
      <c r="G223" s="219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88">
        <f>'Données projet'!A207</f>
        <v>0</v>
      </c>
      <c r="B224" s="189">
        <f>'Données projet'!D207</f>
        <v>0</v>
      </c>
      <c r="C224" s="202"/>
      <c r="D224" s="187">
        <f t="shared" si="10"/>
        <v>0</v>
      </c>
      <c r="E224" s="202"/>
      <c r="F224" s="259"/>
      <c r="G224" s="219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88">
        <f>'Données projet'!A208</f>
        <v>0</v>
      </c>
      <c r="B225" s="189">
        <f>'Données projet'!D208</f>
        <v>0</v>
      </c>
      <c r="C225" s="202"/>
      <c r="D225" s="187">
        <f t="shared" si="10"/>
        <v>0</v>
      </c>
      <c r="E225" s="202"/>
      <c r="F225" s="259"/>
      <c r="G225" s="219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88">
        <f>'Données projet'!A209</f>
        <v>0</v>
      </c>
      <c r="B226" s="189">
        <f>'Données projet'!D209</f>
        <v>0</v>
      </c>
      <c r="C226" s="202"/>
      <c r="D226" s="187">
        <f t="shared" si="10"/>
        <v>0</v>
      </c>
      <c r="E226" s="202"/>
      <c r="F226" s="259"/>
      <c r="G226" s="219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88">
        <f>'Données projet'!A210</f>
        <v>0</v>
      </c>
      <c r="B227" s="189">
        <f>'Données projet'!D210</f>
        <v>0</v>
      </c>
      <c r="C227" s="202"/>
      <c r="D227" s="187">
        <f t="shared" si="10"/>
        <v>0</v>
      </c>
      <c r="E227" s="202"/>
      <c r="F227" s="259"/>
      <c r="G227" s="219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88">
        <f>'Données projet'!A211</f>
        <v>0</v>
      </c>
      <c r="B228" s="189">
        <f>'Données projet'!D211</f>
        <v>0</v>
      </c>
      <c r="C228" s="202"/>
      <c r="D228" s="187">
        <f t="shared" si="10"/>
        <v>0</v>
      </c>
      <c r="E228" s="202"/>
      <c r="F228" s="259"/>
      <c r="G228" s="219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7"/>
      <c r="G229" s="219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7"/>
      <c r="G230" s="219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7"/>
      <c r="G231" s="219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7"/>
      <c r="G232" s="219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3" t="s">
        <v>180</v>
      </c>
      <c r="B233" s="51" t="s">
        <v>256</v>
      </c>
      <c r="C233" s="51" t="s">
        <v>255</v>
      </c>
      <c r="D233" s="253" t="s">
        <v>252</v>
      </c>
      <c r="E233" s="253" t="s">
        <v>320</v>
      </c>
      <c r="F233" s="258"/>
      <c r="G233" s="219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6">
        <v>0</v>
      </c>
      <c r="B234" s="209" t="s">
        <v>132</v>
      </c>
      <c r="C234" s="208" t="s">
        <v>132</v>
      </c>
      <c r="D234" s="207" t="s">
        <v>132</v>
      </c>
      <c r="E234" s="202"/>
      <c r="F234" s="258"/>
      <c r="G234" s="219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6">
        <v>1</v>
      </c>
      <c r="B235" s="209" t="s">
        <v>132</v>
      </c>
      <c r="C235" s="208" t="s">
        <v>132</v>
      </c>
      <c r="D235" s="207" t="s">
        <v>132</v>
      </c>
      <c r="E235" s="202"/>
      <c r="F235" s="258"/>
      <c r="G235" s="217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6">
        <v>2</v>
      </c>
      <c r="B236" s="209" t="s">
        <v>132</v>
      </c>
      <c r="C236" s="208" t="s">
        <v>132</v>
      </c>
      <c r="D236" s="207" t="s">
        <v>132</v>
      </c>
      <c r="E236" s="202"/>
      <c r="F236" s="258"/>
      <c r="G236" s="217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6">
        <v>3</v>
      </c>
      <c r="B237" s="209" t="s">
        <v>132</v>
      </c>
      <c r="C237" s="208" t="s">
        <v>132</v>
      </c>
      <c r="D237" s="207" t="s">
        <v>132</v>
      </c>
      <c r="E237" s="202"/>
      <c r="F237" s="258"/>
      <c r="G237" s="217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6">
        <v>4</v>
      </c>
      <c r="B238" s="209" t="s">
        <v>132</v>
      </c>
      <c r="C238" s="208" t="s">
        <v>132</v>
      </c>
      <c r="D238" s="207" t="s">
        <v>132</v>
      </c>
      <c r="E238" s="202"/>
      <c r="F238" s="258"/>
      <c r="G238" s="217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6">
        <v>5</v>
      </c>
      <c r="B239" s="209" t="s">
        <v>132</v>
      </c>
      <c r="C239" s="208" t="s">
        <v>132</v>
      </c>
      <c r="D239" s="207" t="s">
        <v>132</v>
      </c>
      <c r="E239" s="202"/>
      <c r="F239" s="258"/>
      <c r="G239" s="218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88">
        <f>'Données projet'!A218</f>
        <v>0</v>
      </c>
      <c r="B240" s="189">
        <f>'Données projet'!D218</f>
        <v>0</v>
      </c>
      <c r="C240" s="202"/>
      <c r="D240" s="187">
        <f>B240*C240</f>
        <v>0</v>
      </c>
      <c r="E240" s="202"/>
      <c r="F240" s="259"/>
      <c r="G240" s="218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88">
        <f>'Données projet'!A219</f>
        <v>0</v>
      </c>
      <c r="B241" s="189">
        <f>'Données projet'!D219</f>
        <v>0</v>
      </c>
      <c r="C241" s="202"/>
      <c r="D241" s="187">
        <f t="shared" ref="D241:D259" si="11">B241*C241</f>
        <v>0</v>
      </c>
      <c r="E241" s="202"/>
      <c r="F241" s="259"/>
      <c r="G241" s="218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88">
        <f>'Données projet'!A220</f>
        <v>0</v>
      </c>
      <c r="B242" s="189">
        <f>'Données projet'!D220</f>
        <v>0</v>
      </c>
      <c r="C242" s="202"/>
      <c r="D242" s="187">
        <f t="shared" si="11"/>
        <v>0</v>
      </c>
      <c r="E242" s="202"/>
      <c r="F242" s="259"/>
      <c r="G242" s="218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88">
        <f>'Données projet'!A221</f>
        <v>0</v>
      </c>
      <c r="B243" s="189">
        <f>'Données projet'!D221</f>
        <v>0</v>
      </c>
      <c r="C243" s="202"/>
      <c r="D243" s="187">
        <f t="shared" si="11"/>
        <v>0</v>
      </c>
      <c r="E243" s="202"/>
      <c r="F243" s="259"/>
      <c r="G243" s="218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88">
        <f>'Données projet'!A222</f>
        <v>0</v>
      </c>
      <c r="B244" s="189">
        <f>'Données projet'!D222</f>
        <v>0</v>
      </c>
      <c r="C244" s="202"/>
      <c r="D244" s="187">
        <f t="shared" si="11"/>
        <v>0</v>
      </c>
      <c r="E244" s="202"/>
      <c r="F244" s="259"/>
      <c r="G244" s="218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88">
        <f>'Données projet'!A223</f>
        <v>0</v>
      </c>
      <c r="B245" s="189">
        <f>'Données projet'!D223</f>
        <v>0</v>
      </c>
      <c r="C245" s="202"/>
      <c r="D245" s="187">
        <f t="shared" si="11"/>
        <v>0</v>
      </c>
      <c r="E245" s="202"/>
      <c r="F245" s="259"/>
      <c r="G245" s="218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88">
        <f>'Données projet'!A224</f>
        <v>0</v>
      </c>
      <c r="B246" s="189">
        <f>'Données projet'!D224</f>
        <v>0</v>
      </c>
      <c r="C246" s="202"/>
      <c r="D246" s="187">
        <f t="shared" si="11"/>
        <v>0</v>
      </c>
      <c r="E246" s="202"/>
      <c r="F246" s="259"/>
      <c r="G246" s="219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88">
        <f>'Données projet'!A225</f>
        <v>0</v>
      </c>
      <c r="B247" s="189">
        <f>'Données projet'!D225</f>
        <v>0</v>
      </c>
      <c r="C247" s="202"/>
      <c r="D247" s="187">
        <f t="shared" si="11"/>
        <v>0</v>
      </c>
      <c r="E247" s="202"/>
      <c r="F247" s="259"/>
      <c r="G247" s="219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88">
        <f>'Données projet'!A226</f>
        <v>0</v>
      </c>
      <c r="B248" s="189">
        <f>'Données projet'!D226</f>
        <v>0</v>
      </c>
      <c r="C248" s="202"/>
      <c r="D248" s="187">
        <f t="shared" si="11"/>
        <v>0</v>
      </c>
      <c r="E248" s="202"/>
      <c r="F248" s="259"/>
      <c r="G248" s="219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88">
        <f>'Données projet'!A227</f>
        <v>0</v>
      </c>
      <c r="B249" s="189">
        <f>'Données projet'!D227</f>
        <v>0</v>
      </c>
      <c r="C249" s="202"/>
      <c r="D249" s="187">
        <f t="shared" si="11"/>
        <v>0</v>
      </c>
      <c r="E249" s="202"/>
      <c r="F249" s="259"/>
      <c r="G249" s="219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88">
        <f>'Données projet'!A228</f>
        <v>0</v>
      </c>
      <c r="B250" s="189">
        <f>'Données projet'!D228</f>
        <v>0</v>
      </c>
      <c r="C250" s="202"/>
      <c r="D250" s="187">
        <f t="shared" si="11"/>
        <v>0</v>
      </c>
      <c r="E250" s="202"/>
      <c r="F250" s="259"/>
      <c r="G250" s="219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88">
        <f>'Données projet'!A229</f>
        <v>0</v>
      </c>
      <c r="B251" s="189">
        <f>'Données projet'!D229</f>
        <v>0</v>
      </c>
      <c r="C251" s="202"/>
      <c r="D251" s="187">
        <f t="shared" si="11"/>
        <v>0</v>
      </c>
      <c r="E251" s="202"/>
      <c r="F251" s="259"/>
      <c r="G251" s="219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88">
        <f>'Données projet'!A230</f>
        <v>0</v>
      </c>
      <c r="B252" s="189">
        <f>'Données projet'!D230</f>
        <v>0</v>
      </c>
      <c r="C252" s="202"/>
      <c r="D252" s="187">
        <f t="shared" si="11"/>
        <v>0</v>
      </c>
      <c r="E252" s="202"/>
      <c r="F252" s="259"/>
      <c r="G252" s="219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88">
        <f>'Données projet'!A231</f>
        <v>0</v>
      </c>
      <c r="B253" s="189">
        <f>'Données projet'!D231</f>
        <v>0</v>
      </c>
      <c r="C253" s="202"/>
      <c r="D253" s="187">
        <f t="shared" si="11"/>
        <v>0</v>
      </c>
      <c r="E253" s="202"/>
      <c r="F253" s="259"/>
      <c r="G253" s="219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88">
        <f>'Données projet'!A232</f>
        <v>0</v>
      </c>
      <c r="B254" s="189">
        <f>'Données projet'!D232</f>
        <v>0</v>
      </c>
      <c r="C254" s="202"/>
      <c r="D254" s="187">
        <f t="shared" si="11"/>
        <v>0</v>
      </c>
      <c r="E254" s="202"/>
      <c r="F254" s="259"/>
      <c r="G254" s="219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88">
        <f>'Données projet'!A233</f>
        <v>0</v>
      </c>
      <c r="B255" s="189">
        <f>'Données projet'!D233</f>
        <v>0</v>
      </c>
      <c r="C255" s="202"/>
      <c r="D255" s="187">
        <f t="shared" si="11"/>
        <v>0</v>
      </c>
      <c r="E255" s="202"/>
      <c r="F255" s="259"/>
      <c r="G255" s="219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88">
        <f>'Données projet'!A234</f>
        <v>0</v>
      </c>
      <c r="B256" s="189">
        <f>'Données projet'!D234</f>
        <v>0</v>
      </c>
      <c r="C256" s="202"/>
      <c r="D256" s="187">
        <f t="shared" si="11"/>
        <v>0</v>
      </c>
      <c r="E256" s="202"/>
      <c r="F256" s="259"/>
      <c r="G256" s="219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88">
        <f>'Données projet'!A235</f>
        <v>0</v>
      </c>
      <c r="B257" s="189">
        <f>'Données projet'!D235</f>
        <v>0</v>
      </c>
      <c r="C257" s="202"/>
      <c r="D257" s="187">
        <f t="shared" si="11"/>
        <v>0</v>
      </c>
      <c r="E257" s="202"/>
      <c r="F257" s="259"/>
      <c r="G257" s="219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88">
        <f>'Données projet'!A236</f>
        <v>0</v>
      </c>
      <c r="B258" s="189">
        <f>'Données projet'!D236</f>
        <v>0</v>
      </c>
      <c r="C258" s="202"/>
      <c r="D258" s="187">
        <f t="shared" si="11"/>
        <v>0</v>
      </c>
      <c r="E258" s="202"/>
      <c r="F258" s="259"/>
      <c r="G258" s="219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88">
        <f>'Données projet'!A237</f>
        <v>0</v>
      </c>
      <c r="B259" s="189">
        <f>'Données projet'!D237</f>
        <v>0</v>
      </c>
      <c r="C259" s="202"/>
      <c r="D259" s="187">
        <f t="shared" si="11"/>
        <v>0</v>
      </c>
      <c r="E259" s="202"/>
      <c r="F259" s="259"/>
      <c r="G259" s="219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7"/>
      <c r="G260" s="219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7"/>
      <c r="G261" s="219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7"/>
      <c r="G262" s="219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7"/>
      <c r="G263" s="219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3" t="s">
        <v>180</v>
      </c>
      <c r="B264" s="51" t="s">
        <v>256</v>
      </c>
      <c r="C264" s="51" t="s">
        <v>255</v>
      </c>
      <c r="D264" s="253" t="s">
        <v>252</v>
      </c>
      <c r="E264" s="253" t="s">
        <v>320</v>
      </c>
      <c r="F264" s="258"/>
      <c r="G264" s="219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6">
        <v>0</v>
      </c>
      <c r="B265" s="209" t="s">
        <v>132</v>
      </c>
      <c r="C265" s="208" t="s">
        <v>132</v>
      </c>
      <c r="D265" s="207" t="s">
        <v>132</v>
      </c>
      <c r="E265" s="202"/>
      <c r="F265" s="258"/>
      <c r="G265" s="219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6">
        <v>1</v>
      </c>
      <c r="B266" s="209" t="s">
        <v>132</v>
      </c>
      <c r="C266" s="208" t="s">
        <v>132</v>
      </c>
      <c r="D266" s="207" t="s">
        <v>132</v>
      </c>
      <c r="E266" s="202"/>
      <c r="F266" s="258"/>
      <c r="G266" s="217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6">
        <v>2</v>
      </c>
      <c r="B267" s="209" t="s">
        <v>132</v>
      </c>
      <c r="C267" s="208" t="s">
        <v>132</v>
      </c>
      <c r="D267" s="207" t="s">
        <v>132</v>
      </c>
      <c r="E267" s="202"/>
      <c r="F267" s="258"/>
      <c r="G267" s="217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6">
        <v>3</v>
      </c>
      <c r="B268" s="209" t="s">
        <v>132</v>
      </c>
      <c r="C268" s="208" t="s">
        <v>132</v>
      </c>
      <c r="D268" s="207" t="s">
        <v>132</v>
      </c>
      <c r="E268" s="202"/>
      <c r="F268" s="258"/>
      <c r="G268" s="217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6">
        <v>4</v>
      </c>
      <c r="B269" s="209" t="s">
        <v>132</v>
      </c>
      <c r="C269" s="208" t="s">
        <v>132</v>
      </c>
      <c r="D269" s="207" t="s">
        <v>132</v>
      </c>
      <c r="E269" s="202"/>
      <c r="F269" s="258"/>
      <c r="G269" s="217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6">
        <v>5</v>
      </c>
      <c r="B270" s="209" t="s">
        <v>132</v>
      </c>
      <c r="C270" s="208" t="s">
        <v>132</v>
      </c>
      <c r="D270" s="207" t="s">
        <v>132</v>
      </c>
      <c r="E270" s="202"/>
      <c r="F270" s="258"/>
      <c r="G270" s="218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88">
        <f>'Données projet'!A244</f>
        <v>0</v>
      </c>
      <c r="B271" s="189">
        <f>'Données projet'!D244</f>
        <v>0</v>
      </c>
      <c r="C271" s="202"/>
      <c r="D271" s="187">
        <f>B271*C271</f>
        <v>0</v>
      </c>
      <c r="E271" s="202"/>
      <c r="F271" s="259"/>
      <c r="G271" s="218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88">
        <f>'Données projet'!A245</f>
        <v>0</v>
      </c>
      <c r="B272" s="189">
        <f>'Données projet'!D245</f>
        <v>0</v>
      </c>
      <c r="C272" s="202"/>
      <c r="D272" s="187">
        <f t="shared" ref="D272:D290" si="12">B272*C272</f>
        <v>0</v>
      </c>
      <c r="E272" s="202"/>
      <c r="F272" s="259"/>
      <c r="G272" s="218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88">
        <f>'Données projet'!A246</f>
        <v>0</v>
      </c>
      <c r="B273" s="189">
        <f>'Données projet'!D246</f>
        <v>0</v>
      </c>
      <c r="C273" s="202"/>
      <c r="D273" s="187">
        <f t="shared" si="12"/>
        <v>0</v>
      </c>
      <c r="E273" s="202"/>
      <c r="F273" s="259"/>
      <c r="G273" s="218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88">
        <f>'Données projet'!A247</f>
        <v>0</v>
      </c>
      <c r="B274" s="189">
        <f>'Données projet'!D247</f>
        <v>0</v>
      </c>
      <c r="C274" s="202"/>
      <c r="D274" s="187">
        <f t="shared" si="12"/>
        <v>0</v>
      </c>
      <c r="E274" s="202"/>
      <c r="F274" s="259"/>
      <c r="G274" s="218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88">
        <f>'Données projet'!A248</f>
        <v>0</v>
      </c>
      <c r="B275" s="189">
        <f>'Données projet'!D248</f>
        <v>0</v>
      </c>
      <c r="C275" s="202"/>
      <c r="D275" s="187">
        <f t="shared" si="12"/>
        <v>0</v>
      </c>
      <c r="E275" s="202"/>
      <c r="F275" s="259"/>
      <c r="G275" s="218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88">
        <f>'Données projet'!A249</f>
        <v>0</v>
      </c>
      <c r="B276" s="189">
        <f>'Données projet'!D249</f>
        <v>0</v>
      </c>
      <c r="C276" s="202"/>
      <c r="D276" s="187">
        <f t="shared" si="12"/>
        <v>0</v>
      </c>
      <c r="E276" s="202"/>
      <c r="F276" s="259"/>
      <c r="G276" s="218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88">
        <f>'Données projet'!A250</f>
        <v>0</v>
      </c>
      <c r="B277" s="189">
        <f>'Données projet'!D250</f>
        <v>0</v>
      </c>
      <c r="C277" s="202"/>
      <c r="D277" s="187">
        <f t="shared" si="12"/>
        <v>0</v>
      </c>
      <c r="E277" s="202"/>
      <c r="F277" s="259"/>
      <c r="G277" s="219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88">
        <f>'Données projet'!A251</f>
        <v>0</v>
      </c>
      <c r="B278" s="189">
        <f>'Données projet'!D251</f>
        <v>0</v>
      </c>
      <c r="C278" s="202"/>
      <c r="D278" s="187">
        <f t="shared" si="12"/>
        <v>0</v>
      </c>
      <c r="E278" s="202"/>
      <c r="F278" s="259"/>
      <c r="G278" s="219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88">
        <f>'Données projet'!A252</f>
        <v>0</v>
      </c>
      <c r="B279" s="189">
        <f>'Données projet'!D252</f>
        <v>0</v>
      </c>
      <c r="C279" s="202"/>
      <c r="D279" s="187">
        <f t="shared" si="12"/>
        <v>0</v>
      </c>
      <c r="E279" s="202"/>
      <c r="F279" s="259"/>
      <c r="G279" s="219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88">
        <f>'Données projet'!A253</f>
        <v>0</v>
      </c>
      <c r="B280" s="189">
        <f>'Données projet'!D253</f>
        <v>0</v>
      </c>
      <c r="C280" s="202"/>
      <c r="D280" s="187">
        <f t="shared" si="12"/>
        <v>0</v>
      </c>
      <c r="E280" s="202"/>
      <c r="F280" s="259"/>
      <c r="G280" s="219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88">
        <f>'Données projet'!A254</f>
        <v>0</v>
      </c>
      <c r="B281" s="189">
        <f>'Données projet'!D254</f>
        <v>0</v>
      </c>
      <c r="C281" s="202"/>
      <c r="D281" s="187">
        <f t="shared" si="12"/>
        <v>0</v>
      </c>
      <c r="E281" s="202"/>
      <c r="F281" s="259"/>
      <c r="G281" s="219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88">
        <f>'Données projet'!A255</f>
        <v>0</v>
      </c>
      <c r="B282" s="189">
        <f>'Données projet'!D255</f>
        <v>0</v>
      </c>
      <c r="C282" s="202"/>
      <c r="D282" s="187">
        <f t="shared" si="12"/>
        <v>0</v>
      </c>
      <c r="E282" s="202"/>
      <c r="F282" s="259"/>
      <c r="G282" s="219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88">
        <f>'Données projet'!A256</f>
        <v>0</v>
      </c>
      <c r="B283" s="189">
        <f>'Données projet'!D256</f>
        <v>0</v>
      </c>
      <c r="C283" s="202"/>
      <c r="D283" s="187">
        <f t="shared" si="12"/>
        <v>0</v>
      </c>
      <c r="E283" s="202"/>
      <c r="F283" s="259"/>
      <c r="G283" s="219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88">
        <f>'Données projet'!A257</f>
        <v>0</v>
      </c>
      <c r="B284" s="189">
        <f>'Données projet'!D257</f>
        <v>0</v>
      </c>
      <c r="C284" s="202"/>
      <c r="D284" s="187">
        <f t="shared" si="12"/>
        <v>0</v>
      </c>
      <c r="E284" s="202"/>
      <c r="F284" s="259"/>
      <c r="G284" s="219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88">
        <f>'Données projet'!A258</f>
        <v>0</v>
      </c>
      <c r="B285" s="189">
        <f>'Données projet'!D258</f>
        <v>0</v>
      </c>
      <c r="C285" s="202"/>
      <c r="D285" s="187">
        <f t="shared" si="12"/>
        <v>0</v>
      </c>
      <c r="E285" s="202"/>
      <c r="F285" s="259"/>
      <c r="G285" s="219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88">
        <f>'Données projet'!A259</f>
        <v>0</v>
      </c>
      <c r="B286" s="189">
        <f>'Données projet'!D259</f>
        <v>0</v>
      </c>
      <c r="C286" s="202"/>
      <c r="D286" s="187">
        <f t="shared" si="12"/>
        <v>0</v>
      </c>
      <c r="E286" s="202"/>
      <c r="F286" s="259"/>
      <c r="G286" s="219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88">
        <f>'Données projet'!A260</f>
        <v>0</v>
      </c>
      <c r="B287" s="189">
        <f>'Données projet'!D260</f>
        <v>0</v>
      </c>
      <c r="C287" s="202"/>
      <c r="D287" s="187">
        <f t="shared" si="12"/>
        <v>0</v>
      </c>
      <c r="E287" s="202"/>
      <c r="F287" s="259"/>
      <c r="G287" s="219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88">
        <f>'Données projet'!A261</f>
        <v>0</v>
      </c>
      <c r="B288" s="189">
        <f>'Données projet'!D261</f>
        <v>0</v>
      </c>
      <c r="C288" s="202"/>
      <c r="D288" s="187">
        <f t="shared" si="12"/>
        <v>0</v>
      </c>
      <c r="E288" s="202"/>
      <c r="F288" s="259"/>
      <c r="G288" s="219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88">
        <f>'Données projet'!A262</f>
        <v>0</v>
      </c>
      <c r="B289" s="189">
        <f>'Données projet'!D262</f>
        <v>0</v>
      </c>
      <c r="C289" s="202"/>
      <c r="D289" s="187">
        <f t="shared" si="12"/>
        <v>0</v>
      </c>
      <c r="E289" s="202"/>
      <c r="F289" s="259"/>
      <c r="G289" s="219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88">
        <f>'Données projet'!A263</f>
        <v>0</v>
      </c>
      <c r="B290" s="189">
        <f>'Données projet'!D263</f>
        <v>0</v>
      </c>
      <c r="C290" s="202"/>
      <c r="D290" s="187">
        <f t="shared" si="12"/>
        <v>0</v>
      </c>
      <c r="E290" s="202"/>
      <c r="F290" s="259"/>
      <c r="G290" s="219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7"/>
      <c r="G291" s="219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7"/>
      <c r="G292" s="219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7"/>
      <c r="G293" s="219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7"/>
      <c r="G294" s="219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3" t="s">
        <v>180</v>
      </c>
      <c r="B295" s="51" t="s">
        <v>256</v>
      </c>
      <c r="C295" s="51" t="s">
        <v>255</v>
      </c>
      <c r="D295" s="253" t="s">
        <v>252</v>
      </c>
      <c r="E295" s="253" t="s">
        <v>320</v>
      </c>
      <c r="F295" s="258"/>
      <c r="G295" s="219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6">
        <v>0</v>
      </c>
      <c r="B296" s="209" t="s">
        <v>132</v>
      </c>
      <c r="C296" s="208" t="s">
        <v>132</v>
      </c>
      <c r="D296" s="207" t="s">
        <v>132</v>
      </c>
      <c r="E296" s="202"/>
      <c r="F296" s="258"/>
      <c r="G296" s="219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6">
        <v>1</v>
      </c>
      <c r="B297" s="209" t="s">
        <v>132</v>
      </c>
      <c r="C297" s="208" t="s">
        <v>132</v>
      </c>
      <c r="D297" s="207" t="s">
        <v>132</v>
      </c>
      <c r="E297" s="202"/>
      <c r="F297" s="258"/>
      <c r="G297" s="217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6">
        <v>2</v>
      </c>
      <c r="B298" s="209" t="s">
        <v>132</v>
      </c>
      <c r="C298" s="208" t="s">
        <v>132</v>
      </c>
      <c r="D298" s="207" t="s">
        <v>132</v>
      </c>
      <c r="E298" s="202"/>
      <c r="F298" s="258"/>
      <c r="G298" s="217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6">
        <v>3</v>
      </c>
      <c r="B299" s="209" t="s">
        <v>132</v>
      </c>
      <c r="C299" s="208" t="s">
        <v>132</v>
      </c>
      <c r="D299" s="207" t="s">
        <v>132</v>
      </c>
      <c r="E299" s="202"/>
      <c r="F299" s="258"/>
      <c r="G299" s="217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6">
        <v>4</v>
      </c>
      <c r="B300" s="209" t="s">
        <v>132</v>
      </c>
      <c r="C300" s="208" t="s">
        <v>132</v>
      </c>
      <c r="D300" s="207" t="s">
        <v>132</v>
      </c>
      <c r="E300" s="202"/>
      <c r="F300" s="258"/>
      <c r="G300" s="217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6">
        <v>5</v>
      </c>
      <c r="B301" s="209" t="s">
        <v>132</v>
      </c>
      <c r="C301" s="208" t="s">
        <v>132</v>
      </c>
      <c r="D301" s="207" t="s">
        <v>132</v>
      </c>
      <c r="E301" s="202"/>
      <c r="F301" s="258"/>
      <c r="G301" s="218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88">
        <f>'Données projet'!A270</f>
        <v>0</v>
      </c>
      <c r="B302" s="189">
        <f>'Données projet'!D270</f>
        <v>0</v>
      </c>
      <c r="C302" s="200"/>
      <c r="D302" s="190">
        <f>B302*C302</f>
        <v>0</v>
      </c>
      <c r="E302" s="202"/>
      <c r="F302" s="260"/>
      <c r="G302" s="218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88">
        <f>'Données projet'!A271</f>
        <v>0</v>
      </c>
      <c r="B303" s="189">
        <f>'Données projet'!D271</f>
        <v>0</v>
      </c>
      <c r="C303" s="200"/>
      <c r="D303" s="190">
        <f t="shared" ref="D303:D321" si="13">B303*C303</f>
        <v>0</v>
      </c>
      <c r="E303" s="202"/>
      <c r="F303" s="260"/>
      <c r="G303" s="218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88">
        <f>'Données projet'!A272</f>
        <v>0</v>
      </c>
      <c r="B304" s="189">
        <f>'Données projet'!D272</f>
        <v>0</v>
      </c>
      <c r="C304" s="200"/>
      <c r="D304" s="190">
        <f t="shared" si="13"/>
        <v>0</v>
      </c>
      <c r="E304" s="202"/>
      <c r="F304" s="260"/>
      <c r="G304" s="218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88">
        <f>'Données projet'!A273</f>
        <v>0</v>
      </c>
      <c r="B305" s="189">
        <f>'Données projet'!D273</f>
        <v>0</v>
      </c>
      <c r="C305" s="200"/>
      <c r="D305" s="190">
        <f t="shared" si="13"/>
        <v>0</v>
      </c>
      <c r="E305" s="202"/>
      <c r="F305" s="260"/>
      <c r="G305" s="218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88">
        <f>'Données projet'!A274</f>
        <v>0</v>
      </c>
      <c r="B306" s="189">
        <f>'Données projet'!D274</f>
        <v>0</v>
      </c>
      <c r="C306" s="200"/>
      <c r="D306" s="190">
        <f t="shared" si="13"/>
        <v>0</v>
      </c>
      <c r="E306" s="202"/>
      <c r="F306" s="260"/>
      <c r="G306" s="218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88">
        <f>'Données projet'!A275</f>
        <v>0</v>
      </c>
      <c r="B307" s="189">
        <f>'Données projet'!D275</f>
        <v>0</v>
      </c>
      <c r="C307" s="200"/>
      <c r="D307" s="190">
        <f t="shared" si="13"/>
        <v>0</v>
      </c>
      <c r="E307" s="202"/>
      <c r="F307" s="260"/>
      <c r="G307" s="218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88">
        <f>'Données projet'!A276</f>
        <v>0</v>
      </c>
      <c r="B308" s="189">
        <f>'Données projet'!D276</f>
        <v>0</v>
      </c>
      <c r="C308" s="200"/>
      <c r="D308" s="190">
        <f t="shared" si="13"/>
        <v>0</v>
      </c>
      <c r="E308" s="202"/>
      <c r="F308" s="260"/>
      <c r="G308" s="214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88">
        <f>'Données projet'!A277</f>
        <v>0</v>
      </c>
      <c r="B309" s="189">
        <f>'Données projet'!D277</f>
        <v>0</v>
      </c>
      <c r="C309" s="200"/>
      <c r="D309" s="190">
        <f t="shared" si="13"/>
        <v>0</v>
      </c>
      <c r="E309" s="202"/>
      <c r="F309" s="260"/>
      <c r="G309" s="214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88">
        <f>'Données projet'!A278</f>
        <v>0</v>
      </c>
      <c r="B310" s="189">
        <f>'Données projet'!D278</f>
        <v>0</v>
      </c>
      <c r="C310" s="200"/>
      <c r="D310" s="190">
        <f t="shared" si="13"/>
        <v>0</v>
      </c>
      <c r="E310" s="202"/>
      <c r="F310" s="260"/>
      <c r="G310" s="214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88">
        <f>'Données projet'!A279</f>
        <v>0</v>
      </c>
      <c r="B311" s="189">
        <f>'Données projet'!D279</f>
        <v>0</v>
      </c>
      <c r="C311" s="200"/>
      <c r="D311" s="190">
        <f t="shared" si="13"/>
        <v>0</v>
      </c>
      <c r="E311" s="202"/>
      <c r="F311" s="260"/>
      <c r="G311" s="214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88">
        <f>'Données projet'!A280</f>
        <v>0</v>
      </c>
      <c r="B312" s="189">
        <f>'Données projet'!D280</f>
        <v>0</v>
      </c>
      <c r="C312" s="200"/>
      <c r="D312" s="190">
        <f t="shared" si="13"/>
        <v>0</v>
      </c>
      <c r="E312" s="202"/>
      <c r="F312" s="260"/>
      <c r="G312" s="214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88">
        <f>'Données projet'!A281</f>
        <v>0</v>
      </c>
      <c r="B313" s="189">
        <f>'Données projet'!D281</f>
        <v>0</v>
      </c>
      <c r="C313" s="200"/>
      <c r="D313" s="190">
        <f t="shared" si="13"/>
        <v>0</v>
      </c>
      <c r="E313" s="202"/>
      <c r="F313" s="260"/>
      <c r="G313" s="214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88">
        <f>'Données projet'!A282</f>
        <v>0</v>
      </c>
      <c r="B314" s="189">
        <f>'Données projet'!D282</f>
        <v>0</v>
      </c>
      <c r="C314" s="200"/>
      <c r="D314" s="190">
        <f t="shared" si="13"/>
        <v>0</v>
      </c>
      <c r="E314" s="202"/>
      <c r="F314" s="260"/>
      <c r="G314" s="214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88">
        <f>'Données projet'!A283</f>
        <v>0</v>
      </c>
      <c r="B315" s="189">
        <f>'Données projet'!D283</f>
        <v>0</v>
      </c>
      <c r="C315" s="200"/>
      <c r="D315" s="190">
        <f t="shared" si="13"/>
        <v>0</v>
      </c>
      <c r="E315" s="202"/>
      <c r="F315" s="260"/>
      <c r="G315" s="214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88">
        <f>'Données projet'!A284</f>
        <v>0</v>
      </c>
      <c r="B316" s="189">
        <f>'Données projet'!D284</f>
        <v>0</v>
      </c>
      <c r="C316" s="200"/>
      <c r="D316" s="190">
        <f t="shared" si="13"/>
        <v>0</v>
      </c>
      <c r="E316" s="202"/>
      <c r="F316" s="260"/>
      <c r="G316" s="214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88">
        <f>'Données projet'!A285</f>
        <v>0</v>
      </c>
      <c r="B317" s="189">
        <f>'Données projet'!D285</f>
        <v>0</v>
      </c>
      <c r="C317" s="200"/>
      <c r="D317" s="190">
        <f t="shared" si="13"/>
        <v>0</v>
      </c>
      <c r="E317" s="202"/>
      <c r="F317" s="260"/>
      <c r="G317" s="214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88">
        <f>'Données projet'!A286</f>
        <v>0</v>
      </c>
      <c r="B318" s="189">
        <f>'Données projet'!D286</f>
        <v>0</v>
      </c>
      <c r="C318" s="200"/>
      <c r="D318" s="190">
        <f t="shared" si="13"/>
        <v>0</v>
      </c>
      <c r="E318" s="202"/>
      <c r="F318" s="260"/>
      <c r="G318" s="214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88">
        <f>'Données projet'!A287</f>
        <v>0</v>
      </c>
      <c r="B319" s="189">
        <f>'Données projet'!D287</f>
        <v>0</v>
      </c>
      <c r="C319" s="200"/>
      <c r="D319" s="190">
        <f t="shared" si="13"/>
        <v>0</v>
      </c>
      <c r="E319" s="202"/>
      <c r="F319" s="260"/>
      <c r="G319" s="214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88">
        <f>'Données projet'!A288</f>
        <v>0</v>
      </c>
      <c r="B320" s="189">
        <f>'Données projet'!D288</f>
        <v>0</v>
      </c>
      <c r="C320" s="200"/>
      <c r="D320" s="190">
        <f t="shared" si="13"/>
        <v>0</v>
      </c>
      <c r="E320" s="202"/>
      <c r="F320" s="260"/>
      <c r="G320" s="214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88">
        <f>'Données projet'!A289</f>
        <v>0</v>
      </c>
      <c r="B321" s="189">
        <f>'Données projet'!D289</f>
        <v>0</v>
      </c>
      <c r="C321" s="205"/>
      <c r="D321" s="190">
        <f t="shared" si="13"/>
        <v>0</v>
      </c>
      <c r="E321" s="202"/>
      <c r="F321" s="260"/>
      <c r="G321" s="214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4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4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4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4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4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4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7"/>
      <c r="G328" s="22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7"/>
      <c r="G329" s="22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7"/>
      <c r="G330" s="22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7"/>
      <c r="G331" s="22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7"/>
      <c r="G332" s="22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7"/>
      <c r="G333" s="22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7"/>
      <c r="G334" s="22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7"/>
      <c r="G335" s="22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7"/>
      <c r="G336" s="22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7"/>
      <c r="G337" s="22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7"/>
      <c r="G338" s="22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7"/>
      <c r="G339" s="22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7"/>
      <c r="G340" s="22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7"/>
      <c r="G341" s="22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7"/>
      <c r="G342" s="22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7"/>
      <c r="G343" s="22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7"/>
      <c r="G344" s="22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7"/>
      <c r="G345" s="22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7"/>
      <c r="G346" s="22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7"/>
      <c r="G347" s="22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7"/>
      <c r="G348" s="22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7"/>
      <c r="G349" s="22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7"/>
      <c r="G350" s="22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7"/>
      <c r="G351" s="22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7"/>
      <c r="G352" s="22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7"/>
      <c r="G353" s="22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7"/>
      <c r="G354" s="22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7"/>
      <c r="G355" s="22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7"/>
      <c r="G356" s="22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7"/>
      <c r="G357" s="22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7"/>
      <c r="G358" s="22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7"/>
      <c r="G359" s="22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7"/>
      <c r="G360" s="22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7"/>
      <c r="G361" s="22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7"/>
      <c r="G362" s="22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7"/>
      <c r="G363" s="22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7"/>
      <c r="G364" s="22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7"/>
      <c r="G365" s="22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7"/>
      <c r="G366" s="22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7"/>
      <c r="G367" s="22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7"/>
      <c r="G368" s="22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7"/>
      <c r="G369" s="22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7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7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7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7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7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7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7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7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7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7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7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7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7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7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7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7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7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7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7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7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7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7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7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7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7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7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2022-06-14T09:03:20Z</dcterms:modified>
</cp:coreProperties>
</file>