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Albret-Garonne\Projet Prayssas_092021\"/>
    </mc:Choice>
  </mc:AlternateContent>
  <bookViews>
    <workbookView xWindow="0" yWindow="0" windowWidth="19200" windowHeight="7308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" i="2" a="1"/>
  <c r="AH19" i="2" s="1"/>
  <c r="AH90" i="2" a="1"/>
  <c r="AH90" i="2" s="1"/>
  <c r="AH166" i="2" a="1"/>
  <c r="AH166" i="2" s="1"/>
  <c r="AH92" i="2" a="1"/>
  <c r="AH92" i="2" s="1"/>
  <c r="AH199" i="2" a="1"/>
  <c r="AH199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<sst xmlns="http://schemas.openxmlformats.org/spreadsheetml/2006/main" count="1174" uniqueCount="327">
  <si>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</si>
  <si>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</si>
  <si>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</si>
  <si>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</si>
  <si>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</si>
  <si>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</si>
  <si>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</si>
  <si>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</si>
  <si>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</si>
  <si>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</si>
  <si>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</si>
  <si>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</si>
  <si>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</si>
  <si>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</si>
  <si>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</si>
  <si>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</si>
  <si>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</si>
  <si>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</si>
  <si>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</si>
  <si>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</si>
  <si>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</si>
  <si>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</si>
  <si>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</si>
  <si>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</si>
  <si>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</si>
  <si>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</si>
  <si>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</si>
  <si>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</si>
  <si>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</si>
  <si>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</si>
  <si>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</si>
  <si>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</si>
  <si>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</si>
  <si>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</si>
  <si>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</si>
  <si>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</si>
  <si>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</si>
  <si>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</si>
  <si>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</si>
  <si>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</si>
  <si>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</si>
  <si>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</si>
  <si>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</si>
  <si>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</si>
  <si>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</si>
  <si>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</si>
  <si>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</si>
  <si>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</si>
  <si>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</si>
  <si>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</si>
  <si>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</si>
  <si>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</si>
  <si>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</si>
  <si>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</si>
  <si>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</si>
  <si>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</si>
  <si>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</si>
  <si>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</si>
  <si>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</si>
  <si>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</si>
  <si>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</si>
  <si>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</si>
  <si>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</si>
  <si>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</si>
  <si>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</si>
  <si>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</si>
  <si>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</si>
  <si>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</si>
  <si>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</si>
  <si>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</si>
  <si>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</si>
  <si>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</si>
  <si>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</si>
  <si>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</si>
  <si>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</si>
  <si>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</si>
  <si>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</si>
  <si>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</si>
  <si>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</si>
  <si>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</si>
  <si>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</si>
  <si>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</si>
  <si>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</si>
  <si>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</si>
  <si>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</si>
  <si>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</si>
  <si>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</si>
  <si>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</si>
  <si>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</si>
  <si>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</si>
  <si>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</si>
  <si>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</si>
  <si>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</si>
  <si>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</si>
  <si>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</si>
  <si>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</si>
  <si>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</si>
  <si>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</si>
  <si>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</si>
  <si>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</si>
  <si>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</si>
  <si>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</si>
  <si>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</si>
  <si>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</si>
  <si>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</si>
  <si>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</si>
  <si>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</si>
  <si>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</si>
  <si>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</si>
  <si>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</si>
  <si>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</si>
  <si>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</si>
  <si>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</si>
  <si>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</si>
  <si>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</si>
  <si>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</si>
  <si>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</si>
  <si>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</si>
  <si>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</si>
  <si>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</si>
  <si>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</si>
  <si>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</si>
  <si>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</si>
  <si>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</si>
  <si>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</si>
  <si>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</si>
  <si>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</si>
  <si>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</si>
  <si>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</si>
  <si>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</si>
  <si>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</si>
  <si>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</si>
  <si>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</si>
  <si>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</si>
  <si>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</si>
  <si>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</si>
  <si>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</si>
  <si>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</si>
  <si>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</si>
  <si>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</si>
  <si>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</si>
  <si>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</si>
  <si>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</si>
  <si>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</si>
  <si>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</si>
  <si>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</si>
  <si>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</si>
  <si>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</si>
  <si>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</si>
  <si>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</si>
  <si>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</si>
  <si>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</si>
  <si>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</si>
  <si>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</si>
  <si>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</si>
  <si>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</si>
  <si>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</si>
  <si>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</si>
  <si>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</si>
  <si>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</si>
  <si>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</si>
  <si>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</si>
  <si>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</si>
  <si>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</si>
  <si>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</si>
  <si>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</si>
  <si>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</si>
  <si>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</si>
  <si>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</si>
  <si>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</si>
  <si>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</si>
  <si>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</si>
  <si>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</si>
  <si>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</si>
  <si>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</si>
  <si>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</si>
  <si>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</si>
  <si>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</si>
  <si>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</si>
  <si>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</si>
  <si>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</si>
  <si>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</si>
  <si>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</si>
  <si>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</si>
  <si>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</si>
  <si>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</si>
  <si>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</si>
  <si>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</si>
  <si>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</si>
  <si>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</si>
  <si>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</si>
  <si>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</si>
  <si>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</si>
  <si>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</si>
  <si>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</si>
  <si>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</si>
  <si>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</si>
  <si>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</si>
  <si>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</si>
  <si>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</si>
  <si>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</si>
  <si>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</si>
  <si>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</si>
  <si>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</si>
  <si>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</si>
  <si>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</si>
  <si>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</si>
  <si>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</si>
  <si>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</si>
  <si>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</si>
  <si>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</si>
  <si>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</si>
  <si>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</si>
  <si>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</si>
  <si>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</si>
  <si>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</si>
  <si>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</si>
  <si>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</si>
  <si>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</si>
  <si>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</si>
  <si>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</si>
  <si>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</si>
  <si>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</si>
  <si>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</si>
  <si>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</si>
  <si>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</si>
  <si>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</si>
  <si>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</si>
  <si>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</si>
  <si>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</si>
  <si>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</si>
  <si>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</si>
  <si>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</si>
  <si>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</si>
  <si>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</si>
  <si>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</si>
  <si>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</si>
  <si>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</si>
  <si>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</si>
  <si>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</si>
  <si>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</si>
  <si>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</si>
  <si>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</si>
  <si>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</si>
  <si>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</si>
  <si>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</si>
  <si>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</si>
  <si>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</si>
  <si>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</si>
  <si>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</si>
  <si>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</si>
  <si>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</si>
  <si>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</si>
  <si>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</si>
  <si>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</si>
  <si>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</si>
  <si>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</si>
  <si>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</si>
  <si>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</si>
  <si>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</si>
  <si>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</si>
  <si>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</si>
  <si>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</si>
  <si>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</si>
  <si>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</si>
  <si>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</si>
  <si>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</si>
  <si>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</si>
  <si>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</si>
  <si>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</si>
  <si>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</si>
  <si>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</si>
  <si>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</si>
  <si>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</si>
  <si>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</si>
  <si>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</si>
  <si>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</si>
  <si>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</si>
  <si>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</si>
  <si>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</si>
  <si>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</si>
  <si>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</si>
  <si>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</si>
  <si>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</si>
  <si>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</si>
  <si>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</si>
  <si>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</si>
  <si>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</si>
  <si>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</si>
  <si>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</si>
  <si>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</si>
  <si>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</si>
  <si>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</si>
  <si>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</si>
  <si>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</si>
  <si>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</si>
  <si>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</si>
  <si>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</si>
  <si>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</si>
  <si>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</si>
  <si>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</si>
  <si>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</si>
  <si>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</si>
  <si>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</si>
  <si>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</si>
  <si>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</si>
  <si>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</si>
  <si>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</si>
  <si>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</si>
  <si>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</si>
  <si>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</si>
  <si>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</si>
  <si>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</si>
  <si>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</si>
  <si>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</si>
  <si>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</si>
  <si>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</si>
  <si>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</si>
  <si>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</si>
  <si>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</si>
  <si>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</si>
  <si>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</si>
  <si>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</si>
  <si>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</si>
  <si>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La marge nette sur les céréales peut être estimée à 200 €/ha/an.</t>
  </si>
  <si>
    <t>Piquets à la place du papier</t>
  </si>
  <si>
    <t>Coût inclut dans le coût du boisement colonne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</si>
</sst>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3.4495709209467331</c:v>
                </c:pt>
                <c:pt idx="2">
                  <c:v>5.1525743169093952</c:v>
                </c:pt>
                <c:pt idx="3">
                  <c:v>7.7000951082391325</c:v>
                </c:pt>
                <c:pt idx="4">
                  <c:v>11.512677038267592</c:v>
                </c:pt>
                <c:pt idx="5">
                  <c:v>17.221089273204196</c:v>
                </c:pt>
                <c:pt idx="6">
                  <c:v>47.976175896262703</c:v>
                </c:pt>
                <c:pt idx="7">
                  <c:v>78.164682379068338</c:v>
                </c:pt>
                <c:pt idx="8">
                  <c:v>108.05055657811404</c:v>
                </c:pt>
                <c:pt idx="9">
                  <c:v>137.73104312742694</c:v>
                </c:pt>
                <c:pt idx="10">
                  <c:v>167.25702755094335</c:v>
                </c:pt>
                <c:pt idx="11">
                  <c:v>188.43805162103794</c:v>
                </c:pt>
                <c:pt idx="12">
                  <c:v>209.5635422593634</c:v>
                </c:pt>
                <c:pt idx="13">
                  <c:v>230.63988637237389</c:v>
                </c:pt>
                <c:pt idx="14">
                  <c:v>251.67220666437959</c:v>
                </c:pt>
                <c:pt idx="15">
                  <c:v>272.6646989766358</c:v>
                </c:pt>
                <c:pt idx="16">
                  <c:v>292.06972985560304</c:v>
                </c:pt>
                <c:pt idx="17">
                  <c:v>311.445977545365</c:v>
                </c:pt>
                <c:pt idx="18">
                  <c:v>330.79548404889391</c:v>
                </c:pt>
                <c:pt idx="19">
                  <c:v>350.1200330013915</c:v>
                </c:pt>
                <c:pt idx="20">
                  <c:v>369.42119511414558</c:v>
                </c:pt>
                <c:pt idx="21">
                  <c:v>385.6171217431874</c:v>
                </c:pt>
                <c:pt idx="22">
                  <c:v>401.79827552592491</c:v>
                </c:pt>
                <c:pt idx="23">
                  <c:v>417.96533499156277</c:v>
                </c:pt>
                <c:pt idx="24">
                  <c:v>434.11892190865478</c:v>
                </c:pt>
                <c:pt idx="25">
                  <c:v>450.25960801246742</c:v>
                </c:pt>
                <c:pt idx="26">
                  <c:v>463.70070669781398</c:v>
                </c:pt>
                <c:pt idx="27">
                  <c:v>477.13349754486762</c:v>
                </c:pt>
                <c:pt idx="28">
                  <c:v>490.55824735832431</c:v>
                </c:pt>
                <c:pt idx="29">
                  <c:v>503.97520715174375</c:v>
                </c:pt>
                <c:pt idx="30">
                  <c:v>517.38461348648957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73808"/>
        <c:axId val="979266192"/>
      </c:scatterChart>
      <c:valAx>
        <c:axId val="979273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66192"/>
        <c:crosses val="autoZero"/>
        <c:crossBetween val="midCat"/>
      </c:valAx>
      <c:valAx>
        <c:axId val="97926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73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49328"/>
        <c:axId val="979249872"/>
      </c:scatterChart>
      <c:valAx>
        <c:axId val="979249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9872"/>
        <c:crosses val="autoZero"/>
        <c:crossBetween val="midCat"/>
      </c:valAx>
      <c:valAx>
        <c:axId val="97924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9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2.4588818814673044</c:v>
                </c:pt>
                <c:pt idx="2">
                  <c:v>2.803228802291704</c:v>
                </c:pt>
                <c:pt idx="3">
                  <c:v>3.1959710997528603</c:v>
                </c:pt>
                <c:pt idx="4">
                  <c:v>3.6439332874270431</c:v>
                </c:pt>
                <c:pt idx="5">
                  <c:v>4.1549052773589841</c:v>
                </c:pt>
                <c:pt idx="6">
                  <c:v>4.7377793462617648</c:v>
                </c:pt>
                <c:pt idx="7">
                  <c:v>5.4027065865476773</c:v>
                </c:pt>
                <c:pt idx="8">
                  <c:v>6.1612756210210895</c:v>
                </c:pt>
                <c:pt idx="9">
                  <c:v>7.0267167572725642</c:v>
                </c:pt>
                <c:pt idx="10">
                  <c:v>8.0141352119172691</c:v>
                </c:pt>
                <c:pt idx="11">
                  <c:v>9.1407775539846572</c:v>
                </c:pt>
                <c:pt idx="12">
                  <c:v>10.426336110329641</c:v>
                </c:pt>
                <c:pt idx="13">
                  <c:v>11.893296754579206</c:v>
                </c:pt>
                <c:pt idx="14">
                  <c:v>13.567336277070206</c:v>
                </c:pt>
                <c:pt idx="15">
                  <c:v>15.477776420448906</c:v>
                </c:pt>
                <c:pt idx="16">
                  <c:v>17.658102680075974</c:v>
                </c:pt>
                <c:pt idx="17">
                  <c:v>20.146557128397426</c:v>
                </c:pt>
                <c:pt idx="18">
                  <c:v>22.986815848919587</c:v>
                </c:pt>
                <c:pt idx="19">
                  <c:v>26.228763082292243</c:v>
                </c:pt>
                <c:pt idx="20">
                  <c:v>29.929375921631351</c:v>
                </c:pt>
                <c:pt idx="21">
                  <c:v>34.153735377915019</c:v>
                </c:pt>
                <c:pt idx="22">
                  <c:v>38.976181904887525</c:v>
                </c:pt>
                <c:pt idx="23">
                  <c:v>44.481636067390205</c:v>
                </c:pt>
                <c:pt idx="24">
                  <c:v>50.767108004292602</c:v>
                </c:pt>
                <c:pt idx="25">
                  <c:v>57.94342273086675</c:v>
                </c:pt>
                <c:pt idx="26">
                  <c:v>66.937646369182985</c:v>
                </c:pt>
                <c:pt idx="27">
                  <c:v>75.900680081276448</c:v>
                </c:pt>
                <c:pt idx="28">
                  <c:v>84.836736904624345</c:v>
                </c:pt>
                <c:pt idx="29">
                  <c:v>93.749065724160445</c:v>
                </c:pt>
                <c:pt idx="30">
                  <c:v>102.64024490689751</c:v>
                </c:pt>
                <c:pt idx="31">
                  <c:v>111.88165312292686</c:v>
                </c:pt>
                <c:pt idx="32">
                  <c:v>121.10433338993421</c:v>
                </c:pt>
                <c:pt idx="33">
                  <c:v>130.30991517841122</c:v>
                </c:pt>
                <c:pt idx="34">
                  <c:v>139.49977841647276</c:v>
                </c:pt>
                <c:pt idx="35">
                  <c:v>148.67510600285962</c:v>
                </c:pt>
                <c:pt idx="36">
                  <c:v>134.72293427467449</c:v>
                </c:pt>
                <c:pt idx="37">
                  <c:v>144.63968374624491</c:v>
                </c:pt>
                <c:pt idx="38">
                  <c:v>154.54016621622662</c:v>
                </c:pt>
                <c:pt idx="39">
                  <c:v>164.42557192716174</c:v>
                </c:pt>
                <c:pt idx="40">
                  <c:v>174.29693608669695</c:v>
                </c:pt>
                <c:pt idx="41">
                  <c:v>158.93547642720696</c:v>
                </c:pt>
                <c:pt idx="42">
                  <c:v>169.18014507430107</c:v>
                </c:pt>
                <c:pt idx="43">
                  <c:v>179.41019776275081</c:v>
                </c:pt>
                <c:pt idx="44">
                  <c:v>189.62658619699667</c:v>
                </c:pt>
                <c:pt idx="45">
                  <c:v>199.8301510252742</c:v>
                </c:pt>
                <c:pt idx="46">
                  <c:v>184.52004510097296</c:v>
                </c:pt>
                <c:pt idx="47">
                  <c:v>194.72992283695325</c:v>
                </c:pt>
                <c:pt idx="48">
                  <c:v>204.92736145569236</c:v>
                </c:pt>
                <c:pt idx="49">
                  <c:v>215.11306775077458</c:v>
                </c:pt>
                <c:pt idx="50">
                  <c:v>225.28767604319719</c:v>
                </c:pt>
                <c:pt idx="51">
                  <c:v>210.02163993284736</c:v>
                </c:pt>
                <c:pt idx="52">
                  <c:v>220.20172203362608</c:v>
                </c:pt>
                <c:pt idx="53">
                  <c:v>230.37099945718512</c:v>
                </c:pt>
                <c:pt idx="54">
                  <c:v>240.5300167800107</c:v>
                </c:pt>
                <c:pt idx="55">
                  <c:v>250.67926877807722</c:v>
                </c:pt>
                <c:pt idx="56">
                  <c:v>235.0889309262694</c:v>
                </c:pt>
                <c:pt idx="57">
                  <c:v>244.88086471160247</c:v>
                </c:pt>
                <c:pt idx="58">
                  <c:v>254.66390297591636</c:v>
                </c:pt>
                <c:pt idx="59">
                  <c:v>264.43843589912376</c:v>
                </c:pt>
                <c:pt idx="60">
                  <c:v>274.20482243650332</c:v>
                </c:pt>
                <c:pt idx="61">
                  <c:v>258.64712580976118</c:v>
                </c:pt>
                <c:pt idx="62">
                  <c:v>268.41829814573384</c:v>
                </c:pt>
                <c:pt idx="63">
                  <c:v>278.18146221939975</c:v>
                </c:pt>
                <c:pt idx="64">
                  <c:v>287.93693892642813</c:v>
                </c:pt>
                <c:pt idx="65">
                  <c:v>297.68502562639242</c:v>
                </c:pt>
                <c:pt idx="66">
                  <c:v>281.43412679667932</c:v>
                </c:pt>
                <c:pt idx="67">
                  <c:v>290.46491877892981</c:v>
                </c:pt>
                <c:pt idx="68">
                  <c:v>299.48943829674113</c:v>
                </c:pt>
                <c:pt idx="69">
                  <c:v>308.50790116084801</c:v>
                </c:pt>
                <c:pt idx="70">
                  <c:v>317.52050952469801</c:v>
                </c:pt>
                <c:pt idx="71">
                  <c:v>301.29360874457461</c:v>
                </c:pt>
                <c:pt idx="72">
                  <c:v>310.31088495066075</c:v>
                </c:pt>
                <c:pt idx="73">
                  <c:v>319.32234555972747</c:v>
                </c:pt>
                <c:pt idx="74">
                  <c:v>328.32817795481515</c:v>
                </c:pt>
                <c:pt idx="75">
                  <c:v>337.32855839291483</c:v>
                </c:pt>
                <c:pt idx="76">
                  <c:v>320.40333904330788</c:v>
                </c:pt>
                <c:pt idx="77">
                  <c:v>328.68829671248756</c:v>
                </c:pt>
                <c:pt idx="78">
                  <c:v>336.96864573818101</c:v>
                </c:pt>
                <c:pt idx="79">
                  <c:v>345.24451543018557</c:v>
                </c:pt>
                <c:pt idx="80">
                  <c:v>353.51602838820548</c:v>
                </c:pt>
                <c:pt idx="81">
                  <c:v>336.24879501887324</c:v>
                </c:pt>
                <c:pt idx="82">
                  <c:v>344.16530379559237</c:v>
                </c:pt>
                <c:pt idx="83">
                  <c:v>352.07781219018153</c:v>
                </c:pt>
                <c:pt idx="84">
                  <c:v>359.98642285809751</c:v>
                </c:pt>
                <c:pt idx="85">
                  <c:v>367.89123357271279</c:v>
                </c:pt>
                <c:pt idx="86">
                  <c:v>350.27986069423014</c:v>
                </c:pt>
                <c:pt idx="87">
                  <c:v>357.82990992286085</c:v>
                </c:pt>
                <c:pt idx="88">
                  <c:v>365.37647295541746</c:v>
                </c:pt>
                <c:pt idx="89">
                  <c:v>372.91963201098378</c:v>
                </c:pt>
                <c:pt idx="90">
                  <c:v>380.45946570848531</c:v>
                </c:pt>
                <c:pt idx="91">
                  <c:v>362.14265317824879</c:v>
                </c:pt>
                <c:pt idx="92">
                  <c:v>368.96887308418565</c:v>
                </c:pt>
                <c:pt idx="93">
                  <c:v>375.79233755971472</c:v>
                </c:pt>
                <c:pt idx="94">
                  <c:v>382.61310373857151</c:v>
                </c:pt>
                <c:pt idx="95">
                  <c:v>389.43122654951395</c:v>
                </c:pt>
                <c:pt idx="96">
                  <c:v>370.76478640470526</c:v>
                </c:pt>
                <c:pt idx="97">
                  <c:v>377.22851069525558</c:v>
                </c:pt>
                <c:pt idx="98">
                  <c:v>383.68982380189931</c:v>
                </c:pt>
                <c:pt idx="99">
                  <c:v>390.14877209385992</c:v>
                </c:pt>
                <c:pt idx="100">
                  <c:v>396.6054002784436</c:v>
                </c:pt>
                <c:pt idx="101">
                  <c:v>377.22851069525558</c:v>
                </c:pt>
                <c:pt idx="102">
                  <c:v>382.97201773776357</c:v>
                </c:pt>
                <c:pt idx="103">
                  <c:v>388.71365230312921</c:v>
                </c:pt>
                <c:pt idx="104">
                  <c:v>394.45344597932922</c:v>
                </c:pt>
                <c:pt idx="105">
                  <c:v>400.19142935914948</c:v>
                </c:pt>
                <c:pt idx="106">
                  <c:v>380.4594657084852</c:v>
                </c:pt>
                <c:pt idx="107">
                  <c:v>385.84306708196317</c:v>
                </c:pt>
                <c:pt idx="108">
                  <c:v>391.22503672598009</c:v>
                </c:pt>
                <c:pt idx="109">
                  <c:v>396.60540027844354</c:v>
                </c:pt>
                <c:pt idx="110">
                  <c:v>401.98418262418664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45520"/>
        <c:axId val="979276528"/>
      </c:scatterChart>
      <c:valAx>
        <c:axId val="979245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76528"/>
        <c:crosses val="autoZero"/>
        <c:crossBetween val="midCat"/>
      </c:valAx>
      <c:valAx>
        <c:axId val="97927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5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60208"/>
        <c:axId val="979265648"/>
      </c:scatterChart>
      <c:valAx>
        <c:axId val="979260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65648"/>
        <c:crosses val="autoZero"/>
        <c:crossBetween val="midCat"/>
      </c:valAx>
      <c:valAx>
        <c:axId val="97926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60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74896"/>
        <c:axId val="979246608"/>
      </c:scatterChart>
      <c:valAx>
        <c:axId val="979274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6608"/>
        <c:crosses val="autoZero"/>
        <c:crossBetween val="midCat"/>
      </c:valAx>
      <c:valAx>
        <c:axId val="97924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74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60752"/>
        <c:axId val="979269456"/>
      </c:scatterChart>
      <c:valAx>
        <c:axId val="979260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69456"/>
        <c:crosses val="autoZero"/>
        <c:crossBetween val="midCat"/>
      </c:valAx>
      <c:valAx>
        <c:axId val="97926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60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46064"/>
        <c:axId val="979266736"/>
      </c:scatterChart>
      <c:valAx>
        <c:axId val="979246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66736"/>
        <c:crosses val="autoZero"/>
        <c:crossBetween val="midCat"/>
      </c:valAx>
      <c:valAx>
        <c:axId val="97926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67280"/>
        <c:axId val="979272176"/>
      </c:scatterChart>
      <c:valAx>
        <c:axId val="979267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72176"/>
        <c:crosses val="autoZero"/>
        <c:crossBetween val="midCat"/>
      </c:valAx>
      <c:valAx>
        <c:axId val="97927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67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51504"/>
        <c:axId val="979247152"/>
      </c:scatterChart>
      <c:valAx>
        <c:axId val="979251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7152"/>
        <c:crosses val="autoZero"/>
        <c:crossBetween val="midCat"/>
      </c:valAx>
      <c:valAx>
        <c:axId val="97924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51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9248240"/>
        <c:axId val="979248784"/>
      </c:scatterChart>
      <c:valAx>
        <c:axId val="979248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8784"/>
        <c:crosses val="autoZero"/>
        <c:crossBetween val="midCat"/>
      </c:valAx>
      <c:valAx>
        <c:axId val="97924878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9248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61" zoomScale="90" zoomScaleNormal="90" workbookViewId="0">
      <selection activeCell="D65" sqref="D65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20.7197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44</v>
      </c>
      <c r="C9" s="35">
        <v>0.95</v>
      </c>
      <c r="D9" s="36">
        <f t="shared" ref="D9:D18" si="0">C9*$C$5</f>
        <v>19.683714999999999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</v>
      </c>
      <c r="C10" s="35">
        <v>0.05</v>
      </c>
      <c r="D10" s="36">
        <f t="shared" si="0"/>
        <v>1.0359849999999999</v>
      </c>
      <c r="E10" s="37">
        <v>110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20.7197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5</v>
      </c>
      <c r="B36" s="63">
        <v>8</v>
      </c>
      <c r="C36" s="63"/>
      <c r="D36" s="63">
        <v>0</v>
      </c>
      <c r="E36" s="54"/>
      <c r="F36" s="54"/>
      <c r="G36" s="54"/>
      <c r="H36" s="54"/>
      <c r="I36" s="52">
        <f>IFERROR(B36/A36,"")</f>
        <v>1.6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10</v>
      </c>
      <c r="B37" s="63">
        <v>83</v>
      </c>
      <c r="C37" s="63"/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137</v>
      </c>
      <c r="C38" s="63"/>
      <c r="D38" s="63">
        <v>0</v>
      </c>
      <c r="E38" s="54"/>
      <c r="F38" s="54"/>
      <c r="G38" s="54"/>
      <c r="H38" s="54"/>
      <c r="I38" s="56">
        <f t="shared" si="1"/>
        <v>10.8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20</v>
      </c>
      <c r="B39" s="63">
        <v>187</v>
      </c>
      <c r="C39" s="63"/>
      <c r="D39" s="63">
        <v>0</v>
      </c>
      <c r="E39" s="54"/>
      <c r="F39" s="54"/>
      <c r="G39" s="54"/>
      <c r="H39" s="54"/>
      <c r="I39" s="52">
        <f t="shared" si="1"/>
        <v>10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25</v>
      </c>
      <c r="B40" s="63">
        <v>229</v>
      </c>
      <c r="C40" s="63"/>
      <c r="D40" s="63">
        <v>0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30</v>
      </c>
      <c r="B41" s="63">
        <v>264</v>
      </c>
      <c r="C41" s="63"/>
      <c r="D41" s="63">
        <v>264</v>
      </c>
      <c r="E41" s="54"/>
      <c r="F41" s="54"/>
      <c r="G41" s="54">
        <v>0.7</v>
      </c>
      <c r="H41" s="54">
        <v>0.3</v>
      </c>
      <c r="I41" s="56">
        <f t="shared" si="1"/>
        <v>7</v>
      </c>
      <c r="J41" s="25" t="s">
        <v>325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30</v>
      </c>
      <c r="C62" s="63"/>
      <c r="D62" s="6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54</v>
      </c>
      <c r="C63" s="63"/>
      <c r="D63" s="6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79</v>
      </c>
      <c r="C64" s="63">
        <v>1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93</v>
      </c>
      <c r="C65" s="63">
        <v>2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107</v>
      </c>
      <c r="C66" s="63">
        <v>3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121</v>
      </c>
      <c r="C67" s="63">
        <v>4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135</v>
      </c>
      <c r="C68" s="63">
        <v>5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148</v>
      </c>
      <c r="C69" s="53">
        <v>6</v>
      </c>
      <c r="D69" s="53">
        <v>14</v>
      </c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161</v>
      </c>
      <c r="C70" s="53">
        <v>7</v>
      </c>
      <c r="D70" s="53">
        <v>14</v>
      </c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172</v>
      </c>
      <c r="C71" s="53">
        <v>8</v>
      </c>
      <c r="D71" s="53">
        <v>14</v>
      </c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183</v>
      </c>
      <c r="C72" s="53">
        <v>9</v>
      </c>
      <c r="D72" s="53">
        <v>14</v>
      </c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192</v>
      </c>
      <c r="C73" s="53">
        <v>10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200</v>
      </c>
      <c r="C74" s="53">
        <v>11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207</v>
      </c>
      <c r="C75" s="53">
        <v>12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95</v>
      </c>
      <c r="B76" s="53">
        <v>212</v>
      </c>
      <c r="C76" s="53">
        <v>13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100</v>
      </c>
      <c r="B77" s="53">
        <v>216</v>
      </c>
      <c r="C77" s="53">
        <v>14</v>
      </c>
      <c r="D77" s="53">
        <v>14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105</v>
      </c>
      <c r="B78" s="53">
        <v>218</v>
      </c>
      <c r="C78" s="53">
        <v>15</v>
      </c>
      <c r="D78" s="53">
        <v>14</v>
      </c>
      <c r="E78" s="54"/>
      <c r="F78" s="54"/>
      <c r="G78" s="54"/>
      <c r="H78" s="54"/>
      <c r="I78" s="52">
        <f t="shared" si="2"/>
        <v>3.2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110</v>
      </c>
      <c r="B79" s="53">
        <v>219</v>
      </c>
      <c r="C79" s="53"/>
      <c r="D79" s="53">
        <v>219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pédonculé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276.21779707870814</v>
      </c>
      <c r="T3" s="62">
        <f>IF('Données projet'!E9&gt;30,$R$33-$H$33,LOOKUP('Données projet'!$E$9,$A$3:$A$203,R3:R203)-LOOKUP('Données projet'!$E$9,$A$3:$A$203,$H$3:$H$203))</f>
        <v>573.15870508619821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281.21814633931598</v>
      </c>
      <c r="AO3" s="62">
        <f>IF('Données projet'!E10&gt;30,$AM$33-$H$33,LOOKUP('Données projet'!$E$10,$A$3:$A$203,AM3:AM203)-LOOKUP('Données projet'!$E$10,$A$3:$A$203,$H$3:$H$203))</f>
        <v>158.41433650660613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1.6</v>
      </c>
      <c r="N4" s="14">
        <f>IF('Données projet'!$A$36&gt;35,N3+M4-V3,IF(A4&lt;'Données projet'!$A$36,$K$205^A4,IF(A4='Données projet'!$A$36,'Données projet'!$B$36,N3+M4-V3)))</f>
        <v>1.515716566510398</v>
      </c>
      <c r="O4" s="14">
        <f>N4*VLOOKUP('Données projet'!$B$9,Paramètres!$A$1:$I$89,3,0)*VLOOKUP('Données projet'!$B$9,Paramètres!$A$1:$I$89,5,0)</f>
        <v>1.3714203493786081</v>
      </c>
      <c r="P4" s="14">
        <f>EXP(-1.0587+0.8836*LN(O4)+0.284)</f>
        <v>0.60919453346162122</v>
      </c>
      <c r="Q4" s="22">
        <f t="shared" ref="Q4:Q34" si="2">(O4+P4)*0.475*44/12</f>
        <v>3.4495709209467331</v>
      </c>
      <c r="R4" s="62">
        <f t="shared" si="0"/>
        <v>171.26200487387058</v>
      </c>
      <c r="S4" s="62">
        <f ca="1">AVERAGE(OFFSET($R$3,0,0,'Données projet'!$E$9+1,1))-AVERAGE(OFFSET($H$3,0,0,'Données projet'!$E$9+1,1))</f>
        <v>276.21779707870814</v>
      </c>
      <c r="T4" s="62">
        <f>$T$3</f>
        <v>573.15870508619821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0.96516865306714472</v>
      </c>
      <c r="AK4" s="14">
        <f>EXP(-1.0587+0.8836*LN(AJ4)+0.284)</f>
        <v>0.44662955638776708</v>
      </c>
      <c r="AL4" s="22">
        <f t="shared" ref="AL4:AL67" si="4">(AJ4+AK4)*0.475*44/12</f>
        <v>2.4588818814673044</v>
      </c>
      <c r="AM4" s="62">
        <f t="shared" ref="AM4:AM67" si="5">AL4+(AD4+AE4)*44/12</f>
        <v>170.27131583439115</v>
      </c>
      <c r="AN4" s="62">
        <f ca="1">AVERAGE(OFFSET($AM$3,0,0,'Données projet'!$E$10+1,1))-AVERAGE(OFFSET($H$3,0,0,'Données projet'!$E$10+1,1))</f>
        <v>281.21814633931598</v>
      </c>
      <c r="AO4" s="62">
        <f>$AO$3</f>
        <v>158.41433650660613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1.6</v>
      </c>
      <c r="N5" s="14">
        <f>IF('Données projet'!$A$36&gt;35,N4+M5-V4,IF(A5&lt;'Données projet'!$A$36,$K$205^A5,IF(A5='Données projet'!$A$36,'Données projet'!$B$36,N4+M5-V4)))</f>
        <v>2.2973967099940698</v>
      </c>
      <c r="O5" s="14">
        <f>N5*VLOOKUP('Données projet'!$B$9,Paramètres!$A$1:$I$89,3,0)*VLOOKUP('Données projet'!$B$9,Paramètres!$A$1:$I$89,5,0)</f>
        <v>2.078684543202634</v>
      </c>
      <c r="P5" s="14">
        <f t="shared" ref="P5:P68" si="33">EXP(-1.0587+0.8836*LN(O5)+0.284)</f>
        <v>0.87973133253481794</v>
      </c>
      <c r="Q5" s="22">
        <f t="shared" si="2"/>
        <v>5.1525743169093952</v>
      </c>
      <c r="R5" s="62">
        <f t="shared" si="0"/>
        <v>175.74985560441024</v>
      </c>
      <c r="S5" s="62">
        <f ca="1">AVERAGE(OFFSET($R$3,0,0,'Données projet'!$E$9+1,1))-AVERAGE(OFFSET($H$3,0,0,'Données projet'!$E$9+1,1))</f>
        <v>276.21779707870814</v>
      </c>
      <c r="T5" s="62">
        <f t="shared" ref="T5:T68" si="34">$T$3</f>
        <v>573.15870508619821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1.105829212800862</v>
      </c>
      <c r="AK5" s="14">
        <f t="shared" ref="AK5:AK68" si="35">EXP(-1.0587+0.8836*LN(AJ5)+0.284)</f>
        <v>0.50368014736662359</v>
      </c>
      <c r="AL5" s="22">
        <f t="shared" si="4"/>
        <v>2.803228802291704</v>
      </c>
      <c r="AM5" s="62">
        <f t="shared" si="5"/>
        <v>173.40051008979253</v>
      </c>
      <c r="AN5" s="62">
        <f ca="1">AVERAGE(OFFSET($AM$3,0,0,'Données projet'!$E$10+1,1))-AVERAGE(OFFSET($H$3,0,0,'Données projet'!$E$10+1,1))</f>
        <v>281.21814633931598</v>
      </c>
      <c r="AO5" s="62">
        <f t="shared" ref="AO5:AO68" si="36">$AO$3</f>
        <v>158.41433650660613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1.6</v>
      </c>
      <c r="N6" s="14">
        <f>IF('Données projet'!$A$36&gt;35,N5+M6-V5,IF(A6&lt;'Données projet'!$A$36,$K$205^A6,IF(A6='Données projet'!$A$36,'Données projet'!$B$36,N5+M6-V5)))</f>
        <v>3.4822022531844961</v>
      </c>
      <c r="O6" s="14">
        <f>N6*VLOOKUP('Données projet'!$B$9,Paramètres!$A$1:$I$89,3,0)*VLOOKUP('Données projet'!$B$9,Paramètres!$A$1:$I$89,5,0)</f>
        <v>3.150696598681332</v>
      </c>
      <c r="P6" s="14">
        <f t="shared" si="33"/>
        <v>1.2704106404990307</v>
      </c>
      <c r="Q6" s="22">
        <f t="shared" si="2"/>
        <v>7.7000951082391325</v>
      </c>
      <c r="R6" s="62">
        <f t="shared" si="0"/>
        <v>181.05511567812403</v>
      </c>
      <c r="S6" s="62">
        <f ca="1">AVERAGE(OFFSET($R$3,0,0,'Données projet'!$E$9+1,1))-AVERAGE(OFFSET($H$3,0,0,'Données projet'!$E$9+1,1))</f>
        <v>276.21779707870814</v>
      </c>
      <c r="T6" s="62">
        <f t="shared" si="34"/>
        <v>573.15870508619821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1.2669891878458084</v>
      </c>
      <c r="AK6" s="14">
        <f t="shared" si="35"/>
        <v>0.5680181421558339</v>
      </c>
      <c r="AL6" s="22">
        <f t="shared" si="4"/>
        <v>3.1959710997528603</v>
      </c>
      <c r="AM6" s="62">
        <f t="shared" si="5"/>
        <v>176.55099166963774</v>
      </c>
      <c r="AN6" s="62">
        <f ca="1">AVERAGE(OFFSET($AM$3,0,0,'Données projet'!$E$10+1,1))-AVERAGE(OFFSET($H$3,0,0,'Données projet'!$E$10+1,1))</f>
        <v>281.21814633931598</v>
      </c>
      <c r="AO6" s="62">
        <f t="shared" si="36"/>
        <v>158.41433650660613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1.6</v>
      </c>
      <c r="N7" s="14">
        <f>IF('Données projet'!$A$36&gt;35,N6+M7-V6,IF(A7&lt;'Données projet'!$A$36,$K$205^A7,IF(A7='Données projet'!$A$36,'Données projet'!$B$36,N6+M7-V6)))</f>
        <v>5.2780316430915759</v>
      </c>
      <c r="O7" s="14">
        <f>N7*VLOOKUP('Données projet'!$B$9,Paramètres!$A$1:$I$89,3,0)*VLOOKUP('Données projet'!$B$9,Paramètres!$A$1:$I$89,5,0)</f>
        <v>4.7755630306692582</v>
      </c>
      <c r="P7" s="14">
        <f t="shared" si="33"/>
        <v>1.8345864649867765</v>
      </c>
      <c r="Q7" s="22">
        <f t="shared" si="2"/>
        <v>11.512677038267592</v>
      </c>
      <c r="R7" s="62">
        <f t="shared" si="0"/>
        <v>187.59879910244453</v>
      </c>
      <c r="S7" s="62">
        <f ca="1">AVERAGE(OFFSET($R$3,0,0,'Données projet'!$E$9+1,1))-AVERAGE(OFFSET($H$3,0,0,'Données projet'!$E$9+1,1))</f>
        <v>276.21779707870814</v>
      </c>
      <c r="T7" s="62">
        <f t="shared" si="34"/>
        <v>573.15870508619821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1.4516360967281272</v>
      </c>
      <c r="AK7" s="14">
        <f t="shared" si="35"/>
        <v>0.6405744032299836</v>
      </c>
      <c r="AL7" s="22">
        <f t="shared" si="4"/>
        <v>3.6439332874270431</v>
      </c>
      <c r="AM7" s="62">
        <f t="shared" si="5"/>
        <v>179.73005535160399</v>
      </c>
      <c r="AN7" s="62">
        <f ca="1">AVERAGE(OFFSET($AM$3,0,0,'Données projet'!$E$10+1,1))-AVERAGE(OFFSET($H$3,0,0,'Données projet'!$E$10+1,1))</f>
        <v>281.21814633931598</v>
      </c>
      <c r="AO7" s="62">
        <f t="shared" si="36"/>
        <v>158.41433650660613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8</v>
      </c>
      <c r="L8" s="13">
        <f>VLOOKUP(A8,'Données projet'!$A$35:$I$55,9,0)</f>
        <v>1.6</v>
      </c>
      <c r="M8" s="13">
        <f t="array" ref="M8">INDEX(L:L,MIN(IF(ISNUMBER(L8:L204),ROW(L8:L204),"")))</f>
        <v>1.6</v>
      </c>
      <c r="N8" s="14">
        <f>IF('Données projet'!$A$36&gt;35,N7+M8-V7,IF(A8&lt;'Données projet'!$A$36,$K$205^A8,IF(A8='Données projet'!$A$36,'Données projet'!$B$36,N7+M8-V7)))</f>
        <v>8</v>
      </c>
      <c r="O8" s="14">
        <f>N8*VLOOKUP('Données projet'!$B$9,Paramètres!$A$1:$I$89,3,0)*VLOOKUP('Données projet'!$B$9,Paramètres!$A$1:$I$89,5,0)</f>
        <v>7.2383999999999995</v>
      </c>
      <c r="P8" s="14">
        <f t="shared" si="33"/>
        <v>2.6493067597344675</v>
      </c>
      <c r="Q8" s="22">
        <f t="shared" si="2"/>
        <v>17.221089273204196</v>
      </c>
      <c r="R8" s="62">
        <f t="shared" si="0"/>
        <v>196.01213714965155</v>
      </c>
      <c r="S8" s="62">
        <f ca="1">AVERAGE(OFFSET($R$3,0,0,'Données projet'!$E$9+1,1))-AVERAGE(OFFSET($H$3,0,0,'Données projet'!$E$9+1,1))</f>
        <v>276.21779707870814</v>
      </c>
      <c r="T8" s="62">
        <f t="shared" si="34"/>
        <v>573.15870508619821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1.6631928492672525</v>
      </c>
      <c r="AK8" s="14">
        <f t="shared" si="35"/>
        <v>0.72239869754173336</v>
      </c>
      <c r="AL8" s="22">
        <f t="shared" si="4"/>
        <v>4.1549052773589841</v>
      </c>
      <c r="AM8" s="62">
        <f t="shared" si="5"/>
        <v>182.94595315380633</v>
      </c>
      <c r="AN8" s="62">
        <f ca="1">AVERAGE(OFFSET($AM$3,0,0,'Données projet'!$E$10+1,1))-AVERAGE(OFFSET($H$3,0,0,'Données projet'!$E$10+1,1))</f>
        <v>281.21814633931598</v>
      </c>
      <c r="AO8" s="62">
        <f t="shared" si="36"/>
        <v>158.41433650660613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15</v>
      </c>
      <c r="N9" s="14">
        <f>IF('Données projet'!$A$36&gt;35,N8+M9-V8,IF(A9&lt;'Données projet'!$A$36,$K$205^A9,IF(A9='Données projet'!$A$36,'Données projet'!$B$36,N8+M9-V8)))</f>
        <v>23</v>
      </c>
      <c r="O9" s="14">
        <f>N9*VLOOKUP('Données projet'!$B$9,Paramètres!$A$1:$I$89,3,0)*VLOOKUP('Données projet'!$B$9,Paramètres!$A$1:$I$89,5,0)</f>
        <v>20.810400000000001</v>
      </c>
      <c r="P9" s="14">
        <f t="shared" si="33"/>
        <v>6.7357297012034678</v>
      </c>
      <c r="Q9" s="22">
        <f t="shared" si="2"/>
        <v>47.976175896262703</v>
      </c>
      <c r="R9" s="62">
        <f t="shared" si="0"/>
        <v>229.44642799252168</v>
      </c>
      <c r="S9" s="62">
        <f ca="1">AVERAGE(OFFSET($R$3,0,0,'Données projet'!$E$9+1,1))-AVERAGE(OFFSET($H$3,0,0,'Données projet'!$E$9+1,1))</f>
        <v>276.21779707870814</v>
      </c>
      <c r="T9" s="62">
        <f t="shared" si="34"/>
        <v>573.15870508619821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1.9055811990956562</v>
      </c>
      <c r="AK9" s="14">
        <f t="shared" si="35"/>
        <v>0.81467488488239048</v>
      </c>
      <c r="AL9" s="22">
        <f t="shared" si="4"/>
        <v>4.7377793462617648</v>
      </c>
      <c r="AM9" s="62">
        <f t="shared" si="5"/>
        <v>186.20803144252073</v>
      </c>
      <c r="AN9" s="62">
        <f ca="1">AVERAGE(OFFSET($AM$3,0,0,'Données projet'!$E$10+1,1))-AVERAGE(OFFSET($H$3,0,0,'Données projet'!$E$10+1,1))</f>
        <v>281.21814633931598</v>
      </c>
      <c r="AO9" s="62">
        <f t="shared" si="36"/>
        <v>158.41433650660613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15</v>
      </c>
      <c r="N10" s="14">
        <f>IF('Données projet'!$A$36&gt;35,N9+M10-V9,IF(A10&lt;'Données projet'!$A$36,$K$205^A10,IF(A10='Données projet'!$A$36,'Données projet'!$B$36,N9+M10-V9)))</f>
        <v>38</v>
      </c>
      <c r="O10" s="14">
        <f>N10*VLOOKUP('Données projet'!$B$9,Paramètres!$A$1:$I$89,3,0)*VLOOKUP('Données projet'!$B$9,Paramètres!$A$1:$I$89,5,0)</f>
        <v>34.382399999999997</v>
      </c>
      <c r="P10" s="14">
        <f t="shared" si="33"/>
        <v>10.49684347123541</v>
      </c>
      <c r="Q10" s="22">
        <f t="shared" si="2"/>
        <v>78.164682379068338</v>
      </c>
      <c r="R10" s="62">
        <f t="shared" si="0"/>
        <v>262.28886331480459</v>
      </c>
      <c r="S10" s="62">
        <f ca="1">AVERAGE(OFFSET($R$3,0,0,'Données projet'!$E$9+1,1))-AVERAGE(OFFSET($H$3,0,0,'Données projet'!$E$9+1,1))</f>
        <v>276.21779707870814</v>
      </c>
      <c r="T10" s="62">
        <f t="shared" si="34"/>
        <v>573.15870508619821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2.1832944435437192</v>
      </c>
      <c r="AK10" s="14">
        <f t="shared" si="35"/>
        <v>0.91873804634011569</v>
      </c>
      <c r="AL10" s="22">
        <f t="shared" si="4"/>
        <v>5.4027065865476773</v>
      </c>
      <c r="AM10" s="62">
        <f t="shared" si="5"/>
        <v>189.52688752228391</v>
      </c>
      <c r="AN10" s="62">
        <f ca="1">AVERAGE(OFFSET($AM$3,0,0,'Données projet'!$E$10+1,1))-AVERAGE(OFFSET($H$3,0,0,'Données projet'!$E$10+1,1))</f>
        <v>281.21814633931598</v>
      </c>
      <c r="AO10" s="62">
        <f t="shared" si="36"/>
        <v>158.41433650660613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15</v>
      </c>
      <c r="N11" s="14">
        <f>IF('Données projet'!$A$36&gt;35,N10+M11-V10,IF(A11&lt;'Données projet'!$A$36,$K$205^A11,IF(A11='Données projet'!$A$36,'Données projet'!$B$36,N10+M11-V10)))</f>
        <v>53</v>
      </c>
      <c r="O11" s="14">
        <f>N11*VLOOKUP('Données projet'!$B$9,Paramètres!$A$1:$I$89,3,0)*VLOOKUP('Données projet'!$B$9,Paramètres!$A$1:$I$89,5,0)</f>
        <v>47.9544</v>
      </c>
      <c r="P11" s="14">
        <f t="shared" si="33"/>
        <v>14.084197078342992</v>
      </c>
      <c r="Q11" s="22">
        <f t="shared" si="2"/>
        <v>108.05055657811404</v>
      </c>
      <c r="R11" s="62">
        <f t="shared" si="0"/>
        <v>294.80382944433461</v>
      </c>
      <c r="S11" s="62">
        <f ca="1">AVERAGE(OFFSET($R$3,0,0,'Données projet'!$E$9+1,1))-AVERAGE(OFFSET($H$3,0,0,'Données projet'!$E$9+1,1))</f>
        <v>276.21779707870814</v>
      </c>
      <c r="T11" s="62">
        <f t="shared" si="34"/>
        <v>573.15870508619821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2.5014807185708361</v>
      </c>
      <c r="AK11" s="14">
        <f t="shared" si="35"/>
        <v>1.0360938006757223</v>
      </c>
      <c r="AL11" s="22">
        <f t="shared" si="4"/>
        <v>6.1612756210210895</v>
      </c>
      <c r="AM11" s="62">
        <f t="shared" si="5"/>
        <v>192.91454848724163</v>
      </c>
      <c r="AN11" s="62">
        <f ca="1">AVERAGE(OFFSET($AM$3,0,0,'Données projet'!$E$10+1,1))-AVERAGE(OFFSET($H$3,0,0,'Données projet'!$E$10+1,1))</f>
        <v>281.21814633931598</v>
      </c>
      <c r="AO11" s="62">
        <f t="shared" si="36"/>
        <v>158.41433650660613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15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327.08900187998302</v>
      </c>
      <c r="S12" s="62">
        <f ca="1">AVERAGE(OFFSET($R$3,0,0,'Données projet'!$E$9+1,1))-AVERAGE(OFFSET($H$3,0,0,'Données projet'!$E$9+1,1))</f>
        <v>276.21779707870814</v>
      </c>
      <c r="T12" s="62">
        <f t="shared" si="34"/>
        <v>573.15870508619821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2.8660384328305404</v>
      </c>
      <c r="AK12" s="14">
        <f t="shared" si="35"/>
        <v>1.1684400880915065</v>
      </c>
      <c r="AL12" s="22">
        <f t="shared" si="4"/>
        <v>7.0267167572725642</v>
      </c>
      <c r="AM12" s="62">
        <f t="shared" si="5"/>
        <v>196.38467550982864</v>
      </c>
      <c r="AN12" s="62">
        <f ca="1">AVERAGE(OFFSET($AM$3,0,0,'Données projet'!$E$10+1,1))-AVERAGE(OFFSET($H$3,0,0,'Données projet'!$E$10+1,1))</f>
        <v>281.21814633931598</v>
      </c>
      <c r="AO12" s="62">
        <f t="shared" si="36"/>
        <v>158.41433650660613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83</v>
      </c>
      <c r="L13" s="13">
        <f>VLOOKUP(A13,'Données projet'!$A$35:$I$55,9,0)</f>
        <v>15</v>
      </c>
      <c r="M13" s="13">
        <f t="array" ref="M13">INDEX(L:L,MIN(IF(ISNUMBER(L13:L209),ROW(L13:L209),"")))</f>
        <v>15</v>
      </c>
      <c r="N13" s="14">
        <f>IF('Données projet'!$A$36&gt;35,N12+M13-V12,IF(A13&lt;'Données projet'!$A$36,$K$205^A13,IF(A13='Données projet'!$A$36,'Données projet'!$B$36,N12+M13-V12)))</f>
        <v>83</v>
      </c>
      <c r="O13" s="14">
        <f>N13*VLOOKUP('Données projet'!$B$9,Paramètres!$A$1:$I$89,3,0)*VLOOKUP('Données projet'!$B$9,Paramètres!$A$1:$I$89,5,0)</f>
        <v>75.098399999999998</v>
      </c>
      <c r="P13" s="14">
        <f t="shared" si="33"/>
        <v>20.934343091450742</v>
      </c>
      <c r="Q13" s="22">
        <f t="shared" si="2"/>
        <v>167.25702755094335</v>
      </c>
      <c r="R13" s="62">
        <f t="shared" si="0"/>
        <v>359.19568953598821</v>
      </c>
      <c r="S13" s="62">
        <f ca="1">AVERAGE(OFFSET($R$3,0,0,'Données projet'!$E$9+1,1))-AVERAGE(OFFSET($H$3,0,0,'Données projet'!$E$9+1,1))</f>
        <v>276.21779707870814</v>
      </c>
      <c r="T13" s="62">
        <f t="shared" si="34"/>
        <v>573.15870508619821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3.2837256099877994</v>
      </c>
      <c r="AK13" s="14">
        <f t="shared" si="35"/>
        <v>1.3176917365675709</v>
      </c>
      <c r="AL13" s="22">
        <f t="shared" si="4"/>
        <v>8.0141352119172691</v>
      </c>
      <c r="AM13" s="62">
        <f t="shared" si="5"/>
        <v>199.95279719696217</v>
      </c>
      <c r="AN13" s="62">
        <f ca="1">AVERAGE(OFFSET($AM$3,0,0,'Données projet'!$E$10+1,1))-AVERAGE(OFFSET($H$3,0,0,'Données projet'!$E$10+1,1))</f>
        <v>281.21814633931598</v>
      </c>
      <c r="AO13" s="62">
        <f t="shared" si="36"/>
        <v>158.41433650660613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93.8</v>
      </c>
      <c r="O14" s="14">
        <f>N14*VLOOKUP('Données projet'!$B$9,Paramètres!$A$1:$I$89,3,0)*VLOOKUP('Données projet'!$B$9,Paramètres!$A$1:$I$89,5,0)</f>
        <v>84.870239999999995</v>
      </c>
      <c r="P14" s="14">
        <f t="shared" si="33"/>
        <v>23.323856624519408</v>
      </c>
      <c r="Q14" s="22">
        <f t="shared" si="2"/>
        <v>188.43805162103794</v>
      </c>
      <c r="R14" s="62">
        <f t="shared" si="0"/>
        <v>382.93385023015207</v>
      </c>
      <c r="S14" s="62">
        <f ca="1">AVERAGE(OFFSET($R$3,0,0,'Données projet'!$E$9+1,1))-AVERAGE(OFFSET($H$3,0,0,'Données projet'!$E$9+1,1))</f>
        <v>276.21779707870814</v>
      </c>
      <c r="T14" s="62">
        <f t="shared" si="34"/>
        <v>573.15870508619821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3.7622851662322083</v>
      </c>
      <c r="AK14" s="14">
        <f t="shared" si="35"/>
        <v>1.4860081661991742</v>
      </c>
      <c r="AL14" s="22">
        <f t="shared" si="4"/>
        <v>9.1407775539846572</v>
      </c>
      <c r="AM14" s="62">
        <f t="shared" si="5"/>
        <v>203.63657616309879</v>
      </c>
      <c r="AN14" s="62">
        <f ca="1">AVERAGE(OFFSET($AM$3,0,0,'Données projet'!$E$10+1,1))-AVERAGE(OFFSET($H$3,0,0,'Données projet'!$E$10+1,1))</f>
        <v>281.21814633931598</v>
      </c>
      <c r="AO14" s="62">
        <f t="shared" si="36"/>
        <v>158.41433650660613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104.6</v>
      </c>
      <c r="O15" s="14">
        <f>N15*VLOOKUP('Données projet'!$B$9,Paramètres!$A$1:$I$89,3,0)*VLOOKUP('Données projet'!$B$9,Paramètres!$A$1:$I$89,5,0)</f>
        <v>94.642079999999993</v>
      </c>
      <c r="P15" s="14">
        <f t="shared" si="33"/>
        <v>25.68148493360578</v>
      </c>
      <c r="Q15" s="22">
        <f t="shared" si="2"/>
        <v>209.5635422593634</v>
      </c>
      <c r="R15" s="62">
        <f t="shared" si="0"/>
        <v>406.59331971209627</v>
      </c>
      <c r="S15" s="62">
        <f ca="1">AVERAGE(OFFSET($R$3,0,0,'Données projet'!$E$9+1,1))-AVERAGE(OFFSET($H$3,0,0,'Données projet'!$E$9+1,1))</f>
        <v>276.21779707870814</v>
      </c>
      <c r="T15" s="62">
        <f t="shared" si="34"/>
        <v>573.15870508619821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4.310588445331005</v>
      </c>
      <c r="AK15" s="14">
        <f t="shared" si="35"/>
        <v>1.6758246323702244</v>
      </c>
      <c r="AL15" s="22">
        <f t="shared" si="4"/>
        <v>10.426336110329641</v>
      </c>
      <c r="AM15" s="62">
        <f t="shared" si="5"/>
        <v>207.4561135630625</v>
      </c>
      <c r="AN15" s="62">
        <f ca="1">AVERAGE(OFFSET($AM$3,0,0,'Données projet'!$E$10+1,1))-AVERAGE(OFFSET($H$3,0,0,'Données projet'!$E$10+1,1))</f>
        <v>281.21814633931598</v>
      </c>
      <c r="AO15" s="62">
        <f t="shared" si="36"/>
        <v>158.41433650660613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115.39999999999999</v>
      </c>
      <c r="O16" s="14">
        <f>N16*VLOOKUP('Données projet'!$B$9,Paramètres!$A$1:$I$89,3,0)*VLOOKUP('Données projet'!$B$9,Paramètres!$A$1:$I$89,5,0)</f>
        <v>104.41391999999999</v>
      </c>
      <c r="P16" s="14">
        <f t="shared" si="33"/>
        <v>28.010895142032854</v>
      </c>
      <c r="Q16" s="22">
        <f t="shared" si="2"/>
        <v>230.63988637237389</v>
      </c>
      <c r="R16" s="62">
        <f t="shared" si="0"/>
        <v>430.18088662399271</v>
      </c>
      <c r="S16" s="62">
        <f ca="1">AVERAGE(OFFSET($R$3,0,0,'Données projet'!$E$9+1,1))-AVERAGE(OFFSET($H$3,0,0,'Données projet'!$E$9+1,1))</f>
        <v>276.21779707870814</v>
      </c>
      <c r="T16" s="62">
        <f t="shared" si="34"/>
        <v>573.15870508619821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4.9387996720167653</v>
      </c>
      <c r="AK16" s="14">
        <f t="shared" si="35"/>
        <v>1.8898874597990478</v>
      </c>
      <c r="AL16" s="22">
        <f t="shared" si="4"/>
        <v>11.893296754579206</v>
      </c>
      <c r="AM16" s="62">
        <f t="shared" si="5"/>
        <v>211.43429700619802</v>
      </c>
      <c r="AN16" s="62">
        <f ca="1">AVERAGE(OFFSET($AM$3,0,0,'Données projet'!$E$10+1,1))-AVERAGE(OFFSET($H$3,0,0,'Données projet'!$E$10+1,1))</f>
        <v>281.21814633931598</v>
      </c>
      <c r="AO16" s="62">
        <f t="shared" si="36"/>
        <v>158.41433650660613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126.19999999999999</v>
      </c>
      <c r="O17" s="14">
        <f>N17*VLOOKUP('Données projet'!$B$9,Paramètres!$A$1:$I$89,3,0)*VLOOKUP('Données projet'!$B$9,Paramètres!$A$1:$I$89,5,0)</f>
        <v>114.18575999999997</v>
      </c>
      <c r="P17" s="14">
        <f t="shared" si="33"/>
        <v>30.315028515433259</v>
      </c>
      <c r="Q17" s="22">
        <f t="shared" si="2"/>
        <v>251.67220666437959</v>
      </c>
      <c r="R17" s="62">
        <f t="shared" si="0"/>
        <v>453.70206843665278</v>
      </c>
      <c r="S17" s="62">
        <f ca="1">AVERAGE(OFFSET($R$3,0,0,'Données projet'!$E$9+1,1))-AVERAGE(OFFSET($H$3,0,0,'Données projet'!$E$9+1,1))</f>
        <v>276.21779707870814</v>
      </c>
      <c r="T17" s="62">
        <f t="shared" si="34"/>
        <v>573.15870508619821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5.6585643722802441</v>
      </c>
      <c r="AK17" s="14">
        <f t="shared" si="35"/>
        <v>2.1312937772337501</v>
      </c>
      <c r="AL17" s="22">
        <f t="shared" si="4"/>
        <v>13.567336277070206</v>
      </c>
      <c r="AM17" s="62">
        <f t="shared" si="5"/>
        <v>215.5971980493434</v>
      </c>
      <c r="AN17" s="62">
        <f ca="1">AVERAGE(OFFSET($AM$3,0,0,'Données projet'!$E$10+1,1))-AVERAGE(OFFSET($H$3,0,0,'Données projet'!$E$10+1,1))</f>
        <v>281.21814633931598</v>
      </c>
      <c r="AO17" s="62">
        <f t="shared" si="36"/>
        <v>158.41433650660613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137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137</v>
      </c>
      <c r="O18" s="14">
        <f>N18*VLOOKUP('Données projet'!$B$9,Paramètres!$A$1:$I$89,3,0)*VLOOKUP('Données projet'!$B$9,Paramètres!$A$1:$I$89,5,0)</f>
        <v>123.9576</v>
      </c>
      <c r="P18" s="14">
        <f t="shared" si="33"/>
        <v>32.59629414926458</v>
      </c>
      <c r="Q18" s="22">
        <f t="shared" si="2"/>
        <v>272.6646989766358</v>
      </c>
      <c r="R18" s="62">
        <f t="shared" si="0"/>
        <v>477.16144890951682</v>
      </c>
      <c r="S18" s="62">
        <f ca="1">AVERAGE(OFFSET($R$3,0,0,'Données projet'!$E$9+1,1))-AVERAGE(OFFSET($H$3,0,0,'Données projet'!$E$9+1,1))</f>
        <v>276.21779707870814</v>
      </c>
      <c r="T18" s="62">
        <f t="shared" si="34"/>
        <v>573.15870508619821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6.4832252534276549</v>
      </c>
      <c r="AK18" s="14">
        <f t="shared" si="35"/>
        <v>2.4035363276913344</v>
      </c>
      <c r="AL18" s="22">
        <f t="shared" si="4"/>
        <v>15.477776420448906</v>
      </c>
      <c r="AM18" s="62">
        <f t="shared" si="5"/>
        <v>219.97452635332996</v>
      </c>
      <c r="AN18" s="62">
        <f ca="1">AVERAGE(OFFSET($AM$3,0,0,'Données projet'!$E$10+1,1))-AVERAGE(OFFSET($H$3,0,0,'Données projet'!$E$10+1,1))</f>
        <v>281.21814633931598</v>
      </c>
      <c r="AO18" s="62">
        <f t="shared" si="36"/>
        <v>158.41433650660613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147</v>
      </c>
      <c r="O19" s="14">
        <f>N19*VLOOKUP('Données projet'!$B$9,Paramètres!$A$1:$I$89,3,0)*VLOOKUP('Données projet'!$B$9,Paramètres!$A$1:$I$89,5,0)</f>
        <v>133.00559999999999</v>
      </c>
      <c r="P19" s="14">
        <f t="shared" si="33"/>
        <v>34.689938673073549</v>
      </c>
      <c r="Q19" s="22">
        <f t="shared" si="2"/>
        <v>292.06972985560304</v>
      </c>
      <c r="R19" s="62">
        <f t="shared" si="0"/>
        <v>499.01177577771711</v>
      </c>
      <c r="S19" s="62">
        <f ca="1">AVERAGE(OFFSET($R$3,0,0,'Données projet'!$E$9+1,1))-AVERAGE(OFFSET($H$3,0,0,'Données projet'!$E$9+1,1))</f>
        <v>276.21779707870814</v>
      </c>
      <c r="T19" s="62">
        <f t="shared" si="34"/>
        <v>573.15870508619821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7.4280695457996986</v>
      </c>
      <c r="AK19" s="14">
        <f t="shared" si="35"/>
        <v>2.7105540025692809</v>
      </c>
      <c r="AL19" s="22">
        <f t="shared" si="4"/>
        <v>17.658102680075974</v>
      </c>
      <c r="AM19" s="62">
        <f t="shared" si="5"/>
        <v>224.60014860219005</v>
      </c>
      <c r="AN19" s="62">
        <f ca="1">AVERAGE(OFFSET($AM$3,0,0,'Données projet'!$E$10+1,1))-AVERAGE(OFFSET($H$3,0,0,'Données projet'!$E$10+1,1))</f>
        <v>281.21814633931598</v>
      </c>
      <c r="AO19" s="62">
        <f t="shared" si="36"/>
        <v>158.41433650660613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157</v>
      </c>
      <c r="O20" s="14">
        <f>N20*VLOOKUP('Données projet'!$B$9,Paramètres!$A$1:$I$89,3,0)*VLOOKUP('Données projet'!$B$9,Paramètres!$A$1:$I$89,5,0)</f>
        <v>142.05359999999999</v>
      </c>
      <c r="P20" s="14">
        <f t="shared" si="33"/>
        <v>36.767056963845924</v>
      </c>
      <c r="Q20" s="22">
        <f t="shared" si="2"/>
        <v>311.445977545365</v>
      </c>
      <c r="R20" s="62">
        <f t="shared" si="0"/>
        <v>520.81210186123769</v>
      </c>
      <c r="S20" s="62">
        <f ca="1">AVERAGE(OFFSET($R$3,0,0,'Données projet'!$E$9+1,1))-AVERAGE(OFFSET($H$3,0,0,'Données projet'!$E$9+1,1))</f>
        <v>276.21779707870814</v>
      </c>
      <c r="T20" s="62">
        <f t="shared" si="34"/>
        <v>573.15870508619821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8.5106123912732325</v>
      </c>
      <c r="AK20" s="14">
        <f t="shared" si="35"/>
        <v>3.0567888307731366</v>
      </c>
      <c r="AL20" s="22">
        <f t="shared" si="4"/>
        <v>20.146557128397426</v>
      </c>
      <c r="AM20" s="62">
        <f t="shared" si="5"/>
        <v>229.51268144427016</v>
      </c>
      <c r="AN20" s="62">
        <f ca="1">AVERAGE(OFFSET($AM$3,0,0,'Données projet'!$E$10+1,1))-AVERAGE(OFFSET($H$3,0,0,'Données projet'!$E$10+1,1))</f>
        <v>281.21814633931598</v>
      </c>
      <c r="AO20" s="62">
        <f t="shared" si="36"/>
        <v>158.41433650660613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167</v>
      </c>
      <c r="O21" s="14">
        <f>N21*VLOOKUP('Données projet'!$B$9,Paramètres!$A$1:$I$89,3,0)*VLOOKUP('Données projet'!$B$9,Paramètres!$A$1:$I$89,5,0)</f>
        <v>151.10159999999999</v>
      </c>
      <c r="P21" s="14">
        <f t="shared" si="33"/>
        <v>38.82882146347977</v>
      </c>
      <c r="Q21" s="22">
        <f t="shared" si="2"/>
        <v>330.79548404889391</v>
      </c>
      <c r="R21" s="62">
        <f t="shared" si="0"/>
        <v>542.56483724089708</v>
      </c>
      <c r="S21" s="62">
        <f ca="1">AVERAGE(OFFSET($R$3,0,0,'Données projet'!$E$9+1,1))-AVERAGE(OFFSET($H$3,0,0,'Données projet'!$E$9+1,1))</f>
        <v>276.21779707870814</v>
      </c>
      <c r="T21" s="62">
        <f t="shared" si="34"/>
        <v>573.15870508619821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9.7509215318871529</v>
      </c>
      <c r="AK21" s="14">
        <f t="shared" si="35"/>
        <v>3.4472502473968221</v>
      </c>
      <c r="AL21" s="22">
        <f t="shared" si="4"/>
        <v>22.986815848919587</v>
      </c>
      <c r="AM21" s="62">
        <f t="shared" si="5"/>
        <v>234.75616904092269</v>
      </c>
      <c r="AN21" s="62">
        <f ca="1">AVERAGE(OFFSET($AM$3,0,0,'Données projet'!$E$10+1,1))-AVERAGE(OFFSET($H$3,0,0,'Données projet'!$E$10+1,1))</f>
        <v>281.21814633931598</v>
      </c>
      <c r="AO21" s="62">
        <f t="shared" si="36"/>
        <v>158.41433650660613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177</v>
      </c>
      <c r="O22" s="14">
        <f>N22*VLOOKUP('Données projet'!$B$9,Paramètres!$A$1:$I$89,3,0)*VLOOKUP('Données projet'!$B$9,Paramètres!$A$1:$I$89,5,0)</f>
        <v>160.14959999999999</v>
      </c>
      <c r="P22" s="14">
        <f t="shared" si="33"/>
        <v>40.876256268741535</v>
      </c>
      <c r="Q22" s="22">
        <f t="shared" si="2"/>
        <v>350.1200330013915</v>
      </c>
      <c r="R22" s="62">
        <f t="shared" si="0"/>
        <v>564.27212724441506</v>
      </c>
      <c r="S22" s="62">
        <f ca="1">AVERAGE(OFFSET($R$3,0,0,'Données projet'!$E$9+1,1))-AVERAGE(OFFSET($H$3,0,0,'Données projet'!$E$9+1,1))</f>
        <v>276.21779707870814</v>
      </c>
      <c r="T22" s="62">
        <f t="shared" si="34"/>
        <v>573.15870508619821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11.171989317539104</v>
      </c>
      <c r="AK22" s="14">
        <f t="shared" si="35"/>
        <v>3.8875875718152941</v>
      </c>
      <c r="AL22" s="22">
        <f t="shared" si="4"/>
        <v>26.228763082292243</v>
      </c>
      <c r="AM22" s="62">
        <f t="shared" si="5"/>
        <v>240.38085732531576</v>
      </c>
      <c r="AN22" s="62">
        <f ca="1">AVERAGE(OFFSET($AM$3,0,0,'Données projet'!$E$10+1,1))-AVERAGE(OFFSET($H$3,0,0,'Données projet'!$E$10+1,1))</f>
        <v>281.21814633931598</v>
      </c>
      <c r="AO22" s="62">
        <f t="shared" si="36"/>
        <v>158.41433650660613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187</v>
      </c>
      <c r="L23" s="13">
        <f>VLOOKUP(A23,'Données projet'!$A$35:$I$55,9,0)</f>
        <v>10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187</v>
      </c>
      <c r="O23" s="14">
        <f>N23*VLOOKUP('Données projet'!$B$9,Paramètres!$A$1:$I$89,3,0)*VLOOKUP('Données projet'!$B$9,Paramètres!$A$1:$I$89,5,0)</f>
        <v>169.19759999999999</v>
      </c>
      <c r="P23" s="14">
        <f t="shared" si="33"/>
        <v>42.910263223432885</v>
      </c>
      <c r="Q23" s="22">
        <f t="shared" si="2"/>
        <v>369.42119511414558</v>
      </c>
      <c r="R23" s="62">
        <f t="shared" si="0"/>
        <v>585.93589800104132</v>
      </c>
      <c r="S23" s="62">
        <f ca="1">AVERAGE(OFFSET($R$3,0,0,'Données projet'!$E$9+1,1))-AVERAGE(OFFSET($H$3,0,0,'Données projet'!$E$9+1,1))</f>
        <v>276.21779707870814</v>
      </c>
      <c r="T23" s="62">
        <f t="shared" si="34"/>
        <v>573.15870508619821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12.800158928881464</v>
      </c>
      <c r="AK23" s="14">
        <f t="shared" si="35"/>
        <v>4.3841717438255339</v>
      </c>
      <c r="AL23" s="22">
        <f t="shared" si="4"/>
        <v>29.929375921631351</v>
      </c>
      <c r="AM23" s="62">
        <f t="shared" si="5"/>
        <v>246.44407880852708</v>
      </c>
      <c r="AN23" s="62">
        <f ca="1">AVERAGE(OFFSET($AM$3,0,0,'Données projet'!$E$10+1,1))-AVERAGE(OFFSET($H$3,0,0,'Données projet'!$E$10+1,1))</f>
        <v>281.21814633931598</v>
      </c>
      <c r="AO23" s="62">
        <f t="shared" si="36"/>
        <v>158.41433650660613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195.4</v>
      </c>
      <c r="O24" s="14">
        <f>N24*VLOOKUP('Données projet'!$B$9,Paramètres!$A$1:$I$89,3,0)*VLOOKUP('Données projet'!$B$9,Paramètres!$A$1:$I$89,5,0)</f>
        <v>176.79792</v>
      </c>
      <c r="P24" s="14">
        <f t="shared" si="33"/>
        <v>44.609039852547795</v>
      </c>
      <c r="Q24" s="22">
        <f t="shared" si="2"/>
        <v>385.6171217431874</v>
      </c>
      <c r="R24" s="62">
        <f t="shared" si="0"/>
        <v>604.47465011906183</v>
      </c>
      <c r="S24" s="62">
        <f ca="1">AVERAGE(OFFSET($R$3,0,0,'Données projet'!$E$9+1,1))-AVERAGE(OFFSET($H$3,0,0,'Données projet'!$E$9+1,1))</f>
        <v>276.21779707870814</v>
      </c>
      <c r="T24" s="62">
        <f t="shared" si="34"/>
        <v>573.15870508619821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14.665612716564468</v>
      </c>
      <c r="AK24" s="14">
        <f t="shared" si="35"/>
        <v>4.9441875004202354</v>
      </c>
      <c r="AL24" s="22">
        <f t="shared" si="4"/>
        <v>34.153735377915019</v>
      </c>
      <c r="AM24" s="62">
        <f t="shared" si="5"/>
        <v>253.01126375378939</v>
      </c>
      <c r="AN24" s="62">
        <f ca="1">AVERAGE(OFFSET($AM$3,0,0,'Données projet'!$E$10+1,1))-AVERAGE(OFFSET($H$3,0,0,'Données projet'!$E$10+1,1))</f>
        <v>281.21814633931598</v>
      </c>
      <c r="AO24" s="62">
        <f t="shared" si="36"/>
        <v>158.41433650660613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203.8</v>
      </c>
      <c r="O25" s="14">
        <f>N25*VLOOKUP('Données projet'!$B$9,Paramètres!$A$1:$I$89,3,0)*VLOOKUP('Données projet'!$B$9,Paramètres!$A$1:$I$89,5,0)</f>
        <v>184.39823999999999</v>
      </c>
      <c r="P25" s="14">
        <f t="shared" si="33"/>
        <v>46.299334464645916</v>
      </c>
      <c r="Q25" s="22">
        <f t="shared" si="2"/>
        <v>401.79827552592491</v>
      </c>
      <c r="R25" s="62">
        <f t="shared" si="0"/>
        <v>622.97918942939327</v>
      </c>
      <c r="S25" s="62">
        <f ca="1">AVERAGE(OFFSET($R$3,0,0,'Données projet'!$E$9+1,1))-AVERAGE(OFFSET($H$3,0,0,'Données projet'!$E$9+1,1))</f>
        <v>276.21779707870814</v>
      </c>
      <c r="T25" s="62">
        <f t="shared" si="34"/>
        <v>573.15870508619821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16.80293170946215</v>
      </c>
      <c r="AK25" s="14">
        <f t="shared" si="35"/>
        <v>5.5757373268369097</v>
      </c>
      <c r="AL25" s="22">
        <f t="shared" si="4"/>
        <v>38.976181904887525</v>
      </c>
      <c r="AM25" s="62">
        <f t="shared" si="5"/>
        <v>260.1570958083559</v>
      </c>
      <c r="AN25" s="62">
        <f ca="1">AVERAGE(OFFSET($AM$3,0,0,'Données projet'!$E$10+1,1))-AVERAGE(OFFSET($H$3,0,0,'Données projet'!$E$10+1,1))</f>
        <v>281.21814633931598</v>
      </c>
      <c r="AO25" s="62">
        <f t="shared" si="36"/>
        <v>158.41433650660613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212.20000000000002</v>
      </c>
      <c r="O26" s="14">
        <f>N26*VLOOKUP('Données projet'!$B$9,Paramètres!$A$1:$I$89,3,0)*VLOOKUP('Données projet'!$B$9,Paramètres!$A$1:$I$89,5,0)</f>
        <v>191.99856000000003</v>
      </c>
      <c r="P26" s="14">
        <f t="shared" si="33"/>
        <v>47.981536645873376</v>
      </c>
      <c r="Q26" s="22">
        <f t="shared" si="2"/>
        <v>417.96533499156277</v>
      </c>
      <c r="R26" s="62">
        <f t="shared" si="0"/>
        <v>641.4505317011093</v>
      </c>
      <c r="S26" s="62">
        <f ca="1">AVERAGE(OFFSET($R$3,0,0,'Données projet'!$E$9+1,1))-AVERAGE(OFFSET($H$3,0,0,'Données projet'!$E$9+1,1))</f>
        <v>276.21779707870814</v>
      </c>
      <c r="T26" s="62">
        <f t="shared" si="34"/>
        <v>573.15870508619821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19.251736663818608</v>
      </c>
      <c r="AK26" s="14">
        <f t="shared" si="35"/>
        <v>6.2879586858791194</v>
      </c>
      <c r="AL26" s="22">
        <f t="shared" si="4"/>
        <v>44.481636067390205</v>
      </c>
      <c r="AM26" s="62">
        <f t="shared" si="5"/>
        <v>267.96683277693671</v>
      </c>
      <c r="AN26" s="62">
        <f ca="1">AVERAGE(OFFSET($AM$3,0,0,'Données projet'!$E$10+1,1))-AVERAGE(OFFSET($H$3,0,0,'Données projet'!$E$10+1,1))</f>
        <v>281.21814633931598</v>
      </c>
      <c r="AO26" s="62">
        <f t="shared" si="36"/>
        <v>158.41433650660613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220.60000000000002</v>
      </c>
      <c r="O27" s="14">
        <f>N27*VLOOKUP('Données projet'!$B$9,Paramètres!$A$1:$I$89,3,0)*VLOOKUP('Données projet'!$B$9,Paramètres!$A$1:$I$89,5,0)</f>
        <v>199.59888000000001</v>
      </c>
      <c r="P27" s="14">
        <f t="shared" si="33"/>
        <v>49.656003392529037</v>
      </c>
      <c r="Q27" s="22">
        <f t="shared" si="2"/>
        <v>434.11892190865478</v>
      </c>
      <c r="R27" s="62">
        <f t="shared" si="0"/>
        <v>659.88963009227461</v>
      </c>
      <c r="S27" s="62">
        <f ca="1">AVERAGE(OFFSET($R$3,0,0,'Données projet'!$E$9+1,1))-AVERAGE(OFFSET($H$3,0,0,'Données projet'!$E$9+1,1))</f>
        <v>276.21779707870814</v>
      </c>
      <c r="T27" s="62">
        <f t="shared" si="34"/>
        <v>573.15870508619821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22.057422536824753</v>
      </c>
      <c r="AK27" s="14">
        <f t="shared" si="35"/>
        <v>7.0911562216207642</v>
      </c>
      <c r="AL27" s="22">
        <f t="shared" si="4"/>
        <v>50.767108004292602</v>
      </c>
      <c r="AM27" s="62">
        <f t="shared" si="5"/>
        <v>276.53781618791243</v>
      </c>
      <c r="AN27" s="62">
        <f ca="1">AVERAGE(OFFSET($AM$3,0,0,'Données projet'!$E$10+1,1))-AVERAGE(OFFSET($H$3,0,0,'Données projet'!$E$10+1,1))</f>
        <v>281.21814633931598</v>
      </c>
      <c r="AO27" s="62">
        <f t="shared" si="36"/>
        <v>158.41433650660613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229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229.00000000000003</v>
      </c>
      <c r="O28" s="14">
        <f>N28*VLOOKUP('Données projet'!$B$9,Paramètres!$A$1:$I$89,3,0)*VLOOKUP('Données projet'!$B$9,Paramètres!$A$1:$I$89,5,0)</f>
        <v>207.19919999999999</v>
      </c>
      <c r="P28" s="14">
        <f t="shared" si="33"/>
        <v>51.32306297366555</v>
      </c>
      <c r="Q28" s="22">
        <f t="shared" si="2"/>
        <v>450.25960801246742</v>
      </c>
      <c r="R28" s="62">
        <f t="shared" si="0"/>
        <v>678.29738197879954</v>
      </c>
      <c r="S28" s="62">
        <f ca="1">AVERAGE(OFFSET($R$3,0,0,'Données projet'!$E$9+1,1))-AVERAGE(OFFSET($H$3,0,0,'Données projet'!$E$9+1,1))</f>
        <v>276.21779707870814</v>
      </c>
      <c r="T28" s="62">
        <f t="shared" si="34"/>
        <v>573.15870508619821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25.272000000000006</v>
      </c>
      <c r="AK28" s="14">
        <f t="shared" si="35"/>
        <v>7.9969508502584166</v>
      </c>
      <c r="AL28" s="22">
        <f t="shared" si="4"/>
        <v>57.94342273086675</v>
      </c>
      <c r="AM28" s="62">
        <f t="shared" si="5"/>
        <v>285.98119669719887</v>
      </c>
      <c r="AN28" s="62">
        <f ca="1">AVERAGE(OFFSET($AM$3,0,0,'Données projet'!$E$10+1,1))-AVERAGE(OFFSET($H$3,0,0,'Données projet'!$E$10+1,1))</f>
        <v>281.21814633931598</v>
      </c>
      <c r="AO28" s="62">
        <f t="shared" si="36"/>
        <v>158.41433650660613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236.00000000000003</v>
      </c>
      <c r="O29" s="14">
        <f>N29*VLOOKUP('Données projet'!$B$9,Paramètres!$A$1:$I$89,3,0)*VLOOKUP('Données projet'!$B$9,Paramètres!$A$1:$I$89,5,0)</f>
        <v>213.53280000000001</v>
      </c>
      <c r="P29" s="14">
        <f t="shared" si="33"/>
        <v>52.706840209271235</v>
      </c>
      <c r="Q29" s="22">
        <f t="shared" si="2"/>
        <v>463.70070669781398</v>
      </c>
      <c r="R29" s="62">
        <f t="shared" si="0"/>
        <v>693.98742074700419</v>
      </c>
      <c r="S29" s="62">
        <f ca="1">AVERAGE(OFFSET($R$3,0,0,'Données projet'!$E$9+1,1))-AVERAGE(OFFSET($H$3,0,0,'Données projet'!$E$9+1,1))</f>
        <v>276.21779707870814</v>
      </c>
      <c r="T29" s="62">
        <f t="shared" si="34"/>
        <v>573.15870508619821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29.315519999999999</v>
      </c>
      <c r="AK29" s="14">
        <f t="shared" si="35"/>
        <v>9.1175783937892785</v>
      </c>
      <c r="AL29" s="22">
        <f t="shared" si="4"/>
        <v>66.937646369182985</v>
      </c>
      <c r="AM29" s="62">
        <f t="shared" si="5"/>
        <v>297.22436041837318</v>
      </c>
      <c r="AN29" s="62">
        <f ca="1">AVERAGE(OFFSET($AM$3,0,0,'Données projet'!$E$10+1,1))-AVERAGE(OFFSET($H$3,0,0,'Données projet'!$E$10+1,1))</f>
        <v>281.21814633931598</v>
      </c>
      <c r="AO29" s="62">
        <f t="shared" si="36"/>
        <v>158.41433650660613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243.00000000000003</v>
      </c>
      <c r="O30" s="14">
        <f>N30*VLOOKUP('Données projet'!$B$9,Paramètres!$A$1:$I$89,3,0)*VLOOKUP('Données projet'!$B$9,Paramètres!$A$1:$I$89,5,0)</f>
        <v>219.8664</v>
      </c>
      <c r="P30" s="14">
        <f t="shared" si="33"/>
        <v>54.085847394182416</v>
      </c>
      <c r="Q30" s="22">
        <f t="shared" si="2"/>
        <v>477.13349754486762</v>
      </c>
      <c r="R30" s="62">
        <f t="shared" si="0"/>
        <v>709.65134041743113</v>
      </c>
      <c r="S30" s="62">
        <f ca="1">AVERAGE(OFFSET($R$3,0,0,'Données projet'!$E$9+1,1))-AVERAGE(OFFSET($H$3,0,0,'Données projet'!$E$9+1,1))</f>
        <v>276.21779707870814</v>
      </c>
      <c r="T30" s="62">
        <f t="shared" si="34"/>
        <v>573.15870508619821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33.359039999999993</v>
      </c>
      <c r="AK30" s="14">
        <f t="shared" si="35"/>
        <v>10.220297845708979</v>
      </c>
      <c r="AL30" s="22">
        <f t="shared" si="4"/>
        <v>75.900680081276448</v>
      </c>
      <c r="AM30" s="62">
        <f t="shared" si="5"/>
        <v>308.41852295383995</v>
      </c>
      <c r="AN30" s="62">
        <f ca="1">AVERAGE(OFFSET($AM$3,0,0,'Données projet'!$E$10+1,1))-AVERAGE(OFFSET($H$3,0,0,'Données projet'!$E$10+1,1))</f>
        <v>281.21814633931598</v>
      </c>
      <c r="AO30" s="62">
        <f t="shared" si="36"/>
        <v>158.41433650660613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250.00000000000003</v>
      </c>
      <c r="O31" s="14">
        <f>N31*VLOOKUP('Données projet'!$B$9,Paramètres!$A$1:$I$89,3,0)*VLOOKUP('Données projet'!$B$9,Paramètres!$A$1:$I$89,5,0)</f>
        <v>226.20000000000002</v>
      </c>
      <c r="P31" s="14">
        <f t="shared" si="33"/>
        <v>55.460237717698156</v>
      </c>
      <c r="Q31" s="22">
        <f t="shared" si="2"/>
        <v>490.55824735832431</v>
      </c>
      <c r="R31" s="62">
        <f t="shared" si="0"/>
        <v>725.28971678030837</v>
      </c>
      <c r="S31" s="62">
        <f ca="1">AVERAGE(OFFSET($R$3,0,0,'Données projet'!$E$9+1,1))-AVERAGE(OFFSET($H$3,0,0,'Données projet'!$E$9+1,1))</f>
        <v>276.21779707870814</v>
      </c>
      <c r="T31" s="62">
        <f t="shared" si="34"/>
        <v>573.15870508619821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37.402559999999994</v>
      </c>
      <c r="AK31" s="14">
        <f t="shared" si="35"/>
        <v>11.307528174903936</v>
      </c>
      <c r="AL31" s="22">
        <f t="shared" si="4"/>
        <v>84.836736904624345</v>
      </c>
      <c r="AM31" s="62">
        <f t="shared" si="5"/>
        <v>319.56820632660845</v>
      </c>
      <c r="AN31" s="62">
        <f ca="1">AVERAGE(OFFSET($AM$3,0,0,'Données projet'!$E$10+1,1))-AVERAGE(OFFSET($H$3,0,0,'Données projet'!$E$10+1,1))</f>
        <v>281.21814633931598</v>
      </c>
      <c r="AO31" s="62">
        <f t="shared" si="36"/>
        <v>158.41433650660613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257</v>
      </c>
      <c r="O32" s="14">
        <f>N32*VLOOKUP('Données projet'!$B$9,Paramètres!$A$1:$I$89,3,0)*VLOOKUP('Données projet'!$B$9,Paramètres!$A$1:$I$89,5,0)</f>
        <v>232.53360000000001</v>
      </c>
      <c r="P32" s="14">
        <f t="shared" si="33"/>
        <v>56.830155302436637</v>
      </c>
      <c r="Q32" s="22">
        <f t="shared" si="2"/>
        <v>503.97520715174375</v>
      </c>
      <c r="R32" s="62">
        <f t="shared" si="0"/>
        <v>740.90310447451952</v>
      </c>
      <c r="S32" s="62">
        <f ca="1">AVERAGE(OFFSET($R$3,0,0,'Données projet'!$E$9+1,1))-AVERAGE(OFFSET($H$3,0,0,'Données projet'!$E$9+1,1))</f>
        <v>276.21779707870814</v>
      </c>
      <c r="T32" s="62">
        <f t="shared" si="34"/>
        <v>573.15870508619821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41.446079999999995</v>
      </c>
      <c r="AK32" s="14">
        <f t="shared" si="35"/>
        <v>12.381134769852888</v>
      </c>
      <c r="AL32" s="22">
        <f t="shared" si="4"/>
        <v>93.749065724160445</v>
      </c>
      <c r="AM32" s="62">
        <f t="shared" si="5"/>
        <v>330.67696304693629</v>
      </c>
      <c r="AN32" s="62">
        <f ca="1">AVERAGE(OFFSET($AM$3,0,0,'Données projet'!$E$10+1,1))-AVERAGE(OFFSET($H$3,0,0,'Données projet'!$E$10+1,1))</f>
        <v>281.21814633931598</v>
      </c>
      <c r="AO32" s="62">
        <f t="shared" si="36"/>
        <v>158.41433650660613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264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264</v>
      </c>
      <c r="O33" s="14">
        <f>N33*VLOOKUP('Données projet'!$B$9,Paramètres!$A$1:$I$89,3,0)*VLOOKUP('Données projet'!$B$9,Paramètres!$A$1:$I$89,5,0)</f>
        <v>238.86719999999997</v>
      </c>
      <c r="P33" s="14">
        <f t="shared" si="33"/>
        <v>58.195735973104156</v>
      </c>
      <c r="Q33" s="22">
        <f t="shared" si="2"/>
        <v>517.38461348648957</v>
      </c>
      <c r="R33" s="62">
        <f t="shared" si="0"/>
        <v>756.49203841953158</v>
      </c>
      <c r="S33" s="62">
        <f ca="1">AVERAGE(OFFSET($R$3,0,0,'Données projet'!$E$9+1,1))-AVERAGE(OFFSET($H$3,0,0,'Données projet'!$E$9+1,1))</f>
        <v>276.21779707870814</v>
      </c>
      <c r="T33" s="62">
        <f t="shared" si="34"/>
        <v>573.15870508619821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264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157.76434255149971</v>
      </c>
      <c r="AC33" s="24">
        <f t="shared" si="3"/>
        <v>157.76434255149971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45.489599999999989</v>
      </c>
      <c r="AK33" s="14">
        <f t="shared" si="35"/>
        <v>13.442598032668439</v>
      </c>
      <c r="AL33" s="22">
        <f t="shared" si="4"/>
        <v>102.64024490689751</v>
      </c>
      <c r="AM33" s="62">
        <f t="shared" si="5"/>
        <v>341.74766983993948</v>
      </c>
      <c r="AN33" s="62">
        <f ca="1">AVERAGE(OFFSET($AM$3,0,0,'Données projet'!$E$10+1,1))-AVERAGE(OFFSET($H$3,0,0,'Données projet'!$E$10+1,1))</f>
        <v>281.21814633931598</v>
      </c>
      <c r="AO33" s="62">
        <f t="shared" si="36"/>
        <v>158.41433650660613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276.21779707870814</v>
      </c>
      <c r="T34" s="62">
        <f t="shared" si="34"/>
        <v>573.15870508619821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111.55623644760284</v>
      </c>
      <c r="AC34" s="24">
        <f t="shared" si="3"/>
        <v>111.55623644760284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49.701599999999992</v>
      </c>
      <c r="AK34" s="14">
        <f t="shared" si="35"/>
        <v>14.536669735651794</v>
      </c>
      <c r="AL34" s="22">
        <f t="shared" si="4"/>
        <v>111.88165312292686</v>
      </c>
      <c r="AM34" s="62">
        <f t="shared" si="5"/>
        <v>351.92977633574441</v>
      </c>
      <c r="AN34" s="62">
        <f ca="1">AVERAGE(OFFSET($AM$3,0,0,'Données projet'!$E$10+1,1))-AVERAGE(OFFSET($H$3,0,0,'Données projet'!$E$10+1,1))</f>
        <v>281.21814633931598</v>
      </c>
      <c r="AO34" s="62">
        <f t="shared" si="36"/>
        <v>158.41433650660613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276.21779707870814</v>
      </c>
      <c r="T35" s="62">
        <f t="shared" si="34"/>
        <v>573.15870508619821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78.882171275749869</v>
      </c>
      <c r="AC35" s="24">
        <f t="shared" si="3"/>
        <v>78.882171275749869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53.913599999999995</v>
      </c>
      <c r="AK35" s="14">
        <f t="shared" si="35"/>
        <v>15.619988549244528</v>
      </c>
      <c r="AL35" s="22">
        <f t="shared" si="4"/>
        <v>121.10433338993421</v>
      </c>
      <c r="AM35" s="62">
        <f t="shared" si="5"/>
        <v>362.07683587045955</v>
      </c>
      <c r="AN35" s="62">
        <f ca="1">AVERAGE(OFFSET($AM$3,0,0,'Données projet'!$E$10+1,1))-AVERAGE(OFFSET($H$3,0,0,'Données projet'!$E$10+1,1))</f>
        <v>281.21814633931598</v>
      </c>
      <c r="AO35" s="62">
        <f t="shared" si="36"/>
        <v>158.41433650660613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276.21779707870814</v>
      </c>
      <c r="T36" s="62">
        <f t="shared" si="34"/>
        <v>573.15870508619821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55.778118223801428</v>
      </c>
      <c r="AC36" s="24">
        <f t="shared" si="3"/>
        <v>55.778118223801428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58.125599999999999</v>
      </c>
      <c r="AK36" s="14">
        <f t="shared" si="35"/>
        <v>16.693490054590161</v>
      </c>
      <c r="AL36" s="22">
        <f t="shared" si="4"/>
        <v>130.30991517841122</v>
      </c>
      <c r="AM36" s="62">
        <f t="shared" si="5"/>
        <v>372.19076101295195</v>
      </c>
      <c r="AN36" s="62">
        <f ca="1">AVERAGE(OFFSET($AM$3,0,0,'Données projet'!$E$10+1,1))-AVERAGE(OFFSET($H$3,0,0,'Données projet'!$E$10+1,1))</f>
        <v>281.21814633931598</v>
      </c>
      <c r="AO36" s="62">
        <f t="shared" si="36"/>
        <v>158.41433650660613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276.21779707870814</v>
      </c>
      <c r="T37" s="62">
        <f t="shared" si="34"/>
        <v>573.15870508619821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39.441085637874941</v>
      </c>
      <c r="AC37" s="24">
        <f t="shared" si="3"/>
        <v>39.441085637874941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62.337599999999995</v>
      </c>
      <c r="AK37" s="14">
        <f t="shared" si="35"/>
        <v>17.757966554912596</v>
      </c>
      <c r="AL37" s="22">
        <f t="shared" si="4"/>
        <v>139.49977841647276</v>
      </c>
      <c r="AM37" s="62">
        <f t="shared" si="5"/>
        <v>382.27320987858832</v>
      </c>
      <c r="AN37" s="62">
        <f ca="1">AVERAGE(OFFSET($AM$3,0,0,'Données projet'!$E$10+1,1))-AVERAGE(OFFSET($H$3,0,0,'Données projet'!$E$10+1,1))</f>
        <v>281.21814633931598</v>
      </c>
      <c r="AO37" s="62">
        <f t="shared" si="36"/>
        <v>158.41433650660613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276.21779707870814</v>
      </c>
      <c r="T38" s="62">
        <f t="shared" si="34"/>
        <v>573.15870508619821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27.889059111900721</v>
      </c>
      <c r="AC38" s="24">
        <f t="shared" si="3"/>
        <v>27.889059111900721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66.549599999999998</v>
      </c>
      <c r="AK38" s="14">
        <f t="shared" si="35"/>
        <v>18.814097226522279</v>
      </c>
      <c r="AL38" s="22">
        <f t="shared" si="4"/>
        <v>148.67510600285962</v>
      </c>
      <c r="AM38" s="62">
        <f t="shared" si="5"/>
        <v>392.32563872743413</v>
      </c>
      <c r="AN38" s="62">
        <f ca="1">AVERAGE(OFFSET($AM$3,0,0,'Données projet'!$E$10+1,1))-AVERAGE(OFFSET($H$3,0,0,'Données projet'!$E$10+1,1))</f>
        <v>281.21814633931598</v>
      </c>
      <c r="AO38" s="62">
        <f t="shared" si="36"/>
        <v>158.41433650660613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276.21779707870814</v>
      </c>
      <c r="T39" s="62">
        <f t="shared" si="34"/>
        <v>573.15870508619821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19.720542818937474</v>
      </c>
      <c r="AC39" s="24">
        <f t="shared" si="3"/>
        <v>19.720542818937474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60.147359999999999</v>
      </c>
      <c r="AK39" s="14">
        <f t="shared" si="35"/>
        <v>17.205520923258081</v>
      </c>
      <c r="AL39" s="22">
        <f t="shared" si="4"/>
        <v>134.72293427467449</v>
      </c>
      <c r="AM39" s="62">
        <f t="shared" si="5"/>
        <v>379.23535251570888</v>
      </c>
      <c r="AN39" s="62">
        <f ca="1">AVERAGE(OFFSET($AM$3,0,0,'Données projet'!$E$10+1,1))-AVERAGE(OFFSET($H$3,0,0,'Données projet'!$E$10+1,1))</f>
        <v>281.21814633931598</v>
      </c>
      <c r="AO39" s="62">
        <f t="shared" si="36"/>
        <v>158.41433650660613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276.21779707870814</v>
      </c>
      <c r="T40" s="62">
        <f t="shared" si="34"/>
        <v>573.15870508619821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13.944529555950362</v>
      </c>
      <c r="AC40" s="24">
        <f t="shared" si="3"/>
        <v>13.944529555950362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64.69632</v>
      </c>
      <c r="AK40" s="14">
        <f t="shared" si="35"/>
        <v>18.350388371049714</v>
      </c>
      <c r="AL40" s="22">
        <f t="shared" si="4"/>
        <v>144.63968374624491</v>
      </c>
      <c r="AM40" s="62">
        <f t="shared" si="5"/>
        <v>389.99903571691601</v>
      </c>
      <c r="AN40" s="62">
        <f ca="1">AVERAGE(OFFSET($AM$3,0,0,'Données projet'!$E$10+1,1))-AVERAGE(OFFSET($H$3,0,0,'Données projet'!$E$10+1,1))</f>
        <v>281.21814633931598</v>
      </c>
      <c r="AO40" s="62">
        <f t="shared" si="36"/>
        <v>158.41433650660613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276.21779707870814</v>
      </c>
      <c r="T41" s="62">
        <f t="shared" si="34"/>
        <v>573.15870508619821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9.8602714094687389</v>
      </c>
      <c r="AC41" s="24">
        <f t="shared" si="3"/>
        <v>9.8602714094687389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69.245280000000008</v>
      </c>
      <c r="AK41" s="14">
        <f t="shared" si="35"/>
        <v>19.485915913622929</v>
      </c>
      <c r="AL41" s="22">
        <f t="shared" si="4"/>
        <v>154.54016621622662</v>
      </c>
      <c r="AM41" s="62">
        <f t="shared" si="5"/>
        <v>400.73175950978532</v>
      </c>
      <c r="AN41" s="62">
        <f ca="1">AVERAGE(OFFSET($AM$3,0,0,'Données projet'!$E$10+1,1))-AVERAGE(OFFSET($H$3,0,0,'Données projet'!$E$10+1,1))</f>
        <v>281.21814633931598</v>
      </c>
      <c r="AO41" s="62">
        <f t="shared" si="36"/>
        <v>158.41433650660613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276.21779707870814</v>
      </c>
      <c r="T42" s="62">
        <f t="shared" si="34"/>
        <v>573.15870508619821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6.972264777975183</v>
      </c>
      <c r="AC42" s="24">
        <f t="shared" si="3"/>
        <v>6.972264777975183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73.794240000000016</v>
      </c>
      <c r="AK42" s="14">
        <f t="shared" si="35"/>
        <v>20.612786943824918</v>
      </c>
      <c r="AL42" s="22">
        <f t="shared" si="4"/>
        <v>164.42557192716174</v>
      </c>
      <c r="AM42" s="62">
        <f t="shared" si="5"/>
        <v>411.43496901726883</v>
      </c>
      <c r="AN42" s="62">
        <f ca="1">AVERAGE(OFFSET($AM$3,0,0,'Données projet'!$E$10+1,1))-AVERAGE(OFFSET($H$3,0,0,'Données projet'!$E$10+1,1))</f>
        <v>281.21814633931598</v>
      </c>
      <c r="AO42" s="62">
        <f t="shared" si="36"/>
        <v>158.41433650660613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276.21779707870814</v>
      </c>
      <c r="T43" s="62">
        <f t="shared" si="34"/>
        <v>573.15870508619821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4.9301357047343703</v>
      </c>
      <c r="AC43" s="24">
        <f t="shared" si="3"/>
        <v>4.9301357047343703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78.343200000000024</v>
      </c>
      <c r="AK43" s="14">
        <f t="shared" si="35"/>
        <v>21.731595839251806</v>
      </c>
      <c r="AL43" s="22">
        <f t="shared" si="4"/>
        <v>174.29693608669695</v>
      </c>
      <c r="AM43" s="62">
        <f t="shared" si="5"/>
        <v>422.10994990581776</v>
      </c>
      <c r="AN43" s="62">
        <f ca="1">AVERAGE(OFFSET($AM$3,0,0,'Données projet'!$E$10+1,1))-AVERAGE(OFFSET($H$3,0,0,'Données projet'!$E$10+1,1))</f>
        <v>281.21814633931598</v>
      </c>
      <c r="AO43" s="62">
        <f t="shared" si="36"/>
        <v>158.41433650660613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276.21779707870814</v>
      </c>
      <c r="T44" s="62">
        <f t="shared" si="34"/>
        <v>573.15870508619821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3.4861323889875919</v>
      </c>
      <c r="AC44" s="24">
        <f t="shared" si="3"/>
        <v>3.4861323889875919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71.267040000000009</v>
      </c>
      <c r="AK44" s="14">
        <f t="shared" si="35"/>
        <v>19.987779001267146</v>
      </c>
      <c r="AL44" s="22">
        <f t="shared" si="4"/>
        <v>158.93547642720696</v>
      </c>
      <c r="AM44" s="62">
        <f t="shared" si="5"/>
        <v>407.53816602171094</v>
      </c>
      <c r="AN44" s="62">
        <f ca="1">AVERAGE(OFFSET($AM$3,0,0,'Données projet'!$E$10+1,1))-AVERAGE(OFFSET($H$3,0,0,'Données projet'!$E$10+1,1))</f>
        <v>281.21814633931598</v>
      </c>
      <c r="AO44" s="62">
        <f t="shared" si="36"/>
        <v>158.41433650660613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276.21779707870814</v>
      </c>
      <c r="T45" s="62">
        <f t="shared" si="34"/>
        <v>573.15870508619821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2.4650678523671856</v>
      </c>
      <c r="AC45" s="24">
        <f t="shared" si="3"/>
        <v>2.4650678523671856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75.984480000000005</v>
      </c>
      <c r="AK45" s="14">
        <f t="shared" si="35"/>
        <v>21.152445401512562</v>
      </c>
      <c r="AL45" s="22">
        <f t="shared" si="4"/>
        <v>169.18014507430107</v>
      </c>
      <c r="AM45" s="62">
        <f t="shared" si="5"/>
        <v>418.5588113349358</v>
      </c>
      <c r="AN45" s="62">
        <f ca="1">AVERAGE(OFFSET($AM$3,0,0,'Données projet'!$E$10+1,1))-AVERAGE(OFFSET($H$3,0,0,'Données projet'!$E$10+1,1))</f>
        <v>281.21814633931598</v>
      </c>
      <c r="AO45" s="62">
        <f t="shared" si="36"/>
        <v>158.41433650660613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276.21779707870814</v>
      </c>
      <c r="T46" s="62">
        <f t="shared" si="34"/>
        <v>573.15870508619821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1.7430661944937962</v>
      </c>
      <c r="AC46" s="24">
        <f t="shared" si="3"/>
        <v>1.7430661944937962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80.701920000000001</v>
      </c>
      <c r="AK46" s="14">
        <f t="shared" si="35"/>
        <v>22.308719863780368</v>
      </c>
      <c r="AL46" s="22">
        <f t="shared" si="4"/>
        <v>179.41019776275081</v>
      </c>
      <c r="AM46" s="62">
        <f t="shared" si="5"/>
        <v>429.55137922918288</v>
      </c>
      <c r="AN46" s="62">
        <f ca="1">AVERAGE(OFFSET($AM$3,0,0,'Données projet'!$E$10+1,1))-AVERAGE(OFFSET($H$3,0,0,'Données projet'!$E$10+1,1))</f>
        <v>281.21814633931598</v>
      </c>
      <c r="AO46" s="62">
        <f t="shared" si="36"/>
        <v>158.41433650660613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276.21779707870814</v>
      </c>
      <c r="T47" s="62">
        <f t="shared" si="34"/>
        <v>573.15870508619821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1.2325339261835928</v>
      </c>
      <c r="AC47" s="24">
        <f t="shared" si="3"/>
        <v>1.2325339261835928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85.419359999999998</v>
      </c>
      <c r="AK47" s="14">
        <f t="shared" si="35"/>
        <v>23.457148821242125</v>
      </c>
      <c r="AL47" s="22">
        <f t="shared" si="4"/>
        <v>189.62658619699667</v>
      </c>
      <c r="AM47" s="62">
        <f t="shared" si="5"/>
        <v>440.51705493513407</v>
      </c>
      <c r="AN47" s="62">
        <f ca="1">AVERAGE(OFFSET($AM$3,0,0,'Données projet'!$E$10+1,1))-AVERAGE(OFFSET($H$3,0,0,'Données projet'!$E$10+1,1))</f>
        <v>281.21814633931598</v>
      </c>
      <c r="AO47" s="62">
        <f t="shared" si="36"/>
        <v>158.41433650660613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276.21779707870814</v>
      </c>
      <c r="T48" s="62">
        <f t="shared" si="34"/>
        <v>573.15870508619821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0.87153309724689809</v>
      </c>
      <c r="AC48" s="24">
        <f t="shared" si="3"/>
        <v>0.87153309724689809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90.136799999999994</v>
      </c>
      <c r="AK48" s="14">
        <f t="shared" si="35"/>
        <v>24.598214942741173</v>
      </c>
      <c r="AL48" s="22">
        <f t="shared" si="4"/>
        <v>199.8301510252742</v>
      </c>
      <c r="AM48" s="62">
        <f t="shared" si="5"/>
        <v>451.45690857610833</v>
      </c>
      <c r="AN48" s="62">
        <f ca="1">AVERAGE(OFFSET($AM$3,0,0,'Données projet'!$E$10+1,1))-AVERAGE(OFFSET($H$3,0,0,'Données projet'!$E$10+1,1))</f>
        <v>281.21814633931598</v>
      </c>
      <c r="AO48" s="62">
        <f t="shared" si="36"/>
        <v>158.41433650660613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276.21779707870814</v>
      </c>
      <c r="T49" s="62">
        <f t="shared" si="34"/>
        <v>573.15870508619821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0.6162669630917964</v>
      </c>
      <c r="AC49" s="24">
        <f t="shared" si="3"/>
        <v>0.6162669630917964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83.060639999999992</v>
      </c>
      <c r="AK49" s="14">
        <f t="shared" si="35"/>
        <v>22.883883502950997</v>
      </c>
      <c r="AL49" s="22">
        <f t="shared" si="4"/>
        <v>184.52004510097296</v>
      </c>
      <c r="AM49" s="62">
        <f t="shared" si="5"/>
        <v>436.87031849969861</v>
      </c>
      <c r="AN49" s="62">
        <f ca="1">AVERAGE(OFFSET($AM$3,0,0,'Données projet'!$E$10+1,1))-AVERAGE(OFFSET($H$3,0,0,'Données projet'!$E$10+1,1))</f>
        <v>281.21814633931598</v>
      </c>
      <c r="AO49" s="62">
        <f t="shared" si="36"/>
        <v>158.41433650660613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276.21779707870814</v>
      </c>
      <c r="T50" s="62">
        <f t="shared" si="34"/>
        <v>573.15870508619821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0.43576654862344905</v>
      </c>
      <c r="AC50" s="24">
        <f t="shared" si="3"/>
        <v>0.43576654862344905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87.778079999999989</v>
      </c>
      <c r="AK50" s="14">
        <f t="shared" si="35"/>
        <v>24.028574260451634</v>
      </c>
      <c r="AL50" s="22">
        <f t="shared" si="4"/>
        <v>194.72992283695325</v>
      </c>
      <c r="AM50" s="62">
        <f t="shared" si="5"/>
        <v>447.79116070114867</v>
      </c>
      <c r="AN50" s="62">
        <f ca="1">AVERAGE(OFFSET($AM$3,0,0,'Données projet'!$E$10+1,1))-AVERAGE(OFFSET($H$3,0,0,'Données projet'!$E$10+1,1))</f>
        <v>281.21814633931598</v>
      </c>
      <c r="AO50" s="62">
        <f t="shared" si="36"/>
        <v>158.41433650660613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276.21779707870814</v>
      </c>
      <c r="T51" s="62">
        <f t="shared" si="34"/>
        <v>573.15870508619821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0.3081334815458982</v>
      </c>
      <c r="AC51" s="24">
        <f t="shared" si="3"/>
        <v>0.3081334815458982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92.495519999999985</v>
      </c>
      <c r="AK51" s="14">
        <f t="shared" si="35"/>
        <v>25.166122941067407</v>
      </c>
      <c r="AL51" s="22">
        <f t="shared" si="4"/>
        <v>204.92736145569236</v>
      </c>
      <c r="AM51" s="62">
        <f t="shared" si="5"/>
        <v>458.68723014136003</v>
      </c>
      <c r="AN51" s="62">
        <f ca="1">AVERAGE(OFFSET($AM$3,0,0,'Données projet'!$E$10+1,1))-AVERAGE(OFFSET($H$3,0,0,'Données projet'!$E$10+1,1))</f>
        <v>281.21814633931598</v>
      </c>
      <c r="AO51" s="62">
        <f t="shared" si="36"/>
        <v>158.41433650660613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276.21779707870814</v>
      </c>
      <c r="T52" s="62">
        <f t="shared" si="34"/>
        <v>573.15870508619821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0.21788327431172452</v>
      </c>
      <c r="AC52" s="24">
        <f t="shared" si="3"/>
        <v>0.21788327431172452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97.212959999999967</v>
      </c>
      <c r="AK52" s="14">
        <f t="shared" si="35"/>
        <v>26.296935359296437</v>
      </c>
      <c r="AL52" s="22">
        <f t="shared" si="4"/>
        <v>215.11306775077458</v>
      </c>
      <c r="AM52" s="62">
        <f t="shared" si="5"/>
        <v>469.55944757506654</v>
      </c>
      <c r="AN52" s="62">
        <f ca="1">AVERAGE(OFFSET($AM$3,0,0,'Données projet'!$E$10+1,1))-AVERAGE(OFFSET($H$3,0,0,'Données projet'!$E$10+1,1))</f>
        <v>281.21814633931598</v>
      </c>
      <c r="AO52" s="62">
        <f t="shared" si="36"/>
        <v>158.41433650660613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276.21779707870814</v>
      </c>
      <c r="T53" s="62">
        <f t="shared" si="34"/>
        <v>573.15870508619821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0.1540667407729491</v>
      </c>
      <c r="AC53" s="24">
        <f t="shared" si="3"/>
        <v>0.1540667407729491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101.93039999999996</v>
      </c>
      <c r="AK53" s="14">
        <f t="shared" si="35"/>
        <v>27.421375718582158</v>
      </c>
      <c r="AL53" s="22">
        <f t="shared" si="4"/>
        <v>225.28767604319719</v>
      </c>
      <c r="AM53" s="62">
        <f t="shared" si="5"/>
        <v>480.40865757266727</v>
      </c>
      <c r="AN53" s="62">
        <f ca="1">AVERAGE(OFFSET($AM$3,0,0,'Données projet'!$E$10+1,1))-AVERAGE(OFFSET($H$3,0,0,'Données projet'!$E$10+1,1))</f>
        <v>281.21814633931598</v>
      </c>
      <c r="AO53" s="62">
        <f t="shared" si="36"/>
        <v>158.41433650660613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276.21779707870814</v>
      </c>
      <c r="T54" s="62">
        <f t="shared" si="34"/>
        <v>573.15870508619821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0.10894163715586226</v>
      </c>
      <c r="AC54" s="24">
        <f t="shared" si="3"/>
        <v>0.10894163715586226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94.854239999999976</v>
      </c>
      <c r="AK54" s="14">
        <f t="shared" si="35"/>
        <v>25.732347521252095</v>
      </c>
      <c r="AL54" s="22">
        <f t="shared" si="4"/>
        <v>210.02163993284736</v>
      </c>
      <c r="AM54" s="62">
        <f t="shared" si="5"/>
        <v>465.80552033609422</v>
      </c>
      <c r="AN54" s="62">
        <f ca="1">AVERAGE(OFFSET($AM$3,0,0,'Données projet'!$E$10+1,1))-AVERAGE(OFFSET($H$3,0,0,'Données projet'!$E$10+1,1))</f>
        <v>281.21814633931598</v>
      </c>
      <c r="AO54" s="62">
        <f t="shared" si="36"/>
        <v>158.41433650660613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276.21779707870814</v>
      </c>
      <c r="T55" s="62">
        <f t="shared" si="34"/>
        <v>573.15870508619821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7.7033370386474551E-2</v>
      </c>
      <c r="AC55" s="24">
        <f t="shared" si="3"/>
        <v>7.7033370386474551E-2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99.571679999999958</v>
      </c>
      <c r="AK55" s="14">
        <f t="shared" si="35"/>
        <v>26.859930737010252</v>
      </c>
      <c r="AL55" s="22">
        <f t="shared" si="4"/>
        <v>220.20172203362608</v>
      </c>
      <c r="AM55" s="62">
        <f t="shared" si="5"/>
        <v>476.63700149720944</v>
      </c>
      <c r="AN55" s="62">
        <f ca="1">AVERAGE(OFFSET($AM$3,0,0,'Données projet'!$E$10+1,1))-AVERAGE(OFFSET($H$3,0,0,'Données projet'!$E$10+1,1))</f>
        <v>281.21814633931598</v>
      </c>
      <c r="AO55" s="62">
        <f t="shared" si="36"/>
        <v>158.41433650660613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276.21779707870814</v>
      </c>
      <c r="T56" s="62">
        <f t="shared" si="34"/>
        <v>573.15870508619821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5.4470818577931131E-2</v>
      </c>
      <c r="AC56" s="24">
        <f t="shared" si="3"/>
        <v>5.4470818577931131E-2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104.28911999999997</v>
      </c>
      <c r="AK56" s="14">
        <f t="shared" si="35"/>
        <v>27.981310310345545</v>
      </c>
      <c r="AL56" s="22">
        <f t="shared" si="4"/>
        <v>230.37099945718512</v>
      </c>
      <c r="AM56" s="62">
        <f t="shared" si="5"/>
        <v>487.44637766371835</v>
      </c>
      <c r="AN56" s="62">
        <f ca="1">AVERAGE(OFFSET($AM$3,0,0,'Données projet'!$E$10+1,1))-AVERAGE(OFFSET($H$3,0,0,'Données projet'!$E$10+1,1))</f>
        <v>281.21814633931598</v>
      </c>
      <c r="AO56" s="62">
        <f t="shared" si="36"/>
        <v>158.41433650660613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276.21779707870814</v>
      </c>
      <c r="T57" s="62">
        <f t="shared" si="34"/>
        <v>573.15870508619821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3.8516685193237275E-2</v>
      </c>
      <c r="AC57" s="24">
        <f t="shared" si="3"/>
        <v>3.8516685193237275E-2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109.00655999999996</v>
      </c>
      <c r="AK57" s="14">
        <f t="shared" si="35"/>
        <v>29.096798916752597</v>
      </c>
      <c r="AL57" s="22">
        <f t="shared" si="4"/>
        <v>240.5300167800107</v>
      </c>
      <c r="AM57" s="62">
        <f t="shared" si="5"/>
        <v>498.23438944735005</v>
      </c>
      <c r="AN57" s="62">
        <f ca="1">AVERAGE(OFFSET($AM$3,0,0,'Données projet'!$E$10+1,1))-AVERAGE(OFFSET($H$3,0,0,'Données projet'!$E$10+1,1))</f>
        <v>281.21814633931598</v>
      </c>
      <c r="AO57" s="62">
        <f t="shared" si="36"/>
        <v>158.41433650660613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276.21779707870814</v>
      </c>
      <c r="T58" s="62">
        <f t="shared" si="34"/>
        <v>573.15870508619821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2.7235409288965565E-2</v>
      </c>
      <c r="AC58" s="24">
        <f t="shared" si="3"/>
        <v>2.7235409288965565E-2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113.72399999999998</v>
      </c>
      <c r="AK58" s="14">
        <f t="shared" si="35"/>
        <v>30.206680638130489</v>
      </c>
      <c r="AL58" s="22">
        <f t="shared" si="4"/>
        <v>250.67926877807722</v>
      </c>
      <c r="AM58" s="62">
        <f t="shared" si="5"/>
        <v>509.00172425854862</v>
      </c>
      <c r="AN58" s="62">
        <f ca="1">AVERAGE(OFFSET($AM$3,0,0,'Données projet'!$E$10+1,1))-AVERAGE(OFFSET($H$3,0,0,'Données projet'!$E$10+1,1))</f>
        <v>281.21814633931598</v>
      </c>
      <c r="AO58" s="62">
        <f t="shared" si="36"/>
        <v>158.41433650660613</v>
      </c>
      <c r="AP58" s="16">
        <f>IF(ISNA(VLOOKUP(A58,'Données projet'!$A$61:$I$81,3,0)),0,VLOOKUP(A58,'Données projet'!$A$61:$I$81,3,0))</f>
        <v>5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276.21779707870814</v>
      </c>
      <c r="T59" s="62">
        <f t="shared" si="34"/>
        <v>573.15870508619821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1.9258342596618638E-2</v>
      </c>
      <c r="AC59" s="24">
        <f t="shared" si="3"/>
        <v>1.9258342596618638E-2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126.39999999999995</v>
      </c>
      <c r="AJ59" s="14">
        <f>AI59*VLOOKUP('Données projet'!$B$10,Paramètres!$A$1:$I$89,3,0)*VLOOKUP('Données projet'!$B$10,Paramètres!$A$1:$I$89,5,0)</f>
        <v>106.47935999999996</v>
      </c>
      <c r="AK59" s="14">
        <f t="shared" si="35"/>
        <v>28.499930483982478</v>
      </c>
      <c r="AL59" s="22">
        <f t="shared" si="4"/>
        <v>235.0889309262694</v>
      </c>
      <c r="AM59" s="62">
        <f t="shared" si="5"/>
        <v>494.01874686489111</v>
      </c>
      <c r="AN59" s="62">
        <f ca="1">AVERAGE(OFFSET($AM$3,0,0,'Données projet'!$E$10+1,1))-AVERAGE(OFFSET($H$3,0,0,'Données projet'!$E$10+1,1))</f>
        <v>281.21814633931598</v>
      </c>
      <c r="AO59" s="62">
        <f t="shared" si="36"/>
        <v>158.41433650660613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276.21779707870814</v>
      </c>
      <c r="T60" s="62">
        <f t="shared" si="34"/>
        <v>573.15870508619821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1.3617704644482783E-2</v>
      </c>
      <c r="AC60" s="24">
        <f t="shared" si="3"/>
        <v>1.3617704644482783E-2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131.79999999999995</v>
      </c>
      <c r="AJ60" s="14">
        <f>AI60*VLOOKUP('Données projet'!$B$10,Paramètres!$A$1:$I$89,3,0)*VLOOKUP('Données projet'!$B$10,Paramètres!$A$1:$I$89,5,0)</f>
        <v>111.02831999999998</v>
      </c>
      <c r="AK60" s="14">
        <f t="shared" si="35"/>
        <v>29.573133422929669</v>
      </c>
      <c r="AL60" s="22">
        <f t="shared" si="4"/>
        <v>244.88086471160247</v>
      </c>
      <c r="AM60" s="62">
        <f t="shared" si="5"/>
        <v>504.40750476228015</v>
      </c>
      <c r="AN60" s="62">
        <f ca="1">AVERAGE(OFFSET($AM$3,0,0,'Données projet'!$E$10+1,1))-AVERAGE(OFFSET($H$3,0,0,'Données projet'!$E$10+1,1))</f>
        <v>281.21814633931598</v>
      </c>
      <c r="AO60" s="62">
        <f t="shared" si="36"/>
        <v>158.41433650660613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276.21779707870814</v>
      </c>
      <c r="T61" s="62">
        <f t="shared" si="34"/>
        <v>573.15870508619821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9.6291712983093188E-3</v>
      </c>
      <c r="AC61" s="24">
        <f t="shared" si="3"/>
        <v>9.6291712983093188E-3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137.19999999999996</v>
      </c>
      <c r="AJ61" s="14">
        <f>AI61*VLOOKUP('Données projet'!$B$10,Paramètres!$A$1:$I$89,3,0)*VLOOKUP('Données projet'!$B$10,Paramètres!$A$1:$I$89,5,0)</f>
        <v>115.57727999999997</v>
      </c>
      <c r="AK61" s="14">
        <f t="shared" si="35"/>
        <v>30.64122888569365</v>
      </c>
      <c r="AL61" s="22">
        <f t="shared" si="4"/>
        <v>254.66390297591636</v>
      </c>
      <c r="AM61" s="62">
        <f t="shared" si="5"/>
        <v>514.77701357460478</v>
      </c>
      <c r="AN61" s="62">
        <f ca="1">AVERAGE(OFFSET($AM$3,0,0,'Données projet'!$E$10+1,1))-AVERAGE(OFFSET($H$3,0,0,'Données projet'!$E$10+1,1))</f>
        <v>281.21814633931598</v>
      </c>
      <c r="AO61" s="62">
        <f t="shared" si="36"/>
        <v>158.41433650660613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276.21779707870814</v>
      </c>
      <c r="T62" s="62">
        <f t="shared" si="34"/>
        <v>573.15870508619821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6.8088523222413913E-3</v>
      </c>
      <c r="AC62" s="24">
        <f t="shared" si="3"/>
        <v>6.8088523222413913E-3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142.59999999999997</v>
      </c>
      <c r="AJ62" s="14">
        <f>AI62*VLOOKUP('Données projet'!$B$10,Paramètres!$A$1:$I$89,3,0)*VLOOKUP('Données projet'!$B$10,Paramètres!$A$1:$I$89,5,0)</f>
        <v>120.12624</v>
      </c>
      <c r="AK62" s="14">
        <f t="shared" si="35"/>
        <v>31.704440899018444</v>
      </c>
      <c r="AL62" s="22">
        <f t="shared" si="4"/>
        <v>264.43843589912376</v>
      </c>
      <c r="AM62" s="62">
        <f t="shared" si="5"/>
        <v>525.12784309296649</v>
      </c>
      <c r="AN62" s="62">
        <f ca="1">AVERAGE(OFFSET($AM$3,0,0,'Données projet'!$E$10+1,1))-AVERAGE(OFFSET($H$3,0,0,'Données projet'!$E$10+1,1))</f>
        <v>281.21814633931598</v>
      </c>
      <c r="AO62" s="62">
        <f t="shared" si="36"/>
        <v>158.41433650660613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276.21779707870814</v>
      </c>
      <c r="T63" s="62">
        <f t="shared" si="34"/>
        <v>573.15870508619821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4.8145856491546594E-3</v>
      </c>
      <c r="AC63" s="24">
        <f t="shared" si="3"/>
        <v>4.8145856491546594E-3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147.99999999999997</v>
      </c>
      <c r="AJ63" s="14">
        <f>AI63*VLOOKUP('Données projet'!$B$10,Paramètres!$A$1:$I$89,3,0)*VLOOKUP('Données projet'!$B$10,Paramètres!$A$1:$I$89,5,0)</f>
        <v>124.67519999999999</v>
      </c>
      <c r="AK63" s="14">
        <f t="shared" si="35"/>
        <v>32.762975561628714</v>
      </c>
      <c r="AL63" s="22">
        <f t="shared" si="4"/>
        <v>274.20482243650332</v>
      </c>
      <c r="AM63" s="62">
        <f t="shared" si="5"/>
        <v>535.4605287679808</v>
      </c>
      <c r="AN63" s="62">
        <f ca="1">AVERAGE(OFFSET($AM$3,0,0,'Données projet'!$E$10+1,1))-AVERAGE(OFFSET($H$3,0,0,'Données projet'!$E$10+1,1))</f>
        <v>281.21814633931598</v>
      </c>
      <c r="AO63" s="62">
        <f t="shared" si="36"/>
        <v>158.41433650660613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276.21779707870814</v>
      </c>
      <c r="T64" s="62">
        <f t="shared" si="34"/>
        <v>573.15870508619821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3.4044261611206957E-3</v>
      </c>
      <c r="AC64" s="24">
        <f t="shared" si="3"/>
        <v>3.4044261611206957E-3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139.39999999999998</v>
      </c>
      <c r="AJ64" s="14">
        <f>AI64*VLOOKUP('Données projet'!$B$10,Paramètres!$A$1:$I$89,3,0)*VLOOKUP('Données projet'!$B$10,Paramètres!$A$1:$I$89,5,0)</f>
        <v>117.43056</v>
      </c>
      <c r="AK64" s="14">
        <f t="shared" si="35"/>
        <v>31.074966780724115</v>
      </c>
      <c r="AL64" s="22">
        <f t="shared" si="4"/>
        <v>258.64712580976118</v>
      </c>
      <c r="AM64" s="62">
        <f t="shared" si="5"/>
        <v>520.45930725489052</v>
      </c>
      <c r="AN64" s="62">
        <f ca="1">AVERAGE(OFFSET($AM$3,0,0,'Données projet'!$E$10+1,1))-AVERAGE(OFFSET($H$3,0,0,'Données projet'!$E$10+1,1))</f>
        <v>281.21814633931598</v>
      </c>
      <c r="AO64" s="62">
        <f t="shared" si="36"/>
        <v>158.41433650660613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276.21779707870814</v>
      </c>
      <c r="T65" s="62">
        <f t="shared" si="34"/>
        <v>573.15870508619821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2.4072928245773297E-3</v>
      </c>
      <c r="AC65" s="24">
        <f t="shared" si="3"/>
        <v>2.4072928245773297E-3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144.79999999999998</v>
      </c>
      <c r="AJ65" s="14">
        <f>AI65*VLOOKUP('Données projet'!$B$10,Paramètres!$A$1:$I$89,3,0)*VLOOKUP('Données projet'!$B$10,Paramètres!$A$1:$I$89,5,0)</f>
        <v>121.97951999999999</v>
      </c>
      <c r="AK65" s="14">
        <f t="shared" si="35"/>
        <v>32.136249270277816</v>
      </c>
      <c r="AL65" s="22">
        <f t="shared" si="4"/>
        <v>268.41829814573384</v>
      </c>
      <c r="AM65" s="62">
        <f t="shared" si="5"/>
        <v>530.77730110538516</v>
      </c>
      <c r="AN65" s="62">
        <f ca="1">AVERAGE(OFFSET($AM$3,0,0,'Données projet'!$E$10+1,1))-AVERAGE(OFFSET($H$3,0,0,'Données projet'!$E$10+1,1))</f>
        <v>281.21814633931598</v>
      </c>
      <c r="AO65" s="62">
        <f t="shared" si="36"/>
        <v>158.41433650660613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276.21779707870814</v>
      </c>
      <c r="T66" s="62">
        <f t="shared" si="34"/>
        <v>573.15870508619821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1.7022130805603478E-3</v>
      </c>
      <c r="AC66" s="24">
        <f t="shared" si="3"/>
        <v>1.7022130805603478E-3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150.19999999999999</v>
      </c>
      <c r="AJ66" s="14">
        <f>AI66*VLOOKUP('Données projet'!$B$10,Paramètres!$A$1:$I$89,3,0)*VLOOKUP('Données projet'!$B$10,Paramètres!$A$1:$I$89,5,0)</f>
        <v>126.52848000000002</v>
      </c>
      <c r="AK66" s="14">
        <f t="shared" si="35"/>
        <v>33.192933714487864</v>
      </c>
      <c r="AL66" s="22">
        <f t="shared" si="4"/>
        <v>278.18146221939975</v>
      </c>
      <c r="AM66" s="62">
        <f t="shared" si="5"/>
        <v>541.07780056280581</v>
      </c>
      <c r="AN66" s="62">
        <f ca="1">AVERAGE(OFFSET($AM$3,0,0,'Données projet'!$E$10+1,1))-AVERAGE(OFFSET($H$3,0,0,'Données projet'!$E$10+1,1))</f>
        <v>281.21814633931598</v>
      </c>
      <c r="AO66" s="62">
        <f t="shared" si="36"/>
        <v>158.41433650660613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276.21779707870814</v>
      </c>
      <c r="T67" s="62">
        <f t="shared" si="34"/>
        <v>573.15870508619821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1.2036464122886649E-3</v>
      </c>
      <c r="AC67" s="24">
        <f t="shared" si="3"/>
        <v>1.2036464122886649E-3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155.6</v>
      </c>
      <c r="AJ67" s="14">
        <f>AI67*VLOOKUP('Données projet'!$B$10,Paramètres!$A$1:$I$89,3,0)*VLOOKUP('Données projet'!$B$10,Paramètres!$A$1:$I$89,5,0)</f>
        <v>131.07744</v>
      </c>
      <c r="AK67" s="14">
        <f t="shared" si="35"/>
        <v>34.245204359671682</v>
      </c>
      <c r="AL67" s="22">
        <f t="shared" si="4"/>
        <v>287.93693892642813</v>
      </c>
      <c r="AM67" s="62">
        <f t="shared" si="5"/>
        <v>551.36129108598288</v>
      </c>
      <c r="AN67" s="62">
        <f ca="1">AVERAGE(OFFSET($AM$3,0,0,'Données projet'!$E$10+1,1))-AVERAGE(OFFSET($H$3,0,0,'Données projet'!$E$10+1,1))</f>
        <v>281.21814633931598</v>
      </c>
      <c r="AO67" s="62">
        <f t="shared" si="36"/>
        <v>158.41433650660613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276.21779707870814</v>
      </c>
      <c r="T68" s="62">
        <f t="shared" si="34"/>
        <v>573.15870508619821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8.5110654028017392E-4</v>
      </c>
      <c r="AC68" s="24">
        <f t="shared" ref="AC68:AC131" si="57">SUM(Z68:AB68)</f>
        <v>8.5110654028017392E-4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161</v>
      </c>
      <c r="AJ68" s="14">
        <f>AI68*VLOOKUP('Données projet'!$B$10,Paramètres!$A$1:$I$89,3,0)*VLOOKUP('Données projet'!$B$10,Paramètres!$A$1:$I$89,5,0)</f>
        <v>135.62640000000002</v>
      </c>
      <c r="AK68" s="14">
        <f t="shared" si="35"/>
        <v>35.293231938598481</v>
      </c>
      <c r="AL68" s="22">
        <f t="shared" ref="AL68:AL131" si="58">(AJ68+AK68)*0.475*44/12</f>
        <v>297.68502562639242</v>
      </c>
      <c r="AM68" s="62">
        <f t="shared" ref="AM68:AM131" si="59">AL68+(AD68+AE68)*44/12</f>
        <v>561.62823174284767</v>
      </c>
      <c r="AN68" s="62">
        <f ca="1">AVERAGE(OFFSET($AM$3,0,0,'Données projet'!$E$10+1,1))-AVERAGE(OFFSET($H$3,0,0,'Données projet'!$E$10+1,1))</f>
        <v>281.21814633931598</v>
      </c>
      <c r="AO68" s="62">
        <f t="shared" si="36"/>
        <v>158.41433650660613</v>
      </c>
      <c r="AP68" s="16">
        <f>IF(ISNA(VLOOKUP(A68,'Données projet'!$A$61:$I$81,3,0)),0,VLOOKUP(A68,'Données projet'!$A$61:$I$81,3,0))</f>
        <v>7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276.21779707870814</v>
      </c>
      <c r="T69" s="62">
        <f t="shared" ref="T69:T132" si="88">$T$3</f>
        <v>573.15870508619821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6.0182320614433243E-4</v>
      </c>
      <c r="AC69" s="24">
        <f t="shared" si="57"/>
        <v>6.0182320614433243E-4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</v>
      </c>
      <c r="AJ69" s="14">
        <f>AI69*VLOOKUP('Données projet'!$B$10,Paramètres!$A$1:$I$89,3,0)*VLOOKUP('Données projet'!$B$10,Paramètres!$A$1:$I$89,5,0)</f>
        <v>128.04480000000004</v>
      </c>
      <c r="AK69" s="14">
        <f t="shared" ref="AK69:AK132" si="89">EXP(-1.0587+0.8836*LN(AJ69)+0.284)</f>
        <v>33.544172323452209</v>
      </c>
      <c r="AL69" s="22">
        <f t="shared" si="58"/>
        <v>281.43412679667932</v>
      </c>
      <c r="AM69" s="62">
        <f t="shared" si="59"/>
        <v>545.88718591386646</v>
      </c>
      <c r="AN69" s="62">
        <f ca="1">AVERAGE(OFFSET($AM$3,0,0,'Données projet'!$E$10+1,1))-AVERAGE(OFFSET($H$3,0,0,'Données projet'!$E$10+1,1))</f>
        <v>281.21814633931598</v>
      </c>
      <c r="AO69" s="62">
        <f t="shared" ref="AO69:AO132" si="90">$AO$3</f>
        <v>158.41433650660613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276.21779707870814</v>
      </c>
      <c r="T70" s="62">
        <f t="shared" si="88"/>
        <v>573.15870508619821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4.2555327014008696E-4</v>
      </c>
      <c r="AC70" s="24">
        <f t="shared" si="57"/>
        <v>4.2555327014008696E-4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</v>
      </c>
      <c r="AJ70" s="14">
        <f>AI70*VLOOKUP('Données projet'!$B$10,Paramètres!$A$1:$I$89,3,0)*VLOOKUP('Données projet'!$B$10,Paramètres!$A$1:$I$89,5,0)</f>
        <v>132.2568</v>
      </c>
      <c r="AK70" s="14">
        <f t="shared" si="89"/>
        <v>34.517316045318552</v>
      </c>
      <c r="AL70" s="22">
        <f t="shared" si="58"/>
        <v>290.46491877892981</v>
      </c>
      <c r="AM70" s="62">
        <f t="shared" si="59"/>
        <v>555.41898608714678</v>
      </c>
      <c r="AN70" s="62">
        <f ca="1">AVERAGE(OFFSET($AM$3,0,0,'Données projet'!$E$10+1,1))-AVERAGE(OFFSET($H$3,0,0,'Données projet'!$E$10+1,1))</f>
        <v>281.21814633931598</v>
      </c>
      <c r="AO70" s="62">
        <f t="shared" si="90"/>
        <v>158.41433650660613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276.21779707870814</v>
      </c>
      <c r="T71" s="62">
        <f t="shared" si="88"/>
        <v>573.15870508619821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3.0091160307216621E-4</v>
      </c>
      <c r="AC71" s="24">
        <f t="shared" si="57"/>
        <v>3.0091160307216621E-4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</v>
      </c>
      <c r="AJ71" s="14">
        <f>AI71*VLOOKUP('Données projet'!$B$10,Paramètres!$A$1:$I$89,3,0)*VLOOKUP('Données projet'!$B$10,Paramètres!$A$1:$I$89,5,0)</f>
        <v>136.46880000000002</v>
      </c>
      <c r="AK71" s="14">
        <f t="shared" si="89"/>
        <v>35.486858352195874</v>
      </c>
      <c r="AL71" s="22">
        <f t="shared" si="58"/>
        <v>299.48943829674113</v>
      </c>
      <c r="AM71" s="62">
        <f t="shared" si="59"/>
        <v>564.93582242395996</v>
      </c>
      <c r="AN71" s="62">
        <f ca="1">AVERAGE(OFFSET($AM$3,0,0,'Données projet'!$E$10+1,1))-AVERAGE(OFFSET($H$3,0,0,'Données projet'!$E$10+1,1))</f>
        <v>281.21814633931598</v>
      </c>
      <c r="AO71" s="62">
        <f t="shared" si="90"/>
        <v>158.41433650660613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276.21779707870814</v>
      </c>
      <c r="T72" s="62">
        <f t="shared" si="88"/>
        <v>573.15870508619821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2.1277663507004348E-4</v>
      </c>
      <c r="AC72" s="24">
        <f t="shared" si="57"/>
        <v>2.1277663507004348E-4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</v>
      </c>
      <c r="AJ72" s="14">
        <f>AI72*VLOOKUP('Données projet'!$B$10,Paramètres!$A$1:$I$89,3,0)*VLOOKUP('Données projet'!$B$10,Paramètres!$A$1:$I$89,5,0)</f>
        <v>140.6808</v>
      </c>
      <c r="AK72" s="14">
        <f t="shared" si="89"/>
        <v>36.452923154553858</v>
      </c>
      <c r="AL72" s="22">
        <f t="shared" si="58"/>
        <v>308.50790116084801</v>
      </c>
      <c r="AM72" s="62">
        <f t="shared" si="59"/>
        <v>574.43806151091462</v>
      </c>
      <c r="AN72" s="62">
        <f ca="1">AVERAGE(OFFSET($AM$3,0,0,'Données projet'!$E$10+1,1))-AVERAGE(OFFSET($H$3,0,0,'Données projet'!$E$10+1,1))</f>
        <v>281.21814633931598</v>
      </c>
      <c r="AO72" s="62">
        <f t="shared" si="90"/>
        <v>158.41433650660613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276.21779707870814</v>
      </c>
      <c r="T73" s="62">
        <f t="shared" si="88"/>
        <v>573.15870508619821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1.5045580153608311E-4</v>
      </c>
      <c r="AC73" s="24">
        <f t="shared" si="57"/>
        <v>1.5045580153608311E-4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</v>
      </c>
      <c r="AJ73" s="14">
        <f>AI73*VLOOKUP('Données projet'!$B$10,Paramètres!$A$1:$I$89,3,0)*VLOOKUP('Données projet'!$B$10,Paramètres!$A$1:$I$89,5,0)</f>
        <v>144.89280000000002</v>
      </c>
      <c r="AK73" s="14">
        <f t="shared" si="89"/>
        <v>37.41562652135768</v>
      </c>
      <c r="AL73" s="22">
        <f t="shared" si="58"/>
        <v>317.52050952469801</v>
      </c>
      <c r="AM73" s="62">
        <f t="shared" si="59"/>
        <v>583.92605366170756</v>
      </c>
      <c r="AN73" s="62">
        <f ca="1">AVERAGE(OFFSET($AM$3,0,0,'Données projet'!$E$10+1,1))-AVERAGE(OFFSET($H$3,0,0,'Données projet'!$E$10+1,1))</f>
        <v>281.21814633931598</v>
      </c>
      <c r="AO73" s="62">
        <f t="shared" si="90"/>
        <v>158.41433650660613</v>
      </c>
      <c r="AP73" s="16">
        <f>IF(ISNA(VLOOKUP(A73,'Données projet'!$A$61:$I$81,3,0)),0,VLOOKUP(A73,'Données projet'!$A$61:$I$81,3,0))</f>
        <v>8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276.21779707870814</v>
      </c>
      <c r="T74" s="62">
        <f t="shared" si="88"/>
        <v>573.15870508619821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1.0638831753502174E-4</v>
      </c>
      <c r="AC74" s="24">
        <f t="shared" si="57"/>
        <v>1.0638831753502174E-4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163</v>
      </c>
      <c r="AJ74" s="14">
        <f>AI74*VLOOKUP('Données projet'!$B$10,Paramètres!$A$1:$I$89,3,0)*VLOOKUP('Données projet'!$B$10,Paramètres!$A$1:$I$89,5,0)</f>
        <v>137.31120000000001</v>
      </c>
      <c r="AK74" s="14">
        <f t="shared" si="89"/>
        <v>35.680345690664844</v>
      </c>
      <c r="AL74" s="22">
        <f t="shared" si="58"/>
        <v>301.29360874457461</v>
      </c>
      <c r="AM74" s="62">
        <f t="shared" si="59"/>
        <v>568.1662898226225</v>
      </c>
      <c r="AN74" s="62">
        <f ca="1">AVERAGE(OFFSET($AM$3,0,0,'Données projet'!$E$10+1,1))-AVERAGE(OFFSET($H$3,0,0,'Données projet'!$E$10+1,1))</f>
        <v>281.21814633931598</v>
      </c>
      <c r="AO74" s="62">
        <f t="shared" si="90"/>
        <v>158.41433650660613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276.21779707870814</v>
      </c>
      <c r="T75" s="62">
        <f t="shared" si="88"/>
        <v>573.15870508619821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7.5227900768041553E-5</v>
      </c>
      <c r="AC75" s="24">
        <f t="shared" si="57"/>
        <v>7.5227900768041553E-5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168</v>
      </c>
      <c r="AJ75" s="14">
        <f>AI75*VLOOKUP('Données projet'!$B$10,Paramètres!$A$1:$I$89,3,0)*VLOOKUP('Données projet'!$B$10,Paramètres!$A$1:$I$89,5,0)</f>
        <v>141.5232</v>
      </c>
      <c r="AK75" s="14">
        <f t="shared" si="89"/>
        <v>36.645729158274158</v>
      </c>
      <c r="AL75" s="22">
        <f t="shared" si="58"/>
        <v>310.31088495066075</v>
      </c>
      <c r="AM75" s="62">
        <f t="shared" si="59"/>
        <v>577.64259918818186</v>
      </c>
      <c r="AN75" s="62">
        <f ca="1">AVERAGE(OFFSET($AM$3,0,0,'Données projet'!$E$10+1,1))-AVERAGE(OFFSET($H$3,0,0,'Données projet'!$E$10+1,1))</f>
        <v>281.21814633931598</v>
      </c>
      <c r="AO75" s="62">
        <f t="shared" si="90"/>
        <v>158.41433650660613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276.21779707870814</v>
      </c>
      <c r="T76" s="62">
        <f t="shared" si="88"/>
        <v>573.15870508619821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5.319415876751087E-5</v>
      </c>
      <c r="AC76" s="24">
        <f t="shared" si="57"/>
        <v>5.319415876751087E-5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173</v>
      </c>
      <c r="AJ76" s="14">
        <f>AI76*VLOOKUP('Données projet'!$B$10,Paramètres!$A$1:$I$89,3,0)*VLOOKUP('Données projet'!$B$10,Paramètres!$A$1:$I$89,5,0)</f>
        <v>145.73520000000002</v>
      </c>
      <c r="AK76" s="14">
        <f t="shared" si="89"/>
        <v>37.607773527116258</v>
      </c>
      <c r="AL76" s="22">
        <f t="shared" si="58"/>
        <v>319.32234555972747</v>
      </c>
      <c r="AM76" s="62">
        <f t="shared" si="59"/>
        <v>587.10512975764925</v>
      </c>
      <c r="AN76" s="62">
        <f ca="1">AVERAGE(OFFSET($AM$3,0,0,'Données projet'!$E$10+1,1))-AVERAGE(OFFSET($H$3,0,0,'Données projet'!$E$10+1,1))</f>
        <v>281.21814633931598</v>
      </c>
      <c r="AO76" s="62">
        <f t="shared" si="90"/>
        <v>158.41433650660613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276.21779707870814</v>
      </c>
      <c r="T77" s="62">
        <f t="shared" si="88"/>
        <v>573.15870508619821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3.7613950384020777E-5</v>
      </c>
      <c r="AC77" s="24">
        <f t="shared" si="57"/>
        <v>3.7613950384020777E-5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178</v>
      </c>
      <c r="AJ77" s="14">
        <f>AI77*VLOOKUP('Données projet'!$B$10,Paramètres!$A$1:$I$89,3,0)*VLOOKUP('Données projet'!$B$10,Paramètres!$A$1:$I$89,5,0)</f>
        <v>149.94720000000001</v>
      </c>
      <c r="AK77" s="14">
        <f t="shared" si="89"/>
        <v>38.566586385539779</v>
      </c>
      <c r="AL77" s="22">
        <f t="shared" si="58"/>
        <v>328.32817795481515</v>
      </c>
      <c r="AM77" s="62">
        <f t="shared" si="59"/>
        <v>596.55420705776601</v>
      </c>
      <c r="AN77" s="62">
        <f ca="1">AVERAGE(OFFSET($AM$3,0,0,'Données projet'!$E$10+1,1))-AVERAGE(OFFSET($H$3,0,0,'Données projet'!$E$10+1,1))</f>
        <v>281.21814633931598</v>
      </c>
      <c r="AO77" s="62">
        <f t="shared" si="90"/>
        <v>158.41433650660613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276.21779707870814</v>
      </c>
      <c r="T78" s="62">
        <f t="shared" si="88"/>
        <v>573.15870508619821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2.6597079383755435E-5</v>
      </c>
      <c r="AC78" s="24">
        <f t="shared" si="57"/>
        <v>2.6597079383755435E-5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183</v>
      </c>
      <c r="AJ78" s="14">
        <f>AI78*VLOOKUP('Données projet'!$B$10,Paramètres!$A$1:$I$89,3,0)*VLOOKUP('Données projet'!$B$10,Paramètres!$A$1:$I$89,5,0)</f>
        <v>154.15920000000003</v>
      </c>
      <c r="AK78" s="14">
        <f t="shared" si="89"/>
        <v>39.522268933730984</v>
      </c>
      <c r="AL78" s="22">
        <f t="shared" si="58"/>
        <v>337.32855839291483</v>
      </c>
      <c r="AM78" s="62">
        <f t="shared" si="59"/>
        <v>605.99014309273957</v>
      </c>
      <c r="AN78" s="62">
        <f ca="1">AVERAGE(OFFSET($AM$3,0,0,'Données projet'!$E$10+1,1))-AVERAGE(OFFSET($H$3,0,0,'Données projet'!$E$10+1,1))</f>
        <v>281.21814633931598</v>
      </c>
      <c r="AO78" s="62">
        <f t="shared" si="90"/>
        <v>158.41433650660613</v>
      </c>
      <c r="AP78" s="16">
        <f>IF(ISNA(VLOOKUP(A78,'Données projet'!$A$61:$I$81,3,0)),0,VLOOKUP(A78,'Données projet'!$A$61:$I$81,3,0))</f>
        <v>9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276.21779707870814</v>
      </c>
      <c r="T79" s="62">
        <f t="shared" si="88"/>
        <v>573.15870508619821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1.8806975192010388E-5</v>
      </c>
      <c r="AC79" s="24">
        <f t="shared" si="57"/>
        <v>1.8806975192010388E-5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173.6</v>
      </c>
      <c r="AJ79" s="14">
        <f>AI79*VLOOKUP('Données projet'!$B$10,Paramètres!$A$1:$I$89,3,0)*VLOOKUP('Données projet'!$B$10,Paramètres!$A$1:$I$89,5,0)</f>
        <v>146.24064000000001</v>
      </c>
      <c r="AK79" s="14">
        <f t="shared" si="89"/>
        <v>37.722999642090628</v>
      </c>
      <c r="AL79" s="22">
        <f t="shared" si="58"/>
        <v>320.40333904330788</v>
      </c>
      <c r="AM79" s="62">
        <f t="shared" si="59"/>
        <v>589.49292342415731</v>
      </c>
      <c r="AN79" s="62">
        <f ca="1">AVERAGE(OFFSET($AM$3,0,0,'Données projet'!$E$10+1,1))-AVERAGE(OFFSET($H$3,0,0,'Données projet'!$E$10+1,1))</f>
        <v>281.21814633931598</v>
      </c>
      <c r="AO79" s="62">
        <f t="shared" si="90"/>
        <v>158.41433650660613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276.21779707870814</v>
      </c>
      <c r="T80" s="62">
        <f t="shared" si="88"/>
        <v>573.15870508619821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1.3298539691877717E-5</v>
      </c>
      <c r="AC80" s="24">
        <f t="shared" si="57"/>
        <v>1.3298539691877717E-5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178.2</v>
      </c>
      <c r="AJ80" s="14">
        <f>AI80*VLOOKUP('Données projet'!$B$10,Paramètres!$A$1:$I$89,3,0)*VLOOKUP('Données projet'!$B$10,Paramètres!$A$1:$I$89,5,0)</f>
        <v>150.11568</v>
      </c>
      <c r="AK80" s="14">
        <f t="shared" si="89"/>
        <v>38.604873136356503</v>
      </c>
      <c r="AL80" s="22">
        <f t="shared" si="58"/>
        <v>328.68829671248756</v>
      </c>
      <c r="AM80" s="62">
        <f t="shared" si="59"/>
        <v>598.19845593675984</v>
      </c>
      <c r="AN80" s="62">
        <f ca="1">AVERAGE(OFFSET($AM$3,0,0,'Données projet'!$E$10+1,1))-AVERAGE(OFFSET($H$3,0,0,'Données projet'!$E$10+1,1))</f>
        <v>281.21814633931598</v>
      </c>
      <c r="AO80" s="62">
        <f t="shared" si="90"/>
        <v>158.41433650660613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276.21779707870814</v>
      </c>
      <c r="T81" s="62">
        <f t="shared" si="88"/>
        <v>573.15870508619821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9.4034875960051942E-6</v>
      </c>
      <c r="AC81" s="24">
        <f t="shared" si="57"/>
        <v>9.4034875960051942E-6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182.79999999999998</v>
      </c>
      <c r="AJ81" s="14">
        <f>AI81*VLOOKUP('Données projet'!$B$10,Paramètres!$A$1:$I$89,3,0)*VLOOKUP('Données projet'!$B$10,Paramètres!$A$1:$I$89,5,0)</f>
        <v>153.99072000000001</v>
      </c>
      <c r="AK81" s="14">
        <f t="shared" si="89"/>
        <v>39.484100519529754</v>
      </c>
      <c r="AL81" s="22">
        <f t="shared" si="58"/>
        <v>336.96864573818101</v>
      </c>
      <c r="AM81" s="62">
        <f t="shared" si="59"/>
        <v>606.89208377260729</v>
      </c>
      <c r="AN81" s="62">
        <f ca="1">AVERAGE(OFFSET($AM$3,0,0,'Données projet'!$E$10+1,1))-AVERAGE(OFFSET($H$3,0,0,'Données projet'!$E$10+1,1))</f>
        <v>281.21814633931598</v>
      </c>
      <c r="AO81" s="62">
        <f t="shared" si="90"/>
        <v>158.41433650660613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276.21779707870814</v>
      </c>
      <c r="T82" s="62">
        <f t="shared" si="88"/>
        <v>573.15870508619821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6.6492698459388587E-6</v>
      </c>
      <c r="AC82" s="24">
        <f t="shared" si="57"/>
        <v>6.6492698459388587E-6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187.39999999999998</v>
      </c>
      <c r="AJ82" s="14">
        <f>AI82*VLOOKUP('Données projet'!$B$10,Paramètres!$A$1:$I$89,3,0)*VLOOKUP('Données projet'!$B$10,Paramètres!$A$1:$I$89,5,0)</f>
        <v>157.86575999999999</v>
      </c>
      <c r="AK82" s="14">
        <f t="shared" si="89"/>
        <v>40.360756036470178</v>
      </c>
      <c r="AL82" s="22">
        <f t="shared" si="58"/>
        <v>345.24451543018557</v>
      </c>
      <c r="AM82" s="62">
        <f t="shared" si="59"/>
        <v>615.57406281136252</v>
      </c>
      <c r="AN82" s="62">
        <f ca="1">AVERAGE(OFFSET($AM$3,0,0,'Données projet'!$E$10+1,1))-AVERAGE(OFFSET($H$3,0,0,'Données projet'!$E$10+1,1))</f>
        <v>281.21814633931598</v>
      </c>
      <c r="AO82" s="62">
        <f t="shared" si="90"/>
        <v>158.41433650660613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276.21779707870814</v>
      </c>
      <c r="T83" s="62">
        <f t="shared" si="88"/>
        <v>573.15870508619821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4.7017437980025971E-6</v>
      </c>
      <c r="AC83" s="24">
        <f t="shared" si="57"/>
        <v>4.7017437980025971E-6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191.99999999999997</v>
      </c>
      <c r="AJ83" s="14">
        <f>AI83*VLOOKUP('Données projet'!$B$10,Paramètres!$A$1:$I$89,3,0)*VLOOKUP('Données projet'!$B$10,Paramètres!$A$1:$I$89,5,0)</f>
        <v>161.74080000000001</v>
      </c>
      <c r="AK83" s="14">
        <f t="shared" si="89"/>
        <v>41.234910079352424</v>
      </c>
      <c r="AL83" s="22">
        <f t="shared" si="58"/>
        <v>353.51602838820548</v>
      </c>
      <c r="AM83" s="62">
        <f t="shared" si="59"/>
        <v>624.2446400268916</v>
      </c>
      <c r="AN83" s="62">
        <f ca="1">AVERAGE(OFFSET($AM$3,0,0,'Données projet'!$E$10+1,1))-AVERAGE(OFFSET($H$3,0,0,'Données projet'!$E$10+1,1))</f>
        <v>281.21814633931598</v>
      </c>
      <c r="AO83" s="62">
        <f t="shared" si="90"/>
        <v>158.41433650660613</v>
      </c>
      <c r="AP83" s="16">
        <f>IF(ISNA(VLOOKUP(A83,'Données projet'!$A$61:$I$81,3,0)),0,VLOOKUP(A83,'Données projet'!$A$61:$I$81,3,0))</f>
        <v>10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276.21779707870814</v>
      </c>
      <c r="T84" s="62">
        <f t="shared" si="88"/>
        <v>573.15870508619821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3.3246349229694294E-6</v>
      </c>
      <c r="AC84" s="24">
        <f t="shared" si="57"/>
        <v>3.3246349229694294E-6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182.39999999999998</v>
      </c>
      <c r="AJ84" s="14">
        <f>AI84*VLOOKUP('Données projet'!$B$10,Paramètres!$A$1:$I$89,3,0)*VLOOKUP('Données projet'!$B$10,Paramètres!$A$1:$I$89,5,0)</f>
        <v>153.65376000000001</v>
      </c>
      <c r="AK84" s="14">
        <f t="shared" si="89"/>
        <v>39.407749101745388</v>
      </c>
      <c r="AL84" s="22">
        <f t="shared" si="58"/>
        <v>336.24879501887324</v>
      </c>
      <c r="AM84" s="62">
        <f t="shared" si="59"/>
        <v>607.36954804237462</v>
      </c>
      <c r="AN84" s="62">
        <f ca="1">AVERAGE(OFFSET($AM$3,0,0,'Données projet'!$E$10+1,1))-AVERAGE(OFFSET($H$3,0,0,'Données projet'!$E$10+1,1))</f>
        <v>281.21814633931598</v>
      </c>
      <c r="AO84" s="62">
        <f t="shared" si="90"/>
        <v>158.41433650660613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276.21779707870814</v>
      </c>
      <c r="T85" s="62">
        <f t="shared" si="88"/>
        <v>573.15870508619821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2.3508718990012985E-6</v>
      </c>
      <c r="AC85" s="24">
        <f t="shared" si="57"/>
        <v>2.3508718990012985E-6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186.79999999999998</v>
      </c>
      <c r="AJ85" s="14">
        <f>AI85*VLOOKUP('Données projet'!$B$10,Paramètres!$A$1:$I$89,3,0)*VLOOKUP('Données projet'!$B$10,Paramètres!$A$1:$I$89,5,0)</f>
        <v>157.36032</v>
      </c>
      <c r="AK85" s="14">
        <f t="shared" si="89"/>
        <v>40.246552992684663</v>
      </c>
      <c r="AL85" s="22">
        <f t="shared" si="58"/>
        <v>344.16530379559237</v>
      </c>
      <c r="AM85" s="62">
        <f t="shared" si="59"/>
        <v>615.67139542757945</v>
      </c>
      <c r="AN85" s="62">
        <f ca="1">AVERAGE(OFFSET($AM$3,0,0,'Données projet'!$E$10+1,1))-AVERAGE(OFFSET($H$3,0,0,'Données projet'!$E$10+1,1))</f>
        <v>281.21814633931598</v>
      </c>
      <c r="AO85" s="62">
        <f t="shared" si="90"/>
        <v>158.41433650660613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276.21779707870814</v>
      </c>
      <c r="T86" s="62">
        <f t="shared" si="88"/>
        <v>573.15870508619821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1.6623174614847147E-6</v>
      </c>
      <c r="AC86" s="24">
        <f t="shared" si="57"/>
        <v>1.6623174614847147E-6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191.2</v>
      </c>
      <c r="AJ86" s="14">
        <f>AI86*VLOOKUP('Données projet'!$B$10,Paramètres!$A$1:$I$89,3,0)*VLOOKUP('Données projet'!$B$10,Paramètres!$A$1:$I$89,5,0)</f>
        <v>161.06688000000003</v>
      </c>
      <c r="AK86" s="14">
        <f t="shared" si="89"/>
        <v>41.083060013501324</v>
      </c>
      <c r="AL86" s="22">
        <f t="shared" si="58"/>
        <v>352.07781219018153</v>
      </c>
      <c r="AM86" s="62">
        <f t="shared" si="59"/>
        <v>623.96255766728495</v>
      </c>
      <c r="AN86" s="62">
        <f ca="1">AVERAGE(OFFSET($AM$3,0,0,'Données projet'!$E$10+1,1))-AVERAGE(OFFSET($H$3,0,0,'Données projet'!$E$10+1,1))</f>
        <v>281.21814633931598</v>
      </c>
      <c r="AO86" s="62">
        <f t="shared" si="90"/>
        <v>158.41433650660613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276.21779707870814</v>
      </c>
      <c r="T87" s="62">
        <f t="shared" si="88"/>
        <v>573.15870508619821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1.1754359495006493E-6</v>
      </c>
      <c r="AC87" s="24">
        <f t="shared" si="57"/>
        <v>1.1754359495006493E-6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195.6</v>
      </c>
      <c r="AJ87" s="14">
        <f>AI87*VLOOKUP('Données projet'!$B$10,Paramètres!$A$1:$I$89,3,0)*VLOOKUP('Données projet'!$B$10,Paramètres!$A$1:$I$89,5,0)</f>
        <v>164.77344000000002</v>
      </c>
      <c r="AK87" s="14">
        <f t="shared" si="89"/>
        <v>41.917329105127742</v>
      </c>
      <c r="AL87" s="22">
        <f t="shared" si="58"/>
        <v>359.98642285809751</v>
      </c>
      <c r="AM87" s="62">
        <f t="shared" si="59"/>
        <v>632.24325338264782</v>
      </c>
      <c r="AN87" s="62">
        <f ca="1">AVERAGE(OFFSET($AM$3,0,0,'Données projet'!$E$10+1,1))-AVERAGE(OFFSET($H$3,0,0,'Données projet'!$E$10+1,1))</f>
        <v>281.21814633931598</v>
      </c>
      <c r="AO87" s="62">
        <f t="shared" si="90"/>
        <v>158.41433650660613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276.21779707870814</v>
      </c>
      <c r="T88" s="62">
        <f t="shared" si="88"/>
        <v>573.15870508619821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8.3115873074235734E-7</v>
      </c>
      <c r="AC88" s="24">
        <f t="shared" si="57"/>
        <v>8.3115873074235734E-7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200</v>
      </c>
      <c r="AJ88" s="14">
        <f>AI88*VLOOKUP('Données projet'!$B$10,Paramètres!$A$1:$I$89,3,0)*VLOOKUP('Données projet'!$B$10,Paramètres!$A$1:$I$89,5,0)</f>
        <v>168.48000000000002</v>
      </c>
      <c r="AK88" s="14">
        <f t="shared" si="89"/>
        <v>42.74941640538534</v>
      </c>
      <c r="AL88" s="22">
        <f t="shared" si="58"/>
        <v>367.89123357271279</v>
      </c>
      <c r="AM88" s="62">
        <f t="shared" si="59"/>
        <v>640.5136943009943</v>
      </c>
      <c r="AN88" s="62">
        <f ca="1">AVERAGE(OFFSET($AM$3,0,0,'Données projet'!$E$10+1,1))-AVERAGE(OFFSET($H$3,0,0,'Données projet'!$E$10+1,1))</f>
        <v>281.21814633931598</v>
      </c>
      <c r="AO88" s="62">
        <f t="shared" si="90"/>
        <v>158.41433650660613</v>
      </c>
      <c r="AP88" s="16">
        <f>IF(ISNA(VLOOKUP(A88,'Données projet'!$A$61:$I$81,3,0)),0,VLOOKUP(A88,'Données projet'!$A$61:$I$81,3,0))</f>
        <v>11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276.21779707870814</v>
      </c>
      <c r="T89" s="62">
        <f t="shared" si="88"/>
        <v>573.15870508619821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5.8771797475032464E-7</v>
      </c>
      <c r="AC89" s="24">
        <f t="shared" si="57"/>
        <v>5.8771797475032464E-7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190.2</v>
      </c>
      <c r="AJ89" s="14">
        <f>AI89*VLOOKUP('Données projet'!$B$10,Paramètres!$A$1:$I$89,3,0)*VLOOKUP('Données projet'!$B$10,Paramètres!$A$1:$I$89,5,0)</f>
        <v>160.22448</v>
      </c>
      <c r="AK89" s="14">
        <f t="shared" si="89"/>
        <v>40.89314336510823</v>
      </c>
      <c r="AL89" s="22">
        <f t="shared" si="58"/>
        <v>350.27986069423014</v>
      </c>
      <c r="AM89" s="62">
        <f t="shared" si="59"/>
        <v>623.26160875963478</v>
      </c>
      <c r="AN89" s="62">
        <f ca="1">AVERAGE(OFFSET($AM$3,0,0,'Données projet'!$E$10+1,1))-AVERAGE(OFFSET($H$3,0,0,'Données projet'!$E$10+1,1))</f>
        <v>281.21814633931598</v>
      </c>
      <c r="AO89" s="62">
        <f t="shared" si="90"/>
        <v>158.41433650660613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276.21779707870814</v>
      </c>
      <c r="T90" s="62">
        <f t="shared" si="88"/>
        <v>573.15870508619821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4.1557936537117867E-7</v>
      </c>
      <c r="AC90" s="24">
        <f t="shared" si="57"/>
        <v>4.1557936537117867E-7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194.39999999999998</v>
      </c>
      <c r="AJ90" s="14">
        <f>AI90*VLOOKUP('Données projet'!$B$10,Paramètres!$A$1:$I$89,3,0)*VLOOKUP('Données projet'!$B$10,Paramètres!$A$1:$I$89,5,0)</f>
        <v>163.76256000000001</v>
      </c>
      <c r="AK90" s="14">
        <f t="shared" si="89"/>
        <v>41.690019860015774</v>
      </c>
      <c r="AL90" s="22">
        <f t="shared" si="58"/>
        <v>357.82990992286085</v>
      </c>
      <c r="AM90" s="62">
        <f t="shared" si="59"/>
        <v>631.16471249333563</v>
      </c>
      <c r="AN90" s="62">
        <f ca="1">AVERAGE(OFFSET($AM$3,0,0,'Données projet'!$E$10+1,1))-AVERAGE(OFFSET($H$3,0,0,'Données projet'!$E$10+1,1))</f>
        <v>281.21814633931598</v>
      </c>
      <c r="AO90" s="62">
        <f t="shared" si="90"/>
        <v>158.41433650660613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276.21779707870814</v>
      </c>
      <c r="T91" s="62">
        <f t="shared" si="88"/>
        <v>573.15870508619821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2.9385898737516232E-7</v>
      </c>
      <c r="AC91" s="24">
        <f t="shared" si="57"/>
        <v>2.9385898737516232E-7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198.59999999999997</v>
      </c>
      <c r="AJ91" s="14">
        <f>AI91*VLOOKUP('Données projet'!$B$10,Paramètres!$A$1:$I$89,3,0)*VLOOKUP('Données projet'!$B$10,Paramètres!$A$1:$I$89,5,0)</f>
        <v>167.30063999999999</v>
      </c>
      <c r="AK91" s="14">
        <f t="shared" si="89"/>
        <v>42.4848947112445</v>
      </c>
      <c r="AL91" s="22">
        <f t="shared" si="58"/>
        <v>365.37647295541746</v>
      </c>
      <c r="AM91" s="62">
        <f t="shared" si="59"/>
        <v>639.05820532461121</v>
      </c>
      <c r="AN91" s="62">
        <f ca="1">AVERAGE(OFFSET($AM$3,0,0,'Données projet'!$E$10+1,1))-AVERAGE(OFFSET($H$3,0,0,'Données projet'!$E$10+1,1))</f>
        <v>281.21814633931598</v>
      </c>
      <c r="AO91" s="62">
        <f t="shared" si="90"/>
        <v>158.41433650660613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276.21779707870814</v>
      </c>
      <c r="T92" s="62">
        <f t="shared" si="88"/>
        <v>573.15870508619821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2.0778968268558934E-7</v>
      </c>
      <c r="AC92" s="24">
        <f t="shared" si="57"/>
        <v>2.0778968268558934E-7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202.79999999999995</v>
      </c>
      <c r="AJ92" s="14">
        <f>AI92*VLOOKUP('Données projet'!$B$10,Paramètres!$A$1:$I$89,3,0)*VLOOKUP('Données projet'!$B$10,Paramètres!$A$1:$I$89,5,0)</f>
        <v>170.83872</v>
      </c>
      <c r="AK92" s="14">
        <f t="shared" si="89"/>
        <v>43.277815125923688</v>
      </c>
      <c r="AL92" s="22">
        <f t="shared" si="58"/>
        <v>372.91963201098378</v>
      </c>
      <c r="AM92" s="62">
        <f t="shared" si="59"/>
        <v>646.94227572250736</v>
      </c>
      <c r="AN92" s="62">
        <f ca="1">AVERAGE(OFFSET($AM$3,0,0,'Données projet'!$E$10+1,1))-AVERAGE(OFFSET($H$3,0,0,'Données projet'!$E$10+1,1))</f>
        <v>281.21814633931598</v>
      </c>
      <c r="AO92" s="62">
        <f t="shared" si="90"/>
        <v>158.41433650660613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276.21779707870814</v>
      </c>
      <c r="T93" s="62">
        <f t="shared" si="88"/>
        <v>573.15870508619821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1.4692949368758116E-7</v>
      </c>
      <c r="AC93" s="24">
        <f t="shared" si="57"/>
        <v>1.4692949368758116E-7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206.99999999999994</v>
      </c>
      <c r="AJ93" s="14">
        <f>AI93*VLOOKUP('Données projet'!$B$10,Paramètres!$A$1:$I$89,3,0)*VLOOKUP('Données projet'!$B$10,Paramètres!$A$1:$I$89,5,0)</f>
        <v>174.37679999999997</v>
      </c>
      <c r="AK93" s="14">
        <f t="shared" si="89"/>
        <v>44.06882624410639</v>
      </c>
      <c r="AL93" s="22">
        <f t="shared" si="58"/>
        <v>380.45946570848531</v>
      </c>
      <c r="AM93" s="62">
        <f t="shared" si="59"/>
        <v>654.81710671271298</v>
      </c>
      <c r="AN93" s="62">
        <f ca="1">AVERAGE(OFFSET($AM$3,0,0,'Données projet'!$E$10+1,1))-AVERAGE(OFFSET($H$3,0,0,'Données projet'!$E$10+1,1))</f>
        <v>281.21814633931598</v>
      </c>
      <c r="AO93" s="62">
        <f t="shared" si="90"/>
        <v>158.41433650660613</v>
      </c>
      <c r="AP93" s="16">
        <f>IF(ISNA(VLOOKUP(A93,'Données projet'!$A$61:$I$81,3,0)),0,VLOOKUP(A93,'Données projet'!$A$61:$I$81,3,0))</f>
        <v>12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276.21779707870814</v>
      </c>
      <c r="T94" s="62">
        <f t="shared" si="88"/>
        <v>573.15870508619821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1.0389484134279467E-7</v>
      </c>
      <c r="AC94" s="24">
        <f t="shared" si="57"/>
        <v>1.0389484134279467E-7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196.79999999999995</v>
      </c>
      <c r="AJ94" s="14">
        <f>AI94*VLOOKUP('Données projet'!$B$10,Paramètres!$A$1:$I$89,3,0)*VLOOKUP('Données projet'!$B$10,Paramètres!$A$1:$I$89,5,0)</f>
        <v>165.78431999999998</v>
      </c>
      <c r="AK94" s="14">
        <f t="shared" si="89"/>
        <v>42.14447608320507</v>
      </c>
      <c r="AL94" s="22">
        <f t="shared" si="58"/>
        <v>362.14265317824879</v>
      </c>
      <c r="AM94" s="62">
        <f t="shared" si="59"/>
        <v>636.82948002109379</v>
      </c>
      <c r="AN94" s="62">
        <f ca="1">AVERAGE(OFFSET($AM$3,0,0,'Données projet'!$E$10+1,1))-AVERAGE(OFFSET($H$3,0,0,'Données projet'!$E$10+1,1))</f>
        <v>281.21814633931598</v>
      </c>
      <c r="AO94" s="62">
        <f t="shared" si="90"/>
        <v>158.41433650660613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276.21779707870814</v>
      </c>
      <c r="T95" s="62">
        <f t="shared" si="88"/>
        <v>573.15870508619821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7.3464746843790579E-8</v>
      </c>
      <c r="AC95" s="24">
        <f t="shared" si="57"/>
        <v>7.3464746843790579E-8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200.59999999999997</v>
      </c>
      <c r="AJ95" s="14">
        <f>AI95*VLOOKUP('Données projet'!$B$10,Paramètres!$A$1:$I$89,3,0)*VLOOKUP('Données projet'!$B$10,Paramètres!$A$1:$I$89,5,0)</f>
        <v>168.98543999999998</v>
      </c>
      <c r="AK95" s="14">
        <f t="shared" si="89"/>
        <v>42.862716794747783</v>
      </c>
      <c r="AL95" s="22">
        <f t="shared" si="58"/>
        <v>368.96887308418565</v>
      </c>
      <c r="AM95" s="62">
        <f t="shared" si="59"/>
        <v>643.97917512729737</v>
      </c>
      <c r="AN95" s="62">
        <f ca="1">AVERAGE(OFFSET($AM$3,0,0,'Données projet'!$E$10+1,1))-AVERAGE(OFFSET($H$3,0,0,'Données projet'!$E$10+1,1))</f>
        <v>281.21814633931598</v>
      </c>
      <c r="AO95" s="62">
        <f t="shared" si="90"/>
        <v>158.41433650660613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276.21779707870814</v>
      </c>
      <c r="T96" s="62">
        <f t="shared" si="88"/>
        <v>573.15870508619821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5.1947420671397334E-8</v>
      </c>
      <c r="AC96" s="24">
        <f t="shared" si="57"/>
        <v>5.1947420671397334E-8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204.39999999999998</v>
      </c>
      <c r="AJ96" s="14">
        <f>AI96*VLOOKUP('Données projet'!$B$10,Paramètres!$A$1:$I$89,3,0)*VLOOKUP('Données projet'!$B$10,Paramètres!$A$1:$I$89,5,0)</f>
        <v>172.18655999999999</v>
      </c>
      <c r="AK96" s="14">
        <f t="shared" si="89"/>
        <v>43.579375440984577</v>
      </c>
      <c r="AL96" s="22">
        <f t="shared" si="58"/>
        <v>375.79233755971472</v>
      </c>
      <c r="AM96" s="62">
        <f t="shared" si="59"/>
        <v>651.12050323155063</v>
      </c>
      <c r="AN96" s="62">
        <f ca="1">AVERAGE(OFFSET($AM$3,0,0,'Données projet'!$E$10+1,1))-AVERAGE(OFFSET($H$3,0,0,'Données projet'!$E$10+1,1))</f>
        <v>281.21814633931598</v>
      </c>
      <c r="AO96" s="62">
        <f t="shared" si="90"/>
        <v>158.41433650660613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276.21779707870814</v>
      </c>
      <c r="T97" s="62">
        <f t="shared" si="88"/>
        <v>573.15870508619821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3.673237342189529E-8</v>
      </c>
      <c r="AC97" s="24">
        <f t="shared" si="57"/>
        <v>3.673237342189529E-8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208.2</v>
      </c>
      <c r="AJ97" s="14">
        <f>AI97*VLOOKUP('Données projet'!$B$10,Paramètres!$A$1:$I$89,3,0)*VLOOKUP('Données projet'!$B$10,Paramètres!$A$1:$I$89,5,0)</f>
        <v>175.38767999999999</v>
      </c>
      <c r="AK97" s="14">
        <f t="shared" si="89"/>
        <v>44.294484825974109</v>
      </c>
      <c r="AL97" s="22">
        <f t="shared" si="58"/>
        <v>382.61310373857151</v>
      </c>
      <c r="AM97" s="62">
        <f t="shared" si="59"/>
        <v>658.25361881581</v>
      </c>
      <c r="AN97" s="62">
        <f ca="1">AVERAGE(OFFSET($AM$3,0,0,'Données projet'!$E$10+1,1))-AVERAGE(OFFSET($H$3,0,0,'Données projet'!$E$10+1,1))</f>
        <v>281.21814633931598</v>
      </c>
      <c r="AO97" s="62">
        <f t="shared" si="90"/>
        <v>158.41433650660613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276.21779707870814</v>
      </c>
      <c r="T98" s="62">
        <f t="shared" si="88"/>
        <v>573.15870508619821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2.5973710335698667E-8</v>
      </c>
      <c r="AC98" s="24">
        <f t="shared" si="57"/>
        <v>2.5973710335698667E-8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212</v>
      </c>
      <c r="AJ98" s="14">
        <f>AI98*VLOOKUP('Données projet'!$B$10,Paramètres!$A$1:$I$89,3,0)*VLOOKUP('Données projet'!$B$10,Paramètres!$A$1:$I$89,5,0)</f>
        <v>178.58880000000002</v>
      </c>
      <c r="AK98" s="14">
        <f t="shared" si="89"/>
        <v>45.008076487759212</v>
      </c>
      <c r="AL98" s="22">
        <f t="shared" si="58"/>
        <v>389.43122654951395</v>
      </c>
      <c r="AM98" s="62">
        <f t="shared" si="59"/>
        <v>665.37867246827989</v>
      </c>
      <c r="AN98" s="62">
        <f ca="1">AVERAGE(OFFSET($AM$3,0,0,'Données projet'!$E$10+1,1))-AVERAGE(OFFSET($H$3,0,0,'Données projet'!$E$10+1,1))</f>
        <v>281.21814633931598</v>
      </c>
      <c r="AO98" s="62">
        <f t="shared" si="90"/>
        <v>158.41433650660613</v>
      </c>
      <c r="AP98" s="16">
        <f>IF(ISNA(VLOOKUP(A98,'Données projet'!$A$61:$I$81,3,0)),0,VLOOKUP(A98,'Données projet'!$A$61:$I$81,3,0))</f>
        <v>13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276.21779707870814</v>
      </c>
      <c r="T99" s="62">
        <f t="shared" si="88"/>
        <v>573.15870508619821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1.8366186710947645E-8</v>
      </c>
      <c r="AC99" s="24">
        <f t="shared" si="57"/>
        <v>1.8366186710947645E-8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201.6</v>
      </c>
      <c r="AJ99" s="14">
        <f>AI99*VLOOKUP('Données projet'!$B$10,Paramètres!$A$1:$I$89,3,0)*VLOOKUP('Données projet'!$B$10,Paramètres!$A$1:$I$89,5,0)</f>
        <v>169.82784000000001</v>
      </c>
      <c r="AK99" s="14">
        <f t="shared" si="89"/>
        <v>43.051463198873812</v>
      </c>
      <c r="AL99" s="22">
        <f t="shared" si="58"/>
        <v>370.76478640470526</v>
      </c>
      <c r="AM99" s="62">
        <f t="shared" si="59"/>
        <v>647.01383860109263</v>
      </c>
      <c r="AN99" s="62">
        <f ca="1">AVERAGE(OFFSET($AM$3,0,0,'Données projet'!$E$10+1,1))-AVERAGE(OFFSET($H$3,0,0,'Données projet'!$E$10+1,1))</f>
        <v>281.21814633931598</v>
      </c>
      <c r="AO99" s="62">
        <f t="shared" si="90"/>
        <v>158.41433650660613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276.21779707870814</v>
      </c>
      <c r="T100" s="62">
        <f t="shared" si="88"/>
        <v>573.15870508619821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1.2986855167849333E-8</v>
      </c>
      <c r="AC100" s="24">
        <f t="shared" si="57"/>
        <v>1.2986855167849333E-8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205.2</v>
      </c>
      <c r="AJ100" s="14">
        <f>AI100*VLOOKUP('Données projet'!$B$10,Paramètres!$A$1:$I$89,3,0)*VLOOKUP('Données projet'!$B$10,Paramètres!$A$1:$I$89,5,0)</f>
        <v>172.86048000000002</v>
      </c>
      <c r="AK100" s="14">
        <f t="shared" si="89"/>
        <v>43.73005245660606</v>
      </c>
      <c r="AL100" s="22">
        <f t="shared" si="58"/>
        <v>377.22851069525558</v>
      </c>
      <c r="AM100" s="62">
        <f t="shared" si="59"/>
        <v>653.77393697463845</v>
      </c>
      <c r="AN100" s="62">
        <f ca="1">AVERAGE(OFFSET($AM$3,0,0,'Données projet'!$E$10+1,1))-AVERAGE(OFFSET($H$3,0,0,'Données projet'!$E$10+1,1))</f>
        <v>281.21814633931598</v>
      </c>
      <c r="AO100" s="62">
        <f t="shared" si="90"/>
        <v>158.41433650660613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276.21779707870814</v>
      </c>
      <c r="T101" s="62">
        <f t="shared" si="88"/>
        <v>573.15870508619821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9.1830933554738224E-9</v>
      </c>
      <c r="AC101" s="24">
        <f t="shared" si="57"/>
        <v>9.1830933554738224E-9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208.79999999999998</v>
      </c>
      <c r="AJ101" s="14">
        <f>AI101*VLOOKUP('Données projet'!$B$10,Paramètres!$A$1:$I$89,3,0)*VLOOKUP('Données projet'!$B$10,Paramètres!$A$1:$I$89,5,0)</f>
        <v>175.89312000000001</v>
      </c>
      <c r="AK101" s="14">
        <f t="shared" si="89"/>
        <v>44.407257302525892</v>
      </c>
      <c r="AL101" s="22">
        <f t="shared" si="58"/>
        <v>383.68982380189931</v>
      </c>
      <c r="AM101" s="62">
        <f t="shared" si="59"/>
        <v>660.52648273653062</v>
      </c>
      <c r="AN101" s="62">
        <f ca="1">AVERAGE(OFFSET($AM$3,0,0,'Données projet'!$E$10+1,1))-AVERAGE(OFFSET($H$3,0,0,'Données projet'!$E$10+1,1))</f>
        <v>281.21814633931598</v>
      </c>
      <c r="AO101" s="62">
        <f t="shared" si="90"/>
        <v>158.41433650660613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276.21779707870814</v>
      </c>
      <c r="T102" s="62">
        <f t="shared" si="88"/>
        <v>573.15870508619821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6.4934275839246667E-9</v>
      </c>
      <c r="AC102" s="24">
        <f t="shared" si="57"/>
        <v>6.4934275839246667E-9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212.39999999999998</v>
      </c>
      <c r="AJ102" s="14">
        <f>AI102*VLOOKUP('Données projet'!$B$10,Paramètres!$A$1:$I$89,3,0)*VLOOKUP('Données projet'!$B$10,Paramètres!$A$1:$I$89,5,0)</f>
        <v>178.92576</v>
      </c>
      <c r="AK102" s="14">
        <f t="shared" si="89"/>
        <v>45.08310436011098</v>
      </c>
      <c r="AL102" s="22">
        <f t="shared" si="58"/>
        <v>390.14877209385992</v>
      </c>
      <c r="AM102" s="62">
        <f t="shared" si="59"/>
        <v>667.27161144827005</v>
      </c>
      <c r="AN102" s="62">
        <f ca="1">AVERAGE(OFFSET($AM$3,0,0,'Données projet'!$E$10+1,1))-AVERAGE(OFFSET($H$3,0,0,'Données projet'!$E$10+1,1))</f>
        <v>281.21814633931598</v>
      </c>
      <c r="AO102" s="62">
        <f t="shared" si="90"/>
        <v>158.41433650660613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276.21779707870814</v>
      </c>
      <c r="T103" s="62">
        <f t="shared" si="88"/>
        <v>573.15870508619821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4.5915466777369112E-9</v>
      </c>
      <c r="AC103" s="24">
        <f t="shared" si="57"/>
        <v>4.5915466777369112E-9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215.99999999999997</v>
      </c>
      <c r="AJ103" s="14">
        <f>AI103*VLOOKUP('Données projet'!$B$10,Paramètres!$A$1:$I$89,3,0)*VLOOKUP('Données projet'!$B$10,Paramètres!$A$1:$I$89,5,0)</f>
        <v>181.95839999999998</v>
      </c>
      <c r="AK103" s="14">
        <f t="shared" si="89"/>
        <v>45.757619298627972</v>
      </c>
      <c r="AL103" s="22">
        <f t="shared" si="58"/>
        <v>396.6054002784436</v>
      </c>
      <c r="AM103" s="62">
        <f t="shared" si="59"/>
        <v>674.0094554621528</v>
      </c>
      <c r="AN103" s="62">
        <f ca="1">AVERAGE(OFFSET($AM$3,0,0,'Données projet'!$E$10+1,1))-AVERAGE(OFFSET($H$3,0,0,'Données projet'!$E$10+1,1))</f>
        <v>281.21814633931598</v>
      </c>
      <c r="AO103" s="62">
        <f t="shared" si="90"/>
        <v>158.41433650660613</v>
      </c>
      <c r="AP103" s="16">
        <f>IF(ISNA(VLOOKUP(A103,'Données projet'!$A$61:$I$81,3,0)),0,VLOOKUP(A103,'Données projet'!$A$61:$I$81,3,0))</f>
        <v>14</v>
      </c>
      <c r="AQ103" s="16">
        <f>IF(ISNA(VLOOKUP(A103,'Données projet'!$A$61:$I$81,4,0)),0,VLOOKUP(A103,'Données projet'!$A$61:$I$81,4,0))</f>
        <v>14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276.21779707870814</v>
      </c>
      <c r="T104" s="62">
        <f t="shared" si="88"/>
        <v>573.15870508619821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3.2467137919623334E-9</v>
      </c>
      <c r="AC104" s="24">
        <f t="shared" si="57"/>
        <v>3.2467137919623334E-9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3.2</v>
      </c>
      <c r="AI104" s="14">
        <f>IF('Données projet'!$A$62&gt;35,AI103+AH104-AQ103,IF(A104&lt;'Données projet'!$A$62,$AF$205^A104,IF(A104='Données projet'!$A$62,'Données projet'!$B$62,AI103+AH104-AQ103)))</f>
        <v>205.19999999999996</v>
      </c>
      <c r="AJ104" s="14">
        <f>AI104*VLOOKUP('Données projet'!$B$10,Paramètres!$A$1:$I$89,3,0)*VLOOKUP('Données projet'!$B$10,Paramètres!$A$1:$I$89,5,0)</f>
        <v>172.86048</v>
      </c>
      <c r="AK104" s="14">
        <f t="shared" si="89"/>
        <v>43.73005245660606</v>
      </c>
      <c r="AL104" s="22">
        <f t="shared" si="58"/>
        <v>377.22851069525558</v>
      </c>
      <c r="AM104" s="62">
        <f t="shared" si="59"/>
        <v>654.90890324232998</v>
      </c>
      <c r="AN104" s="62">
        <f ca="1">AVERAGE(OFFSET($AM$3,0,0,'Données projet'!$E$10+1,1))-AVERAGE(OFFSET($H$3,0,0,'Données projet'!$E$10+1,1))</f>
        <v>281.21814633931598</v>
      </c>
      <c r="AO104" s="62">
        <f t="shared" si="90"/>
        <v>158.41433650660613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276.21779707870814</v>
      </c>
      <c r="T105" s="62">
        <f t="shared" si="88"/>
        <v>573.15870508619821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2.2957733388684556E-9</v>
      </c>
      <c r="AC105" s="24">
        <f t="shared" si="57"/>
        <v>2.2957733388684556E-9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3.2</v>
      </c>
      <c r="AI105" s="14">
        <f>IF('Données projet'!$A$62&gt;35,AI104+AH105-AQ104,IF(A105&lt;'Données projet'!$A$62,$AF$205^A105,IF(A105='Données projet'!$A$62,'Données projet'!$B$62,AI104+AH105-AQ104)))</f>
        <v>208.39999999999995</v>
      </c>
      <c r="AJ105" s="14">
        <f>AI105*VLOOKUP('Données projet'!$B$10,Paramètres!$A$1:$I$89,3,0)*VLOOKUP('Données projet'!$B$10,Paramètres!$A$1:$I$89,5,0)</f>
        <v>175.55615999999998</v>
      </c>
      <c r="AK105" s="14">
        <f t="shared" si="89"/>
        <v>44.332079849433683</v>
      </c>
      <c r="AL105" s="22">
        <f t="shared" si="58"/>
        <v>382.97201773776357</v>
      </c>
      <c r="AM105" s="62">
        <f t="shared" si="59"/>
        <v>660.9239538127465</v>
      </c>
      <c r="AN105" s="62">
        <f ca="1">AVERAGE(OFFSET($AM$3,0,0,'Données projet'!$E$10+1,1))-AVERAGE(OFFSET($H$3,0,0,'Données projet'!$E$10+1,1))</f>
        <v>281.21814633931598</v>
      </c>
      <c r="AO105" s="62">
        <f t="shared" si="90"/>
        <v>158.41433650660613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276.21779707870814</v>
      </c>
      <c r="T106" s="62">
        <f t="shared" si="88"/>
        <v>573.15870508619821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1.6233568959811667E-9</v>
      </c>
      <c r="AC106" s="24">
        <f t="shared" si="57"/>
        <v>1.6233568959811667E-9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3.2</v>
      </c>
      <c r="AI106" s="14">
        <f>IF('Données projet'!$A$62&gt;35,AI105+AH106-AQ105,IF(A106&lt;'Données projet'!$A$62,$AF$205^A106,IF(A106='Données projet'!$A$62,'Données projet'!$B$62,AI105+AH106-AQ105)))</f>
        <v>211.59999999999994</v>
      </c>
      <c r="AJ106" s="14">
        <f>AI106*VLOOKUP('Données projet'!$B$10,Paramètres!$A$1:$I$89,3,0)*VLOOKUP('Données projet'!$B$10,Paramètres!$A$1:$I$89,5,0)</f>
        <v>178.25183999999996</v>
      </c>
      <c r="AK106" s="14">
        <f t="shared" si="89"/>
        <v>44.933032135767995</v>
      </c>
      <c r="AL106" s="22">
        <f t="shared" si="58"/>
        <v>388.71365230312921</v>
      </c>
      <c r="AM106" s="62">
        <f t="shared" si="59"/>
        <v>666.9324212328919</v>
      </c>
      <c r="AN106" s="62">
        <f ca="1">AVERAGE(OFFSET($AM$3,0,0,'Données projet'!$E$10+1,1))-AVERAGE(OFFSET($H$3,0,0,'Données projet'!$E$10+1,1))</f>
        <v>281.21814633931598</v>
      </c>
      <c r="AO106" s="62">
        <f t="shared" si="90"/>
        <v>158.41433650660613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276.21779707870814</v>
      </c>
      <c r="T107" s="62">
        <f t="shared" si="88"/>
        <v>573.15870508619821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1.1478866694342278E-9</v>
      </c>
      <c r="AC107" s="24">
        <f t="shared" si="57"/>
        <v>1.1478866694342278E-9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3.2</v>
      </c>
      <c r="AI107" s="14">
        <f>IF('Données projet'!$A$62&gt;35,AI106+AH107-AQ106,IF(A107&lt;'Données projet'!$A$62,$AF$205^A107,IF(A107='Données projet'!$A$62,'Données projet'!$B$62,AI106+AH107-AQ106)))</f>
        <v>214.79999999999993</v>
      </c>
      <c r="AJ107" s="14">
        <f>AI107*VLOOKUP('Données projet'!$B$10,Paramètres!$A$1:$I$89,3,0)*VLOOKUP('Données projet'!$B$10,Paramètres!$A$1:$I$89,5,0)</f>
        <v>180.94751999999994</v>
      </c>
      <c r="AK107" s="14">
        <f t="shared" si="89"/>
        <v>45.53292745224649</v>
      </c>
      <c r="AL107" s="22">
        <f t="shared" si="58"/>
        <v>394.45344597932922</v>
      </c>
      <c r="AM107" s="62">
        <f t="shared" si="59"/>
        <v>672.93441881039007</v>
      </c>
      <c r="AN107" s="62">
        <f ca="1">AVERAGE(OFFSET($AM$3,0,0,'Données projet'!$E$10+1,1))-AVERAGE(OFFSET($H$3,0,0,'Données projet'!$E$10+1,1))</f>
        <v>281.21814633931598</v>
      </c>
      <c r="AO107" s="62">
        <f t="shared" si="90"/>
        <v>158.41433650660613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276.21779707870814</v>
      </c>
      <c r="T108" s="62">
        <f t="shared" si="88"/>
        <v>573.15870508619821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8.1167844799058334E-10</v>
      </c>
      <c r="AC108" s="24">
        <f t="shared" si="57"/>
        <v>8.1167844799058334E-10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218</v>
      </c>
      <c r="AG108" s="13">
        <f>VLOOKUP(A108,'Données projet'!$A$61:$I$81,9,0)</f>
        <v>3.2</v>
      </c>
      <c r="AH108" s="13">
        <f t="array" ref="AH108">INDEX(AG:AG,MIN(IF(ISNUMBER(AG108:AG304),ROW(AG108:AG304),"")))</f>
        <v>3.2</v>
      </c>
      <c r="AI108" s="14">
        <f>IF('Données projet'!$A$62&gt;35,AI107+AH108-AQ107,IF(A108&lt;'Données projet'!$A$62,$AF$205^A108,IF(A108='Données projet'!$A$62,'Données projet'!$B$62,AI107+AH108-AQ107)))</f>
        <v>217.99999999999991</v>
      </c>
      <c r="AJ108" s="14">
        <f>AI108*VLOOKUP('Données projet'!$B$10,Paramètres!$A$1:$I$89,3,0)*VLOOKUP('Données projet'!$B$10,Paramètres!$A$1:$I$89,5,0)</f>
        <v>183.64319999999995</v>
      </c>
      <c r="AK108" s="14">
        <f t="shared" si="89"/>
        <v>46.131783364105026</v>
      </c>
      <c r="AL108" s="22">
        <f t="shared" si="58"/>
        <v>400.19142935914948</v>
      </c>
      <c r="AM108" s="62">
        <f t="shared" si="59"/>
        <v>678.9300574400213</v>
      </c>
      <c r="AN108" s="62">
        <f ca="1">AVERAGE(OFFSET($AM$3,0,0,'Données projet'!$E$10+1,1))-AVERAGE(OFFSET($H$3,0,0,'Données projet'!$E$10+1,1))</f>
        <v>281.21814633931598</v>
      </c>
      <c r="AO108" s="62">
        <f t="shared" si="90"/>
        <v>158.41433650660613</v>
      </c>
      <c r="AP108" s="16">
        <f>IF(ISNA(VLOOKUP(A108,'Données projet'!$A$61:$I$81,3,0)),0,VLOOKUP(A108,'Données projet'!$A$61:$I$81,3,0))</f>
        <v>15</v>
      </c>
      <c r="AQ108" s="16">
        <f>IF(ISNA(VLOOKUP(A108,'Données projet'!$A$61:$I$81,4,0)),0,VLOOKUP(A108,'Données projet'!$A$61:$I$81,4,0))</f>
        <v>14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276.21779707870814</v>
      </c>
      <c r="T109" s="62">
        <f t="shared" si="88"/>
        <v>573.15870508619821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5.739433347171139E-10</v>
      </c>
      <c r="AC109" s="24">
        <f t="shared" si="57"/>
        <v>5.739433347171139E-10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206.99999999999991</v>
      </c>
      <c r="AJ109" s="14">
        <f>AI109*VLOOKUP('Données projet'!$B$10,Paramètres!$A$1:$I$89,3,0)*VLOOKUP('Données projet'!$B$10,Paramètres!$A$1:$I$89,5,0)</f>
        <v>174.37679999999995</v>
      </c>
      <c r="AK109" s="14">
        <f t="shared" si="89"/>
        <v>44.06882624410639</v>
      </c>
      <c r="AL109" s="22">
        <f t="shared" si="58"/>
        <v>380.4594657084852</v>
      </c>
      <c r="AM109" s="62">
        <f t="shared" si="59"/>
        <v>659.4512792966143</v>
      </c>
      <c r="AN109" s="62">
        <f ca="1">AVERAGE(OFFSET($AM$3,0,0,'Données projet'!$E$10+1,1))-AVERAGE(OFFSET($H$3,0,0,'Données projet'!$E$10+1,1))</f>
        <v>281.21814633931598</v>
      </c>
      <c r="AO109" s="62">
        <f t="shared" si="90"/>
        <v>158.41433650660613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276.21779707870814</v>
      </c>
      <c r="T110" s="62">
        <f t="shared" si="88"/>
        <v>573.15870508619821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4.0583922399529167E-10</v>
      </c>
      <c r="AC110" s="24">
        <f t="shared" si="57"/>
        <v>4.0583922399529167E-10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209.99999999999991</v>
      </c>
      <c r="AJ110" s="14">
        <f>AI110*VLOOKUP('Données projet'!$B$10,Paramètres!$A$1:$I$89,3,0)*VLOOKUP('Données projet'!$B$10,Paramètres!$A$1:$I$89,5,0)</f>
        <v>176.90399999999994</v>
      </c>
      <c r="AK110" s="14">
        <f t="shared" si="89"/>
        <v>44.632689233663157</v>
      </c>
      <c r="AL110" s="22">
        <f t="shared" si="58"/>
        <v>385.84306708196317</v>
      </c>
      <c r="AM110" s="62">
        <f t="shared" si="59"/>
        <v>665.08367397483676</v>
      </c>
      <c r="AN110" s="62">
        <f ca="1">AVERAGE(OFFSET($AM$3,0,0,'Données projet'!$E$10+1,1))-AVERAGE(OFFSET($H$3,0,0,'Données projet'!$E$10+1,1))</f>
        <v>281.21814633931598</v>
      </c>
      <c r="AO110" s="62">
        <f t="shared" si="90"/>
        <v>158.41433650660613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276.21779707870814</v>
      </c>
      <c r="T111" s="62">
        <f t="shared" si="88"/>
        <v>573.15870508619821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2.8697166735855695E-10</v>
      </c>
      <c r="AC111" s="24">
        <f t="shared" si="57"/>
        <v>2.8697166735855695E-10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212.99999999999991</v>
      </c>
      <c r="AJ111" s="14">
        <f>AI111*VLOOKUP('Données projet'!$B$10,Paramètres!$A$1:$I$89,3,0)*VLOOKUP('Données projet'!$B$10,Paramètres!$A$1:$I$89,5,0)</f>
        <v>179.43119999999996</v>
      </c>
      <c r="AK111" s="14">
        <f t="shared" si="89"/>
        <v>45.195615345060368</v>
      </c>
      <c r="AL111" s="22">
        <f t="shared" si="58"/>
        <v>391.22503672598009</v>
      </c>
      <c r="AM111" s="62">
        <f t="shared" si="59"/>
        <v>670.71012091597936</v>
      </c>
      <c r="AN111" s="62">
        <f ca="1">AVERAGE(OFFSET($AM$3,0,0,'Données projet'!$E$10+1,1))-AVERAGE(OFFSET($H$3,0,0,'Données projet'!$E$10+1,1))</f>
        <v>281.21814633931598</v>
      </c>
      <c r="AO111" s="62">
        <f t="shared" si="90"/>
        <v>158.41433650660613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276.21779707870814</v>
      </c>
      <c r="T112" s="62">
        <f t="shared" si="88"/>
        <v>573.15870508619821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2.0291961199764584E-10</v>
      </c>
      <c r="AC112" s="24">
        <f t="shared" si="57"/>
        <v>2.0291961199764584E-10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215.99999999999991</v>
      </c>
      <c r="AJ112" s="14">
        <f>AI112*VLOOKUP('Données projet'!$B$10,Paramètres!$A$1:$I$89,3,0)*VLOOKUP('Données projet'!$B$10,Paramètres!$A$1:$I$89,5,0)</f>
        <v>181.95839999999993</v>
      </c>
      <c r="AK112" s="14">
        <f t="shared" si="89"/>
        <v>45.757619298627972</v>
      </c>
      <c r="AL112" s="22">
        <f t="shared" si="58"/>
        <v>396.60540027844354</v>
      </c>
      <c r="AM112" s="62">
        <f t="shared" si="59"/>
        <v>676.33072063103282</v>
      </c>
      <c r="AN112" s="62">
        <f ca="1">AVERAGE(OFFSET($AM$3,0,0,'Données projet'!$E$10+1,1))-AVERAGE(OFFSET($H$3,0,0,'Données projet'!$E$10+1,1))</f>
        <v>281.21814633931598</v>
      </c>
      <c r="AO112" s="62">
        <f t="shared" si="90"/>
        <v>158.41433650660613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276.21779707870814</v>
      </c>
      <c r="T113" s="62">
        <f t="shared" si="88"/>
        <v>573.15870508619821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1.4348583367927848E-10</v>
      </c>
      <c r="AC113" s="24">
        <f t="shared" si="57"/>
        <v>1.4348583367927848E-10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219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218.99999999999991</v>
      </c>
      <c r="AJ113" s="14">
        <f>AI113*VLOOKUP('Données projet'!$B$10,Paramètres!$A$1:$I$89,3,0)*VLOOKUP('Données projet'!$B$10,Paramètres!$A$1:$I$89,5,0)</f>
        <v>184.48559999999995</v>
      </c>
      <c r="AK113" s="14">
        <f t="shared" si="89"/>
        <v>46.318715382308191</v>
      </c>
      <c r="AL113" s="22">
        <f t="shared" si="58"/>
        <v>401.98418262418664</v>
      </c>
      <c r="AM113" s="62">
        <f t="shared" si="59"/>
        <v>681.9455715790325</v>
      </c>
      <c r="AN113" s="62">
        <f ca="1">AVERAGE(OFFSET($AM$3,0,0,'Données projet'!$E$10+1,1))-AVERAGE(OFFSET($H$3,0,0,'Données projet'!$E$10+1,1))</f>
        <v>281.21814633931598</v>
      </c>
      <c r="AO113" s="62">
        <f t="shared" si="90"/>
        <v>158.41433650660613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219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276.21779707870814</v>
      </c>
      <c r="T114" s="62">
        <f t="shared" si="88"/>
        <v>573.15870508619821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1.0145980599882292E-10</v>
      </c>
      <c r="AC114" s="24">
        <f t="shared" si="57"/>
        <v>1.0145980599882292E-10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-8.5265128291212022E-14</v>
      </c>
      <c r="AJ114" s="14">
        <f>AI114*VLOOKUP('Données projet'!$B$10,Paramètres!$A$1:$I$89,3,0)*VLOOKUP('Données projet'!$B$10,Paramètres!$A$1:$I$89,5,0)</f>
        <v>-7.1827344072517011E-14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281.21814633931598</v>
      </c>
      <c r="AO114" s="62">
        <f t="shared" si="90"/>
        <v>158.41433650660613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276.21779707870814</v>
      </c>
      <c r="T115" s="62">
        <f t="shared" si="88"/>
        <v>573.15870508619821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7.1742916839639238E-11</v>
      </c>
      <c r="AC115" s="24">
        <f t="shared" si="57"/>
        <v>7.1742916839639238E-11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-8.5265128291212022E-14</v>
      </c>
      <c r="AJ115" s="14">
        <f>AI115*VLOOKUP('Données projet'!$B$10,Paramètres!$A$1:$I$89,3,0)*VLOOKUP('Données projet'!$B$10,Paramètres!$A$1:$I$89,5,0)</f>
        <v>-7.1827344072517011E-14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281.21814633931598</v>
      </c>
      <c r="AO115" s="62">
        <f t="shared" si="90"/>
        <v>158.41433650660613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276.21779707870814</v>
      </c>
      <c r="T116" s="62">
        <f t="shared" si="88"/>
        <v>573.15870508619821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5.0729902999411459E-11</v>
      </c>
      <c r="AC116" s="24">
        <f t="shared" si="57"/>
        <v>5.0729902999411459E-11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-8.5265128291212022E-14</v>
      </c>
      <c r="AJ116" s="14">
        <f>AI116*VLOOKUP('Données projet'!$B$10,Paramètres!$A$1:$I$89,3,0)*VLOOKUP('Données projet'!$B$10,Paramètres!$A$1:$I$89,5,0)</f>
        <v>-7.1827344072517011E-14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281.21814633931598</v>
      </c>
      <c r="AO116" s="62">
        <f t="shared" si="90"/>
        <v>158.41433650660613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276.21779707870814</v>
      </c>
      <c r="T117" s="62">
        <f t="shared" si="88"/>
        <v>573.15870508619821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3.5871458419819619E-11</v>
      </c>
      <c r="AC117" s="24">
        <f t="shared" si="57"/>
        <v>3.5871458419819619E-11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-8.5265128291212022E-14</v>
      </c>
      <c r="AJ117" s="14">
        <f>AI117*VLOOKUP('Données projet'!$B$10,Paramètres!$A$1:$I$89,3,0)*VLOOKUP('Données projet'!$B$10,Paramètres!$A$1:$I$89,5,0)</f>
        <v>-7.1827344072517011E-14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281.21814633931598</v>
      </c>
      <c r="AO117" s="62">
        <f t="shared" si="90"/>
        <v>158.41433650660613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276.21779707870814</v>
      </c>
      <c r="T118" s="62">
        <f t="shared" si="88"/>
        <v>573.15870508619821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2.5364951499705729E-11</v>
      </c>
      <c r="AC118" s="24">
        <f t="shared" si="57"/>
        <v>2.5364951499705729E-11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-8.5265128291212022E-14</v>
      </c>
      <c r="AJ118" s="14">
        <f>AI118*VLOOKUP('Données projet'!$B$10,Paramètres!$A$1:$I$89,3,0)*VLOOKUP('Données projet'!$B$10,Paramètres!$A$1:$I$89,5,0)</f>
        <v>-7.1827344072517011E-14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281.21814633931598</v>
      </c>
      <c r="AO118" s="62">
        <f t="shared" si="90"/>
        <v>158.41433650660613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276.21779707870814</v>
      </c>
      <c r="T119" s="62">
        <f t="shared" si="88"/>
        <v>573.15870508619821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1.7935729209909809E-11</v>
      </c>
      <c r="AC119" s="24">
        <f t="shared" si="57"/>
        <v>1.7935729209909809E-11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-8.5265128291212022E-14</v>
      </c>
      <c r="AJ119" s="14">
        <f>AI119*VLOOKUP('Données projet'!$B$10,Paramètres!$A$1:$I$89,3,0)*VLOOKUP('Données projet'!$B$10,Paramètres!$A$1:$I$89,5,0)</f>
        <v>-7.1827344072517011E-14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281.21814633931598</v>
      </c>
      <c r="AO119" s="62">
        <f t="shared" si="90"/>
        <v>158.41433650660613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276.21779707870814</v>
      </c>
      <c r="T120" s="62">
        <f t="shared" si="88"/>
        <v>573.15870508619821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1.2682475749852865E-11</v>
      </c>
      <c r="AC120" s="24">
        <f t="shared" si="57"/>
        <v>1.2682475749852865E-11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-8.5265128291212022E-14</v>
      </c>
      <c r="AJ120" s="14">
        <f>AI120*VLOOKUP('Données projet'!$B$10,Paramètres!$A$1:$I$89,3,0)*VLOOKUP('Données projet'!$B$10,Paramètres!$A$1:$I$89,5,0)</f>
        <v>-7.1827344072517011E-14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281.21814633931598</v>
      </c>
      <c r="AO120" s="62">
        <f t="shared" si="90"/>
        <v>158.41433650660613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276.21779707870814</v>
      </c>
      <c r="T121" s="62">
        <f t="shared" si="88"/>
        <v>573.15870508619821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8.9678646049549047E-12</v>
      </c>
      <c r="AC121" s="24">
        <f t="shared" si="57"/>
        <v>8.9678646049549047E-12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-8.5265128291212022E-14</v>
      </c>
      <c r="AJ121" s="14">
        <f>AI121*VLOOKUP('Données projet'!$B$10,Paramètres!$A$1:$I$89,3,0)*VLOOKUP('Données projet'!$B$10,Paramètres!$A$1:$I$89,5,0)</f>
        <v>-7.1827344072517011E-14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281.21814633931598</v>
      </c>
      <c r="AO121" s="62">
        <f t="shared" si="90"/>
        <v>158.41433650660613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276.21779707870814</v>
      </c>
      <c r="T122" s="62">
        <f t="shared" si="88"/>
        <v>573.15870508619821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6.3412378749264324E-12</v>
      </c>
      <c r="AC122" s="24">
        <f t="shared" si="57"/>
        <v>6.3412378749264324E-12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-8.5265128291212022E-14</v>
      </c>
      <c r="AJ122" s="14">
        <f>AI122*VLOOKUP('Données projet'!$B$10,Paramètres!$A$1:$I$89,3,0)*VLOOKUP('Données projet'!$B$10,Paramètres!$A$1:$I$89,5,0)</f>
        <v>-7.1827344072517011E-14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281.21814633931598</v>
      </c>
      <c r="AO122" s="62">
        <f t="shared" si="90"/>
        <v>158.41433650660613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276.21779707870814</v>
      </c>
      <c r="T123" s="62">
        <f t="shared" si="88"/>
        <v>573.15870508619821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4.4839323024774524E-12</v>
      </c>
      <c r="AC123" s="24">
        <f t="shared" si="57"/>
        <v>4.4839323024774524E-12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-8.5265128291212022E-14</v>
      </c>
      <c r="AJ123" s="14">
        <f>AI123*VLOOKUP('Données projet'!$B$10,Paramètres!$A$1:$I$89,3,0)*VLOOKUP('Données projet'!$B$10,Paramètres!$A$1:$I$89,5,0)</f>
        <v>-7.1827344072517011E-14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281.21814633931598</v>
      </c>
      <c r="AO123" s="62">
        <f t="shared" si="90"/>
        <v>158.41433650660613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276.21779707870814</v>
      </c>
      <c r="T124" s="62">
        <f t="shared" si="88"/>
        <v>573.15870508619821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3.1706189374632162E-12</v>
      </c>
      <c r="AC124" s="24">
        <f t="shared" si="57"/>
        <v>3.1706189374632162E-12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-8.5265128291212022E-14</v>
      </c>
      <c r="AJ124" s="14">
        <f>AI124*VLOOKUP('Données projet'!$B$10,Paramètres!$A$1:$I$89,3,0)*VLOOKUP('Données projet'!$B$10,Paramètres!$A$1:$I$89,5,0)</f>
        <v>-7.1827344072517011E-14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281.21814633931598</v>
      </c>
      <c r="AO124" s="62">
        <f t="shared" si="90"/>
        <v>158.41433650660613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276.21779707870814</v>
      </c>
      <c r="T125" s="62">
        <f t="shared" si="88"/>
        <v>573.15870508619821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2.2419661512387262E-12</v>
      </c>
      <c r="AC125" s="24">
        <f t="shared" si="57"/>
        <v>2.2419661512387262E-12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-8.5265128291212022E-14</v>
      </c>
      <c r="AJ125" s="14">
        <f>AI125*VLOOKUP('Données projet'!$B$10,Paramètres!$A$1:$I$89,3,0)*VLOOKUP('Données projet'!$B$10,Paramètres!$A$1:$I$89,5,0)</f>
        <v>-7.1827344072517011E-14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281.21814633931598</v>
      </c>
      <c r="AO125" s="62">
        <f t="shared" si="90"/>
        <v>158.41433650660613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276.21779707870814</v>
      </c>
      <c r="T126" s="62">
        <f t="shared" si="88"/>
        <v>573.15870508619821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1.5853094687316081E-12</v>
      </c>
      <c r="AC126" s="24">
        <f t="shared" si="57"/>
        <v>1.5853094687316081E-12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-8.5265128291212022E-14</v>
      </c>
      <c r="AJ126" s="14">
        <f>AI126*VLOOKUP('Données projet'!$B$10,Paramètres!$A$1:$I$89,3,0)*VLOOKUP('Données projet'!$B$10,Paramètres!$A$1:$I$89,5,0)</f>
        <v>-7.1827344072517011E-14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281.21814633931598</v>
      </c>
      <c r="AO126" s="62">
        <f t="shared" si="90"/>
        <v>158.41433650660613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276.21779707870814</v>
      </c>
      <c r="T127" s="62">
        <f t="shared" si="88"/>
        <v>573.15870508619821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1.1209830756193631E-12</v>
      </c>
      <c r="AC127" s="24">
        <f t="shared" si="57"/>
        <v>1.1209830756193631E-12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-8.5265128291212022E-14</v>
      </c>
      <c r="AJ127" s="14">
        <f>AI127*VLOOKUP('Données projet'!$B$10,Paramètres!$A$1:$I$89,3,0)*VLOOKUP('Données projet'!$B$10,Paramètres!$A$1:$I$89,5,0)</f>
        <v>-7.1827344072517011E-14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281.21814633931598</v>
      </c>
      <c r="AO127" s="62">
        <f t="shared" si="90"/>
        <v>158.41433650660613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276.21779707870814</v>
      </c>
      <c r="T128" s="62">
        <f t="shared" si="88"/>
        <v>573.15870508619821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7.9265473436580404E-13</v>
      </c>
      <c r="AC128" s="24">
        <f t="shared" si="57"/>
        <v>7.9265473436580404E-13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-8.5265128291212022E-14</v>
      </c>
      <c r="AJ128" s="14">
        <f>AI128*VLOOKUP('Données projet'!$B$10,Paramètres!$A$1:$I$89,3,0)*VLOOKUP('Données projet'!$B$10,Paramètres!$A$1:$I$89,5,0)</f>
        <v>-7.1827344072517011E-14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281.21814633931598</v>
      </c>
      <c r="AO128" s="62">
        <f t="shared" si="90"/>
        <v>158.41433650660613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276.21779707870814</v>
      </c>
      <c r="T129" s="62">
        <f t="shared" si="88"/>
        <v>573.15870508619821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5.6049153780968154E-13</v>
      </c>
      <c r="AC129" s="24">
        <f t="shared" si="57"/>
        <v>5.6049153780968154E-13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-8.5265128291212022E-14</v>
      </c>
      <c r="AJ129" s="14">
        <f>AI129*VLOOKUP('Données projet'!$B$10,Paramètres!$A$1:$I$89,3,0)*VLOOKUP('Données projet'!$B$10,Paramètres!$A$1:$I$89,5,0)</f>
        <v>-7.1827344072517011E-14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281.21814633931598</v>
      </c>
      <c r="AO129" s="62">
        <f t="shared" si="90"/>
        <v>158.41433650660613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276.21779707870814</v>
      </c>
      <c r="T130" s="62">
        <f t="shared" si="88"/>
        <v>573.15870508619821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3.9632736718290202E-13</v>
      </c>
      <c r="AC130" s="24">
        <f t="shared" si="57"/>
        <v>3.9632736718290202E-13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-8.5265128291212022E-14</v>
      </c>
      <c r="AJ130" s="14">
        <f>AI130*VLOOKUP('Données projet'!$B$10,Paramètres!$A$1:$I$89,3,0)*VLOOKUP('Données projet'!$B$10,Paramètres!$A$1:$I$89,5,0)</f>
        <v>-7.1827344072517011E-14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281.21814633931598</v>
      </c>
      <c r="AO130" s="62">
        <f t="shared" si="90"/>
        <v>158.41433650660613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276.21779707870814</v>
      </c>
      <c r="T131" s="62">
        <f t="shared" si="88"/>
        <v>573.15870508619821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2.8024576890484077E-13</v>
      </c>
      <c r="AC131" s="24">
        <f t="shared" si="57"/>
        <v>2.8024576890484077E-13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-8.5265128291212022E-14</v>
      </c>
      <c r="AJ131" s="14">
        <f>AI131*VLOOKUP('Données projet'!$B$10,Paramètres!$A$1:$I$89,3,0)*VLOOKUP('Données projet'!$B$10,Paramètres!$A$1:$I$89,5,0)</f>
        <v>-7.1827344072517011E-14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281.21814633931598</v>
      </c>
      <c r="AO131" s="62">
        <f t="shared" si="90"/>
        <v>158.41433650660613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276.21779707870814</v>
      </c>
      <c r="T132" s="62">
        <f t="shared" si="88"/>
        <v>573.15870508619821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1.9816368359145101E-13</v>
      </c>
      <c r="AC132" s="24">
        <f t="shared" ref="AC132:AC153" si="111">SUM(Z132:AB132)</f>
        <v>1.9816368359145101E-13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-8.5265128291212022E-14</v>
      </c>
      <c r="AJ132" s="14">
        <f>AI132*VLOOKUP('Données projet'!$B$10,Paramètres!$A$1:$I$89,3,0)*VLOOKUP('Données projet'!$B$10,Paramètres!$A$1:$I$89,5,0)</f>
        <v>-7.1827344072517011E-14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281.21814633931598</v>
      </c>
      <c r="AO132" s="62">
        <f t="shared" si="90"/>
        <v>158.41433650660613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276.21779707870814</v>
      </c>
      <c r="T133" s="62">
        <f t="shared" ref="T133:T196" si="142">$T$3</f>
        <v>573.15870508619821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1.4012288445242039E-13</v>
      </c>
      <c r="AC133" s="24">
        <f t="shared" si="111"/>
        <v>1.4012288445242039E-13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-8.5265128291212022E-14</v>
      </c>
      <c r="AJ133" s="14">
        <f>AI133*VLOOKUP('Données projet'!$B$10,Paramètres!$A$1:$I$89,3,0)*VLOOKUP('Données projet'!$B$10,Paramètres!$A$1:$I$89,5,0)</f>
        <v>-7.1827344072517011E-14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281.21814633931598</v>
      </c>
      <c r="AO133" s="62">
        <f t="shared" ref="AO133:AO196" si="144">$AO$3</f>
        <v>158.41433650660613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276.21779707870814</v>
      </c>
      <c r="T134" s="62">
        <f t="shared" si="142"/>
        <v>573.15870508619821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9.9081841795725506E-14</v>
      </c>
      <c r="AC134" s="24">
        <f t="shared" si="111"/>
        <v>9.9081841795725506E-14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-8.5265128291212022E-14</v>
      </c>
      <c r="AJ134" s="14">
        <f>AI134*VLOOKUP('Données projet'!$B$10,Paramètres!$A$1:$I$89,3,0)*VLOOKUP('Données projet'!$B$10,Paramètres!$A$1:$I$89,5,0)</f>
        <v>-7.1827344072517011E-14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281.21814633931598</v>
      </c>
      <c r="AO134" s="62">
        <f t="shared" si="144"/>
        <v>158.41433650660613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276.21779707870814</v>
      </c>
      <c r="T135" s="62">
        <f t="shared" si="142"/>
        <v>573.15870508619821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7.0061442226210193E-14</v>
      </c>
      <c r="AC135" s="24">
        <f t="shared" si="111"/>
        <v>7.0061442226210193E-14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-8.5265128291212022E-14</v>
      </c>
      <c r="AJ135" s="14">
        <f>AI135*VLOOKUP('Données projet'!$B$10,Paramètres!$A$1:$I$89,3,0)*VLOOKUP('Données projet'!$B$10,Paramètres!$A$1:$I$89,5,0)</f>
        <v>-7.1827344072517011E-14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281.21814633931598</v>
      </c>
      <c r="AO135" s="62">
        <f t="shared" si="144"/>
        <v>158.41433650660613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276.21779707870814</v>
      </c>
      <c r="T136" s="62">
        <f t="shared" si="142"/>
        <v>573.15870508619821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4.9540920897862753E-14</v>
      </c>
      <c r="AC136" s="24">
        <f t="shared" si="111"/>
        <v>4.9540920897862753E-14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-8.5265128291212022E-14</v>
      </c>
      <c r="AJ136" s="14">
        <f>AI136*VLOOKUP('Données projet'!$B$10,Paramètres!$A$1:$I$89,3,0)*VLOOKUP('Données projet'!$B$10,Paramètres!$A$1:$I$89,5,0)</f>
        <v>-7.1827344072517011E-14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281.21814633931598</v>
      </c>
      <c r="AO136" s="62">
        <f t="shared" si="144"/>
        <v>158.41433650660613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276.21779707870814</v>
      </c>
      <c r="T137" s="62">
        <f t="shared" si="142"/>
        <v>573.15870508619821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3.5030721113105097E-14</v>
      </c>
      <c r="AC137" s="24">
        <f t="shared" si="111"/>
        <v>3.5030721113105097E-14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-8.5265128291212022E-14</v>
      </c>
      <c r="AJ137" s="14">
        <f>AI137*VLOOKUP('Données projet'!$B$10,Paramètres!$A$1:$I$89,3,0)*VLOOKUP('Données projet'!$B$10,Paramètres!$A$1:$I$89,5,0)</f>
        <v>-7.1827344072517011E-14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281.21814633931598</v>
      </c>
      <c r="AO137" s="62">
        <f t="shared" si="144"/>
        <v>158.41433650660613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276.21779707870814</v>
      </c>
      <c r="T138" s="62">
        <f t="shared" si="142"/>
        <v>573.15870508619821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2.4770460448931376E-14</v>
      </c>
      <c r="AC138" s="24">
        <f t="shared" si="111"/>
        <v>2.4770460448931376E-14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-8.5265128291212022E-14</v>
      </c>
      <c r="AJ138" s="14">
        <f>AI138*VLOOKUP('Données projet'!$B$10,Paramètres!$A$1:$I$89,3,0)*VLOOKUP('Données projet'!$B$10,Paramètres!$A$1:$I$89,5,0)</f>
        <v>-7.1827344072517011E-14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281.21814633931598</v>
      </c>
      <c r="AO138" s="62">
        <f t="shared" si="144"/>
        <v>158.41433650660613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276.21779707870814</v>
      </c>
      <c r="T139" s="62">
        <f t="shared" si="142"/>
        <v>573.15870508619821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1.7515360556552548E-14</v>
      </c>
      <c r="AC139" s="24">
        <f t="shared" si="111"/>
        <v>1.7515360556552548E-14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-8.5265128291212022E-14</v>
      </c>
      <c r="AJ139" s="14">
        <f>AI139*VLOOKUP('Données projet'!$B$10,Paramètres!$A$1:$I$89,3,0)*VLOOKUP('Données projet'!$B$10,Paramètres!$A$1:$I$89,5,0)</f>
        <v>-7.1827344072517011E-14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281.21814633931598</v>
      </c>
      <c r="AO139" s="62">
        <f t="shared" si="144"/>
        <v>158.41433650660613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276.21779707870814</v>
      </c>
      <c r="T140" s="62">
        <f t="shared" si="142"/>
        <v>573.15870508619821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1.2385230224465688E-14</v>
      </c>
      <c r="AC140" s="24">
        <f t="shared" si="111"/>
        <v>1.2385230224465688E-14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-8.5265128291212022E-14</v>
      </c>
      <c r="AJ140" s="14">
        <f>AI140*VLOOKUP('Données projet'!$B$10,Paramètres!$A$1:$I$89,3,0)*VLOOKUP('Données projet'!$B$10,Paramètres!$A$1:$I$89,5,0)</f>
        <v>-7.1827344072517011E-14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281.21814633931598</v>
      </c>
      <c r="AO140" s="62">
        <f t="shared" si="144"/>
        <v>158.41433650660613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276.21779707870814</v>
      </c>
      <c r="T141" s="62">
        <f t="shared" si="142"/>
        <v>573.15870508619821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8.7576802782762741E-15</v>
      </c>
      <c r="AC141" s="24">
        <f t="shared" si="111"/>
        <v>8.7576802782762741E-15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-8.5265128291212022E-14</v>
      </c>
      <c r="AJ141" s="14">
        <f>AI141*VLOOKUP('Données projet'!$B$10,Paramètres!$A$1:$I$89,3,0)*VLOOKUP('Données projet'!$B$10,Paramètres!$A$1:$I$89,5,0)</f>
        <v>-7.1827344072517011E-14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281.21814633931598</v>
      </c>
      <c r="AO141" s="62">
        <f t="shared" si="144"/>
        <v>158.41433650660613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276.21779707870814</v>
      </c>
      <c r="T142" s="62">
        <f t="shared" si="142"/>
        <v>573.15870508619821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6.1926151122328441E-15</v>
      </c>
      <c r="AC142" s="24">
        <f t="shared" si="111"/>
        <v>6.1926151122328441E-15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-8.5265128291212022E-14</v>
      </c>
      <c r="AJ142" s="14">
        <f>AI142*VLOOKUP('Données projet'!$B$10,Paramètres!$A$1:$I$89,3,0)*VLOOKUP('Données projet'!$B$10,Paramètres!$A$1:$I$89,5,0)</f>
        <v>-7.1827344072517011E-14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281.21814633931598</v>
      </c>
      <c r="AO142" s="62">
        <f t="shared" si="144"/>
        <v>158.41433650660613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276.21779707870814</v>
      </c>
      <c r="T143" s="62">
        <f t="shared" si="142"/>
        <v>573.15870508619821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4.3788401391381371E-15</v>
      </c>
      <c r="AC143" s="24">
        <f t="shared" si="111"/>
        <v>4.3788401391381371E-15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-8.5265128291212022E-14</v>
      </c>
      <c r="AJ143" s="14">
        <f>AI143*VLOOKUP('Données projet'!$B$10,Paramètres!$A$1:$I$89,3,0)*VLOOKUP('Données projet'!$B$10,Paramètres!$A$1:$I$89,5,0)</f>
        <v>-7.1827344072517011E-14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281.21814633931598</v>
      </c>
      <c r="AO143" s="62">
        <f t="shared" si="144"/>
        <v>158.41433650660613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276.21779707870814</v>
      </c>
      <c r="T144" s="62">
        <f t="shared" si="142"/>
        <v>573.15870508619821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3.096307556116422E-15</v>
      </c>
      <c r="AC144" s="24">
        <f t="shared" si="111"/>
        <v>3.096307556116422E-15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-8.5265128291212022E-14</v>
      </c>
      <c r="AJ144" s="14">
        <f>AI144*VLOOKUP('Données projet'!$B$10,Paramètres!$A$1:$I$89,3,0)*VLOOKUP('Données projet'!$B$10,Paramètres!$A$1:$I$89,5,0)</f>
        <v>-7.1827344072517011E-14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281.21814633931598</v>
      </c>
      <c r="AO144" s="62">
        <f t="shared" si="144"/>
        <v>158.41433650660613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276.21779707870814</v>
      </c>
      <c r="T145" s="62">
        <f t="shared" si="142"/>
        <v>573.15870508619821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2.1894200695690685E-15</v>
      </c>
      <c r="AC145" s="24">
        <f t="shared" si="111"/>
        <v>2.1894200695690685E-15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-8.5265128291212022E-14</v>
      </c>
      <c r="AJ145" s="14">
        <f>AI145*VLOOKUP('Données projet'!$B$10,Paramètres!$A$1:$I$89,3,0)*VLOOKUP('Données projet'!$B$10,Paramètres!$A$1:$I$89,5,0)</f>
        <v>-7.1827344072517011E-14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281.21814633931598</v>
      </c>
      <c r="AO145" s="62">
        <f t="shared" si="144"/>
        <v>158.41433650660613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276.21779707870814</v>
      </c>
      <c r="T146" s="62">
        <f t="shared" si="142"/>
        <v>573.15870508619821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1.548153778058211E-15</v>
      </c>
      <c r="AC146" s="24">
        <f t="shared" si="111"/>
        <v>1.548153778058211E-15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-8.5265128291212022E-14</v>
      </c>
      <c r="AJ146" s="14">
        <f>AI146*VLOOKUP('Données projet'!$B$10,Paramètres!$A$1:$I$89,3,0)*VLOOKUP('Données projet'!$B$10,Paramètres!$A$1:$I$89,5,0)</f>
        <v>-7.1827344072517011E-14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281.21814633931598</v>
      </c>
      <c r="AO146" s="62">
        <f t="shared" si="144"/>
        <v>158.41433650660613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276.21779707870814</v>
      </c>
      <c r="T147" s="62">
        <f t="shared" si="142"/>
        <v>573.15870508619821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1.0947100347845343E-15</v>
      </c>
      <c r="AC147" s="24">
        <f t="shared" si="111"/>
        <v>1.0947100347845343E-15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-8.5265128291212022E-14</v>
      </c>
      <c r="AJ147" s="14">
        <f>AI147*VLOOKUP('Données projet'!$B$10,Paramètres!$A$1:$I$89,3,0)*VLOOKUP('Données projet'!$B$10,Paramètres!$A$1:$I$89,5,0)</f>
        <v>-7.1827344072517011E-14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281.21814633931598</v>
      </c>
      <c r="AO147" s="62">
        <f t="shared" si="144"/>
        <v>158.41433650660613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276.21779707870814</v>
      </c>
      <c r="T148" s="62">
        <f t="shared" si="142"/>
        <v>573.15870508619821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7.7407688902910551E-16</v>
      </c>
      <c r="AC148" s="24">
        <f t="shared" si="111"/>
        <v>7.7407688902910551E-16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-8.5265128291212022E-14</v>
      </c>
      <c r="AJ148" s="14">
        <f>AI148*VLOOKUP('Données projet'!$B$10,Paramètres!$A$1:$I$89,3,0)*VLOOKUP('Données projet'!$B$10,Paramètres!$A$1:$I$89,5,0)</f>
        <v>-7.1827344072517011E-14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281.21814633931598</v>
      </c>
      <c r="AO148" s="62">
        <f t="shared" si="144"/>
        <v>158.41433650660613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276.21779707870814</v>
      </c>
      <c r="T149" s="62">
        <f t="shared" si="142"/>
        <v>573.15870508619821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5.4735501739226713E-16</v>
      </c>
      <c r="AC149" s="24">
        <f t="shared" si="111"/>
        <v>5.4735501739226713E-16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-8.5265128291212022E-14</v>
      </c>
      <c r="AJ149" s="14">
        <f>AI149*VLOOKUP('Données projet'!$B$10,Paramètres!$A$1:$I$89,3,0)*VLOOKUP('Données projet'!$B$10,Paramètres!$A$1:$I$89,5,0)</f>
        <v>-7.1827344072517011E-14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281.21814633931598</v>
      </c>
      <c r="AO149" s="62">
        <f t="shared" si="144"/>
        <v>158.41433650660613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276.21779707870814</v>
      </c>
      <c r="T150" s="62">
        <f t="shared" si="142"/>
        <v>573.15870508619821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3.8703844451455276E-16</v>
      </c>
      <c r="AC150" s="24">
        <f t="shared" si="111"/>
        <v>3.8703844451455276E-16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-8.5265128291212022E-14</v>
      </c>
      <c r="AJ150" s="14">
        <f>AI150*VLOOKUP('Données projet'!$B$10,Paramètres!$A$1:$I$89,3,0)*VLOOKUP('Données projet'!$B$10,Paramètres!$A$1:$I$89,5,0)</f>
        <v>-7.1827344072517011E-14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281.21814633931598</v>
      </c>
      <c r="AO150" s="62">
        <f t="shared" si="144"/>
        <v>158.41433650660613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276.21779707870814</v>
      </c>
      <c r="T151" s="62">
        <f t="shared" si="142"/>
        <v>573.15870508619821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2.7367750869613357E-16</v>
      </c>
      <c r="AC151" s="24">
        <f t="shared" si="111"/>
        <v>2.7367750869613357E-16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-8.5265128291212022E-14</v>
      </c>
      <c r="AJ151" s="14">
        <f>AI151*VLOOKUP('Données projet'!$B$10,Paramètres!$A$1:$I$89,3,0)*VLOOKUP('Données projet'!$B$10,Paramètres!$A$1:$I$89,5,0)</f>
        <v>-7.1827344072517011E-14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281.21814633931598</v>
      </c>
      <c r="AO151" s="62">
        <f t="shared" si="144"/>
        <v>158.41433650660613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276.21779707870814</v>
      </c>
      <c r="T152" s="62">
        <f t="shared" si="142"/>
        <v>573.15870508619821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1.9351922225727638E-16</v>
      </c>
      <c r="AC152" s="24">
        <f t="shared" si="111"/>
        <v>1.9351922225727638E-16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-8.5265128291212022E-14</v>
      </c>
      <c r="AJ152" s="14">
        <f>AI152*VLOOKUP('Données projet'!$B$10,Paramètres!$A$1:$I$89,3,0)*VLOOKUP('Données projet'!$B$10,Paramètres!$A$1:$I$89,5,0)</f>
        <v>-7.1827344072517011E-14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281.21814633931598</v>
      </c>
      <c r="AO152" s="62">
        <f t="shared" si="144"/>
        <v>158.41433650660613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276.21779707870814</v>
      </c>
      <c r="T153" s="62">
        <f t="shared" si="142"/>
        <v>573.15870508619821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1.3683875434806678E-16</v>
      </c>
      <c r="AC153" s="24">
        <f t="shared" si="111"/>
        <v>1.3683875434806678E-16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-8.5265128291212022E-14</v>
      </c>
      <c r="AJ153" s="14">
        <f>AI153*VLOOKUP('Données projet'!$B$10,Paramètres!$A$1:$I$89,3,0)*VLOOKUP('Données projet'!$B$10,Paramètres!$A$1:$I$89,5,0)</f>
        <v>-7.1827344072517011E-14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281.21814633931598</v>
      </c>
      <c r="AO153" s="62">
        <f t="shared" si="144"/>
        <v>158.41433650660613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276.21779707870814</v>
      </c>
      <c r="T154" s="62">
        <f t="shared" si="142"/>
        <v>573.15870508619821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9.6759611128638189E-17</v>
      </c>
      <c r="AC154" s="24">
        <f t="shared" ref="AC154:AC203" si="163">SUM(Z154:AB154)</f>
        <v>9.6759611128638189E-17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-8.5265128291212022E-14</v>
      </c>
      <c r="AJ154" s="14">
        <f>AI154*VLOOKUP('Données projet'!$B$10,Paramètres!$A$1:$I$89,3,0)*VLOOKUP('Données projet'!$B$10,Paramètres!$A$1:$I$89,5,0)</f>
        <v>-7.1827344072517011E-14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281.21814633931598</v>
      </c>
      <c r="AO154" s="62">
        <f t="shared" si="144"/>
        <v>158.41433650660613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276.21779707870814</v>
      </c>
      <c r="T155" s="62">
        <f t="shared" si="142"/>
        <v>573.15870508619821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6.8419377174033392E-17</v>
      </c>
      <c r="AC155" s="24">
        <f t="shared" si="163"/>
        <v>6.8419377174033392E-17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-8.5265128291212022E-14</v>
      </c>
      <c r="AJ155" s="14">
        <f>AI155*VLOOKUP('Données projet'!$B$10,Paramètres!$A$1:$I$89,3,0)*VLOOKUP('Données projet'!$B$10,Paramètres!$A$1:$I$89,5,0)</f>
        <v>-7.1827344072517011E-14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281.21814633931598</v>
      </c>
      <c r="AO155" s="62">
        <f t="shared" si="144"/>
        <v>158.41433650660613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276.21779707870814</v>
      </c>
      <c r="T156" s="62">
        <f t="shared" si="142"/>
        <v>573.15870508619821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4.8379805564319095E-17</v>
      </c>
      <c r="AC156" s="24">
        <f t="shared" si="163"/>
        <v>4.8379805564319095E-17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-8.5265128291212022E-14</v>
      </c>
      <c r="AJ156" s="14">
        <f>AI156*VLOOKUP('Données projet'!$B$10,Paramètres!$A$1:$I$89,3,0)*VLOOKUP('Données projet'!$B$10,Paramètres!$A$1:$I$89,5,0)</f>
        <v>-7.1827344072517011E-14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281.21814633931598</v>
      </c>
      <c r="AO156" s="62">
        <f t="shared" si="144"/>
        <v>158.41433650660613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276.21779707870814</v>
      </c>
      <c r="T157" s="62">
        <f t="shared" si="142"/>
        <v>573.15870508619821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3.4209688587016696E-17</v>
      </c>
      <c r="AC157" s="24">
        <f t="shared" si="163"/>
        <v>3.4209688587016696E-17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-8.5265128291212022E-14</v>
      </c>
      <c r="AJ157" s="14">
        <f>AI157*VLOOKUP('Données projet'!$B$10,Paramètres!$A$1:$I$89,3,0)*VLOOKUP('Données projet'!$B$10,Paramètres!$A$1:$I$89,5,0)</f>
        <v>-7.1827344072517011E-14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281.21814633931598</v>
      </c>
      <c r="AO157" s="62">
        <f t="shared" si="144"/>
        <v>158.41433650660613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276.21779707870814</v>
      </c>
      <c r="T158" s="62">
        <f t="shared" si="142"/>
        <v>573.15870508619821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2.4189902782159547E-17</v>
      </c>
      <c r="AC158" s="24">
        <f t="shared" si="163"/>
        <v>2.4189902782159547E-17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-8.5265128291212022E-14</v>
      </c>
      <c r="AJ158" s="14">
        <f>AI158*VLOOKUP('Données projet'!$B$10,Paramètres!$A$1:$I$89,3,0)*VLOOKUP('Données projet'!$B$10,Paramètres!$A$1:$I$89,5,0)</f>
        <v>-7.1827344072517011E-14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281.21814633931598</v>
      </c>
      <c r="AO158" s="62">
        <f t="shared" si="144"/>
        <v>158.41433650660613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276.21779707870814</v>
      </c>
      <c r="T159" s="62">
        <f t="shared" si="142"/>
        <v>573.15870508619821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1.7104844293508348E-17</v>
      </c>
      <c r="AC159" s="24">
        <f t="shared" si="163"/>
        <v>1.7104844293508348E-17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-8.5265128291212022E-14</v>
      </c>
      <c r="AJ159" s="14">
        <f>AI159*VLOOKUP('Données projet'!$B$10,Paramètres!$A$1:$I$89,3,0)*VLOOKUP('Données projet'!$B$10,Paramètres!$A$1:$I$89,5,0)</f>
        <v>-7.1827344072517011E-14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281.21814633931598</v>
      </c>
      <c r="AO159" s="62">
        <f t="shared" si="144"/>
        <v>158.41433650660613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276.21779707870814</v>
      </c>
      <c r="T160" s="62">
        <f t="shared" si="142"/>
        <v>573.15870508619821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1.2094951391079774E-17</v>
      </c>
      <c r="AC160" s="24">
        <f t="shared" si="163"/>
        <v>1.2094951391079774E-17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-8.5265128291212022E-14</v>
      </c>
      <c r="AJ160" s="14">
        <f>AI160*VLOOKUP('Données projet'!$B$10,Paramètres!$A$1:$I$89,3,0)*VLOOKUP('Données projet'!$B$10,Paramètres!$A$1:$I$89,5,0)</f>
        <v>-7.1827344072517011E-14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281.21814633931598</v>
      </c>
      <c r="AO160" s="62">
        <f t="shared" si="144"/>
        <v>158.41433650660613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276.21779707870814</v>
      </c>
      <c r="T161" s="62">
        <f t="shared" si="142"/>
        <v>573.15870508619821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8.552422146754174E-18</v>
      </c>
      <c r="AC161" s="24">
        <f t="shared" si="163"/>
        <v>8.552422146754174E-18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-8.5265128291212022E-14</v>
      </c>
      <c r="AJ161" s="14">
        <f>AI161*VLOOKUP('Données projet'!$B$10,Paramètres!$A$1:$I$89,3,0)*VLOOKUP('Données projet'!$B$10,Paramètres!$A$1:$I$89,5,0)</f>
        <v>-7.1827344072517011E-14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281.21814633931598</v>
      </c>
      <c r="AO161" s="62">
        <f t="shared" si="144"/>
        <v>158.41433650660613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276.21779707870814</v>
      </c>
      <c r="T162" s="62">
        <f t="shared" si="142"/>
        <v>573.15870508619821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6.0474756955398868E-18</v>
      </c>
      <c r="AC162" s="24">
        <f t="shared" si="163"/>
        <v>6.0474756955398868E-18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-8.5265128291212022E-14</v>
      </c>
      <c r="AJ162" s="14">
        <f>AI162*VLOOKUP('Données projet'!$B$10,Paramètres!$A$1:$I$89,3,0)*VLOOKUP('Données projet'!$B$10,Paramètres!$A$1:$I$89,5,0)</f>
        <v>-7.1827344072517011E-14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281.21814633931598</v>
      </c>
      <c r="AO162" s="62">
        <f t="shared" si="144"/>
        <v>158.41433650660613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276.21779707870814</v>
      </c>
      <c r="T163" s="62">
        <f t="shared" si="142"/>
        <v>573.15870508619821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4.276211073377087E-18</v>
      </c>
      <c r="AC163" s="24">
        <f t="shared" si="163"/>
        <v>4.276211073377087E-18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-8.5265128291212022E-14</v>
      </c>
      <c r="AJ163" s="14">
        <f>AI163*VLOOKUP('Données projet'!$B$10,Paramètres!$A$1:$I$89,3,0)*VLOOKUP('Données projet'!$B$10,Paramètres!$A$1:$I$89,5,0)</f>
        <v>-7.1827344072517011E-14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281.21814633931598</v>
      </c>
      <c r="AO163" s="62">
        <f t="shared" si="144"/>
        <v>158.41433650660613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276.21779707870814</v>
      </c>
      <c r="T164" s="62">
        <f t="shared" si="142"/>
        <v>573.15870508619821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3.0237378477699434E-18</v>
      </c>
      <c r="AC164" s="24">
        <f t="shared" si="163"/>
        <v>3.0237378477699434E-18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-8.5265128291212022E-14</v>
      </c>
      <c r="AJ164" s="14">
        <f>AI164*VLOOKUP('Données projet'!$B$10,Paramètres!$A$1:$I$89,3,0)*VLOOKUP('Données projet'!$B$10,Paramètres!$A$1:$I$89,5,0)</f>
        <v>-7.1827344072517011E-14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281.21814633931598</v>
      </c>
      <c r="AO164" s="62">
        <f t="shared" si="144"/>
        <v>158.41433650660613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276.21779707870814</v>
      </c>
      <c r="T165" s="62">
        <f t="shared" si="142"/>
        <v>573.15870508619821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2.1381055366885435E-18</v>
      </c>
      <c r="AC165" s="24">
        <f t="shared" si="163"/>
        <v>2.1381055366885435E-18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-8.5265128291212022E-14</v>
      </c>
      <c r="AJ165" s="14">
        <f>AI165*VLOOKUP('Données projet'!$B$10,Paramètres!$A$1:$I$89,3,0)*VLOOKUP('Données projet'!$B$10,Paramètres!$A$1:$I$89,5,0)</f>
        <v>-7.1827344072517011E-14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281.21814633931598</v>
      </c>
      <c r="AO165" s="62">
        <f t="shared" si="144"/>
        <v>158.41433650660613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276.21779707870814</v>
      </c>
      <c r="T166" s="62">
        <f t="shared" si="142"/>
        <v>573.15870508619821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1.5118689238849717E-18</v>
      </c>
      <c r="AC166" s="24">
        <f t="shared" si="163"/>
        <v>1.5118689238849717E-18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-8.5265128291212022E-14</v>
      </c>
      <c r="AJ166" s="14">
        <f>AI166*VLOOKUP('Données projet'!$B$10,Paramètres!$A$1:$I$89,3,0)*VLOOKUP('Données projet'!$B$10,Paramètres!$A$1:$I$89,5,0)</f>
        <v>-7.1827344072517011E-14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281.21814633931598</v>
      </c>
      <c r="AO166" s="62">
        <f t="shared" si="144"/>
        <v>158.41433650660613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276.21779707870814</v>
      </c>
      <c r="T167" s="62">
        <f t="shared" si="142"/>
        <v>573.15870508619821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1.0690527683442717E-18</v>
      </c>
      <c r="AC167" s="24">
        <f t="shared" si="163"/>
        <v>1.0690527683442717E-18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-8.5265128291212022E-14</v>
      </c>
      <c r="AJ167" s="14">
        <f>AI167*VLOOKUP('Données projet'!$B$10,Paramètres!$A$1:$I$89,3,0)*VLOOKUP('Données projet'!$B$10,Paramètres!$A$1:$I$89,5,0)</f>
        <v>-7.1827344072517011E-14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281.21814633931598</v>
      </c>
      <c r="AO167" s="62">
        <f t="shared" si="144"/>
        <v>158.41433650660613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276.21779707870814</v>
      </c>
      <c r="T168" s="62">
        <f t="shared" si="142"/>
        <v>573.15870508619821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7.5593446194248585E-19</v>
      </c>
      <c r="AC168" s="24">
        <f t="shared" si="163"/>
        <v>7.5593446194248585E-19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-8.5265128291212022E-14</v>
      </c>
      <c r="AJ168" s="14">
        <f>AI168*VLOOKUP('Données projet'!$B$10,Paramètres!$A$1:$I$89,3,0)*VLOOKUP('Données projet'!$B$10,Paramètres!$A$1:$I$89,5,0)</f>
        <v>-7.1827344072517011E-14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281.21814633931598</v>
      </c>
      <c r="AO168" s="62">
        <f t="shared" si="144"/>
        <v>158.41433650660613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276.21779707870814</v>
      </c>
      <c r="T169" s="62">
        <f t="shared" si="142"/>
        <v>573.15870508619821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5.3452638417213587E-19</v>
      </c>
      <c r="AC169" s="24">
        <f t="shared" si="163"/>
        <v>5.3452638417213587E-19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-8.5265128291212022E-14</v>
      </c>
      <c r="AJ169" s="14">
        <f>AI169*VLOOKUP('Données projet'!$B$10,Paramètres!$A$1:$I$89,3,0)*VLOOKUP('Données projet'!$B$10,Paramètres!$A$1:$I$89,5,0)</f>
        <v>-7.1827344072517011E-14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281.21814633931598</v>
      </c>
      <c r="AO169" s="62">
        <f t="shared" si="144"/>
        <v>158.41433650660613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276.21779707870814</v>
      </c>
      <c r="T170" s="62">
        <f t="shared" si="142"/>
        <v>573.15870508619821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3.7796723097124293E-19</v>
      </c>
      <c r="AC170" s="24">
        <f t="shared" si="163"/>
        <v>3.7796723097124293E-19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-8.5265128291212022E-14</v>
      </c>
      <c r="AJ170" s="14">
        <f>AI170*VLOOKUP('Données projet'!$B$10,Paramètres!$A$1:$I$89,3,0)*VLOOKUP('Données projet'!$B$10,Paramètres!$A$1:$I$89,5,0)</f>
        <v>-7.1827344072517011E-14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281.21814633931598</v>
      </c>
      <c r="AO170" s="62">
        <f t="shared" si="144"/>
        <v>158.41433650660613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276.21779707870814</v>
      </c>
      <c r="T171" s="62">
        <f t="shared" si="142"/>
        <v>573.15870508619821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2.6726319208606794E-19</v>
      </c>
      <c r="AC171" s="24">
        <f t="shared" si="163"/>
        <v>2.6726319208606794E-19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-8.5265128291212022E-14</v>
      </c>
      <c r="AJ171" s="14">
        <f>AI171*VLOOKUP('Données projet'!$B$10,Paramètres!$A$1:$I$89,3,0)*VLOOKUP('Données projet'!$B$10,Paramètres!$A$1:$I$89,5,0)</f>
        <v>-7.1827344072517011E-14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281.21814633931598</v>
      </c>
      <c r="AO171" s="62">
        <f t="shared" si="144"/>
        <v>158.41433650660613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276.21779707870814</v>
      </c>
      <c r="T172" s="62">
        <f t="shared" si="142"/>
        <v>573.15870508619821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1.8898361548562146E-19</v>
      </c>
      <c r="AC172" s="24">
        <f t="shared" si="163"/>
        <v>1.8898361548562146E-19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-8.5265128291212022E-14</v>
      </c>
      <c r="AJ172" s="14">
        <f>AI172*VLOOKUP('Données projet'!$B$10,Paramètres!$A$1:$I$89,3,0)*VLOOKUP('Données projet'!$B$10,Paramètres!$A$1:$I$89,5,0)</f>
        <v>-7.1827344072517011E-14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281.21814633931598</v>
      </c>
      <c r="AO172" s="62">
        <f t="shared" si="144"/>
        <v>158.41433650660613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276.21779707870814</v>
      </c>
      <c r="T173" s="62">
        <f t="shared" si="142"/>
        <v>573.15870508619821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1.3363159604303397E-19</v>
      </c>
      <c r="AC173" s="24">
        <f t="shared" si="163"/>
        <v>1.3363159604303397E-19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-8.5265128291212022E-14</v>
      </c>
      <c r="AJ173" s="14">
        <f>AI173*VLOOKUP('Données projet'!$B$10,Paramètres!$A$1:$I$89,3,0)*VLOOKUP('Données projet'!$B$10,Paramètres!$A$1:$I$89,5,0)</f>
        <v>-7.1827344072517011E-14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281.21814633931598</v>
      </c>
      <c r="AO173" s="62">
        <f t="shared" si="144"/>
        <v>158.41433650660613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276.21779707870814</v>
      </c>
      <c r="T174" s="62">
        <f t="shared" si="142"/>
        <v>573.15870508619821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9.4491807742810731E-20</v>
      </c>
      <c r="AC174" s="24">
        <f t="shared" si="163"/>
        <v>9.4491807742810731E-20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-8.5265128291212022E-14</v>
      </c>
      <c r="AJ174" s="14">
        <f>AI174*VLOOKUP('Données projet'!$B$10,Paramètres!$A$1:$I$89,3,0)*VLOOKUP('Données projet'!$B$10,Paramètres!$A$1:$I$89,5,0)</f>
        <v>-7.1827344072517011E-14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281.21814633931598</v>
      </c>
      <c r="AO174" s="62">
        <f t="shared" si="144"/>
        <v>158.41433650660613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276.21779707870814</v>
      </c>
      <c r="T175" s="62">
        <f t="shared" si="142"/>
        <v>573.15870508619821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6.6815798021516984E-20</v>
      </c>
      <c r="AC175" s="24">
        <f t="shared" si="163"/>
        <v>6.6815798021516984E-20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-8.5265128291212022E-14</v>
      </c>
      <c r="AJ175" s="14">
        <f>AI175*VLOOKUP('Données projet'!$B$10,Paramètres!$A$1:$I$89,3,0)*VLOOKUP('Données projet'!$B$10,Paramètres!$A$1:$I$89,5,0)</f>
        <v>-7.1827344072517011E-14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281.21814633931598</v>
      </c>
      <c r="AO175" s="62">
        <f t="shared" si="144"/>
        <v>158.41433650660613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276.21779707870814</v>
      </c>
      <c r="T176" s="62">
        <f t="shared" si="142"/>
        <v>573.15870508619821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4.7245903871405366E-20</v>
      </c>
      <c r="AC176" s="24">
        <f t="shared" si="163"/>
        <v>4.7245903871405366E-20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-8.5265128291212022E-14</v>
      </c>
      <c r="AJ176" s="14">
        <f>AI176*VLOOKUP('Données projet'!$B$10,Paramètres!$A$1:$I$89,3,0)*VLOOKUP('Données projet'!$B$10,Paramètres!$A$1:$I$89,5,0)</f>
        <v>-7.1827344072517011E-14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281.21814633931598</v>
      </c>
      <c r="AO176" s="62">
        <f t="shared" si="144"/>
        <v>158.41433650660613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276.21779707870814</v>
      </c>
      <c r="T177" s="62">
        <f t="shared" si="142"/>
        <v>573.15870508619821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3.3407899010758492E-20</v>
      </c>
      <c r="AC177" s="24">
        <f t="shared" si="163"/>
        <v>3.3407899010758492E-20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-8.5265128291212022E-14</v>
      </c>
      <c r="AJ177" s="14">
        <f>AI177*VLOOKUP('Données projet'!$B$10,Paramètres!$A$1:$I$89,3,0)*VLOOKUP('Données projet'!$B$10,Paramètres!$A$1:$I$89,5,0)</f>
        <v>-7.1827344072517011E-14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281.21814633931598</v>
      </c>
      <c r="AO177" s="62">
        <f t="shared" si="144"/>
        <v>158.41433650660613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276.21779707870814</v>
      </c>
      <c r="T178" s="62">
        <f t="shared" si="142"/>
        <v>573.15870508619821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2.3622951935702683E-20</v>
      </c>
      <c r="AC178" s="24">
        <f t="shared" si="163"/>
        <v>2.3622951935702683E-20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-8.5265128291212022E-14</v>
      </c>
      <c r="AJ178" s="14">
        <f>AI178*VLOOKUP('Données projet'!$B$10,Paramètres!$A$1:$I$89,3,0)*VLOOKUP('Données projet'!$B$10,Paramètres!$A$1:$I$89,5,0)</f>
        <v>-7.1827344072517011E-14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281.21814633931598</v>
      </c>
      <c r="AO178" s="62">
        <f t="shared" si="144"/>
        <v>158.41433650660613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276.21779707870814</v>
      </c>
      <c r="T179" s="62">
        <f t="shared" si="142"/>
        <v>573.15870508619821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1.6703949505379246E-20</v>
      </c>
      <c r="AC179" s="24">
        <f t="shared" si="163"/>
        <v>1.6703949505379246E-20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-8.5265128291212022E-14</v>
      </c>
      <c r="AJ179" s="14">
        <f>AI179*VLOOKUP('Données projet'!$B$10,Paramètres!$A$1:$I$89,3,0)*VLOOKUP('Données projet'!$B$10,Paramètres!$A$1:$I$89,5,0)</f>
        <v>-7.1827344072517011E-14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281.21814633931598</v>
      </c>
      <c r="AO179" s="62">
        <f t="shared" si="144"/>
        <v>158.41433650660613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276.21779707870814</v>
      </c>
      <c r="T180" s="62">
        <f t="shared" si="142"/>
        <v>573.15870508619821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1.1811475967851341E-20</v>
      </c>
      <c r="AC180" s="24">
        <f t="shared" si="163"/>
        <v>1.1811475967851341E-20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-8.5265128291212022E-14</v>
      </c>
      <c r="AJ180" s="14">
        <f>AI180*VLOOKUP('Données projet'!$B$10,Paramètres!$A$1:$I$89,3,0)*VLOOKUP('Données projet'!$B$10,Paramètres!$A$1:$I$89,5,0)</f>
        <v>-7.1827344072517011E-14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281.21814633931598</v>
      </c>
      <c r="AO180" s="62">
        <f t="shared" si="144"/>
        <v>158.41433650660613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276.21779707870814</v>
      </c>
      <c r="T181" s="62">
        <f t="shared" si="142"/>
        <v>573.15870508619821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8.351974752689623E-21</v>
      </c>
      <c r="AC181" s="24">
        <f t="shared" si="163"/>
        <v>8.351974752689623E-21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-8.5265128291212022E-14</v>
      </c>
      <c r="AJ181" s="14">
        <f>AI181*VLOOKUP('Données projet'!$B$10,Paramètres!$A$1:$I$89,3,0)*VLOOKUP('Données projet'!$B$10,Paramètres!$A$1:$I$89,5,0)</f>
        <v>-7.1827344072517011E-14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281.21814633931598</v>
      </c>
      <c r="AO181" s="62">
        <f t="shared" si="144"/>
        <v>158.41433650660613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276.21779707870814</v>
      </c>
      <c r="T182" s="62">
        <f t="shared" si="142"/>
        <v>573.15870508619821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5.9057379839256707E-21</v>
      </c>
      <c r="AC182" s="24">
        <f t="shared" si="163"/>
        <v>5.9057379839256707E-21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-8.5265128291212022E-14</v>
      </c>
      <c r="AJ182" s="14">
        <f>AI182*VLOOKUP('Données projet'!$B$10,Paramètres!$A$1:$I$89,3,0)*VLOOKUP('Données projet'!$B$10,Paramètres!$A$1:$I$89,5,0)</f>
        <v>-7.1827344072517011E-14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281.21814633931598</v>
      </c>
      <c r="AO182" s="62">
        <f t="shared" si="144"/>
        <v>158.41433650660613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276.21779707870814</v>
      </c>
      <c r="T183" s="62">
        <f t="shared" si="142"/>
        <v>573.15870508619821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4.1759873763448115E-21</v>
      </c>
      <c r="AC183" s="24">
        <f t="shared" si="163"/>
        <v>4.1759873763448115E-21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-8.5265128291212022E-14</v>
      </c>
      <c r="AJ183" s="14">
        <f>AI183*VLOOKUP('Données projet'!$B$10,Paramètres!$A$1:$I$89,3,0)*VLOOKUP('Données projet'!$B$10,Paramètres!$A$1:$I$89,5,0)</f>
        <v>-7.1827344072517011E-14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281.21814633931598</v>
      </c>
      <c r="AO183" s="62">
        <f t="shared" si="144"/>
        <v>158.41433650660613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276.21779707870814</v>
      </c>
      <c r="T184" s="62">
        <f t="shared" si="142"/>
        <v>573.15870508619821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2.9528689919628354E-21</v>
      </c>
      <c r="AC184" s="24">
        <f t="shared" si="163"/>
        <v>2.9528689919628354E-21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-8.5265128291212022E-14</v>
      </c>
      <c r="AJ184" s="14">
        <f>AI184*VLOOKUP('Données projet'!$B$10,Paramètres!$A$1:$I$89,3,0)*VLOOKUP('Données projet'!$B$10,Paramètres!$A$1:$I$89,5,0)</f>
        <v>-7.1827344072517011E-14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281.21814633931598</v>
      </c>
      <c r="AO184" s="62">
        <f t="shared" si="144"/>
        <v>158.41433650660613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276.21779707870814</v>
      </c>
      <c r="T185" s="62">
        <f t="shared" si="142"/>
        <v>573.15870508619821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2.0879936881724058E-21</v>
      </c>
      <c r="AC185" s="24">
        <f t="shared" si="163"/>
        <v>2.0879936881724058E-21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-8.5265128291212022E-14</v>
      </c>
      <c r="AJ185" s="14">
        <f>AI185*VLOOKUP('Données projet'!$B$10,Paramètres!$A$1:$I$89,3,0)*VLOOKUP('Données projet'!$B$10,Paramètres!$A$1:$I$89,5,0)</f>
        <v>-7.1827344072517011E-14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281.21814633931598</v>
      </c>
      <c r="AO185" s="62">
        <f t="shared" si="144"/>
        <v>158.41433650660613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276.21779707870814</v>
      </c>
      <c r="T186" s="62">
        <f t="shared" si="142"/>
        <v>573.15870508619821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1.4764344959814177E-21</v>
      </c>
      <c r="AC186" s="24">
        <f t="shared" si="163"/>
        <v>1.4764344959814177E-21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-8.5265128291212022E-14</v>
      </c>
      <c r="AJ186" s="14">
        <f>AI186*VLOOKUP('Données projet'!$B$10,Paramètres!$A$1:$I$89,3,0)*VLOOKUP('Données projet'!$B$10,Paramètres!$A$1:$I$89,5,0)</f>
        <v>-7.1827344072517011E-14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281.21814633931598</v>
      </c>
      <c r="AO186" s="62">
        <f t="shared" si="144"/>
        <v>158.41433650660613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276.21779707870814</v>
      </c>
      <c r="T187" s="62">
        <f t="shared" si="142"/>
        <v>573.15870508619821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1.0439968440862029E-21</v>
      </c>
      <c r="AC187" s="24">
        <f t="shared" si="163"/>
        <v>1.0439968440862029E-21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-8.5265128291212022E-14</v>
      </c>
      <c r="AJ187" s="14">
        <f>AI187*VLOOKUP('Données projet'!$B$10,Paramètres!$A$1:$I$89,3,0)*VLOOKUP('Données projet'!$B$10,Paramètres!$A$1:$I$89,5,0)</f>
        <v>-7.1827344072517011E-14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281.21814633931598</v>
      </c>
      <c r="AO187" s="62">
        <f t="shared" si="144"/>
        <v>158.41433650660613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276.21779707870814</v>
      </c>
      <c r="T188" s="62">
        <f t="shared" si="142"/>
        <v>573.15870508619821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7.3821724799070884E-22</v>
      </c>
      <c r="AC188" s="24">
        <f t="shared" si="163"/>
        <v>7.3821724799070884E-22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-8.5265128291212022E-14</v>
      </c>
      <c r="AJ188" s="14">
        <f>AI188*VLOOKUP('Données projet'!$B$10,Paramètres!$A$1:$I$89,3,0)*VLOOKUP('Données projet'!$B$10,Paramètres!$A$1:$I$89,5,0)</f>
        <v>-7.1827344072517011E-14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281.21814633931598</v>
      </c>
      <c r="AO188" s="62">
        <f t="shared" si="144"/>
        <v>158.41433650660613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276.21779707870814</v>
      </c>
      <c r="T189" s="62">
        <f t="shared" si="142"/>
        <v>573.15870508619821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5.2199842204310144E-22</v>
      </c>
      <c r="AC189" s="24">
        <f t="shared" si="163"/>
        <v>5.2199842204310144E-22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-8.5265128291212022E-14</v>
      </c>
      <c r="AJ189" s="14">
        <f>AI189*VLOOKUP('Données projet'!$B$10,Paramètres!$A$1:$I$89,3,0)*VLOOKUP('Données projet'!$B$10,Paramètres!$A$1:$I$89,5,0)</f>
        <v>-7.1827344072517011E-14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281.21814633931598</v>
      </c>
      <c r="AO189" s="62">
        <f t="shared" si="144"/>
        <v>158.41433650660613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276.21779707870814</v>
      </c>
      <c r="T190" s="62">
        <f t="shared" si="142"/>
        <v>573.15870508619821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3.6910862399535442E-22</v>
      </c>
      <c r="AC190" s="24">
        <f t="shared" si="163"/>
        <v>3.6910862399535442E-22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-8.5265128291212022E-14</v>
      </c>
      <c r="AJ190" s="14">
        <f>AI190*VLOOKUP('Données projet'!$B$10,Paramètres!$A$1:$I$89,3,0)*VLOOKUP('Données projet'!$B$10,Paramètres!$A$1:$I$89,5,0)</f>
        <v>-7.1827344072517011E-14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281.21814633931598</v>
      </c>
      <c r="AO190" s="62">
        <f t="shared" si="144"/>
        <v>158.41433650660613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276.21779707870814</v>
      </c>
      <c r="T191" s="62">
        <f t="shared" si="142"/>
        <v>573.15870508619821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2.6099921102155072E-22</v>
      </c>
      <c r="AC191" s="24">
        <f t="shared" si="163"/>
        <v>2.6099921102155072E-22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-8.5265128291212022E-14</v>
      </c>
      <c r="AJ191" s="14">
        <f>AI191*VLOOKUP('Données projet'!$B$10,Paramètres!$A$1:$I$89,3,0)*VLOOKUP('Données projet'!$B$10,Paramètres!$A$1:$I$89,5,0)</f>
        <v>-7.1827344072517011E-14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281.21814633931598</v>
      </c>
      <c r="AO191" s="62">
        <f t="shared" si="144"/>
        <v>158.41433650660613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276.21779707870814</v>
      </c>
      <c r="T192" s="62">
        <f t="shared" si="142"/>
        <v>573.15870508619821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1.8455431199767721E-22</v>
      </c>
      <c r="AC192" s="24">
        <f t="shared" si="163"/>
        <v>1.8455431199767721E-22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-8.5265128291212022E-14</v>
      </c>
      <c r="AJ192" s="14">
        <f>AI192*VLOOKUP('Données projet'!$B$10,Paramètres!$A$1:$I$89,3,0)*VLOOKUP('Données projet'!$B$10,Paramètres!$A$1:$I$89,5,0)</f>
        <v>-7.1827344072517011E-14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281.21814633931598</v>
      </c>
      <c r="AO192" s="62">
        <f t="shared" si="144"/>
        <v>158.41433650660613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276.21779707870814</v>
      </c>
      <c r="T193" s="62">
        <f t="shared" si="142"/>
        <v>573.15870508619821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1.3049960551077536E-22</v>
      </c>
      <c r="AC193" s="24">
        <f t="shared" si="163"/>
        <v>1.3049960551077536E-22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-8.5265128291212022E-14</v>
      </c>
      <c r="AJ193" s="14">
        <f>AI193*VLOOKUP('Données projet'!$B$10,Paramètres!$A$1:$I$89,3,0)*VLOOKUP('Données projet'!$B$10,Paramètres!$A$1:$I$89,5,0)</f>
        <v>-7.1827344072517011E-14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281.21814633931598</v>
      </c>
      <c r="AO193" s="62">
        <f t="shared" si="144"/>
        <v>158.41433650660613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276.21779707870814</v>
      </c>
      <c r="T194" s="62">
        <f t="shared" si="142"/>
        <v>573.15870508619821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9.2277155998838605E-23</v>
      </c>
      <c r="AC194" s="24">
        <f t="shared" si="163"/>
        <v>9.2277155998838605E-23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-8.5265128291212022E-14</v>
      </c>
      <c r="AJ194" s="14">
        <f>AI194*VLOOKUP('Données projet'!$B$10,Paramètres!$A$1:$I$89,3,0)*VLOOKUP('Données projet'!$B$10,Paramètres!$A$1:$I$89,5,0)</f>
        <v>-7.1827344072517011E-14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281.21814633931598</v>
      </c>
      <c r="AO194" s="62">
        <f t="shared" si="144"/>
        <v>158.41433650660613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276.21779707870814</v>
      </c>
      <c r="T195" s="62">
        <f t="shared" si="142"/>
        <v>573.15870508619821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6.524980275538768E-23</v>
      </c>
      <c r="AC195" s="24">
        <f t="shared" si="163"/>
        <v>6.524980275538768E-23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-8.5265128291212022E-14</v>
      </c>
      <c r="AJ195" s="14">
        <f>AI195*VLOOKUP('Données projet'!$B$10,Paramètres!$A$1:$I$89,3,0)*VLOOKUP('Données projet'!$B$10,Paramètres!$A$1:$I$89,5,0)</f>
        <v>-7.1827344072517011E-14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281.21814633931598</v>
      </c>
      <c r="AO195" s="62">
        <f t="shared" si="144"/>
        <v>158.41433650660613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276.21779707870814</v>
      </c>
      <c r="T196" s="62">
        <f t="shared" si="142"/>
        <v>573.15870508619821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4.6138577999419302E-23</v>
      </c>
      <c r="AC196" s="24">
        <f t="shared" si="163"/>
        <v>4.6138577999419302E-23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-8.5265128291212022E-14</v>
      </c>
      <c r="AJ196" s="14">
        <f>AI196*VLOOKUP('Données projet'!$B$10,Paramètres!$A$1:$I$89,3,0)*VLOOKUP('Données projet'!$B$10,Paramètres!$A$1:$I$89,5,0)</f>
        <v>-7.1827344072517011E-14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281.21814633931598</v>
      </c>
      <c r="AO196" s="62">
        <f t="shared" si="144"/>
        <v>158.41433650660613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276.21779707870814</v>
      </c>
      <c r="T197" s="62">
        <f t="shared" ref="T197:T203" si="204">$T$3</f>
        <v>573.15870508619821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3.262490137769384E-23</v>
      </c>
      <c r="AC197" s="24">
        <f t="shared" si="163"/>
        <v>3.262490137769384E-23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-8.5265128291212022E-14</v>
      </c>
      <c r="AJ197" s="14">
        <f>AI197*VLOOKUP('Données projet'!$B$10,Paramètres!$A$1:$I$89,3,0)*VLOOKUP('Données projet'!$B$10,Paramètres!$A$1:$I$89,5,0)</f>
        <v>-7.1827344072517011E-14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281.21814633931598</v>
      </c>
      <c r="AO197" s="62">
        <f t="shared" ref="AO197:AO203" si="205">$AO$3</f>
        <v>158.41433650660613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276.21779707870814</v>
      </c>
      <c r="T198" s="62">
        <f t="shared" si="204"/>
        <v>573.15870508619821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2.3069288999709651E-23</v>
      </c>
      <c r="AC198" s="24">
        <f t="shared" si="163"/>
        <v>2.3069288999709651E-23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-8.5265128291212022E-14</v>
      </c>
      <c r="AJ198" s="14">
        <f>AI198*VLOOKUP('Données projet'!$B$10,Paramètres!$A$1:$I$89,3,0)*VLOOKUP('Données projet'!$B$10,Paramètres!$A$1:$I$89,5,0)</f>
        <v>-7.1827344072517011E-14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281.21814633931598</v>
      </c>
      <c r="AO198" s="62">
        <f t="shared" si="205"/>
        <v>158.41433650660613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276.21779707870814</v>
      </c>
      <c r="T199" s="62">
        <f t="shared" si="204"/>
        <v>573.15870508619821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1.631245068884692E-23</v>
      </c>
      <c r="AC199" s="24">
        <f t="shared" si="163"/>
        <v>1.631245068884692E-23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-8.5265128291212022E-14</v>
      </c>
      <c r="AJ199" s="14">
        <f>AI199*VLOOKUP('Données projet'!$B$10,Paramètres!$A$1:$I$89,3,0)*VLOOKUP('Données projet'!$B$10,Paramètres!$A$1:$I$89,5,0)</f>
        <v>-7.1827344072517011E-14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281.21814633931598</v>
      </c>
      <c r="AO199" s="62">
        <f t="shared" si="205"/>
        <v>158.41433650660613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276.21779707870814</v>
      </c>
      <c r="T200" s="62">
        <f t="shared" si="204"/>
        <v>573.15870508619821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1.1534644499854826E-23</v>
      </c>
      <c r="AC200" s="24">
        <f t="shared" si="163"/>
        <v>1.1534644499854826E-23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-8.5265128291212022E-14</v>
      </c>
      <c r="AJ200" s="14">
        <f>AI200*VLOOKUP('Données projet'!$B$10,Paramètres!$A$1:$I$89,3,0)*VLOOKUP('Données projet'!$B$10,Paramètres!$A$1:$I$89,5,0)</f>
        <v>-7.1827344072517011E-14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281.21814633931598</v>
      </c>
      <c r="AO200" s="62">
        <f t="shared" si="205"/>
        <v>158.41433650660613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276.21779707870814</v>
      </c>
      <c r="T201" s="62">
        <f t="shared" si="204"/>
        <v>573.15870508619821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8.15622534442346E-24</v>
      </c>
      <c r="AC201" s="24">
        <f t="shared" si="163"/>
        <v>8.15622534442346E-24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-8.5265128291212022E-14</v>
      </c>
      <c r="AJ201" s="14">
        <f>AI201*VLOOKUP('Données projet'!$B$10,Paramètres!$A$1:$I$89,3,0)*VLOOKUP('Données projet'!$B$10,Paramètres!$A$1:$I$89,5,0)</f>
        <v>-7.1827344072517011E-14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281.21814633931598</v>
      </c>
      <c r="AO201" s="62">
        <f t="shared" si="205"/>
        <v>158.41433650660613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276.21779707870814</v>
      </c>
      <c r="T202" s="62">
        <f t="shared" si="204"/>
        <v>573.15870508619821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5.7673222499274128E-24</v>
      </c>
      <c r="AC202" s="24">
        <f t="shared" si="163"/>
        <v>5.7673222499274128E-24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-8.5265128291212022E-14</v>
      </c>
      <c r="AJ202" s="14">
        <f>AI202*VLOOKUP('Données projet'!$B$10,Paramètres!$A$1:$I$89,3,0)*VLOOKUP('Données projet'!$B$10,Paramètres!$A$1:$I$89,5,0)</f>
        <v>-7.1827344072517011E-14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281.21814633931598</v>
      </c>
      <c r="AO202" s="62">
        <f t="shared" si="205"/>
        <v>158.41433650660613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276.21779707870814</v>
      </c>
      <c r="T203" s="62">
        <f t="shared" si="204"/>
        <v>573.15870508619821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4.07811267221173E-24</v>
      </c>
      <c r="AC203" s="24">
        <f t="shared" si="163"/>
        <v>4.07811267221173E-24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-8.5265128291212022E-14</v>
      </c>
      <c r="AJ203" s="14">
        <f>AI203*VLOOKUP('Données projet'!$B$10,Paramètres!$A$1:$I$89,3,0)*VLOOKUP('Données projet'!$B$10,Paramètres!$A$1:$I$89,5,0)</f>
        <v>-7.1827344072517011E-14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281.21814633931598</v>
      </c>
      <c r="AO203" s="62">
        <f t="shared" si="205"/>
        <v>158.41433650660613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1.515716566510398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P2" sqref="P2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Robinier faux-acacia</v>
      </c>
      <c r="B6" s="155">
        <f>'Données projet'!D9</f>
        <v>19.683714999999999</v>
      </c>
      <c r="C6" s="156">
        <f ca="1">IF(OR('Données projet'!B9="",'Données projet'!C9="",'Données projet'!C9=0%),0,Calculateur!S3)</f>
        <v>276.21779707870814</v>
      </c>
      <c r="D6" s="156">
        <f>IF(OR('Données projet'!B9="",'Données projet'!C9="",'Données projet'!C9=0%),0,Calculateur!T3)</f>
        <v>573.15870508619821</v>
      </c>
      <c r="E6" s="156">
        <f ca="1">MIN(C6,D6)</f>
        <v>276.21779707870814</v>
      </c>
      <c r="F6" s="156">
        <f ca="1">E6*B6</f>
        <v>5436.9923956251232</v>
      </c>
      <c r="G6" s="156">
        <f ca="1">F6*(100%-'Données projet'!$C$24)*(100%-'Données projet'!$C$25)*(100%-'Données projet'!$C$26)*(100%-'Données projet'!$C$27)</f>
        <v>4648.6284982594807</v>
      </c>
      <c r="H6" s="157">
        <f>IF(OR('Données projet'!B9="",'Données projet'!C9="",'Données projet'!C9=0%),0,AVERAGE(Calculateur!$AC$3:$AC$33)*B6)</f>
        <v>100.17381793374494</v>
      </c>
      <c r="I6" s="158">
        <f>H6*(100%-'Données projet'!$C$24)*(100%-'Données projet'!$C$25)*(100%-'Données projet'!$C$26)*(100%-'Données projet'!$C$27)</f>
        <v>85.648614333351915</v>
      </c>
      <c r="J6" s="159">
        <f>IF(OR('Données projet'!B9="",'Données projet'!C9="",'Données projet'!C9=0%),0,SUM(Calculateur!$V$3:$V$33)*VLOOKUP('Données projet'!$B$9,Paramètres!$A$1:$I$89,9,0)*B6)</f>
        <v>1299.12519</v>
      </c>
      <c r="K6" s="160">
        <f>J6*(100%-'Données projet'!$C$24)*(100%-'Données projet'!$C$25)*(100%-'Données projet'!$C$26)*(100%-'Données projet'!$C$27)</f>
        <v>1110.75203745</v>
      </c>
      <c r="L6" s="161">
        <f ca="1">G6+I6+K6</f>
        <v>5845.029150042833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pédonculé</v>
      </c>
      <c r="B7" s="163">
        <f>'Données projet'!D10</f>
        <v>1.0359849999999999</v>
      </c>
      <c r="C7" s="156">
        <f ca="1">IF(OR('Données projet'!B10="",'Données projet'!C10="",'Données projet'!C10=0%),0,Calculateur!AN3)</f>
        <v>281.21814633931598</v>
      </c>
      <c r="D7" s="156">
        <f>IF(OR('Données projet'!B10="",'Données projet'!C10="",'Données projet'!C10=0%),0,Calculateur!AO3)</f>
        <v>158.41433650660613</v>
      </c>
      <c r="E7" s="156">
        <f t="shared" ref="E7:E15" ca="1" si="0">MIN(C7,D7)</f>
        <v>158.41433650660613</v>
      </c>
      <c r="F7" s="156">
        <f t="shared" ref="F7:F15" ca="1" si="1">E7*B7</f>
        <v>164.11487640579634</v>
      </c>
      <c r="G7" s="156">
        <f ca="1">F7*(100%-'Données projet'!$C$24)*(100%-'Données projet'!$C$25)*(100%-'Données projet'!$C$26)*(100%-'Données projet'!$C$27)</f>
        <v>140.31821932695587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140.31821932695587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5601.1072720309194</v>
      </c>
      <c r="G16" s="175">
        <f t="shared" ca="1" si="3"/>
        <v>4788.9467175864365</v>
      </c>
      <c r="H16" s="176">
        <f t="shared" si="3"/>
        <v>100.17381793374494</v>
      </c>
      <c r="I16" s="176">
        <f t="shared" si="3"/>
        <v>85.648614333351915</v>
      </c>
      <c r="J16" s="177">
        <f t="shared" si="3"/>
        <v>1299.12519</v>
      </c>
      <c r="K16" s="177">
        <f t="shared" si="3"/>
        <v>1110.75203745</v>
      </c>
      <c r="L16" s="178">
        <f t="shared" ca="1" si="3"/>
        <v>5985.3473693697888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J7" zoomScale="90" zoomScaleNormal="90" workbookViewId="0">
      <selection activeCell="F18" sqref="F18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3524.4002046924397</v>
      </c>
      <c r="U10" s="190">
        <f>'Données projet'!D9</f>
        <v>19.683714999999999</v>
      </c>
      <c r="V10" s="189">
        <f>U10*T10</f>
        <v>69373.289175107639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618.81130531201222</v>
      </c>
      <c r="U11" s="190">
        <f>'Données projet'!D10</f>
        <v>1.0359849999999999</v>
      </c>
      <c r="V11" s="189">
        <f t="shared" ref="V11" si="0">U11*T11</f>
        <v>641.07923013366496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 t="s">
        <v>326</v>
      </c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3025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10036.289457872874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71644.116794220405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200</v>
      </c>
      <c r="Q25" s="265" t="s">
        <v>324</v>
      </c>
      <c r="R25" s="25"/>
      <c r="S25" s="198" t="s">
        <v>266</v>
      </c>
      <c r="T25" s="336">
        <f ca="1">T23-T24</f>
        <v>-61607.827336347531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25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30</v>
      </c>
      <c r="B28" s="193">
        <f>'Données projet'!D41</f>
        <v>264</v>
      </c>
      <c r="C28" s="206">
        <v>50</v>
      </c>
      <c r="D28" s="194">
        <f t="shared" si="2"/>
        <v>13200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3457.7777088577732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98.893864558041756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94.635277089035171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90.560073769411659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86.660357674078142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82.92857193691691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79.357485107097517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75.940177135978502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13</v>
      </c>
      <c r="C56" s="206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72.67002596744355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14</v>
      </c>
      <c r="C57" s="206">
        <v>12</v>
      </c>
      <c r="D57" s="191">
        <f t="shared" si="4"/>
        <v>168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69.540694705687613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14</v>
      </c>
      <c r="C58" s="206">
        <v>12</v>
      </c>
      <c r="D58" s="191">
        <f t="shared" si="4"/>
        <v>168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66.546119335586241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14</v>
      </c>
      <c r="C59" s="206">
        <v>15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63.680496971852875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14</v>
      </c>
      <c r="C60" s="206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60.938274614213277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14</v>
      </c>
      <c r="C61" s="206">
        <v>40</v>
      </c>
      <c r="D61" s="191">
        <f t="shared" si="4"/>
        <v>560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58.314138386806981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14</v>
      </c>
      <c r="C62" s="206">
        <v>40</v>
      </c>
      <c r="D62" s="191">
        <f t="shared" si="4"/>
        <v>560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55.803003240963605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14</v>
      </c>
      <c r="C63" s="206">
        <v>40</v>
      </c>
      <c r="D63" s="191">
        <f t="shared" si="4"/>
        <v>560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53.4000031014006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14</v>
      </c>
      <c r="C64" s="206">
        <v>60</v>
      </c>
      <c r="D64" s="191">
        <f t="shared" si="4"/>
        <v>840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80</v>
      </c>
      <c r="B65" s="193">
        <f>'Données projet'!D73</f>
        <v>14</v>
      </c>
      <c r="C65" s="206">
        <v>60</v>
      </c>
      <c r="D65" s="191">
        <f t="shared" si="4"/>
        <v>840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14</v>
      </c>
      <c r="C66" s="206">
        <v>80</v>
      </c>
      <c r="D66" s="191">
        <f t="shared" si="4"/>
        <v>1120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14</v>
      </c>
      <c r="C67" s="206">
        <v>80</v>
      </c>
      <c r="D67" s="191">
        <f t="shared" si="4"/>
        <v>1120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95</v>
      </c>
      <c r="B68" s="193">
        <f>'Données projet'!D76</f>
        <v>14</v>
      </c>
      <c r="C68" s="206">
        <v>100</v>
      </c>
      <c r="D68" s="191">
        <f t="shared" si="4"/>
        <v>1400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100</v>
      </c>
      <c r="B69" s="193">
        <f>'Données projet'!D77</f>
        <v>14</v>
      </c>
      <c r="C69" s="206">
        <v>100</v>
      </c>
      <c r="D69" s="191">
        <f t="shared" si="4"/>
        <v>1400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105</v>
      </c>
      <c r="B70" s="193">
        <f>'Données projet'!D78</f>
        <v>14</v>
      </c>
      <c r="C70" s="206">
        <v>110</v>
      </c>
      <c r="D70" s="191">
        <f t="shared" si="4"/>
        <v>1540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110</v>
      </c>
      <c r="B71" s="193">
        <f>'Données projet'!D79</f>
        <v>219</v>
      </c>
      <c r="C71" s="206">
        <v>140</v>
      </c>
      <c r="D71" s="191">
        <f t="shared" si="4"/>
        <v>30660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2022-05-03T15:11:12Z</dcterms:modified>
</cp:coreProperties>
</file>