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ILEN\Documents\Label Bas Carbone\Calculs carbone\Sugarai La Poste 2\"/>
    </mc:Choice>
  </mc:AlternateContent>
  <bookViews>
    <workbookView xWindow="0" yWindow="0" windowWidth="28800" windowHeight="11700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D80" i="1"/>
  <c r="D5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HI28" i="2"/>
  <c r="EV28" i="2"/>
  <c r="EB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EA35" i="2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HH38" i="2"/>
  <c r="FS38" i="2"/>
  <c r="EX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I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B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EW85" i="2"/>
  <c r="EV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FQ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X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FR144" i="2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G155" i="2"/>
  <c r="EY154" i="2"/>
  <c r="EW155" i="2"/>
  <c r="EX155" i="2"/>
  <c r="EA155" i="2"/>
  <c r="ED155" i="2" s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I156" i="2" l="1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A157" i="2"/>
  <c r="ED157" i="2" s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X161" i="2"/>
  <c r="EA161" i="2"/>
  <c r="ED161" i="2" s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EB162" i="2"/>
  <c r="EC162" i="2"/>
  <c r="DI161" i="2"/>
  <c r="FS162" i="2"/>
  <c r="AU162" i="2"/>
  <c r="EX162" i="2"/>
  <c r="EY162" i="2" s="1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I163" i="2" l="1"/>
  <c r="EV163" i="2"/>
  <c r="EA163" i="2"/>
  <c r="ED163" i="2" s="1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FS164" i="2"/>
  <c r="EY163" i="2"/>
  <c r="EX164" i="2"/>
  <c r="EA164" i="2"/>
  <c r="DH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D165" i="2" s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C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HI167" i="2"/>
  <c r="FR167" i="2"/>
  <c r="EX167" i="2"/>
  <c r="EB167" i="2"/>
  <c r="EA167" i="2"/>
  <c r="EC167" i="2"/>
  <c r="DG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EV168" i="2"/>
  <c r="EW168" i="2"/>
  <c r="EC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Y171" i="2"/>
  <c r="EV172" i="2"/>
  <c r="EW172" i="2"/>
  <c r="EB172" i="2"/>
  <c r="ED172" i="2" s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FS175" i="2"/>
  <c r="EW175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G178" i="2"/>
  <c r="FS178" i="2"/>
  <c r="EA178" i="2"/>
  <c r="ED178" i="2" s="1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V179" i="2"/>
  <c r="EA179" i="2"/>
  <c r="ED179" i="2" s="1"/>
  <c r="EB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FR186" i="2"/>
  <c r="FS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B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HI192" i="2"/>
  <c r="EB192" i="2"/>
  <c r="EC192" i="2"/>
  <c r="EA192" i="2"/>
  <c r="ED192" i="2" s="1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X193" i="2"/>
  <c r="EA193" i="2"/>
  <c r="ED193" i="2" s="1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A194" i="2"/>
  <c r="ED194" i="2" s="1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HH197" i="2"/>
  <c r="FS197" i="2"/>
  <c r="EY196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HJ199" i="2" s="1"/>
  <c r="FS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H201" i="2" l="1"/>
  <c r="HG201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<sst xmlns="http://schemas.openxmlformats.org/spreadsheetml/2006/main" count="1171" uniqueCount="324">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</sst>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1.832230619464035</c:v>
                </c:pt>
                <c:pt idx="2">
                  <c:v>2.5299866494563688</c:v>
                </c:pt>
                <c:pt idx="3">
                  <c:v>3.4946130075380211</c:v>
                </c:pt>
                <c:pt idx="4">
                  <c:v>4.8285933352176205</c:v>
                </c:pt>
                <c:pt idx="5">
                  <c:v>6.6739155924616016</c:v>
                </c:pt>
                <c:pt idx="6">
                  <c:v>9.227352839821334</c:v>
                </c:pt>
                <c:pt idx="7">
                  <c:v>12.761673719422857</c:v>
                </c:pt>
                <c:pt idx="8">
                  <c:v>40.012881213958231</c:v>
                </c:pt>
                <c:pt idx="9">
                  <c:v>69.661372728460108</c:v>
                </c:pt>
                <c:pt idx="10">
                  <c:v>101.89506658731945</c:v>
                </c:pt>
                <c:pt idx="11">
                  <c:v>133.87296754178323</c:v>
                </c:pt>
                <c:pt idx="12">
                  <c:v>165.66554869418462</c:v>
                </c:pt>
                <c:pt idx="13">
                  <c:v>194.44169234014171</c:v>
                </c:pt>
                <c:pt idx="14">
                  <c:v>223.11870511539675</c:v>
                </c:pt>
                <c:pt idx="15">
                  <c:v>251.71112801808036</c:v>
                </c:pt>
                <c:pt idx="16">
                  <c:v>277.3810959697891</c:v>
                </c:pt>
                <c:pt idx="17">
                  <c:v>300.15391429600487</c:v>
                </c:pt>
                <c:pt idx="18">
                  <c:v>320.04846180170119</c:v>
                </c:pt>
                <c:pt idx="19">
                  <c:v>337.07908383666575</c:v>
                </c:pt>
                <c:pt idx="20">
                  <c:v>354.09076760260001</c:v>
                </c:pt>
                <c:pt idx="21">
                  <c:v>368.25345584687921</c:v>
                </c:pt>
                <c:pt idx="22">
                  <c:v>379.5750254292663</c:v>
                </c:pt>
                <c:pt idx="23">
                  <c:v>390.88924906513085</c:v>
                </c:pt>
                <c:pt idx="24">
                  <c:v>399.37024254918282</c:v>
                </c:pt>
                <c:pt idx="25">
                  <c:v>407.84733758636958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513808"/>
        <c:axId val="529510544"/>
      </c:scatterChart>
      <c:valAx>
        <c:axId val="529513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0544"/>
        <c:crosses val="autoZero"/>
        <c:crossBetween val="midCat"/>
      </c:valAx>
      <c:valAx>
        <c:axId val="52951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3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520336"/>
        <c:axId val="529515440"/>
      </c:scatterChart>
      <c:valAx>
        <c:axId val="529520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5440"/>
        <c:crosses val="autoZero"/>
        <c:crossBetween val="midCat"/>
      </c:valAx>
      <c:valAx>
        <c:axId val="52951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20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1.4204785688126484</c:v>
                </c:pt>
                <c:pt idx="2">
                  <c:v>1.6206976941840103</c:v>
                </c:pt>
                <c:pt idx="3">
                  <c:v>1.8492418023962316</c:v>
                </c:pt>
                <c:pt idx="4">
                  <c:v>2.1101319551662923</c:v>
                </c:pt>
                <c:pt idx="5">
                  <c:v>2.4079619144898854</c:v>
                </c:pt>
                <c:pt idx="6">
                  <c:v>2.7479799580524169</c:v>
                </c:pt>
                <c:pt idx="7">
                  <c:v>3.1361824157362594</c:v>
                </c:pt>
                <c:pt idx="8">
                  <c:v>29.075819681746808</c:v>
                </c:pt>
                <c:pt idx="9">
                  <c:v>56.998675849909297</c:v>
                </c:pt>
                <c:pt idx="10">
                  <c:v>92.765829636953683</c:v>
                </c:pt>
                <c:pt idx="11">
                  <c:v>128.18090196233024</c:v>
                </c:pt>
                <c:pt idx="12">
                  <c:v>163.35685279918832</c:v>
                </c:pt>
                <c:pt idx="13">
                  <c:v>201.03854039355255</c:v>
                </c:pt>
                <c:pt idx="14">
                  <c:v>235.88100762367171</c:v>
                </c:pt>
                <c:pt idx="15">
                  <c:v>270.60593113926592</c:v>
                </c:pt>
                <c:pt idx="16">
                  <c:v>299.90963112319884</c:v>
                </c:pt>
                <c:pt idx="17">
                  <c:v>329.14955610470361</c:v>
                </c:pt>
                <c:pt idx="18">
                  <c:v>355.68142063710042</c:v>
                </c:pt>
                <c:pt idx="19">
                  <c:v>379.52294933218127</c:v>
                </c:pt>
                <c:pt idx="20">
                  <c:v>398.04372100554139</c:v>
                </c:pt>
                <c:pt idx="21">
                  <c:v>416.54583682959645</c:v>
                </c:pt>
                <c:pt idx="22">
                  <c:v>432.39066336507477</c:v>
                </c:pt>
                <c:pt idx="23">
                  <c:v>445.58514029664906</c:v>
                </c:pt>
                <c:pt idx="24">
                  <c:v>458.77125277705522</c:v>
                </c:pt>
                <c:pt idx="25">
                  <c:v>469.31430522769148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521968"/>
        <c:axId val="529511088"/>
      </c:scatterChart>
      <c:valAx>
        <c:axId val="529521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1088"/>
        <c:crosses val="autoZero"/>
        <c:crossBetween val="midCat"/>
      </c:valAx>
      <c:valAx>
        <c:axId val="5295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21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508912"/>
        <c:axId val="529506736"/>
      </c:scatterChart>
      <c:valAx>
        <c:axId val="5295089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06736"/>
        <c:crosses val="autoZero"/>
        <c:crossBetween val="midCat"/>
      </c:valAx>
      <c:valAx>
        <c:axId val="52950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08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521424"/>
        <c:axId val="529514352"/>
      </c:scatterChart>
      <c:valAx>
        <c:axId val="529521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4352"/>
        <c:crosses val="autoZero"/>
        <c:crossBetween val="midCat"/>
      </c:valAx>
      <c:valAx>
        <c:axId val="52951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2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518160"/>
        <c:axId val="529507280"/>
      </c:scatterChart>
      <c:valAx>
        <c:axId val="52951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07280"/>
        <c:crosses val="autoZero"/>
        <c:crossBetween val="midCat"/>
      </c:valAx>
      <c:valAx>
        <c:axId val="52950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514896"/>
        <c:axId val="529517072"/>
      </c:scatterChart>
      <c:valAx>
        <c:axId val="529514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7072"/>
        <c:crosses val="autoZero"/>
        <c:crossBetween val="midCat"/>
      </c:valAx>
      <c:valAx>
        <c:axId val="52951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4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510000"/>
        <c:axId val="529507824"/>
      </c:scatterChart>
      <c:valAx>
        <c:axId val="529510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07824"/>
        <c:crosses val="autoZero"/>
        <c:crossBetween val="midCat"/>
      </c:valAx>
      <c:valAx>
        <c:axId val="52950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518704"/>
        <c:axId val="529519792"/>
      </c:scatterChart>
      <c:valAx>
        <c:axId val="529518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9792"/>
        <c:crosses val="autoZero"/>
        <c:crossBetween val="midCat"/>
      </c:valAx>
      <c:valAx>
        <c:axId val="52951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8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515984"/>
        <c:axId val="529519248"/>
      </c:scatterChart>
      <c:valAx>
        <c:axId val="5295159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9248"/>
        <c:crosses val="autoZero"/>
        <c:crossBetween val="midCat"/>
      </c:valAx>
      <c:valAx>
        <c:axId val="52951924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95159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B1" zoomScale="90" zoomScaleNormal="90" workbookViewId="0">
      <selection activeCell="I19" sqref="I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0.79</v>
      </c>
      <c r="D9" s="36">
        <f t="shared" ref="D9:D18" si="0">C9*$C$5</f>
        <v>3.7919999999999998</v>
      </c>
      <c r="E9" s="37">
        <v>25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116</v>
      </c>
      <c r="C10" s="35">
        <v>0.21</v>
      </c>
      <c r="D10" s="36">
        <f t="shared" si="0"/>
        <v>1.008</v>
      </c>
      <c r="E10" s="37">
        <v>25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7</v>
      </c>
      <c r="B36" s="63">
        <v>10.444800000000001</v>
      </c>
      <c r="C36" s="63"/>
      <c r="D36" s="63"/>
      <c r="E36" s="54"/>
      <c r="F36" s="54"/>
      <c r="G36" s="54"/>
      <c r="H36" s="54"/>
      <c r="I36" s="52">
        <f>IFERROR(B36/A36,"")</f>
        <v>1.4921142857142857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8</v>
      </c>
      <c r="B37" s="63">
        <v>33.945599999999999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23.500799999999998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9</v>
      </c>
      <c r="B38" s="63">
        <v>60.057600000000008</v>
      </c>
      <c r="C38" s="63"/>
      <c r="D38" s="63"/>
      <c r="E38" s="54"/>
      <c r="F38" s="54"/>
      <c r="G38" s="54"/>
      <c r="H38" s="54"/>
      <c r="I38" s="56">
        <f t="shared" si="1"/>
        <v>26.112000000000009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10</v>
      </c>
      <c r="B39" s="63">
        <v>88.780799999999999</v>
      </c>
      <c r="C39" s="63"/>
      <c r="D39" s="63"/>
      <c r="E39" s="54"/>
      <c r="F39" s="54"/>
      <c r="G39" s="54"/>
      <c r="H39" s="54"/>
      <c r="I39" s="52">
        <f t="shared" si="1"/>
        <v>28.723199999999991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11</v>
      </c>
      <c r="B40" s="63">
        <v>117.50399999999999</v>
      </c>
      <c r="C40" s="63"/>
      <c r="D40" s="63"/>
      <c r="E40" s="54"/>
      <c r="F40" s="54"/>
      <c r="G40" s="54"/>
      <c r="H40" s="54"/>
      <c r="I40" s="52">
        <f t="shared" si="1"/>
        <v>28.723199999999991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12</v>
      </c>
      <c r="B41" s="63">
        <v>146.22719999999998</v>
      </c>
      <c r="C41" s="63"/>
      <c r="D41" s="63"/>
      <c r="E41" s="54"/>
      <c r="F41" s="54"/>
      <c r="G41" s="54"/>
      <c r="H41" s="54"/>
      <c r="I41" s="56">
        <f t="shared" si="1"/>
        <v>28.723199999999991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13</v>
      </c>
      <c r="B42" s="63">
        <v>172.33919999999998</v>
      </c>
      <c r="C42" s="63"/>
      <c r="D42" s="63"/>
      <c r="E42" s="54"/>
      <c r="F42" s="54"/>
      <c r="G42" s="54"/>
      <c r="H42" s="54"/>
      <c r="I42" s="56">
        <f t="shared" si="1"/>
        <v>26.111999999999995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14</v>
      </c>
      <c r="B43" s="63">
        <v>198.4512</v>
      </c>
      <c r="C43" s="63"/>
      <c r="D43" s="63"/>
      <c r="E43" s="54"/>
      <c r="F43" s="54"/>
      <c r="G43" s="54"/>
      <c r="H43" s="54"/>
      <c r="I43" s="52">
        <f t="shared" si="1"/>
        <v>26.112000000000023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15</v>
      </c>
      <c r="B44" s="63">
        <v>224.56319999999999</v>
      </c>
      <c r="C44" s="63"/>
      <c r="D44" s="63"/>
      <c r="E44" s="54"/>
      <c r="F44" s="54"/>
      <c r="G44" s="54"/>
      <c r="H44" s="54"/>
      <c r="I44" s="52">
        <f t="shared" si="1"/>
        <v>26.111999999999995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16</v>
      </c>
      <c r="B45" s="63">
        <v>248.06400000000002</v>
      </c>
      <c r="C45" s="63"/>
      <c r="D45" s="63"/>
      <c r="E45" s="54"/>
      <c r="F45" s="54"/>
      <c r="G45" s="54"/>
      <c r="H45" s="54"/>
      <c r="I45" s="52">
        <f t="shared" si="1"/>
        <v>23.500800000000027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17</v>
      </c>
      <c r="B46" s="63">
        <v>268.95359999999999</v>
      </c>
      <c r="C46" s="63"/>
      <c r="D46" s="63"/>
      <c r="E46" s="54"/>
      <c r="F46" s="54"/>
      <c r="G46" s="54"/>
      <c r="H46" s="54"/>
      <c r="I46" s="52">
        <f t="shared" si="1"/>
        <v>20.889599999999973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18</v>
      </c>
      <c r="B47" s="63">
        <v>287.23200000000003</v>
      </c>
      <c r="C47" s="63"/>
      <c r="D47" s="63"/>
      <c r="E47" s="54"/>
      <c r="F47" s="54"/>
      <c r="G47" s="54"/>
      <c r="H47" s="54"/>
      <c r="I47" s="52">
        <f t="shared" si="1"/>
        <v>18.278400000000033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19</v>
      </c>
      <c r="B48" s="63">
        <v>302.89920000000001</v>
      </c>
      <c r="C48" s="63"/>
      <c r="D48" s="63"/>
      <c r="E48" s="54"/>
      <c r="F48" s="54"/>
      <c r="G48" s="54"/>
      <c r="H48" s="54"/>
      <c r="I48" s="52">
        <f t="shared" si="1"/>
        <v>15.66719999999998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20</v>
      </c>
      <c r="B49" s="63">
        <v>318.56639999999999</v>
      </c>
      <c r="C49" s="63"/>
      <c r="D49" s="63"/>
      <c r="E49" s="54"/>
      <c r="F49" s="54"/>
      <c r="G49" s="54"/>
      <c r="H49" s="54"/>
      <c r="I49" s="52">
        <f t="shared" si="1"/>
        <v>15.66719999999998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21</v>
      </c>
      <c r="B50" s="53">
        <v>331.62239999999997</v>
      </c>
      <c r="C50" s="53"/>
      <c r="D50" s="53"/>
      <c r="E50" s="54"/>
      <c r="F50" s="54"/>
      <c r="G50" s="54"/>
      <c r="H50" s="54"/>
      <c r="I50" s="52">
        <f t="shared" si="1"/>
        <v>13.055999999999983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22</v>
      </c>
      <c r="B51" s="53">
        <v>342.06720000000001</v>
      </c>
      <c r="C51" s="53"/>
      <c r="D51" s="53"/>
      <c r="E51" s="54"/>
      <c r="F51" s="54"/>
      <c r="G51" s="54"/>
      <c r="H51" s="54"/>
      <c r="I51" s="52">
        <f t="shared" si="1"/>
        <v>10.444800000000043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23</v>
      </c>
      <c r="B52" s="53">
        <v>352.51199999999994</v>
      </c>
      <c r="C52" s="53"/>
      <c r="D52" s="53"/>
      <c r="E52" s="54"/>
      <c r="F52" s="54"/>
      <c r="G52" s="54"/>
      <c r="H52" s="54"/>
      <c r="I52" s="52">
        <f t="shared" si="1"/>
        <v>10.44479999999993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24</v>
      </c>
      <c r="B53" s="53">
        <v>360.34559999999999</v>
      </c>
      <c r="C53" s="53"/>
      <c r="D53" s="53"/>
      <c r="E53" s="54"/>
      <c r="F53" s="54"/>
      <c r="G53" s="54"/>
      <c r="H53" s="54"/>
      <c r="I53" s="52">
        <f t="shared" si="1"/>
        <v>7.8336000000000467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25</v>
      </c>
      <c r="B54" s="53">
        <v>368.17919999999998</v>
      </c>
      <c r="C54" s="53">
        <v>1</v>
      </c>
      <c r="D54" s="53">
        <f>B54</f>
        <v>368.17919999999998</v>
      </c>
      <c r="E54" s="54">
        <v>0.78</v>
      </c>
      <c r="F54" s="54"/>
      <c r="G54" s="54">
        <v>0.22</v>
      </c>
      <c r="H54" s="54"/>
      <c r="I54" s="52">
        <f t="shared" si="1"/>
        <v>7.8335999999999899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Polargo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7</v>
      </c>
      <c r="B62" s="63">
        <v>2.6112000000000002</v>
      </c>
      <c r="C62" s="63"/>
      <c r="D62" s="63"/>
      <c r="E62" s="54"/>
      <c r="F62" s="54"/>
      <c r="G62" s="54"/>
      <c r="H62" s="54"/>
      <c r="I62" s="56">
        <f>IFERROR(B62/A62,"")</f>
        <v>0.37302857142857143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8</v>
      </c>
      <c r="B63" s="63">
        <v>26.111999999999998</v>
      </c>
      <c r="C63" s="63"/>
      <c r="D63" s="63"/>
      <c r="E63" s="54"/>
      <c r="F63" s="54"/>
      <c r="G63" s="54"/>
      <c r="H63" s="54"/>
      <c r="I63" s="52">
        <f>IF(A63&lt;&gt;0,(B63-(B62-D62))/(A63-A62),"")</f>
        <v>23.500799999999998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9</v>
      </c>
      <c r="B64" s="63">
        <v>52.223999999999997</v>
      </c>
      <c r="C64" s="63"/>
      <c r="D64" s="63"/>
      <c r="E64" s="54"/>
      <c r="F64" s="54"/>
      <c r="G64" s="54"/>
      <c r="H64" s="54"/>
      <c r="I64" s="52">
        <f>IF(A64&lt;&gt;0,(B64-(B63-D63))/(A64-A63),"")</f>
        <v>26.111999999999998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10</v>
      </c>
      <c r="B65" s="63">
        <v>86.169599999999988</v>
      </c>
      <c r="C65" s="63"/>
      <c r="D65" s="63"/>
      <c r="E65" s="54"/>
      <c r="F65" s="54"/>
      <c r="G65" s="54"/>
      <c r="H65" s="54"/>
      <c r="I65" s="52">
        <f>IF(A65&lt;&gt;0,(B65-(B64-D64))/(A65-A64),"")</f>
        <v>33.945599999999992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11</v>
      </c>
      <c r="B66" s="63">
        <v>120.11520000000002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33.945600000000027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12</v>
      </c>
      <c r="B67" s="63">
        <v>154.0608</v>
      </c>
      <c r="C67" s="63"/>
      <c r="D67" s="63"/>
      <c r="E67" s="54"/>
      <c r="F67" s="54"/>
      <c r="G67" s="54"/>
      <c r="H67" s="54"/>
      <c r="I67" s="52">
        <f t="shared" si="2"/>
        <v>33.945599999999985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13</v>
      </c>
      <c r="B68" s="63">
        <v>190.61759999999998</v>
      </c>
      <c r="C68" s="63"/>
      <c r="D68" s="63"/>
      <c r="E68" s="54"/>
      <c r="F68" s="54"/>
      <c r="G68" s="54"/>
      <c r="H68" s="54"/>
      <c r="I68" s="52">
        <f t="shared" si="2"/>
        <v>36.556799999999981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14</v>
      </c>
      <c r="B69" s="53">
        <v>224.56319999999999</v>
      </c>
      <c r="C69" s="53"/>
      <c r="D69" s="53"/>
      <c r="E69" s="54"/>
      <c r="F69" s="54"/>
      <c r="G69" s="54"/>
      <c r="H69" s="54"/>
      <c r="I69" s="52">
        <f t="shared" si="2"/>
        <v>33.945600000000013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15</v>
      </c>
      <c r="B70" s="53">
        <v>258.50880000000001</v>
      </c>
      <c r="C70" s="53"/>
      <c r="D70" s="53"/>
      <c r="E70" s="54"/>
      <c r="F70" s="54"/>
      <c r="G70" s="54"/>
      <c r="H70" s="54"/>
      <c r="I70" s="52">
        <f t="shared" si="2"/>
        <v>33.945600000000013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16</v>
      </c>
      <c r="B71" s="53">
        <v>287.23200000000003</v>
      </c>
      <c r="C71" s="53"/>
      <c r="D71" s="53"/>
      <c r="E71" s="54"/>
      <c r="F71" s="54"/>
      <c r="G71" s="54"/>
      <c r="H71" s="54"/>
      <c r="I71" s="52">
        <f t="shared" si="2"/>
        <v>28.72320000000002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17</v>
      </c>
      <c r="B72" s="53">
        <v>315.95519999999999</v>
      </c>
      <c r="C72" s="53"/>
      <c r="D72" s="53"/>
      <c r="E72" s="54"/>
      <c r="F72" s="54"/>
      <c r="G72" s="54"/>
      <c r="H72" s="54"/>
      <c r="I72" s="52">
        <f t="shared" si="2"/>
        <v>28.723199999999963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18</v>
      </c>
      <c r="B73" s="53">
        <v>342.06720000000001</v>
      </c>
      <c r="C73" s="53"/>
      <c r="D73" s="53"/>
      <c r="E73" s="54"/>
      <c r="F73" s="54"/>
      <c r="G73" s="54"/>
      <c r="H73" s="54"/>
      <c r="I73" s="52">
        <f t="shared" si="2"/>
        <v>26.112000000000023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19</v>
      </c>
      <c r="B74" s="53">
        <v>365.56800000000004</v>
      </c>
      <c r="C74" s="53"/>
      <c r="D74" s="53"/>
      <c r="E74" s="54"/>
      <c r="F74" s="54"/>
      <c r="G74" s="54"/>
      <c r="H74" s="54"/>
      <c r="I74" s="52">
        <f t="shared" si="2"/>
        <v>23.500800000000027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20</v>
      </c>
      <c r="B75" s="53">
        <v>383.84640000000002</v>
      </c>
      <c r="C75" s="53"/>
      <c r="D75" s="53"/>
      <c r="E75" s="54"/>
      <c r="F75" s="54"/>
      <c r="G75" s="54"/>
      <c r="H75" s="54"/>
      <c r="I75" s="52">
        <f t="shared" si="2"/>
        <v>18.278399999999976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21</v>
      </c>
      <c r="B76" s="53">
        <v>402.12480000000005</v>
      </c>
      <c r="C76" s="53"/>
      <c r="D76" s="53"/>
      <c r="E76" s="54"/>
      <c r="F76" s="54"/>
      <c r="G76" s="54"/>
      <c r="H76" s="54"/>
      <c r="I76" s="52">
        <f t="shared" si="2"/>
        <v>18.278400000000033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22</v>
      </c>
      <c r="B77" s="53">
        <v>417.79199999999997</v>
      </c>
      <c r="C77" s="53"/>
      <c r="D77" s="53"/>
      <c r="E77" s="54"/>
      <c r="F77" s="54"/>
      <c r="G77" s="54"/>
      <c r="H77" s="54"/>
      <c r="I77" s="52">
        <f t="shared" si="2"/>
        <v>15.667199999999923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23</v>
      </c>
      <c r="B78" s="53">
        <v>430.84800000000007</v>
      </c>
      <c r="C78" s="53"/>
      <c r="D78" s="53"/>
      <c r="E78" s="54"/>
      <c r="F78" s="54"/>
      <c r="G78" s="54"/>
      <c r="H78" s="54"/>
      <c r="I78" s="52">
        <f t="shared" si="2"/>
        <v>13.056000000000097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24</v>
      </c>
      <c r="B79" s="53">
        <v>443.904</v>
      </c>
      <c r="C79" s="53"/>
      <c r="D79" s="53"/>
      <c r="E79" s="54"/>
      <c r="F79" s="54"/>
      <c r="G79" s="54"/>
      <c r="H79" s="54"/>
      <c r="I79" s="52">
        <f t="shared" si="2"/>
        <v>13.055999999999926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25</v>
      </c>
      <c r="B80" s="53">
        <v>454.34879999999998</v>
      </c>
      <c r="C80" s="53">
        <v>1</v>
      </c>
      <c r="D80" s="53">
        <f>B80</f>
        <v>454.34879999999998</v>
      </c>
      <c r="E80" s="54">
        <v>0.78</v>
      </c>
      <c r="F80" s="54"/>
      <c r="G80" s="54">
        <v>0.22</v>
      </c>
      <c r="H80" s="54"/>
      <c r="I80" s="52">
        <f t="shared" si="2"/>
        <v>10.444799999999987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0.37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0.63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Polargo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1.85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6.7833333333333341</v>
      </c>
      <c r="H3" s="70">
        <f>(B3+E3+F3)*44/12+(C3+D3)*0.475*44/12</f>
        <v>229.53333333333333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60.75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222.75</v>
      </c>
      <c r="S3" s="62">
        <f ca="1">AVERAGE(OFFSET($R$3,0,0,'Données projet'!$E$9+1,1))-AVERAGE(OFFSET($H$3,0,0,'Données projet'!$E$9+1,1))</f>
        <v>197.86205247300575</v>
      </c>
      <c r="T3" s="62">
        <f>IF('Données projet'!E9&gt;30,$R$33-$H$33,LOOKUP('Données projet'!$E$9,$A$3:$A$203,R3:R203)-LOOKUP('Données projet'!$E$9,$A$3:$A$203,$H$3:$H$203))</f>
        <v>443.63798062057913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60.75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222.75</v>
      </c>
      <c r="AN3" s="62">
        <f ca="1">AVERAGE(OFFSET($AM$3,0,0,'Données projet'!$E$10+1,1))-AVERAGE(OFFSET($H$3,0,0,'Données projet'!$E$10+1,1))</f>
        <v>214.08106586177325</v>
      </c>
      <c r="AO3" s="62">
        <f>IF('Données projet'!E10&gt;30,$AM$33-$H$33,LOOKUP('Données projet'!$E$10,$A$3:$A$203,AM3:AM203)-LOOKUP('Données projet'!$E$10,$A$3:$A$203,$H$3:$H$203))</f>
        <v>505.10494826190097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60.75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60.75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60.75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60.75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60.75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60.75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60.75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60.75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1.85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6.7833333333333341</v>
      </c>
      <c r="H4" s="70">
        <f t="shared" ref="H4:H67" si="1">(B4+E4+F4)*44/12+(C4+D4)*0.475*44/12</f>
        <v>229.53333333333333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60.910466820098073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1.4921142857142857</v>
      </c>
      <c r="N4" s="14">
        <f>IF('Données projet'!$A$36&gt;35,N3+M4-V3,IF(A4&lt;'Données projet'!$A$36,$K$205^A4,IF(A4='Données projet'!$A$36,'Données projet'!$B$36,N3+M4-V3)))</f>
        <v>1.3981609270953883</v>
      </c>
      <c r="O4" s="14">
        <f>N4*VLOOKUP('Données projet'!$B$9,Paramètres!$A$1:$I$89,3,0)*VLOOKUP('Données projet'!$B$9,Paramètres!$A$1:$I$89,5,0)</f>
        <v>0.71104872108363071</v>
      </c>
      <c r="P4" s="14">
        <f>EXP(-1.0587+0.8836*LN(O4)+0.284)</f>
        <v>0.34094972071390134</v>
      </c>
      <c r="Q4" s="22">
        <f t="shared" ref="Q4:Q34" si="2">(O4+P4)*0.475*44/12</f>
        <v>1.832230619464035</v>
      </c>
      <c r="R4" s="62">
        <f t="shared" si="0"/>
        <v>226.39283118204588</v>
      </c>
      <c r="S4" s="62">
        <f ca="1">AVERAGE(OFFSET($R$3,0,0,'Données projet'!$E$9+1,1))-AVERAGE(OFFSET($H$3,0,0,'Données projet'!$E$9+1,1))</f>
        <v>197.86205247300575</v>
      </c>
      <c r="T4" s="62">
        <f>$T$3</f>
        <v>443.63798062057913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60.910466820098073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0.37302857142857143</v>
      </c>
      <c r="AI4" s="14">
        <f>IF('Données projet'!$A$62&gt;35,AI3+AH4-AQ3,IF(A4&lt;'Données projet'!$A$62,$AF$205^A4,IF(A4='Données projet'!$A$62,'Données projet'!$B$62,AI3+AH4-AQ3)))</f>
        <v>1.1469608418847643</v>
      </c>
      <c r="AJ4" s="14">
        <f>AI4*VLOOKUP('Données projet'!$B$10,Paramètres!$A$1:$I$89,3,0)*VLOOKUP('Données projet'!$B$10,Paramètres!$A$1:$I$89,5,0)</f>
        <v>0.54572396856877081</v>
      </c>
      <c r="AK4" s="14">
        <f>EXP(-1.0587+0.8836*LN(AJ4)+0.284)</f>
        <v>0.26986181256767811</v>
      </c>
      <c r="AL4" s="22">
        <f t="shared" ref="AL4:AL67" si="4">(AJ4+AK4)*0.475*44/12</f>
        <v>1.4204785688126484</v>
      </c>
      <c r="AM4" s="62">
        <f t="shared" ref="AM4:AM67" si="5">AL4+(AD4+AE4)*44/12</f>
        <v>225.98107913139449</v>
      </c>
      <c r="AN4" s="62">
        <f ca="1">AVERAGE(OFFSET($AM$3,0,0,'Données projet'!$E$10+1,1))-AVERAGE(OFFSET($H$3,0,0,'Données projet'!$E$10+1,1))</f>
        <v>214.08106586177325</v>
      </c>
      <c r="AO4" s="62">
        <f>$AO$3</f>
        <v>505.10494826190097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60.910466820098073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60.910466820098073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60.910466820098073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60.910466820098073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60.910466820098073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60.910466820098073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60.910466820098073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60.910466820098073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1.85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6.7833333333333341</v>
      </c>
      <c r="H5" s="70">
        <f t="shared" si="1"/>
        <v>229.53333333333333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61.068149899617509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1.4921142857142857</v>
      </c>
      <c r="N5" s="14">
        <f>IF('Données projet'!$A$36&gt;35,N4+M5-V4,IF(A5&lt;'Données projet'!$A$36,$K$205^A5,IF(A5='Données projet'!$A$36,'Données projet'!$B$36,N4+M5-V4)))</f>
        <v>1.9548539780562357</v>
      </c>
      <c r="O5" s="14">
        <f>N5*VLOOKUP('Données projet'!$B$9,Paramètres!$A$1:$I$89,3,0)*VLOOKUP('Données projet'!$B$9,Paramètres!$A$1:$I$89,5,0)</f>
        <v>0.99416053908027935</v>
      </c>
      <c r="P5" s="14">
        <f t="shared" ref="P5:P68" si="33">EXP(-1.0587+0.8836*LN(O5)+0.284)</f>
        <v>0.45846337448318603</v>
      </c>
      <c r="Q5" s="22">
        <f t="shared" si="2"/>
        <v>2.5299866494563688</v>
      </c>
      <c r="R5" s="62">
        <f t="shared" si="0"/>
        <v>228.89098072583167</v>
      </c>
      <c r="S5" s="62">
        <f ca="1">AVERAGE(OFFSET($R$3,0,0,'Données projet'!$E$9+1,1))-AVERAGE(OFFSET($H$3,0,0,'Données projet'!$E$9+1,1))</f>
        <v>197.86205247300575</v>
      </c>
      <c r="T5" s="62">
        <f t="shared" ref="T5:T68" si="34">$T$3</f>
        <v>443.63798062057913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61.068149899617509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0.37302857142857143</v>
      </c>
      <c r="AI5" s="14">
        <f>IF('Données projet'!$A$62&gt;35,AI4+AH5-AQ4,IF(A5&lt;'Données projet'!$A$62,$AF$205^A5,IF(A5='Données projet'!$A$62,'Données projet'!$B$62,AI4+AH5-AQ4)))</f>
        <v>1.3155191728170073</v>
      </c>
      <c r="AJ5" s="14">
        <f>AI5*VLOOKUP('Données projet'!$B$10,Paramètres!$A$1:$I$89,3,0)*VLOOKUP('Données projet'!$B$10,Paramètres!$A$1:$I$89,5,0)</f>
        <v>0.62592402242633205</v>
      </c>
      <c r="AK5" s="14">
        <f t="shared" ref="AK5:AK68" si="35">EXP(-1.0587+0.8836*LN(AJ5)+0.284)</f>
        <v>0.30462010820563568</v>
      </c>
      <c r="AL5" s="22">
        <f t="shared" si="4"/>
        <v>1.6206976941840103</v>
      </c>
      <c r="AM5" s="62">
        <f t="shared" si="5"/>
        <v>227.98169177055931</v>
      </c>
      <c r="AN5" s="62">
        <f ca="1">AVERAGE(OFFSET($AM$3,0,0,'Données projet'!$E$10+1,1))-AVERAGE(OFFSET($H$3,0,0,'Données projet'!$E$10+1,1))</f>
        <v>214.08106586177325</v>
      </c>
      <c r="AO5" s="62">
        <f t="shared" ref="AO5:AO68" si="36">$AO$3</f>
        <v>505.10494826190097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61.068149899617509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61.068149899617509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61.068149899617509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61.068149899617509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61.068149899617509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61.068149899617509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61.068149899617509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61.068149899617509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1.85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6.7833333333333341</v>
      </c>
      <c r="H6" s="70">
        <f t="shared" si="1"/>
        <v>229.53333333333333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61.223097530233844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1.4921142857142857</v>
      </c>
      <c r="N6" s="14">
        <f>IF('Données projet'!$A$36&gt;35,N5+M6-V5,IF(A6&lt;'Données projet'!$A$36,$K$205^A6,IF(A6='Données projet'!$A$36,'Données projet'!$B$36,N5+M6-V5)))</f>
        <v>2.7332004502952145</v>
      </c>
      <c r="O6" s="14">
        <f>N6*VLOOKUP('Données projet'!$B$9,Paramètres!$A$1:$I$89,3,0)*VLOOKUP('Données projet'!$B$9,Paramètres!$A$1:$I$89,5,0)</f>
        <v>1.3899964210021343</v>
      </c>
      <c r="P6" s="14">
        <f t="shared" si="33"/>
        <v>0.61647994696227981</v>
      </c>
      <c r="Q6" s="22">
        <f t="shared" si="2"/>
        <v>3.4946130075380211</v>
      </c>
      <c r="R6" s="62">
        <f t="shared" si="0"/>
        <v>231.64597061839544</v>
      </c>
      <c r="S6" s="62">
        <f ca="1">AVERAGE(OFFSET($R$3,0,0,'Données projet'!$E$9+1,1))-AVERAGE(OFFSET($H$3,0,0,'Données projet'!$E$9+1,1))</f>
        <v>197.86205247300575</v>
      </c>
      <c r="T6" s="62">
        <f t="shared" si="34"/>
        <v>443.63798062057913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61.223097530233844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0.37302857142857143</v>
      </c>
      <c r="AI6" s="14">
        <f>IF('Données projet'!$A$62&gt;35,AI5+AH6-AQ5,IF(A6&lt;'Données projet'!$A$62,$AF$205^A6,IF(A6='Données projet'!$A$62,'Données projet'!$B$62,AI5+AH6-AQ5)))</f>
        <v>1.5088489779697434</v>
      </c>
      <c r="AJ6" s="14">
        <f>AI6*VLOOKUP('Données projet'!$B$10,Paramètres!$A$1:$I$89,3,0)*VLOOKUP('Données projet'!$B$10,Paramètres!$A$1:$I$89,5,0)</f>
        <v>0.717910343718004</v>
      </c>
      <c r="AK6" s="14">
        <f t="shared" si="35"/>
        <v>0.34385528445208119</v>
      </c>
      <c r="AL6" s="22">
        <f t="shared" si="4"/>
        <v>1.8492418023962316</v>
      </c>
      <c r="AM6" s="62">
        <f t="shared" si="5"/>
        <v>230.00059941325364</v>
      </c>
      <c r="AN6" s="62">
        <f ca="1">AVERAGE(OFFSET($AM$3,0,0,'Données projet'!$E$10+1,1))-AVERAGE(OFFSET($H$3,0,0,'Données projet'!$E$10+1,1))</f>
        <v>214.08106586177325</v>
      </c>
      <c r="AO6" s="62">
        <f t="shared" si="36"/>
        <v>505.10494826190097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61.223097530233844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61.223097530233844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61.223097530233844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61.223097530233844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61.223097530233844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61.223097530233844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61.223097530233844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61.223097530233844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1.85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6.7833333333333341</v>
      </c>
      <c r="H7" s="70">
        <f t="shared" si="1"/>
        <v>229.53333333333333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61.375357165869978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1.4921142857142857</v>
      </c>
      <c r="N7" s="14">
        <f>IF('Données projet'!$A$36&gt;35,N6+M7-V6,IF(A7&lt;'Données projet'!$A$36,$K$205^A7,IF(A7='Données projet'!$A$36,'Données projet'!$B$36,N6+M7-V6)))</f>
        <v>3.8214540755222899</v>
      </c>
      <c r="O7" s="14">
        <f>N7*VLOOKUP('Données projet'!$B$9,Paramètres!$A$1:$I$89,3,0)*VLOOKUP('Données projet'!$B$9,Paramètres!$A$1:$I$89,5,0)</f>
        <v>1.9434386846476157</v>
      </c>
      <c r="P7" s="14">
        <f t="shared" si="33"/>
        <v>0.82895940255867351</v>
      </c>
      <c r="Q7" s="22">
        <f t="shared" si="2"/>
        <v>4.8285933352176205</v>
      </c>
      <c r="R7" s="62">
        <f t="shared" si="0"/>
        <v>234.76045849896309</v>
      </c>
      <c r="S7" s="62">
        <f ca="1">AVERAGE(OFFSET($R$3,0,0,'Données projet'!$E$9+1,1))-AVERAGE(OFFSET($H$3,0,0,'Données projet'!$E$9+1,1))</f>
        <v>197.86205247300575</v>
      </c>
      <c r="T7" s="62">
        <f t="shared" si="34"/>
        <v>443.63798062057913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61.375357165869978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0.37302857142857143</v>
      </c>
      <c r="AI7" s="14">
        <f>IF('Données projet'!$A$62&gt;35,AI6+AH7-AQ6,IF(A7&lt;'Données projet'!$A$62,$AF$205^A7,IF(A7='Données projet'!$A$62,'Données projet'!$B$62,AI6+AH7-AQ6)))</f>
        <v>1.7305906940491429</v>
      </c>
      <c r="AJ7" s="14">
        <f>AI7*VLOOKUP('Données projet'!$B$10,Paramètres!$A$1:$I$89,3,0)*VLOOKUP('Données projet'!$B$10,Paramètres!$A$1:$I$89,5,0)</f>
        <v>0.82341505222858213</v>
      </c>
      <c r="AK7" s="14">
        <f t="shared" si="35"/>
        <v>0.38814396509177718</v>
      </c>
      <c r="AL7" s="22">
        <f t="shared" si="4"/>
        <v>2.1101319551662923</v>
      </c>
      <c r="AM7" s="62">
        <f t="shared" si="5"/>
        <v>232.04199711891175</v>
      </c>
      <c r="AN7" s="62">
        <f ca="1">AVERAGE(OFFSET($AM$3,0,0,'Données projet'!$E$10+1,1))-AVERAGE(OFFSET($H$3,0,0,'Données projet'!$E$10+1,1))</f>
        <v>214.08106586177325</v>
      </c>
      <c r="AO7" s="62">
        <f t="shared" si="36"/>
        <v>505.10494826190097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61.375357165869978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61.375357165869978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61.375357165869978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61.375357165869978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61.375357165869978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61.375357165869978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61.375357165869978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61.375357165869978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1.85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6.7833333333333341</v>
      </c>
      <c r="H8" s="70">
        <f t="shared" si="1"/>
        <v>229.53333333333333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61.524975437229386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1.4921142857142857</v>
      </c>
      <c r="N8" s="14">
        <f>IF('Données projet'!$A$36&gt;35,N7+M8-V7,IF(A8&lt;'Données projet'!$A$36,$K$205^A8,IF(A8='Données projet'!$A$36,'Données projet'!$B$36,N7+M8-V7)))</f>
        <v>5.343007773084695</v>
      </c>
      <c r="O8" s="14">
        <f>N8*VLOOKUP('Données projet'!$B$9,Paramètres!$A$1:$I$89,3,0)*VLOOKUP('Données projet'!$B$9,Paramètres!$A$1:$I$89,5,0)</f>
        <v>2.7172400330799524</v>
      </c>
      <c r="P8" s="14">
        <f t="shared" si="33"/>
        <v>1.1146732257496754</v>
      </c>
      <c r="Q8" s="22">
        <f t="shared" si="2"/>
        <v>6.6739155924616016</v>
      </c>
      <c r="R8" s="62">
        <f t="shared" si="0"/>
        <v>238.37660330674711</v>
      </c>
      <c r="S8" s="62">
        <f ca="1">AVERAGE(OFFSET($R$3,0,0,'Données projet'!$E$9+1,1))-AVERAGE(OFFSET($H$3,0,0,'Données projet'!$E$9+1,1))</f>
        <v>197.86205247300575</v>
      </c>
      <c r="T8" s="62">
        <f t="shared" si="34"/>
        <v>443.63798062057913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61.524975437229386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0.37302857142857143</v>
      </c>
      <c r="AI8" s="14">
        <f>IF('Données projet'!$A$62&gt;35,AI7+AH8-AQ7,IF(A8&lt;'Données projet'!$A$62,$AF$205^A8,IF(A8='Données projet'!$A$62,'Données projet'!$B$62,AI7+AH8-AQ7)))</f>
        <v>1.9849197594045436</v>
      </c>
      <c r="AJ8" s="14">
        <f>AI8*VLOOKUP('Données projet'!$B$10,Paramètres!$A$1:$I$89,3,0)*VLOOKUP('Données projet'!$B$10,Paramètres!$A$1:$I$89,5,0)</f>
        <v>0.94442482152468177</v>
      </c>
      <c r="AK8" s="14">
        <f t="shared" si="35"/>
        <v>0.43813704325420011</v>
      </c>
      <c r="AL8" s="22">
        <f t="shared" si="4"/>
        <v>2.4079619144898854</v>
      </c>
      <c r="AM8" s="62">
        <f t="shared" si="5"/>
        <v>234.11064962877538</v>
      </c>
      <c r="AN8" s="62">
        <f ca="1">AVERAGE(OFFSET($AM$3,0,0,'Données projet'!$E$10+1,1))-AVERAGE(OFFSET($H$3,0,0,'Données projet'!$E$10+1,1))</f>
        <v>214.08106586177325</v>
      </c>
      <c r="AO8" s="62">
        <f t="shared" si="36"/>
        <v>505.10494826190097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61.524975437229386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61.524975437229386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61.524975437229386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61.524975437229386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61.524975437229386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61.524975437229386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61.524975437229386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61.524975437229386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1.85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6.7833333333333341</v>
      </c>
      <c r="H9" s="70">
        <f t="shared" si="1"/>
        <v>229.53333333333333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61.671998166077046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1.4921142857142857</v>
      </c>
      <c r="N9" s="14">
        <f>IF('Données projet'!$A$36&gt;35,N8+M9-V8,IF(A9&lt;'Données projet'!$A$36,$K$205^A9,IF(A9='Données projet'!$A$36,'Données projet'!$B$36,N8+M9-V8)))</f>
        <v>7.4703847014939635</v>
      </c>
      <c r="O9" s="14">
        <f>N9*VLOOKUP('Données projet'!$B$9,Paramètres!$A$1:$I$89,3,0)*VLOOKUP('Données projet'!$B$9,Paramètres!$A$1:$I$89,5,0)</f>
        <v>3.7991388437917699</v>
      </c>
      <c r="P9" s="14">
        <f t="shared" si="33"/>
        <v>1.498862786727656</v>
      </c>
      <c r="Q9" s="22">
        <f t="shared" si="2"/>
        <v>9.227352839821334</v>
      </c>
      <c r="R9" s="62">
        <f t="shared" si="0"/>
        <v>242.69134611543717</v>
      </c>
      <c r="S9" s="62">
        <f ca="1">AVERAGE(OFFSET($R$3,0,0,'Données projet'!$E$9+1,1))-AVERAGE(OFFSET($H$3,0,0,'Données projet'!$E$9+1,1))</f>
        <v>197.86205247300575</v>
      </c>
      <c r="T9" s="62">
        <f t="shared" si="34"/>
        <v>443.63798062057913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61.671998166077046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0.37302857142857143</v>
      </c>
      <c r="AI9" s="14">
        <f>IF('Données projet'!$A$62&gt;35,AI8+AH9-AQ8,IF(A9&lt;'Données projet'!$A$62,$AF$205^A9,IF(A9='Données projet'!$A$62,'Données projet'!$B$62,AI8+AH9-AQ8)))</f>
        <v>2.2766252383203391</v>
      </c>
      <c r="AJ9" s="14">
        <f>AI9*VLOOKUP('Données projet'!$B$10,Paramètres!$A$1:$I$89,3,0)*VLOOKUP('Données projet'!$B$10,Paramètres!$A$1:$I$89,5,0)</f>
        <v>1.0832182883928174</v>
      </c>
      <c r="AK9" s="14">
        <f t="shared" si="35"/>
        <v>0.49456924733105828</v>
      </c>
      <c r="AL9" s="22">
        <f t="shared" si="4"/>
        <v>2.7479799580524169</v>
      </c>
      <c r="AM9" s="62">
        <f t="shared" si="5"/>
        <v>236.21197323366826</v>
      </c>
      <c r="AN9" s="62">
        <f ca="1">AVERAGE(OFFSET($AM$3,0,0,'Données projet'!$E$10+1,1))-AVERAGE(OFFSET($H$3,0,0,'Données projet'!$E$10+1,1))</f>
        <v>214.08106586177325</v>
      </c>
      <c r="AO9" s="62">
        <f t="shared" si="36"/>
        <v>505.10494826190097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61.671998166077046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61.671998166077046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61.671998166077046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61.671998166077046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61.671998166077046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61.671998166077046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61.671998166077046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61.671998166077046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1.85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6.7833333333333341</v>
      </c>
      <c r="H10" s="70">
        <f t="shared" si="1"/>
        <v>229.53333333333333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61.816470379272779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10.444800000000001</v>
      </c>
      <c r="L10" s="13">
        <f>VLOOKUP(A10,'Données projet'!$A$35:$I$55,9,0)</f>
        <v>1.4921142857142857</v>
      </c>
      <c r="M10" s="13">
        <f t="array" ref="M10">INDEX(L:L,MIN(IF(ISNUMBER(L10:L206),ROW(L10:L206),"")))</f>
        <v>1.4921142857142857</v>
      </c>
      <c r="N10" s="14">
        <f>IF('Données projet'!$A$36&gt;35,N9+M10-V9,IF(A10&lt;'Données projet'!$A$36,$K$205^A10,IF(A10='Données projet'!$A$36,'Données projet'!$B$36,N9+M10-V9)))</f>
        <v>10.444800000000001</v>
      </c>
      <c r="O10" s="14">
        <f>N10*VLOOKUP('Données projet'!$B$9,Paramètres!$A$1:$I$89,3,0)*VLOOKUP('Données projet'!$B$9,Paramètres!$A$1:$I$89,5,0)</f>
        <v>5.3118074880000004</v>
      </c>
      <c r="P10" s="14">
        <f t="shared" si="33"/>
        <v>2.0154692887021191</v>
      </c>
      <c r="Q10" s="22">
        <f t="shared" si="2"/>
        <v>12.761673719422857</v>
      </c>
      <c r="R10" s="62">
        <f t="shared" si="0"/>
        <v>247.97762066564525</v>
      </c>
      <c r="S10" s="62">
        <f ca="1">AVERAGE(OFFSET($R$3,0,0,'Données projet'!$E$9+1,1))-AVERAGE(OFFSET($H$3,0,0,'Données projet'!$E$9+1,1))</f>
        <v>197.86205247300575</v>
      </c>
      <c r="T10" s="62">
        <f t="shared" si="34"/>
        <v>443.63798062057913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61.816470379272779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>
        <f>VLOOKUP(A10,'Données projet'!$A$61:$I$81,2,0)</f>
        <v>2.6112000000000002</v>
      </c>
      <c r="AG10" s="13">
        <f>VLOOKUP(A10,'Données projet'!$A$61:$I$81,9,0)</f>
        <v>0.37302857142857143</v>
      </c>
      <c r="AH10" s="13">
        <f t="array" ref="AH10">INDEX(AG:AG,MIN(IF(ISNUMBER(AG10:AG206),ROW(AG10:AG206),"")))</f>
        <v>0.37302857142857143</v>
      </c>
      <c r="AI10" s="14">
        <f>IF('Données projet'!$A$62&gt;35,AI9+AH10-AQ9,IF(A10&lt;'Données projet'!$A$62,$AF$205^A10,IF(A10='Données projet'!$A$62,'Données projet'!$B$62,AI9+AH10-AQ9)))</f>
        <v>2.6112000000000002</v>
      </c>
      <c r="AJ10" s="14">
        <f>AI10*VLOOKUP('Données projet'!$B$10,Paramètres!$A$1:$I$89,3,0)*VLOOKUP('Données projet'!$B$10,Paramètres!$A$1:$I$89,5,0)</f>
        <v>1.2424089600000001</v>
      </c>
      <c r="AK10" s="14">
        <f t="shared" si="35"/>
        <v>0.55826993898732602</v>
      </c>
      <c r="AL10" s="22">
        <f t="shared" si="4"/>
        <v>3.1361824157362594</v>
      </c>
      <c r="AM10" s="62">
        <f t="shared" si="5"/>
        <v>238.35212936195867</v>
      </c>
      <c r="AN10" s="62">
        <f ca="1">AVERAGE(OFFSET($AM$3,0,0,'Données projet'!$E$10+1,1))-AVERAGE(OFFSET($H$3,0,0,'Données projet'!$E$10+1,1))</f>
        <v>214.08106586177325</v>
      </c>
      <c r="AO10" s="62">
        <f t="shared" si="36"/>
        <v>505.10494826190097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61.816470379272779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61.816470379272779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61.816470379272779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61.816470379272779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61.816470379272779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61.816470379272779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61.816470379272779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61.816470379272779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1.85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6.7833333333333341</v>
      </c>
      <c r="H11" s="70">
        <f t="shared" si="1"/>
        <v>229.53333333333333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61.958436322561049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33.945599999999999</v>
      </c>
      <c r="L11" s="13">
        <f>VLOOKUP(A11,'Données projet'!$A$35:$I$55,9,0)</f>
        <v>23.500799999999998</v>
      </c>
      <c r="M11" s="13">
        <f t="array" ref="M11">INDEX(L:L,MIN(IF(ISNUMBER(L11:L207),ROW(L11:L207),"")))</f>
        <v>23.500799999999998</v>
      </c>
      <c r="N11" s="14">
        <f>IF('Données projet'!$A$36&gt;35,N10+M11-V10,IF(A11&lt;'Données projet'!$A$36,$K$205^A11,IF(A11='Données projet'!$A$36,'Données projet'!$B$36,N10+M11-V10)))</f>
        <v>33.945599999999999</v>
      </c>
      <c r="O11" s="14">
        <f>N11*VLOOKUP('Données projet'!$B$9,Paramètres!$A$1:$I$89,3,0)*VLOOKUP('Données projet'!$B$9,Paramètres!$A$1:$I$89,5,0)</f>
        <v>17.263374335999998</v>
      </c>
      <c r="P11" s="14">
        <f t="shared" si="33"/>
        <v>5.7105287533540103</v>
      </c>
      <c r="Q11" s="22">
        <f t="shared" si="2"/>
        <v>40.012881213958231</v>
      </c>
      <c r="R11" s="62">
        <f t="shared" si="0"/>
        <v>276.97159217445989</v>
      </c>
      <c r="S11" s="62">
        <f ca="1">AVERAGE(OFFSET($R$3,0,0,'Données projet'!$E$9+1,1))-AVERAGE(OFFSET($H$3,0,0,'Données projet'!$E$9+1,1))</f>
        <v>197.86205247300575</v>
      </c>
      <c r="T11" s="62">
        <f t="shared" si="34"/>
        <v>443.63798062057913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61.958436322561049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26.111999999999998</v>
      </c>
      <c r="AG11" s="13">
        <f>VLOOKUP(A11,'Données projet'!$A$61:$I$81,9,0)</f>
        <v>23.500799999999998</v>
      </c>
      <c r="AH11" s="13">
        <f t="array" ref="AH11">INDEX(AG:AG,MIN(IF(ISNUMBER(AG11:AG207),ROW(AG11:AG207),"")))</f>
        <v>23.500799999999998</v>
      </c>
      <c r="AI11" s="14">
        <f>IF('Données projet'!$A$62&gt;35,AI10+AH11-AQ10,IF(A11&lt;'Données projet'!$A$62,$AF$205^A11,IF(A11='Données projet'!$A$62,'Données projet'!$B$62,AI10+AH11-AQ10)))</f>
        <v>26.111999999999998</v>
      </c>
      <c r="AJ11" s="14">
        <f>AI11*VLOOKUP('Données projet'!$B$10,Paramètres!$A$1:$I$89,3,0)*VLOOKUP('Données projet'!$B$10,Paramètres!$A$1:$I$89,5,0)</f>
        <v>12.4240896</v>
      </c>
      <c r="AK11" s="14">
        <f t="shared" si="35"/>
        <v>4.2701609349742444</v>
      </c>
      <c r="AL11" s="22">
        <f t="shared" si="4"/>
        <v>29.075819681746808</v>
      </c>
      <c r="AM11" s="62">
        <f t="shared" si="5"/>
        <v>266.03453064224846</v>
      </c>
      <c r="AN11" s="62">
        <f ca="1">AVERAGE(OFFSET($AM$3,0,0,'Données projet'!$E$10+1,1))-AVERAGE(OFFSET($H$3,0,0,'Données projet'!$E$10+1,1))</f>
        <v>214.08106586177325</v>
      </c>
      <c r="AO11" s="62">
        <f t="shared" si="36"/>
        <v>505.10494826190097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61.958436322561049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61.958436322561049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61.958436322561049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61.958436322561049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61.958436322561049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61.958436322561049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61.958436322561049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61.958436322561049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1.85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6.7833333333333341</v>
      </c>
      <c r="H12" s="70">
        <f t="shared" si="1"/>
        <v>229.53333333333333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62.097939474121567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60.057600000000008</v>
      </c>
      <c r="L12" s="13">
        <f>VLOOKUP(A12,'Données projet'!$A$35:$I$55,9,0)</f>
        <v>26.112000000000009</v>
      </c>
      <c r="M12" s="13">
        <f t="array" ref="M12">INDEX(L:L,MIN(IF(ISNUMBER(L12:L208),ROW(L12:L208),"")))</f>
        <v>26.112000000000009</v>
      </c>
      <c r="N12" s="14">
        <f>IF('Données projet'!$A$36&gt;35,N11+M12-V11,IF(A12&lt;'Données projet'!$A$36,$K$205^A12,IF(A12='Données projet'!$A$36,'Données projet'!$B$36,N11+M12-V11)))</f>
        <v>60.057600000000008</v>
      </c>
      <c r="O12" s="14">
        <f>N12*VLOOKUP('Données projet'!$B$9,Paramètres!$A$1:$I$89,3,0)*VLOOKUP('Données projet'!$B$9,Paramètres!$A$1:$I$89,5,0)</f>
        <v>30.542893056000004</v>
      </c>
      <c r="P12" s="14">
        <f t="shared" si="33"/>
        <v>9.4540673622546034</v>
      </c>
      <c r="Q12" s="22">
        <f t="shared" si="2"/>
        <v>69.661372728460108</v>
      </c>
      <c r="R12" s="62">
        <f t="shared" si="0"/>
        <v>308.35381746690587</v>
      </c>
      <c r="S12" s="62">
        <f ca="1">AVERAGE(OFFSET($R$3,0,0,'Données projet'!$E$9+1,1))-AVERAGE(OFFSET($H$3,0,0,'Données projet'!$E$9+1,1))</f>
        <v>197.86205247300575</v>
      </c>
      <c r="T12" s="62">
        <f t="shared" si="34"/>
        <v>443.63798062057913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62.097939474121567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52.223999999999997</v>
      </c>
      <c r="AG12" s="13">
        <f>VLOOKUP(A12,'Données projet'!$A$61:$I$81,9,0)</f>
        <v>26.111999999999998</v>
      </c>
      <c r="AH12" s="13">
        <f t="array" ref="AH12">INDEX(AG:AG,MIN(IF(ISNUMBER(AG12:AG208),ROW(AG12:AG208),"")))</f>
        <v>26.111999999999998</v>
      </c>
      <c r="AI12" s="14">
        <f>IF('Données projet'!$A$62&gt;35,AI11+AH12-AQ11,IF(A12&lt;'Données projet'!$A$62,$AF$205^A12,IF(A12='Données projet'!$A$62,'Données projet'!$B$62,AI11+AH12-AQ11)))</f>
        <v>52.223999999999997</v>
      </c>
      <c r="AJ12" s="14">
        <f>AI12*VLOOKUP('Données projet'!$B$10,Paramètres!$A$1:$I$89,3,0)*VLOOKUP('Données projet'!$B$10,Paramètres!$A$1:$I$89,5,0)</f>
        <v>24.848179200000001</v>
      </c>
      <c r="AK12" s="14">
        <f t="shared" si="35"/>
        <v>7.8783332497086898</v>
      </c>
      <c r="AL12" s="22">
        <f t="shared" si="4"/>
        <v>56.998675849909297</v>
      </c>
      <c r="AM12" s="62">
        <f t="shared" si="5"/>
        <v>295.69112058835503</v>
      </c>
      <c r="AN12" s="62">
        <f ca="1">AVERAGE(OFFSET($AM$3,0,0,'Données projet'!$E$10+1,1))-AVERAGE(OFFSET($H$3,0,0,'Données projet'!$E$10+1,1))</f>
        <v>214.08106586177325</v>
      </c>
      <c r="AO12" s="62">
        <f t="shared" si="36"/>
        <v>505.10494826190097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62.097939474121567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62.097939474121567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62.097939474121567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62.097939474121567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62.097939474121567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62.097939474121567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62.097939474121567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62.097939474121567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1.85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6.7833333333333341</v>
      </c>
      <c r="H13" s="70">
        <f t="shared" si="1"/>
        <v>229.53333333333333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62.235022557884832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88.780799999999999</v>
      </c>
      <c r="L13" s="13">
        <f>VLOOKUP(A13,'Données projet'!$A$35:$I$55,9,0)</f>
        <v>28.723199999999991</v>
      </c>
      <c r="M13" s="13">
        <f t="array" ref="M13">INDEX(L:L,MIN(IF(ISNUMBER(L13:L209),ROW(L13:L209),"")))</f>
        <v>28.723199999999991</v>
      </c>
      <c r="N13" s="14">
        <f>IF('Données projet'!$A$36&gt;35,N12+M13-V12,IF(A13&lt;'Données projet'!$A$36,$K$205^A13,IF(A13='Données projet'!$A$36,'Données projet'!$B$36,N12+M13-V12)))</f>
        <v>88.780799999999999</v>
      </c>
      <c r="O13" s="14">
        <f>N13*VLOOKUP('Données projet'!$B$9,Paramètres!$A$1:$I$89,3,0)*VLOOKUP('Données projet'!$B$9,Paramètres!$A$1:$I$89,5,0)</f>
        <v>45.150363648000003</v>
      </c>
      <c r="P13" s="14">
        <f t="shared" si="33"/>
        <v>13.353980804049453</v>
      </c>
      <c r="Q13" s="22">
        <f t="shared" si="2"/>
        <v>101.89506658731945</v>
      </c>
      <c r="R13" s="62">
        <f t="shared" si="0"/>
        <v>342.31237152178608</v>
      </c>
      <c r="S13" s="62">
        <f ca="1">AVERAGE(OFFSET($R$3,0,0,'Données projet'!$E$9+1,1))-AVERAGE(OFFSET($H$3,0,0,'Données projet'!$E$9+1,1))</f>
        <v>197.86205247300575</v>
      </c>
      <c r="T13" s="62">
        <f t="shared" si="34"/>
        <v>443.63798062057913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62.235022557884832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86.169599999999988</v>
      </c>
      <c r="AG13" s="13">
        <f>VLOOKUP(A13,'Données projet'!$A$61:$I$81,9,0)</f>
        <v>33.945599999999992</v>
      </c>
      <c r="AH13" s="13">
        <f t="array" ref="AH13">INDEX(AG:AG,MIN(IF(ISNUMBER(AG13:AG209),ROW(AG13:AG209),"")))</f>
        <v>33.945599999999992</v>
      </c>
      <c r="AI13" s="14">
        <f>IF('Données projet'!$A$62&gt;35,AI12+AH13-AQ12,IF(A13&lt;'Données projet'!$A$62,$AF$205^A13,IF(A13='Données projet'!$A$62,'Données projet'!$B$62,AI12+AH13-AQ12)))</f>
        <v>86.169599999999988</v>
      </c>
      <c r="AJ13" s="14">
        <f>AI13*VLOOKUP('Données projet'!$B$10,Paramètres!$A$1:$I$89,3,0)*VLOOKUP('Données projet'!$B$10,Paramètres!$A$1:$I$89,5,0)</f>
        <v>40.999495679999995</v>
      </c>
      <c r="AK13" s="14">
        <f t="shared" si="35"/>
        <v>12.263181623514088</v>
      </c>
      <c r="AL13" s="22">
        <f t="shared" si="4"/>
        <v>92.765829636953683</v>
      </c>
      <c r="AM13" s="62">
        <f t="shared" si="5"/>
        <v>333.18313457142028</v>
      </c>
      <c r="AN13" s="62">
        <f ca="1">AVERAGE(OFFSET($AM$3,0,0,'Données projet'!$E$10+1,1))-AVERAGE(OFFSET($H$3,0,0,'Données projet'!$E$10+1,1))</f>
        <v>214.08106586177325</v>
      </c>
      <c r="AO13" s="62">
        <f t="shared" si="36"/>
        <v>505.10494826190097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62.235022557884832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62.235022557884832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62.235022557884832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62.235022557884832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62.235022557884832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62.235022557884832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62.235022557884832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62.235022557884832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1.85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6.7833333333333341</v>
      </c>
      <c r="H14" s="70">
        <f t="shared" si="1"/>
        <v>229.53333333333333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62.369727556616667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117.50399999999999</v>
      </c>
      <c r="L14" s="13">
        <f>VLOOKUP(A14,'Données projet'!$A$35:$I$55,9,0)</f>
        <v>28.723199999999991</v>
      </c>
      <c r="M14" s="13">
        <f t="array" ref="M14">INDEX(L:L,MIN(IF(ISNUMBER(L14:L210),ROW(L14:L210),"")))</f>
        <v>28.723199999999991</v>
      </c>
      <c r="N14" s="14">
        <f>IF('Données projet'!$A$36&gt;35,N13+M14-V13,IF(A14&lt;'Données projet'!$A$36,$K$205^A14,IF(A14='Données projet'!$A$36,'Données projet'!$B$36,N13+M14-V13)))</f>
        <v>117.50399999999999</v>
      </c>
      <c r="O14" s="14">
        <f>N14*VLOOKUP('Données projet'!$B$9,Paramètres!$A$1:$I$89,3,0)*VLOOKUP('Données projet'!$B$9,Paramètres!$A$1:$I$89,5,0)</f>
        <v>59.757834240000001</v>
      </c>
      <c r="P14" s="14">
        <f t="shared" si="33"/>
        <v>17.10702750647841</v>
      </c>
      <c r="Q14" s="22">
        <f t="shared" si="2"/>
        <v>133.87296754178323</v>
      </c>
      <c r="R14" s="62">
        <f t="shared" si="0"/>
        <v>376.00641302715547</v>
      </c>
      <c r="S14" s="62">
        <f ca="1">AVERAGE(OFFSET($R$3,0,0,'Données projet'!$E$9+1,1))-AVERAGE(OFFSET($H$3,0,0,'Données projet'!$E$9+1,1))</f>
        <v>197.86205247300575</v>
      </c>
      <c r="T14" s="62">
        <f t="shared" si="34"/>
        <v>443.63798062057913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62.369727556616667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120.11520000000002</v>
      </c>
      <c r="AG14" s="13">
        <f>VLOOKUP(A14,'Données projet'!$A$61:$I$81,9,0)</f>
        <v>33.945600000000027</v>
      </c>
      <c r="AH14" s="13">
        <f t="array" ref="AH14">INDEX(AG:AG,MIN(IF(ISNUMBER(AG14:AG210),ROW(AG14:AG210),"")))</f>
        <v>33.945600000000027</v>
      </c>
      <c r="AI14" s="14">
        <f>IF('Données projet'!$A$62&gt;35,AI13+AH14-AQ13,IF(A14&lt;'Données projet'!$A$62,$AF$205^A14,IF(A14='Données projet'!$A$62,'Données projet'!$B$62,AI13+AH14-AQ13)))</f>
        <v>120.11520000000002</v>
      </c>
      <c r="AJ14" s="14">
        <f>AI14*VLOOKUP('Données projet'!$B$10,Paramètres!$A$1:$I$89,3,0)*VLOOKUP('Données projet'!$B$10,Paramètres!$A$1:$I$89,5,0)</f>
        <v>57.150812160000008</v>
      </c>
      <c r="AK14" s="14">
        <f t="shared" si="35"/>
        <v>16.445877961912103</v>
      </c>
      <c r="AL14" s="22">
        <f t="shared" si="4"/>
        <v>128.18090196233024</v>
      </c>
      <c r="AM14" s="62">
        <f t="shared" si="5"/>
        <v>370.31434744770252</v>
      </c>
      <c r="AN14" s="62">
        <f ca="1">AVERAGE(OFFSET($AM$3,0,0,'Données projet'!$E$10+1,1))-AVERAGE(OFFSET($H$3,0,0,'Données projet'!$E$10+1,1))</f>
        <v>214.08106586177325</v>
      </c>
      <c r="AO14" s="62">
        <f t="shared" si="36"/>
        <v>505.10494826190097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62.369727556616667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62.369727556616667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62.369727556616667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62.369727556616667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62.369727556616667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62.369727556616667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62.369727556616667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62.369727556616667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1.85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6.7833333333333341</v>
      </c>
      <c r="H15" s="70">
        <f t="shared" si="1"/>
        <v>229.53333333333333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62.502095724775771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146.22719999999998</v>
      </c>
      <c r="L15" s="13">
        <f>VLOOKUP(A15,'Données projet'!$A$35:$I$55,9,0)</f>
        <v>28.723199999999991</v>
      </c>
      <c r="M15" s="13">
        <f t="array" ref="M15">INDEX(L:L,MIN(IF(ISNUMBER(L15:L211),ROW(L15:L211),"")))</f>
        <v>28.723199999999991</v>
      </c>
      <c r="N15" s="14">
        <f>IF('Données projet'!$A$36&gt;35,N14+M15-V14,IF(A15&lt;'Données projet'!$A$36,$K$205^A15,IF(A15='Données projet'!$A$36,'Données projet'!$B$36,N14+M15-V14)))</f>
        <v>146.22719999999998</v>
      </c>
      <c r="O15" s="14">
        <f>N15*VLOOKUP('Données projet'!$B$9,Paramètres!$A$1:$I$89,3,0)*VLOOKUP('Données projet'!$B$9,Paramètres!$A$1:$I$89,5,0)</f>
        <v>74.365304832000007</v>
      </c>
      <c r="P15" s="14">
        <f t="shared" si="33"/>
        <v>20.753670494804563</v>
      </c>
      <c r="Q15" s="22">
        <f t="shared" si="2"/>
        <v>165.66554869418462</v>
      </c>
      <c r="R15" s="62">
        <f t="shared" si="0"/>
        <v>409.50656635169582</v>
      </c>
      <c r="S15" s="62">
        <f ca="1">AVERAGE(OFFSET($R$3,0,0,'Données projet'!$E$9+1,1))-AVERAGE(OFFSET($H$3,0,0,'Données projet'!$E$9+1,1))</f>
        <v>197.86205247300575</v>
      </c>
      <c r="T15" s="62">
        <f t="shared" si="34"/>
        <v>443.63798062057913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62.502095724775771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154.0608</v>
      </c>
      <c r="AG15" s="13">
        <f>VLOOKUP(A15,'Données projet'!$A$61:$I$81,9,0)</f>
        <v>33.945599999999985</v>
      </c>
      <c r="AH15" s="13">
        <f t="array" ref="AH15">INDEX(AG:AG,MIN(IF(ISNUMBER(AG15:AG211),ROW(AG15:AG211),"")))</f>
        <v>33.945599999999985</v>
      </c>
      <c r="AI15" s="14">
        <f>IF('Données projet'!$A$62&gt;35,AI14+AH15-AQ14,IF(A15&lt;'Données projet'!$A$62,$AF$205^A15,IF(A15='Données projet'!$A$62,'Données projet'!$B$62,AI14+AH15-AQ14)))</f>
        <v>154.0608</v>
      </c>
      <c r="AJ15" s="14">
        <f>AI15*VLOOKUP('Données projet'!$B$10,Paramètres!$A$1:$I$89,3,0)*VLOOKUP('Données projet'!$B$10,Paramètres!$A$1:$I$89,5,0)</f>
        <v>73.302128639999992</v>
      </c>
      <c r="AK15" s="14">
        <f t="shared" si="35"/>
        <v>20.491279665754064</v>
      </c>
      <c r="AL15" s="22">
        <f t="shared" si="4"/>
        <v>163.35685279918832</v>
      </c>
      <c r="AM15" s="62">
        <f t="shared" si="5"/>
        <v>407.19787045669949</v>
      </c>
      <c r="AN15" s="62">
        <f ca="1">AVERAGE(OFFSET($AM$3,0,0,'Données projet'!$E$10+1,1))-AVERAGE(OFFSET($H$3,0,0,'Données projet'!$E$10+1,1))</f>
        <v>214.08106586177325</v>
      </c>
      <c r="AO15" s="62">
        <f t="shared" si="36"/>
        <v>505.10494826190097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62.502095724775771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62.502095724775771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62.502095724775771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62.502095724775771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62.502095724775771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62.502095724775771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62.502095724775771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62.502095724775771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1.85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6.7833333333333341</v>
      </c>
      <c r="H16" s="70">
        <f t="shared" si="1"/>
        <v>229.53333333333333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62.632167601148197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172.33919999999998</v>
      </c>
      <c r="L16" s="13">
        <f>VLOOKUP(A16,'Données projet'!$A$35:$I$55,9,0)</f>
        <v>26.111999999999995</v>
      </c>
      <c r="M16" s="13">
        <f t="array" ref="M16">INDEX(L:L,MIN(IF(ISNUMBER(L16:L212),ROW(L16:L212),"")))</f>
        <v>26.111999999999995</v>
      </c>
      <c r="N16" s="14">
        <f>IF('Données projet'!$A$36&gt;35,N15+M16-V15,IF(A16&lt;'Données projet'!$A$36,$K$205^A16,IF(A16='Données projet'!$A$36,'Données projet'!$B$36,N15+M16-V15)))</f>
        <v>172.33919999999998</v>
      </c>
      <c r="O16" s="14">
        <f>N16*VLOOKUP('Données projet'!$B$9,Paramètres!$A$1:$I$89,3,0)*VLOOKUP('Données projet'!$B$9,Paramètres!$A$1:$I$89,5,0)</f>
        <v>87.644823551999991</v>
      </c>
      <c r="P16" s="14">
        <f t="shared" si="33"/>
        <v>23.996339514110101</v>
      </c>
      <c r="Q16" s="22">
        <f t="shared" si="2"/>
        <v>194.44169234014171</v>
      </c>
      <c r="R16" s="62">
        <f t="shared" si="0"/>
        <v>439.98186243324062</v>
      </c>
      <c r="S16" s="62">
        <f ca="1">AVERAGE(OFFSET($R$3,0,0,'Données projet'!$E$9+1,1))-AVERAGE(OFFSET($H$3,0,0,'Données projet'!$E$9+1,1))</f>
        <v>197.86205247300575</v>
      </c>
      <c r="T16" s="62">
        <f t="shared" si="34"/>
        <v>443.63798062057913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62.632167601148197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190.61759999999998</v>
      </c>
      <c r="AG16" s="13">
        <f>VLOOKUP(A16,'Données projet'!$A$61:$I$81,9,0)</f>
        <v>36.556799999999981</v>
      </c>
      <c r="AH16" s="13">
        <f t="array" ref="AH16">INDEX(AG:AG,MIN(IF(ISNUMBER(AG16:AG212),ROW(AG16:AG212),"")))</f>
        <v>36.556799999999981</v>
      </c>
      <c r="AI16" s="14">
        <f>IF('Données projet'!$A$62&gt;35,AI15+AH16-AQ15,IF(A16&lt;'Données projet'!$A$62,$AF$205^A16,IF(A16='Données projet'!$A$62,'Données projet'!$B$62,AI15+AH16-AQ15)))</f>
        <v>190.61759999999998</v>
      </c>
      <c r="AJ16" s="14">
        <f>AI16*VLOOKUP('Données projet'!$B$10,Paramètres!$A$1:$I$89,3,0)*VLOOKUP('Données projet'!$B$10,Paramètres!$A$1:$I$89,5,0)</f>
        <v>90.695854079999989</v>
      </c>
      <c r="AK16" s="14">
        <f t="shared" si="35"/>
        <v>24.732972940221558</v>
      </c>
      <c r="AL16" s="22">
        <f t="shared" si="4"/>
        <v>201.03854039355255</v>
      </c>
      <c r="AM16" s="62">
        <f t="shared" si="5"/>
        <v>446.57871048665152</v>
      </c>
      <c r="AN16" s="62">
        <f ca="1">AVERAGE(OFFSET($AM$3,0,0,'Données projet'!$E$10+1,1))-AVERAGE(OFFSET($H$3,0,0,'Données projet'!$E$10+1,1))</f>
        <v>214.08106586177325</v>
      </c>
      <c r="AO16" s="62">
        <f t="shared" si="36"/>
        <v>505.10494826190097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62.632167601148197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62.632167601148197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62.632167601148197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62.632167601148197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62.632167601148197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62.632167601148197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62.632167601148197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62.632167601148197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1.85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6.7833333333333341</v>
      </c>
      <c r="H17" s="70">
        <f t="shared" si="1"/>
        <v>229.53333333333333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62.759983021262727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198.4512</v>
      </c>
      <c r="L17" s="13">
        <f>VLOOKUP(A17,'Données projet'!$A$35:$I$55,9,0)</f>
        <v>26.112000000000023</v>
      </c>
      <c r="M17" s="13">
        <f t="array" ref="M17">INDEX(L:L,MIN(IF(ISNUMBER(L17:L213),ROW(L17:L213),"")))</f>
        <v>26.112000000000023</v>
      </c>
      <c r="N17" s="14">
        <f>IF('Données projet'!$A$36&gt;35,N16+M17-V16,IF(A17&lt;'Données projet'!$A$36,$K$205^A17,IF(A17='Données projet'!$A$36,'Données projet'!$B$36,N16+M17-V16)))</f>
        <v>198.4512</v>
      </c>
      <c r="O17" s="14">
        <f>N17*VLOOKUP('Données projet'!$B$9,Paramètres!$A$1:$I$89,3,0)*VLOOKUP('Données projet'!$B$9,Paramètres!$A$1:$I$89,5,0)</f>
        <v>100.92434227200002</v>
      </c>
      <c r="P17" s="14">
        <f t="shared" si="33"/>
        <v>27.182091287079452</v>
      </c>
      <c r="Q17" s="22">
        <f t="shared" si="2"/>
        <v>223.11870511539675</v>
      </c>
      <c r="R17" s="62">
        <f t="shared" si="0"/>
        <v>470.34975397113789</v>
      </c>
      <c r="S17" s="62">
        <f ca="1">AVERAGE(OFFSET($R$3,0,0,'Données projet'!$E$9+1,1))-AVERAGE(OFFSET($H$3,0,0,'Données projet'!$E$9+1,1))</f>
        <v>197.86205247300575</v>
      </c>
      <c r="T17" s="62">
        <f t="shared" si="34"/>
        <v>443.63798062057913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62.759983021262727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224.56319999999999</v>
      </c>
      <c r="AG17" s="13">
        <f>VLOOKUP(A17,'Données projet'!$A$61:$I$81,9,0)</f>
        <v>33.945600000000013</v>
      </c>
      <c r="AH17" s="13">
        <f t="array" ref="AH17">INDEX(AG:AG,MIN(IF(ISNUMBER(AG17:AG213),ROW(AG17:AG213),"")))</f>
        <v>33.945600000000013</v>
      </c>
      <c r="AI17" s="14">
        <f>IF('Données projet'!$A$62&gt;35,AI16+AH17-AQ16,IF(A17&lt;'Données projet'!$A$62,$AF$205^A17,IF(A17='Données projet'!$A$62,'Données projet'!$B$62,AI16+AH17-AQ16)))</f>
        <v>224.56319999999999</v>
      </c>
      <c r="AJ17" s="14">
        <f>AI17*VLOOKUP('Données projet'!$B$10,Paramètres!$A$1:$I$89,3,0)*VLOOKUP('Données projet'!$B$10,Paramètres!$A$1:$I$89,5,0)</f>
        <v>106.84717056000001</v>
      </c>
      <c r="AK17" s="14">
        <f t="shared" si="35"/>
        <v>28.586900802873693</v>
      </c>
      <c r="AL17" s="22">
        <f t="shared" si="4"/>
        <v>235.88100762367171</v>
      </c>
      <c r="AM17" s="62">
        <f t="shared" si="5"/>
        <v>483.11205647941284</v>
      </c>
      <c r="AN17" s="62">
        <f ca="1">AVERAGE(OFFSET($AM$3,0,0,'Données projet'!$E$10+1,1))-AVERAGE(OFFSET($H$3,0,0,'Données projet'!$E$10+1,1))</f>
        <v>214.08106586177325</v>
      </c>
      <c r="AO17" s="62">
        <f t="shared" si="36"/>
        <v>505.10494826190097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62.759983021262727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62.759983021262727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62.759983021262727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62.759983021262727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62.759983021262727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62.759983021262727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62.759983021262727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62.759983021262727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1.85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6.7833333333333341</v>
      </c>
      <c r="H18" s="70">
        <f t="shared" si="1"/>
        <v>229.53333333333333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62.885581129590726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224.56319999999999</v>
      </c>
      <c r="L18" s="13">
        <f>VLOOKUP(A18,'Données projet'!$A$35:$I$55,9,0)</f>
        <v>26.111999999999995</v>
      </c>
      <c r="M18" s="13">
        <f t="array" ref="M18">INDEX(L:L,MIN(IF(ISNUMBER(L18:L214),ROW(L18:L214),"")))</f>
        <v>26.111999999999995</v>
      </c>
      <c r="N18" s="14">
        <f>IF('Données projet'!$A$36&gt;35,N17+M18-V17,IF(A18&lt;'Données projet'!$A$36,$K$205^A18,IF(A18='Données projet'!$A$36,'Données projet'!$B$36,N17+M18-V17)))</f>
        <v>224.56319999999999</v>
      </c>
      <c r="O18" s="14">
        <f>N18*VLOOKUP('Données projet'!$B$9,Paramètres!$A$1:$I$89,3,0)*VLOOKUP('Données projet'!$B$9,Paramètres!$A$1:$I$89,5,0)</f>
        <v>114.20386099199999</v>
      </c>
      <c r="P18" s="14">
        <f t="shared" si="33"/>
        <v>30.319274712160997</v>
      </c>
      <c r="Q18" s="22">
        <f t="shared" si="2"/>
        <v>251.71112801808036</v>
      </c>
      <c r="R18" s="62">
        <f t="shared" si="0"/>
        <v>500.62492549324634</v>
      </c>
      <c r="S18" s="62">
        <f ca="1">AVERAGE(OFFSET($R$3,0,0,'Données projet'!$E$9+1,1))-AVERAGE(OFFSET($H$3,0,0,'Données projet'!$E$9+1,1))</f>
        <v>197.86205247300575</v>
      </c>
      <c r="T18" s="62">
        <f t="shared" si="34"/>
        <v>443.63798062057913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62.885581129590726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258.50880000000001</v>
      </c>
      <c r="AG18" s="13">
        <f>VLOOKUP(A18,'Données projet'!$A$61:$I$81,9,0)</f>
        <v>33.945600000000013</v>
      </c>
      <c r="AH18" s="13">
        <f t="array" ref="AH18">INDEX(AG:AG,MIN(IF(ISNUMBER(AG18:AG214),ROW(AG18:AG214),"")))</f>
        <v>33.945600000000013</v>
      </c>
      <c r="AI18" s="14">
        <f>IF('Données projet'!$A$62&gt;35,AI17+AH18-AQ17,IF(A18&lt;'Données projet'!$A$62,$AF$205^A18,IF(A18='Données projet'!$A$62,'Données projet'!$B$62,AI17+AH18-AQ17)))</f>
        <v>258.50880000000001</v>
      </c>
      <c r="AJ18" s="14">
        <f>AI18*VLOOKUP('Données projet'!$B$10,Paramètres!$A$1:$I$89,3,0)*VLOOKUP('Données projet'!$B$10,Paramètres!$A$1:$I$89,5,0)</f>
        <v>122.99848704000001</v>
      </c>
      <c r="AK18" s="14">
        <f t="shared" si="35"/>
        <v>32.373339451444565</v>
      </c>
      <c r="AL18" s="22">
        <f t="shared" si="4"/>
        <v>270.60593113926592</v>
      </c>
      <c r="AM18" s="62">
        <f t="shared" si="5"/>
        <v>519.51972861443187</v>
      </c>
      <c r="AN18" s="62">
        <f ca="1">AVERAGE(OFFSET($AM$3,0,0,'Données projet'!$E$10+1,1))-AVERAGE(OFFSET($H$3,0,0,'Données projet'!$E$10+1,1))</f>
        <v>214.08106586177325</v>
      </c>
      <c r="AO18" s="62">
        <f t="shared" si="36"/>
        <v>505.10494826190097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62.885581129590726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62.885581129590726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62.885581129590726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62.885581129590726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62.885581129590726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62.885581129590726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62.885581129590726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62.885581129590726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1.85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6.7833333333333341</v>
      </c>
      <c r="H19" s="70">
        <f t="shared" si="1"/>
        <v>229.53333333333333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63.009000391534542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248.06400000000002</v>
      </c>
      <c r="L19" s="13">
        <f>VLOOKUP(A19,'Données projet'!$A$35:$I$55,9,0)</f>
        <v>23.500800000000027</v>
      </c>
      <c r="M19" s="13">
        <f t="array" ref="M19">INDEX(L:L,MIN(IF(ISNUMBER(L19:L215),ROW(L19:L215),"")))</f>
        <v>23.500800000000027</v>
      </c>
      <c r="N19" s="14">
        <f>IF('Données projet'!$A$36&gt;35,N18+M19-V18,IF(A19&lt;'Données projet'!$A$36,$K$205^A19,IF(A19='Données projet'!$A$36,'Données projet'!$B$36,N18+M19-V18)))</f>
        <v>248.06400000000002</v>
      </c>
      <c r="O19" s="14">
        <f>N19*VLOOKUP('Données projet'!$B$9,Paramètres!$A$1:$I$89,3,0)*VLOOKUP('Données projet'!$B$9,Paramètres!$A$1:$I$89,5,0)</f>
        <v>126.15542784000003</v>
      </c>
      <c r="P19" s="14">
        <f t="shared" si="33"/>
        <v>33.106445444089417</v>
      </c>
      <c r="Q19" s="22">
        <f t="shared" si="2"/>
        <v>277.3810959697891</v>
      </c>
      <c r="R19" s="62">
        <f t="shared" si="0"/>
        <v>527.9696529609713</v>
      </c>
      <c r="S19" s="62">
        <f ca="1">AVERAGE(OFFSET($R$3,0,0,'Données projet'!$E$9+1,1))-AVERAGE(OFFSET($H$3,0,0,'Données projet'!$E$9+1,1))</f>
        <v>197.86205247300575</v>
      </c>
      <c r="T19" s="62">
        <f t="shared" si="34"/>
        <v>443.63798062057913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63.009000391534542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287.23200000000003</v>
      </c>
      <c r="AG19" s="13">
        <f>VLOOKUP(A19,'Données projet'!$A$61:$I$81,9,0)</f>
        <v>28.72320000000002</v>
      </c>
      <c r="AH19" s="13">
        <f t="array" ref="AH19">INDEX(AG:AG,MIN(IF(ISNUMBER(AG19:AG215),ROW(AG19:AG215),"")))</f>
        <v>28.72320000000002</v>
      </c>
      <c r="AI19" s="14">
        <f>IF('Données projet'!$A$62&gt;35,AI18+AH19-AQ18,IF(A19&lt;'Données projet'!$A$62,$AF$205^A19,IF(A19='Données projet'!$A$62,'Données projet'!$B$62,AI18+AH19-AQ18)))</f>
        <v>287.23200000000003</v>
      </c>
      <c r="AJ19" s="14">
        <f>AI19*VLOOKUP('Données projet'!$B$10,Paramètres!$A$1:$I$89,3,0)*VLOOKUP('Données projet'!$B$10,Paramètres!$A$1:$I$89,5,0)</f>
        <v>136.66498560000002</v>
      </c>
      <c r="AK19" s="14">
        <f t="shared" si="35"/>
        <v>35.531931791310342</v>
      </c>
      <c r="AL19" s="22">
        <f t="shared" si="4"/>
        <v>299.90963112319884</v>
      </c>
      <c r="AM19" s="62">
        <f t="shared" si="5"/>
        <v>550.49818811438104</v>
      </c>
      <c r="AN19" s="62">
        <f ca="1">AVERAGE(OFFSET($AM$3,0,0,'Données projet'!$E$10+1,1))-AVERAGE(OFFSET($H$3,0,0,'Données projet'!$E$10+1,1))</f>
        <v>214.08106586177325</v>
      </c>
      <c r="AO19" s="62">
        <f t="shared" si="36"/>
        <v>505.10494826190097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63.009000391534542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63.009000391534542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63.009000391534542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63.009000391534542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63.009000391534542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63.009000391534542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63.009000391534542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63.009000391534542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1.85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6.7833333333333341</v>
      </c>
      <c r="H20" s="70">
        <f t="shared" si="1"/>
        <v>229.53333333333333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63.130278605207764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268.95359999999999</v>
      </c>
      <c r="L20" s="13">
        <f>VLOOKUP(A20,'Données projet'!$A$35:$I$55,9,0)</f>
        <v>20.889599999999973</v>
      </c>
      <c r="M20" s="13">
        <f t="array" ref="M20">INDEX(L:L,MIN(IF(ISNUMBER(L20:L216),ROW(L20:L216),"")))</f>
        <v>20.889599999999973</v>
      </c>
      <c r="N20" s="14">
        <f>IF('Données projet'!$A$36&gt;35,N19+M20-V19,IF(A20&lt;'Données projet'!$A$36,$K$205^A20,IF(A20='Données projet'!$A$36,'Données projet'!$B$36,N19+M20-V19)))</f>
        <v>268.95359999999999</v>
      </c>
      <c r="O20" s="14">
        <f>N20*VLOOKUP('Données projet'!$B$9,Paramètres!$A$1:$I$89,3,0)*VLOOKUP('Données projet'!$B$9,Paramètres!$A$1:$I$89,5,0)</f>
        <v>136.77904281600001</v>
      </c>
      <c r="P20" s="14">
        <f t="shared" si="33"/>
        <v>35.558132856347285</v>
      </c>
      <c r="Q20" s="22">
        <f t="shared" si="2"/>
        <v>300.15391429600487</v>
      </c>
      <c r="R20" s="62">
        <f t="shared" si="0"/>
        <v>552.40938029287781</v>
      </c>
      <c r="S20" s="62">
        <f ca="1">AVERAGE(OFFSET($R$3,0,0,'Données projet'!$E$9+1,1))-AVERAGE(OFFSET($H$3,0,0,'Données projet'!$E$9+1,1))</f>
        <v>197.86205247300575</v>
      </c>
      <c r="T20" s="62">
        <f t="shared" si="34"/>
        <v>443.63798062057913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63.130278605207764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315.95519999999999</v>
      </c>
      <c r="AG20" s="13">
        <f>VLOOKUP(A20,'Données projet'!$A$61:$I$81,9,0)</f>
        <v>28.723199999999963</v>
      </c>
      <c r="AH20" s="13">
        <f t="array" ref="AH20">INDEX(AG:AG,MIN(IF(ISNUMBER(AG20:AG216),ROW(AG20:AG216),"")))</f>
        <v>28.723199999999963</v>
      </c>
      <c r="AI20" s="14">
        <f>IF('Données projet'!$A$62&gt;35,AI19+AH20-AQ19,IF(A20&lt;'Données projet'!$A$62,$AF$205^A20,IF(A20='Données projet'!$A$62,'Données projet'!$B$62,AI19+AH20-AQ19)))</f>
        <v>315.95519999999999</v>
      </c>
      <c r="AJ20" s="14">
        <f>AI20*VLOOKUP('Données projet'!$B$10,Paramètres!$A$1:$I$89,3,0)*VLOOKUP('Données projet'!$B$10,Paramètres!$A$1:$I$89,5,0)</f>
        <v>150.33148416</v>
      </c>
      <c r="AK20" s="14">
        <f t="shared" si="35"/>
        <v>38.653906904901575</v>
      </c>
      <c r="AL20" s="22">
        <f t="shared" si="4"/>
        <v>329.14955610470361</v>
      </c>
      <c r="AM20" s="62">
        <f t="shared" si="5"/>
        <v>581.40502210157649</v>
      </c>
      <c r="AN20" s="62">
        <f ca="1">AVERAGE(OFFSET($AM$3,0,0,'Données projet'!$E$10+1,1))-AVERAGE(OFFSET($H$3,0,0,'Données projet'!$E$10+1,1))</f>
        <v>214.08106586177325</v>
      </c>
      <c r="AO20" s="62">
        <f t="shared" si="36"/>
        <v>505.10494826190097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63.130278605207764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63.130278605207764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63.130278605207764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63.130278605207764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63.130278605207764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63.130278605207764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63.130278605207764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63.130278605207764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1.85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6.7833333333333341</v>
      </c>
      <c r="H21" s="70">
        <f t="shared" si="1"/>
        <v>229.53333333333333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63.249452913011226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287.23200000000003</v>
      </c>
      <c r="L21" s="13">
        <f>VLOOKUP(A21,'Données projet'!$A$35:$I$55,9,0)</f>
        <v>18.278400000000033</v>
      </c>
      <c r="M21" s="13">
        <f t="array" ref="M21">INDEX(L:L,MIN(IF(ISNUMBER(L21:L217),ROW(L21:L217),"")))</f>
        <v>18.278400000000033</v>
      </c>
      <c r="N21" s="14">
        <f>IF('Données projet'!$A$36&gt;35,N20+M21-V20,IF(A21&lt;'Données projet'!$A$36,$K$205^A21,IF(A21='Données projet'!$A$36,'Données projet'!$B$36,N20+M21-V20)))</f>
        <v>287.23200000000003</v>
      </c>
      <c r="O21" s="14">
        <f>N21*VLOOKUP('Données projet'!$B$9,Paramètres!$A$1:$I$89,3,0)*VLOOKUP('Données projet'!$B$9,Paramètres!$A$1:$I$89,5,0)</f>
        <v>146.07470592000001</v>
      </c>
      <c r="P21" s="14">
        <f t="shared" si="33"/>
        <v>37.685176454182482</v>
      </c>
      <c r="Q21" s="22">
        <f t="shared" si="2"/>
        <v>320.04846180170119</v>
      </c>
      <c r="R21" s="62">
        <f t="shared" si="0"/>
        <v>573.96312248274239</v>
      </c>
      <c r="S21" s="62">
        <f ca="1">AVERAGE(OFFSET($R$3,0,0,'Données projet'!$E$9+1,1))-AVERAGE(OFFSET($H$3,0,0,'Données projet'!$E$9+1,1))</f>
        <v>197.86205247300575</v>
      </c>
      <c r="T21" s="62">
        <f t="shared" si="34"/>
        <v>443.63798062057913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63.249452913011226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342.06720000000001</v>
      </c>
      <c r="AG21" s="13">
        <f>VLOOKUP(A21,'Données projet'!$A$61:$I$81,9,0)</f>
        <v>26.112000000000023</v>
      </c>
      <c r="AH21" s="13">
        <f t="array" ref="AH21">INDEX(AG:AG,MIN(IF(ISNUMBER(AG21:AG217),ROW(AG21:AG217),"")))</f>
        <v>26.112000000000023</v>
      </c>
      <c r="AI21" s="14">
        <f>IF('Données projet'!$A$62&gt;35,AI20+AH21-AQ20,IF(A21&lt;'Données projet'!$A$62,$AF$205^A21,IF(A21='Données projet'!$A$62,'Données projet'!$B$62,AI20+AH21-AQ20)))</f>
        <v>342.06720000000001</v>
      </c>
      <c r="AJ21" s="14">
        <f>AI21*VLOOKUP('Données projet'!$B$10,Paramètres!$A$1:$I$89,3,0)*VLOOKUP('Données projet'!$B$10,Paramètres!$A$1:$I$89,5,0)</f>
        <v>162.75557376</v>
      </c>
      <c r="AK21" s="14">
        <f t="shared" si="35"/>
        <v>41.463423734985909</v>
      </c>
      <c r="AL21" s="22">
        <f t="shared" si="4"/>
        <v>355.68142063710042</v>
      </c>
      <c r="AM21" s="62">
        <f t="shared" si="5"/>
        <v>609.59608131814161</v>
      </c>
      <c r="AN21" s="62">
        <f ca="1">AVERAGE(OFFSET($AM$3,0,0,'Données projet'!$E$10+1,1))-AVERAGE(OFFSET($H$3,0,0,'Données projet'!$E$10+1,1))</f>
        <v>214.08106586177325</v>
      </c>
      <c r="AO21" s="62">
        <f t="shared" si="36"/>
        <v>505.10494826190097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63.249452913011226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63.249452913011226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63.249452913011226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63.249452913011226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63.249452913011226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63.249452913011226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63.249452913011226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63.249452913011226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1.85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6.7833333333333341</v>
      </c>
      <c r="H22" s="70">
        <f t="shared" si="1"/>
        <v>229.53333333333333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63.366559813008138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302.89920000000001</v>
      </c>
      <c r="L22" s="13">
        <f>VLOOKUP(A22,'Données projet'!$A$35:$I$55,9,0)</f>
        <v>15.66719999999998</v>
      </c>
      <c r="M22" s="13">
        <f t="array" ref="M22">INDEX(L:L,MIN(IF(ISNUMBER(L22:L218),ROW(L22:L218),"")))</f>
        <v>15.66719999999998</v>
      </c>
      <c r="N22" s="14">
        <f>IF('Données projet'!$A$36&gt;35,N21+M22-V21,IF(A22&lt;'Données projet'!$A$36,$K$205^A22,IF(A22='Données projet'!$A$36,'Données projet'!$B$36,N21+M22-V21)))</f>
        <v>302.89920000000001</v>
      </c>
      <c r="O22" s="14">
        <f>N22*VLOOKUP('Données projet'!$B$9,Paramètres!$A$1:$I$89,3,0)*VLOOKUP('Données projet'!$B$9,Paramètres!$A$1:$I$89,5,0)</f>
        <v>154.04241715200001</v>
      </c>
      <c r="P22" s="14">
        <f t="shared" si="33"/>
        <v>39.49581280206646</v>
      </c>
      <c r="Q22" s="22">
        <f t="shared" si="2"/>
        <v>337.07908383666575</v>
      </c>
      <c r="R22" s="62">
        <f t="shared" si="0"/>
        <v>592.64535870658449</v>
      </c>
      <c r="S22" s="62">
        <f ca="1">AVERAGE(OFFSET($R$3,0,0,'Données projet'!$E$9+1,1))-AVERAGE(OFFSET($H$3,0,0,'Données projet'!$E$9+1,1))</f>
        <v>197.86205247300575</v>
      </c>
      <c r="T22" s="62">
        <f t="shared" si="34"/>
        <v>443.63798062057913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63.366559813008138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365.56800000000004</v>
      </c>
      <c r="AG22" s="13">
        <f>VLOOKUP(A22,'Données projet'!$A$61:$I$81,9,0)</f>
        <v>23.500800000000027</v>
      </c>
      <c r="AH22" s="13">
        <f t="array" ref="AH22">INDEX(AG:AG,MIN(IF(ISNUMBER(AG22:AG218),ROW(AG22:AG218),"")))</f>
        <v>23.500800000000027</v>
      </c>
      <c r="AI22" s="14">
        <f>IF('Données projet'!$A$62&gt;35,AI21+AH22-AQ21,IF(A22&lt;'Données projet'!$A$62,$AF$205^A22,IF(A22='Données projet'!$A$62,'Données projet'!$B$62,AI21+AH22-AQ21)))</f>
        <v>365.56800000000004</v>
      </c>
      <c r="AJ22" s="14">
        <f>AI22*VLOOKUP('Données projet'!$B$10,Paramètres!$A$1:$I$89,3,0)*VLOOKUP('Données projet'!$B$10,Paramètres!$A$1:$I$89,5,0)</f>
        <v>173.93725440000003</v>
      </c>
      <c r="AK22" s="14">
        <f t="shared" si="35"/>
        <v>43.97065909216149</v>
      </c>
      <c r="AL22" s="22">
        <f t="shared" si="4"/>
        <v>379.52294933218127</v>
      </c>
      <c r="AM22" s="62">
        <f t="shared" si="5"/>
        <v>635.08922420210001</v>
      </c>
      <c r="AN22" s="62">
        <f ca="1">AVERAGE(OFFSET($AM$3,0,0,'Données projet'!$E$10+1,1))-AVERAGE(OFFSET($H$3,0,0,'Données projet'!$E$10+1,1))</f>
        <v>214.08106586177325</v>
      </c>
      <c r="AO22" s="62">
        <f t="shared" si="36"/>
        <v>505.10494826190097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63.366559813008138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63.366559813008138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63.366559813008138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63.366559813008138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63.366559813008138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63.366559813008138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63.366559813008138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63.366559813008138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1.85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6.7833333333333341</v>
      </c>
      <c r="H23" s="70">
        <f t="shared" si="1"/>
        <v>229.53333333333333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63.481635170101903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318.56639999999999</v>
      </c>
      <c r="L23" s="13">
        <f>VLOOKUP(A23,'Données projet'!$A$35:$I$55,9,0)</f>
        <v>15.66719999999998</v>
      </c>
      <c r="M23" s="13">
        <f t="array" ref="M23">INDEX(L:L,MIN(IF(ISNUMBER(L23:L219),ROW(L23:L219),"")))</f>
        <v>15.66719999999998</v>
      </c>
      <c r="N23" s="14">
        <f>IF('Données projet'!$A$36&gt;35,N22+M23-V22,IF(A23&lt;'Données projet'!$A$36,$K$205^A23,IF(A23='Données projet'!$A$36,'Données projet'!$B$36,N22+M23-V22)))</f>
        <v>318.56639999999999</v>
      </c>
      <c r="O23" s="14">
        <f>N23*VLOOKUP('Données projet'!$B$9,Paramètres!$A$1:$I$89,3,0)*VLOOKUP('Données projet'!$B$9,Paramètres!$A$1:$I$89,5,0)</f>
        <v>162.01012838400001</v>
      </c>
      <c r="P23" s="14">
        <f t="shared" si="33"/>
        <v>41.295575502660299</v>
      </c>
      <c r="Q23" s="22">
        <f t="shared" si="2"/>
        <v>354.09076760260001</v>
      </c>
      <c r="R23" s="62">
        <f t="shared" si="0"/>
        <v>611.30120767075141</v>
      </c>
      <c r="S23" s="62">
        <f ca="1">AVERAGE(OFFSET($R$3,0,0,'Données projet'!$E$9+1,1))-AVERAGE(OFFSET($H$3,0,0,'Données projet'!$E$9+1,1))</f>
        <v>197.86205247300575</v>
      </c>
      <c r="T23" s="62">
        <f t="shared" si="34"/>
        <v>443.63798062057913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63.481635170101903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383.84640000000002</v>
      </c>
      <c r="AG23" s="13">
        <f>VLOOKUP(A23,'Données projet'!$A$61:$I$81,9,0)</f>
        <v>18.278399999999976</v>
      </c>
      <c r="AH23" s="13">
        <f t="array" ref="AH23">INDEX(AG:AG,MIN(IF(ISNUMBER(AG23:AG219),ROW(AG23:AG219),"")))</f>
        <v>18.278399999999976</v>
      </c>
      <c r="AI23" s="14">
        <f>IF('Données projet'!$A$62&gt;35,AI22+AH23-AQ22,IF(A23&lt;'Données projet'!$A$62,$AF$205^A23,IF(A23='Données projet'!$A$62,'Données projet'!$B$62,AI22+AH23-AQ22)))</f>
        <v>383.84640000000002</v>
      </c>
      <c r="AJ23" s="14">
        <f>AI23*VLOOKUP('Données projet'!$B$10,Paramètres!$A$1:$I$89,3,0)*VLOOKUP('Données projet'!$B$10,Paramètres!$A$1:$I$89,5,0)</f>
        <v>182.63411712000001</v>
      </c>
      <c r="AK23" s="14">
        <f t="shared" si="35"/>
        <v>45.907732261172072</v>
      </c>
      <c r="AL23" s="22">
        <f t="shared" si="4"/>
        <v>398.04372100554139</v>
      </c>
      <c r="AM23" s="62">
        <f t="shared" si="5"/>
        <v>655.25416107369279</v>
      </c>
      <c r="AN23" s="62">
        <f ca="1">AVERAGE(OFFSET($AM$3,0,0,'Données projet'!$E$10+1,1))-AVERAGE(OFFSET($H$3,0,0,'Données projet'!$E$10+1,1))</f>
        <v>214.08106586177325</v>
      </c>
      <c r="AO23" s="62">
        <f t="shared" si="36"/>
        <v>505.10494826190097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63.481635170101903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63.481635170101903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63.481635170101903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63.481635170101903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63.481635170101903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63.481635170101903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63.481635170101903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63.481635170101903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1.85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6.7833333333333341</v>
      </c>
      <c r="H24" s="70">
        <f t="shared" si="1"/>
        <v>229.53333333333333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63.594714227020049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331.62239999999997</v>
      </c>
      <c r="L24" s="13">
        <f>VLOOKUP(A24,'Données projet'!$A$35:$I$55,9,0)</f>
        <v>13.055999999999983</v>
      </c>
      <c r="M24" s="13">
        <f t="array" ref="M24">INDEX(L:L,MIN(IF(ISNUMBER(L24:L220),ROW(L24:L220),"")))</f>
        <v>13.055999999999983</v>
      </c>
      <c r="N24" s="14">
        <f>IF('Données projet'!$A$36&gt;35,N23+M24-V23,IF(A24&lt;'Données projet'!$A$36,$K$205^A24,IF(A24='Données projet'!$A$36,'Données projet'!$B$36,N23+M24-V23)))</f>
        <v>331.62239999999997</v>
      </c>
      <c r="O24" s="14">
        <f>N24*VLOOKUP('Données projet'!$B$9,Paramètres!$A$1:$I$89,3,0)*VLOOKUP('Données projet'!$B$9,Paramètres!$A$1:$I$89,5,0)</f>
        <v>168.64988774399998</v>
      </c>
      <c r="P24" s="14">
        <f t="shared" si="33"/>
        <v>42.787503172868504</v>
      </c>
      <c r="Q24" s="22">
        <f t="shared" si="2"/>
        <v>368.25345584687921</v>
      </c>
      <c r="R24" s="62">
        <f t="shared" si="0"/>
        <v>627.10074134595266</v>
      </c>
      <c r="S24" s="62">
        <f ca="1">AVERAGE(OFFSET($R$3,0,0,'Données projet'!$E$9+1,1))-AVERAGE(OFFSET($H$3,0,0,'Données projet'!$E$9+1,1))</f>
        <v>197.86205247300575</v>
      </c>
      <c r="T24" s="62">
        <f t="shared" si="34"/>
        <v>443.63798062057913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63.594714227020049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402.12480000000005</v>
      </c>
      <c r="AG24" s="13">
        <f>VLOOKUP(A24,'Données projet'!$A$61:$I$81,9,0)</f>
        <v>18.278400000000033</v>
      </c>
      <c r="AH24" s="13">
        <f t="array" ref="AH24">INDEX(AG:AG,MIN(IF(ISNUMBER(AG24:AG220),ROW(AG24:AG220),"")))</f>
        <v>18.278400000000033</v>
      </c>
      <c r="AI24" s="14">
        <f>IF('Données projet'!$A$62&gt;35,AI23+AH24-AQ23,IF(A24&lt;'Données projet'!$A$62,$AF$205^A24,IF(A24='Données projet'!$A$62,'Données projet'!$B$62,AI23+AH24-AQ23)))</f>
        <v>402.12480000000005</v>
      </c>
      <c r="AJ24" s="14">
        <f>AI24*VLOOKUP('Données projet'!$B$10,Paramètres!$A$1:$I$89,3,0)*VLOOKUP('Données projet'!$B$10,Paramètres!$A$1:$I$89,5,0)</f>
        <v>191.33097984000003</v>
      </c>
      <c r="AK24" s="14">
        <f t="shared" si="35"/>
        <v>47.834093937758709</v>
      </c>
      <c r="AL24" s="22">
        <f t="shared" si="4"/>
        <v>416.54583682959645</v>
      </c>
      <c r="AM24" s="62">
        <f t="shared" si="5"/>
        <v>675.39312232866996</v>
      </c>
      <c r="AN24" s="62">
        <f ca="1">AVERAGE(OFFSET($AM$3,0,0,'Données projet'!$E$10+1,1))-AVERAGE(OFFSET($H$3,0,0,'Données projet'!$E$10+1,1))</f>
        <v>214.08106586177325</v>
      </c>
      <c r="AO24" s="62">
        <f t="shared" si="36"/>
        <v>505.10494826190097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63.594714227020049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63.594714227020049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63.594714227020049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63.594714227020049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63.594714227020049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63.594714227020049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63.594714227020049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63.594714227020049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1.85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6.7833333333333341</v>
      </c>
      <c r="H25" s="70">
        <f t="shared" si="1"/>
        <v>229.53333333333333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63.70583161510757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342.06720000000001</v>
      </c>
      <c r="L25" s="13">
        <f>VLOOKUP(A25,'Données projet'!$A$35:$I$55,9,0)</f>
        <v>10.444800000000043</v>
      </c>
      <c r="M25" s="13">
        <f t="array" ref="M25">INDEX(L:L,MIN(IF(ISNUMBER(L25:L221),ROW(L25:L221),"")))</f>
        <v>10.444800000000043</v>
      </c>
      <c r="N25" s="14">
        <f>IF('Données projet'!$A$36&gt;35,N24+M25-V24,IF(A25&lt;'Données projet'!$A$36,$K$205^A25,IF(A25='Données projet'!$A$36,'Données projet'!$B$36,N24+M25-V24)))</f>
        <v>342.06720000000001</v>
      </c>
      <c r="O25" s="14">
        <f>N25*VLOOKUP('Données projet'!$B$9,Paramètres!$A$1:$I$89,3,0)*VLOOKUP('Données projet'!$B$9,Paramètres!$A$1:$I$89,5,0)</f>
        <v>173.96169523200001</v>
      </c>
      <c r="P25" s="14">
        <f t="shared" si="33"/>
        <v>43.976118411597859</v>
      </c>
      <c r="Q25" s="22">
        <f t="shared" si="2"/>
        <v>379.5750254292663</v>
      </c>
      <c r="R25" s="62">
        <f t="shared" si="0"/>
        <v>640.05196357354953</v>
      </c>
      <c r="S25" s="62">
        <f ca="1">AVERAGE(OFFSET($R$3,0,0,'Données projet'!$E$9+1,1))-AVERAGE(OFFSET($H$3,0,0,'Données projet'!$E$9+1,1))</f>
        <v>197.86205247300575</v>
      </c>
      <c r="T25" s="62">
        <f t="shared" si="34"/>
        <v>443.63798062057913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63.70583161510757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417.79199999999997</v>
      </c>
      <c r="AG25" s="13">
        <f>VLOOKUP(A25,'Données projet'!$A$61:$I$81,9,0)</f>
        <v>15.667199999999923</v>
      </c>
      <c r="AH25" s="13">
        <f t="array" ref="AH25">INDEX(AG:AG,MIN(IF(ISNUMBER(AG25:AG221),ROW(AG25:AG221),"")))</f>
        <v>15.667199999999923</v>
      </c>
      <c r="AI25" s="14">
        <f>IF('Données projet'!$A$62&gt;35,AI24+AH25-AQ24,IF(A25&lt;'Données projet'!$A$62,$AF$205^A25,IF(A25='Données projet'!$A$62,'Données projet'!$B$62,AI24+AH25-AQ24)))</f>
        <v>417.79199999999997</v>
      </c>
      <c r="AJ25" s="14">
        <f>AI25*VLOOKUP('Données projet'!$B$10,Paramètres!$A$1:$I$89,3,0)*VLOOKUP('Données projet'!$B$10,Paramètres!$A$1:$I$89,5,0)</f>
        <v>198.7854336</v>
      </c>
      <c r="AK25" s="14">
        <f t="shared" si="35"/>
        <v>49.477148236406585</v>
      </c>
      <c r="AL25" s="22">
        <f t="shared" si="4"/>
        <v>432.39066336507477</v>
      </c>
      <c r="AM25" s="62">
        <f t="shared" si="5"/>
        <v>692.86760150935811</v>
      </c>
      <c r="AN25" s="62">
        <f ca="1">AVERAGE(OFFSET($AM$3,0,0,'Données projet'!$E$10+1,1))-AVERAGE(OFFSET($H$3,0,0,'Données projet'!$E$10+1,1))</f>
        <v>214.08106586177325</v>
      </c>
      <c r="AO25" s="62">
        <f t="shared" si="36"/>
        <v>505.10494826190097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63.70583161510757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63.70583161510757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63.70583161510757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63.70583161510757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63.70583161510757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63.70583161510757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63.70583161510757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63.70583161510757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1.85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6.7833333333333341</v>
      </c>
      <c r="H26" s="70">
        <f t="shared" si="1"/>
        <v>229.53333333333333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63.815021364933031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352.51199999999994</v>
      </c>
      <c r="L26" s="13">
        <f>VLOOKUP(A26,'Données projet'!$A$35:$I$55,9,0)</f>
        <v>10.44479999999993</v>
      </c>
      <c r="M26" s="13">
        <f t="array" ref="M26">INDEX(L:L,MIN(IF(ISNUMBER(L26:L222),ROW(L26:L222),"")))</f>
        <v>10.44479999999993</v>
      </c>
      <c r="N26" s="14">
        <f>IF('Données projet'!$A$36&gt;35,N25+M26-V25,IF(A26&lt;'Données projet'!$A$36,$K$205^A26,IF(A26='Données projet'!$A$36,'Données projet'!$B$36,N25+M26-V25)))</f>
        <v>352.51199999999994</v>
      </c>
      <c r="O26" s="14">
        <f>N26*VLOOKUP('Données projet'!$B$9,Paramètres!$A$1:$I$89,3,0)*VLOOKUP('Données projet'!$B$9,Paramètres!$A$1:$I$89,5,0)</f>
        <v>179.27350271999998</v>
      </c>
      <c r="P26" s="14">
        <f t="shared" si="33"/>
        <v>45.160515881989056</v>
      </c>
      <c r="Q26" s="22">
        <f t="shared" si="2"/>
        <v>390.88924906513085</v>
      </c>
      <c r="R26" s="62">
        <f t="shared" si="0"/>
        <v>652.98877184766309</v>
      </c>
      <c r="S26" s="62">
        <f ca="1">AVERAGE(OFFSET($R$3,0,0,'Données projet'!$E$9+1,1))-AVERAGE(OFFSET($H$3,0,0,'Données projet'!$E$9+1,1))</f>
        <v>197.86205247300575</v>
      </c>
      <c r="T26" s="62">
        <f t="shared" si="34"/>
        <v>443.63798062057913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63.815021364933031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>
        <f>VLOOKUP(A26,'Données projet'!$A$61:$I$81,2,0)</f>
        <v>430.84800000000007</v>
      </c>
      <c r="AG26" s="13">
        <f>VLOOKUP(A26,'Données projet'!$A$61:$I$81,9,0)</f>
        <v>13.056000000000097</v>
      </c>
      <c r="AH26" s="13">
        <f t="array" ref="AH26">INDEX(AG:AG,MIN(IF(ISNUMBER(AG26:AG222),ROW(AG26:AG222),"")))</f>
        <v>13.056000000000097</v>
      </c>
      <c r="AI26" s="14">
        <f>IF('Données projet'!$A$62&gt;35,AI25+AH26-AQ25,IF(A26&lt;'Données projet'!$A$62,$AF$205^A26,IF(A26='Données projet'!$A$62,'Données projet'!$B$62,AI25+AH26-AQ25)))</f>
        <v>430.84800000000007</v>
      </c>
      <c r="AJ26" s="14">
        <f>AI26*VLOOKUP('Données projet'!$B$10,Paramètres!$A$1:$I$89,3,0)*VLOOKUP('Données projet'!$B$10,Paramètres!$A$1:$I$89,5,0)</f>
        <v>204.99747840000003</v>
      </c>
      <c r="AK26" s="14">
        <f t="shared" si="35"/>
        <v>50.840879665061635</v>
      </c>
      <c r="AL26" s="22">
        <f t="shared" si="4"/>
        <v>445.58514029664906</v>
      </c>
      <c r="AM26" s="62">
        <f t="shared" si="5"/>
        <v>707.68466307918129</v>
      </c>
      <c r="AN26" s="62">
        <f ca="1">AVERAGE(OFFSET($AM$3,0,0,'Données projet'!$E$10+1,1))-AVERAGE(OFFSET($H$3,0,0,'Données projet'!$E$10+1,1))</f>
        <v>214.08106586177325</v>
      </c>
      <c r="AO26" s="62">
        <f t="shared" si="36"/>
        <v>505.10494826190097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63.815021364933031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63.815021364933031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63.815021364933031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63.815021364933031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63.815021364933031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63.815021364933031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63.815021364933031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63.815021364933031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1.85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6.7833333333333341</v>
      </c>
      <c r="H27" s="70">
        <f t="shared" si="1"/>
        <v>229.53333333333333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63.922316916710727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360.34559999999999</v>
      </c>
      <c r="L27" s="13">
        <f>VLOOKUP(A27,'Données projet'!$A$35:$I$55,9,0)</f>
        <v>7.8336000000000467</v>
      </c>
      <c r="M27" s="13">
        <f t="array" ref="M27">INDEX(L:L,MIN(IF(ISNUMBER(L27:L223),ROW(L27:L223),"")))</f>
        <v>7.8336000000000467</v>
      </c>
      <c r="N27" s="14">
        <f>IF('Données projet'!$A$36&gt;35,N26+M27-V26,IF(A27&lt;'Données projet'!$A$36,$K$205^A27,IF(A27='Données projet'!$A$36,'Données projet'!$B$36,N26+M27-V26)))</f>
        <v>360.34559999999999</v>
      </c>
      <c r="O27" s="14">
        <f>N27*VLOOKUP('Données projet'!$B$9,Paramètres!$A$1:$I$89,3,0)*VLOOKUP('Données projet'!$B$9,Paramètres!$A$1:$I$89,5,0)</f>
        <v>183.25735833600001</v>
      </c>
      <c r="P27" s="14">
        <f t="shared" si="33"/>
        <v>46.046130208985346</v>
      </c>
      <c r="Q27" s="22">
        <f t="shared" si="2"/>
        <v>399.37024254918282</v>
      </c>
      <c r="R27" s="62">
        <f t="shared" si="0"/>
        <v>663.08540457712218</v>
      </c>
      <c r="S27" s="62">
        <f ca="1">AVERAGE(OFFSET($R$3,0,0,'Données projet'!$E$9+1,1))-AVERAGE(OFFSET($H$3,0,0,'Données projet'!$E$9+1,1))</f>
        <v>197.86205247300575</v>
      </c>
      <c r="T27" s="62">
        <f t="shared" si="34"/>
        <v>443.63798062057913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63.922316916710727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443.904</v>
      </c>
      <c r="AG27" s="13">
        <f>VLOOKUP(A27,'Données projet'!$A$61:$I$81,9,0)</f>
        <v>13.055999999999926</v>
      </c>
      <c r="AH27" s="13">
        <f t="array" ref="AH27">INDEX(AG:AG,MIN(IF(ISNUMBER(AG27:AG223),ROW(AG27:AG223),"")))</f>
        <v>13.055999999999926</v>
      </c>
      <c r="AI27" s="14">
        <f>IF('Données projet'!$A$62&gt;35,AI26+AH27-AQ26,IF(A27&lt;'Données projet'!$A$62,$AF$205^A27,IF(A27='Données projet'!$A$62,'Données projet'!$B$62,AI26+AH27-AQ26)))</f>
        <v>443.904</v>
      </c>
      <c r="AJ27" s="14">
        <f>AI27*VLOOKUP('Données projet'!$B$10,Paramètres!$A$1:$I$89,3,0)*VLOOKUP('Données projet'!$B$10,Paramètres!$A$1:$I$89,5,0)</f>
        <v>211.20952319999998</v>
      </c>
      <c r="AK27" s="14">
        <f t="shared" si="35"/>
        <v>52.199808538022204</v>
      </c>
      <c r="AL27" s="22">
        <f t="shared" si="4"/>
        <v>458.77125277705522</v>
      </c>
      <c r="AM27" s="62">
        <f t="shared" si="5"/>
        <v>722.48641480499464</v>
      </c>
      <c r="AN27" s="62">
        <f ca="1">AVERAGE(OFFSET($AM$3,0,0,'Données projet'!$E$10+1,1))-AVERAGE(OFFSET($H$3,0,0,'Données projet'!$E$10+1,1))</f>
        <v>214.08106586177325</v>
      </c>
      <c r="AO27" s="62">
        <f t="shared" si="36"/>
        <v>505.10494826190097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63.922316916710727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63.922316916710727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63.922316916710727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63.922316916710727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63.922316916710727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63.922316916710727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63.922316916710727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63.922316916710727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1.85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6.7833333333333341</v>
      </c>
      <c r="H28" s="70">
        <f t="shared" si="1"/>
        <v>229.53333333333333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64.027751130542001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368.17919999999998</v>
      </c>
      <c r="L28" s="13">
        <f>VLOOKUP(A28,'Données projet'!$A$35:$I$55,9,0)</f>
        <v>7.8335999999999899</v>
      </c>
      <c r="M28" s="13">
        <f t="array" ref="M28">INDEX(L:L,MIN(IF(ISNUMBER(L28:L224),ROW(L28:L224),"")))</f>
        <v>7.8335999999999899</v>
      </c>
      <c r="N28" s="14">
        <f>IF('Données projet'!$A$36&gt;35,N27+M28-V27,IF(A28&lt;'Données projet'!$A$36,$K$205^A28,IF(A28='Données projet'!$A$36,'Données projet'!$B$36,N27+M28-V27)))</f>
        <v>368.17919999999998</v>
      </c>
      <c r="O28" s="14">
        <f>N28*VLOOKUP('Données projet'!$B$9,Paramètres!$A$1:$I$89,3,0)*VLOOKUP('Données projet'!$B$9,Paramètres!$A$1:$I$89,5,0)</f>
        <v>187.24121395199998</v>
      </c>
      <c r="P28" s="14">
        <f t="shared" si="33"/>
        <v>46.929506193283991</v>
      </c>
      <c r="Q28" s="22">
        <f t="shared" si="2"/>
        <v>407.84733758636958</v>
      </c>
      <c r="R28" s="62">
        <f t="shared" si="0"/>
        <v>673.17131395391243</v>
      </c>
      <c r="S28" s="62">
        <f ca="1">AVERAGE(OFFSET($R$3,0,0,'Données projet'!$E$9+1,1))-AVERAGE(OFFSET($H$3,0,0,'Données projet'!$E$9+1,1))</f>
        <v>197.86205247300575</v>
      </c>
      <c r="T28" s="62">
        <f t="shared" si="34"/>
        <v>443.63798062057913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368.17919999999998</v>
      </c>
      <c r="W28" s="17">
        <f>IF(ISNA(VLOOKUP(A28,'Données projet'!$A$35:$I$55,5,0)),0%,VLOOKUP(A28,'Données projet'!$A$35:$I$55,5,0)*VLOOKUP('Données projet'!$B$9,Paramètres!$A$1:$I$89,7,0))</f>
        <v>0.46799999999999997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0.22</v>
      </c>
      <c r="Z28" s="23">
        <f>EXP(-LN(2)/35)*Z27+(1-EXP(-LN(2)/35))/(LN(2)/35)*V28*W28*VLOOKUP('Données projet'!$B$9,Paramètres!$A$1:$I$89,3,0)*0.475*44/12</f>
        <v>96.871140218608573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38.866767475161545</v>
      </c>
      <c r="AC28" s="24">
        <f t="shared" si="3"/>
        <v>135.73790769377013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64.027751130542001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454.34879999999998</v>
      </c>
      <c r="AG28" s="13">
        <f>VLOOKUP(A28,'Données projet'!$A$61:$I$81,9,0)</f>
        <v>10.444799999999987</v>
      </c>
      <c r="AH28" s="13">
        <f t="array" ref="AH28">INDEX(AG:AG,MIN(IF(ISNUMBER(AG28:AG224),ROW(AG28:AG224),"")))</f>
        <v>10.444799999999987</v>
      </c>
      <c r="AI28" s="14">
        <f>IF('Données projet'!$A$62&gt;35,AI27+AH28-AQ27,IF(A28&lt;'Données projet'!$A$62,$AF$205^A28,IF(A28='Données projet'!$A$62,'Données projet'!$B$62,AI27+AH28-AQ27)))</f>
        <v>454.34879999999998</v>
      </c>
      <c r="AJ28" s="14">
        <f>AI28*VLOOKUP('Données projet'!$B$10,Paramètres!$A$1:$I$89,3,0)*VLOOKUP('Données projet'!$B$10,Paramètres!$A$1:$I$89,5,0)</f>
        <v>216.17915904</v>
      </c>
      <c r="AK28" s="14">
        <f t="shared" si="35"/>
        <v>53.283599942406603</v>
      </c>
      <c r="AL28" s="22">
        <f t="shared" si="4"/>
        <v>469.31430522769148</v>
      </c>
      <c r="AM28" s="62">
        <f t="shared" si="5"/>
        <v>734.63828159523428</v>
      </c>
      <c r="AN28" s="62">
        <f ca="1">AVERAGE(OFFSET($AM$3,0,0,'Données projet'!$E$10+1,1))-AVERAGE(OFFSET($H$3,0,0,'Données projet'!$E$10+1,1))</f>
        <v>214.08106586177325</v>
      </c>
      <c r="AO28" s="62">
        <f t="shared" si="36"/>
        <v>505.10494826190097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454.34879999999998</v>
      </c>
      <c r="AR28" s="17">
        <f>IF(ISNA(VLOOKUP(A28,'Données projet'!$A$61:$I$81,5,0)),0%,VLOOKUP(A28,'Données projet'!$A$61:$I$81,5,0)*VLOOKUP('Données projet'!$B$10,Paramètres!$A$1:$I$89,7,0))</f>
        <v>0.46799999999999997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0.22</v>
      </c>
      <c r="AU28" s="23">
        <f>EXP(-LN(2)/35)*AU27+(1-EXP(-LN(2)/35))/(LN(2)/35)*AQ28*AR28*VLOOKUP('Données projet'!$B$10,Paramètres!$A$1:$I$89,3,0)*0.475*44/12</f>
        <v>111.84247947181738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44.873588084819708</v>
      </c>
      <c r="AX28" s="23">
        <f t="shared" si="6"/>
        <v>156.71606755663709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64.027751130542001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64.027751130542001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64.027751130542001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64.027751130542001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64.027751130542001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64.027751130542001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64.027751130542001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64.027751130542001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1.85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6.7833333333333341</v>
      </c>
      <c r="H29" s="70">
        <f t="shared" si="1"/>
        <v>229.53333333333333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64.131356296478884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197.86205247300575</v>
      </c>
      <c r="T29" s="62">
        <f t="shared" si="34"/>
        <v>443.63798062057913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94.971556244482983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27.48295484448748</v>
      </c>
      <c r="AC29" s="24">
        <f t="shared" si="3"/>
        <v>122.45451108897046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64.131356296478884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214.08106586177325</v>
      </c>
      <c r="AO29" s="62">
        <f t="shared" si="36"/>
        <v>505.10494826190097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109.64931666655164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31.730418430947879</v>
      </c>
      <c r="AX29" s="23">
        <f t="shared" si="6"/>
        <v>141.37973509749952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64.131356296478884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64.131356296478884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64.131356296478884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64.131356296478884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64.131356296478884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64.131356296478884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64.131356296478884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64.131356296478884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1.85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6.7833333333333341</v>
      </c>
      <c r="H30" s="70">
        <f t="shared" si="1"/>
        <v>229.53333333333333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64.233164144413223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197.86205247300575</v>
      </c>
      <c r="T30" s="62">
        <f t="shared" si="34"/>
        <v>443.63798062057913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93.109221953458174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19.433383737580776</v>
      </c>
      <c r="AC30" s="24">
        <f t="shared" si="3"/>
        <v>112.54260569103894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64.233164144413223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214.08106586177325</v>
      </c>
      <c r="AO30" s="62">
        <f t="shared" si="36"/>
        <v>505.10494826190097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107.49916044619992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22.436794042409858</v>
      </c>
      <c r="AX30" s="23">
        <f t="shared" si="6"/>
        <v>129.93595448860978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64.233164144413223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64.233164144413223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64.233164144413223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64.233164144413223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64.233164144413223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64.233164144413223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64.233164144413223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64.233164144413223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1.85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6.7833333333333341</v>
      </c>
      <c r="H31" s="70">
        <f t="shared" si="1"/>
        <v>229.53333333333333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64.333205853794155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197.86205247300575</v>
      </c>
      <c r="T31" s="62">
        <f t="shared" si="34"/>
        <v>443.63798062057913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91.283406901968604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13.741477422243742</v>
      </c>
      <c r="AC31" s="24">
        <f t="shared" si="3"/>
        <v>105.02488432421235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64.333205853794155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214.08106586177325</v>
      </c>
      <c r="AO31" s="62">
        <f t="shared" si="36"/>
        <v>505.10494826190097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105.3911674778635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15.865209215473941</v>
      </c>
      <c r="AX31" s="23">
        <f t="shared" si="6"/>
        <v>121.25637669333744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64.333205853794155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64.333205853794155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64.333205853794155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64.333205853794155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64.333205853794155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64.333205853794155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64.333205853794155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64.333205853794155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1.85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6.7833333333333341</v>
      </c>
      <c r="H32" s="70">
        <f t="shared" si="1"/>
        <v>229.53333333333333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64.431512063177081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197.86205247300575</v>
      </c>
      <c r="T32" s="62">
        <f t="shared" si="34"/>
        <v>443.63798062057913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89.493394970001532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9.7166918687903898</v>
      </c>
      <c r="AC32" s="24">
        <f t="shared" si="3"/>
        <v>99.210086838791923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64.431512063177081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214.08106586177325</v>
      </c>
      <c r="AO32" s="62">
        <f t="shared" si="36"/>
        <v>505.10494826190097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103.32451096588741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11.218397021204931</v>
      </c>
      <c r="AX32" s="23">
        <f t="shared" si="6"/>
        <v>114.54290798709235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64.431512063177081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64.431512063177081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64.431512063177081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64.431512063177081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64.431512063177081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64.431512063177081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64.431512063177081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64.431512063177081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1.85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6.7833333333333341</v>
      </c>
      <c r="H33" s="70">
        <f t="shared" si="1"/>
        <v>229.53333333333333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64.528112879606965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197.86205247300575</v>
      </c>
      <c r="T33" s="62">
        <f t="shared" si="34"/>
        <v>443.63798062057913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87.738484080220857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6.8707387111218718</v>
      </c>
      <c r="AC33" s="24">
        <f t="shared" si="3"/>
        <v>94.609222791342731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64.528112879606965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214.08106586177325</v>
      </c>
      <c r="AO33" s="62">
        <f t="shared" si="36"/>
        <v>505.10494826190097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101.29838032757517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7.9326046077369723</v>
      </c>
      <c r="AX33" s="23">
        <f t="shared" si="6"/>
        <v>109.23098493531215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64.528112879606965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64.528112879606965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64.528112879606965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64.528112879606965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64.528112879606965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64.528112879606965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64.528112879606965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64.528112879606965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1.85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6.7833333333333341</v>
      </c>
      <c r="H34" s="70">
        <f t="shared" si="1"/>
        <v>229.53333333333333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64.623037887838862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197.86205247300575</v>
      </c>
      <c r="T34" s="62">
        <f t="shared" si="34"/>
        <v>443.63798062057913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86.017985922598825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4.8583459343951949</v>
      </c>
      <c r="AC34" s="24">
        <f t="shared" si="3"/>
        <v>90.876331856994014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64.623037887838862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214.08106586177325</v>
      </c>
      <c r="AO34" s="62">
        <f t="shared" si="36"/>
        <v>505.10494826190097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99.311980875262577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5.6091985106024662</v>
      </c>
      <c r="AX34" s="23">
        <f t="shared" si="6"/>
        <v>104.92117938586505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64.623037887838862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64.623037887838862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64.623037887838862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64.623037887838862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64.623037887838862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64.623037887838862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64.623037887838862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64.623037887838862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1.85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6.7833333333333341</v>
      </c>
      <c r="H35" s="70">
        <f t="shared" si="1"/>
        <v>229.53333333333333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64.71631615939846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197.86205247300575</v>
      </c>
      <c r="T35" s="62">
        <f t="shared" si="34"/>
        <v>443.63798062057913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84.331225684447503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3.4353693555609359</v>
      </c>
      <c r="AC35" s="24">
        <f t="shared" si="3"/>
        <v>87.76659504000844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64.71631615939846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214.08106586177325</v>
      </c>
      <c r="AO35" s="62">
        <f t="shared" si="36"/>
        <v>505.10494826190097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97.364533504625797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3.9663023038684866</v>
      </c>
      <c r="AX35" s="23">
        <f t="shared" si="6"/>
        <v>101.33083580849429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64.71631615939846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64.71631615939846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64.71631615939846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64.71631615939846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64.71631615939846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64.71631615939846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64.71631615939846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64.71631615939846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1.85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6.7833333333333341</v>
      </c>
      <c r="H36" s="70">
        <f t="shared" si="1"/>
        <v>229.53333333333333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64.807976261485479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197.86205247300575</v>
      </c>
      <c r="T36" s="62">
        <f t="shared" si="34"/>
        <v>443.63798062057913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82.677541785744182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2.4291729671975975</v>
      </c>
      <c r="AC36" s="24">
        <f t="shared" si="3"/>
        <v>85.106714752941784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64.807976261485479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214.08106586177325</v>
      </c>
      <c r="AO36" s="62">
        <f t="shared" si="36"/>
        <v>505.10494826190097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95.455274389101589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2.8045992553012336</v>
      </c>
      <c r="AX36" s="23">
        <f t="shared" si="6"/>
        <v>98.259873644402816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64.807976261485479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64.807976261485479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64.807976261485479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64.807976261485479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64.807976261485479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64.807976261485479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64.807976261485479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64.807976261485479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1.85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6.7833333333333341</v>
      </c>
      <c r="H37" s="70">
        <f t="shared" si="1"/>
        <v>229.53333333333333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64.89804626572257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197.86205247300575</v>
      </c>
      <c r="T37" s="62">
        <f t="shared" si="34"/>
        <v>443.63798062057913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81.056285619646843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1.717684677780468</v>
      </c>
      <c r="AC37" s="24">
        <f t="shared" si="3"/>
        <v>82.773970297427311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64.89804626572257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214.08106586177325</v>
      </c>
      <c r="AO37" s="62">
        <f t="shared" si="36"/>
        <v>505.10494826190097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93.583454680299738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1.9831511519342435</v>
      </c>
      <c r="AX37" s="23">
        <f t="shared" si="6"/>
        <v>95.566605832233975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64.89804626572257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64.89804626572257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64.89804626572257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64.89804626572257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64.89804626572257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64.89804626572257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64.89804626572257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64.89804626572257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1.85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6.7833333333333341</v>
      </c>
      <c r="H38" s="70">
        <f t="shared" si="1"/>
        <v>229.53333333333333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64.986553756752514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197.86205247300575</v>
      </c>
      <c r="T38" s="62">
        <f t="shared" si="34"/>
        <v>443.63798062057913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79.466821298098054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1.2145864835987987</v>
      </c>
      <c r="AC38" s="24">
        <f t="shared" si="3"/>
        <v>80.681407781696848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64.986553756752514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214.08106586177325</v>
      </c>
      <c r="AO38" s="62">
        <f t="shared" si="36"/>
        <v>505.10494826190097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91.748340214290209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1.402299627650617</v>
      </c>
      <c r="AX38" s="23">
        <f t="shared" si="6"/>
        <v>93.15063984194083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64.986553756752514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64.986553756752514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64.986553756752514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64.986553756752514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64.986553756752514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64.986553756752514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64.986553756752514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64.986553756752514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1.85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6.7833333333333341</v>
      </c>
      <c r="H39" s="70">
        <f t="shared" si="1"/>
        <v>229.53333333333333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65.073525840686202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197.86205247300575</v>
      </c>
      <c r="T39" s="62">
        <f t="shared" si="34"/>
        <v>443.63798062057913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77.908525402417325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0.85884233889023398</v>
      </c>
      <c r="AC39" s="24">
        <f t="shared" si="3"/>
        <v>78.767367741307552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65.073525840686202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214.08106586177325</v>
      </c>
      <c r="AO39" s="62">
        <f t="shared" si="36"/>
        <v>505.10494826190097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89.949211223649826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0.99157557596712198</v>
      </c>
      <c r="AX39" s="23">
        <f t="shared" si="6"/>
        <v>90.940786799616944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65.073525840686202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65.073525840686202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65.073525840686202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65.073525840686202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65.073525840686202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65.073525840686202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65.073525840686202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65.073525840686202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1.85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6.7833333333333341</v>
      </c>
      <c r="H40" s="70">
        <f t="shared" si="1"/>
        <v>229.53333333333333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65.158989153404093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197.86205247300575</v>
      </c>
      <c r="T40" s="62">
        <f t="shared" si="34"/>
        <v>443.63798062057913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76.380786738784252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0.60729324179939936</v>
      </c>
      <c r="AC40" s="24">
        <f t="shared" si="3"/>
        <v>76.988079980583649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65.158989153404093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214.08106586177325</v>
      </c>
      <c r="AO40" s="62">
        <f t="shared" si="36"/>
        <v>505.10494826190097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88.185362055155565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0.70114981382530861</v>
      </c>
      <c r="AX40" s="23">
        <f t="shared" si="6"/>
        <v>88.886511868980875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65.158989153404093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65.158989153404093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65.158989153404093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65.158989153404093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65.158989153404093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65.158989153404093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65.158989153404093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65.158989153404093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1.85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6.7833333333333341</v>
      </c>
      <c r="H41" s="70">
        <f t="shared" si="1"/>
        <v>229.53333333333333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65.242969868713658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197.86205247300575</v>
      </c>
      <c r="T41" s="62">
        <f t="shared" si="34"/>
        <v>443.63798062057913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74.883006098516447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0.42942116944511699</v>
      </c>
      <c r="AC41" s="24">
        <f t="shared" si="3"/>
        <v>75.312427267961567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65.242969868713658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214.08106586177325</v>
      </c>
      <c r="AO41" s="62">
        <f t="shared" si="36"/>
        <v>505.10494826190097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86.456100893013712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0.49578778798356105</v>
      </c>
      <c r="AX41" s="23">
        <f t="shared" si="6"/>
        <v>86.951888680997271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65.242969868713658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65.242969868713658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65.242969868713658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65.242969868713658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65.242969868713658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65.242969868713658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65.242969868713658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65.242969868713658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1.85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6.7833333333333341</v>
      </c>
      <c r="H42" s="70">
        <f t="shared" si="1"/>
        <v>229.53333333333333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65.325493706365364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197.86205247300575</v>
      </c>
      <c r="T42" s="62">
        <f t="shared" si="34"/>
        <v>443.63798062057913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73.414596023048318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0.30364662089969968</v>
      </c>
      <c r="AC42" s="24">
        <f t="shared" si="3"/>
        <v>73.718242643948017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65.325493706365364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214.08106586177325</v>
      </c>
      <c r="AO42" s="62">
        <f t="shared" si="36"/>
        <v>505.10494826190097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84.760749487516307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0.35057490691265436</v>
      </c>
      <c r="AX42" s="23">
        <f t="shared" si="6"/>
        <v>85.111324394428962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65.325493706365364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65.325493706365364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65.325493706365364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65.325493706365364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65.325493706365364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65.325493706365364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65.325493706365364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65.325493706365364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1.85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6.7833333333333341</v>
      </c>
      <c r="H43" s="70">
        <f t="shared" si="1"/>
        <v>229.53333333333333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65.406585939929471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197.86205247300575</v>
      </c>
      <c r="T43" s="62">
        <f t="shared" si="34"/>
        <v>443.63798062057913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71.974980573518408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0.2147105847225585</v>
      </c>
      <c r="AC43" s="24">
        <f t="shared" si="3"/>
        <v>72.189691158240961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65.406585939929471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214.08106586177325</v>
      </c>
      <c r="AO43" s="62">
        <f t="shared" si="36"/>
        <v>505.10494826190097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83.09864288901845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0.24789389399178058</v>
      </c>
      <c r="AX43" s="23">
        <f t="shared" si="6"/>
        <v>83.346536783010237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65.406585939929471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65.406585939929471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65.406585939929471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65.406585939929471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65.406585939929471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65.406585939929471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65.406585939929471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65.406585939929471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1.85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6.7833333333333341</v>
      </c>
      <c r="H44" s="70">
        <f t="shared" si="1"/>
        <v>229.53333333333333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65.486271404536311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197.86205247300575</v>
      </c>
      <c r="T44" s="62">
        <f t="shared" si="34"/>
        <v>443.63798062057913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70.563595104875063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0.15182331044984984</v>
      </c>
      <c r="AC44" s="24">
        <f t="shared" si="3"/>
        <v>70.715418415324919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65.486271404536311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214.08106586177325</v>
      </c>
      <c r="AO44" s="62">
        <f t="shared" si="36"/>
        <v>505.10494826190097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81.469129187132211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0.17528745345632721</v>
      </c>
      <c r="AX44" s="23">
        <f t="shared" si="6"/>
        <v>81.644416640588531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65.486271404536311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65.486271404536311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65.486271404536311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65.486271404536311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65.486271404536311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65.486271404536311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65.486271404536311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65.486271404536311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1.85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6.7833333333333341</v>
      </c>
      <c r="H45" s="70">
        <f t="shared" si="1"/>
        <v>229.53333333333333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65.564574504482238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197.86205247300575</v>
      </c>
      <c r="T45" s="62">
        <f t="shared" si="34"/>
        <v>443.63798062057913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69.179886044411674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0.10735529236127925</v>
      </c>
      <c r="AC45" s="24">
        <f t="shared" si="3"/>
        <v>69.287241336772951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65.564574504482238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214.08106586177325</v>
      </c>
      <c r="AO45" s="62">
        <f t="shared" si="36"/>
        <v>505.10494826190097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79.871569255034743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0.1239469469958903</v>
      </c>
      <c r="AX45" s="23">
        <f t="shared" si="6"/>
        <v>79.995516202030629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65.564574504482238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65.564574504482238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65.564574504482238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65.564574504482238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65.564574504482238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65.564574504482238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65.564574504482238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65.564574504482238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1.85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6.7833333333333341</v>
      </c>
      <c r="H46" s="70">
        <f t="shared" si="1"/>
        <v>229.53333333333333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65.6415192207036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197.86205247300575</v>
      </c>
      <c r="T46" s="62">
        <f t="shared" si="34"/>
        <v>443.63798062057913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67.823310674644787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7.591165522492492E-2</v>
      </c>
      <c r="AC46" s="24">
        <f t="shared" si="3"/>
        <v>67.899222329869716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65.6415192207036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214.08106586177325</v>
      </c>
      <c r="AO46" s="62">
        <f t="shared" si="36"/>
        <v>505.10494826190097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78.305336498790368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8.7643726728163618E-2</v>
      </c>
      <c r="AX46" s="23">
        <f t="shared" si="6"/>
        <v>78.392980225518528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65.6415192207036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65.6415192207036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65.6415192207036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65.6415192207036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65.6415192207036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65.6415192207036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65.6415192207036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65.6415192207036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1.85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6.7833333333333341</v>
      </c>
      <c r="H47" s="70">
        <f t="shared" si="1"/>
        <v>229.53333333333333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65.717129118121136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197.86205247300575</v>
      </c>
      <c r="T47" s="62">
        <f t="shared" si="34"/>
        <v>443.63798062057913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66.49333692044975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5.3677646180639624E-2</v>
      </c>
      <c r="AC47" s="24">
        <f t="shared" si="3"/>
        <v>66.547014566630395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65.717129118121136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214.08106586177325</v>
      </c>
      <c r="AO47" s="62">
        <f t="shared" si="36"/>
        <v>505.10494826190097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76.769816611588297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6.1973473497945165E-2</v>
      </c>
      <c r="AX47" s="23">
        <f t="shared" si="6"/>
        <v>76.83179008508624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65.717129118121136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65.717129118121136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65.717129118121136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65.717129118121136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65.717129118121136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65.717129118121136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65.717129118121136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65.717129118121136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1.85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6.7833333333333341</v>
      </c>
      <c r="H48" s="70">
        <f t="shared" si="1"/>
        <v>229.53333333333333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65.7914273528569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197.86205247300575</v>
      </c>
      <c r="T48" s="62">
        <f t="shared" si="34"/>
        <v>443.63798062057913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65.189443140370585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3.795582761246246E-2</v>
      </c>
      <c r="AC48" s="24">
        <f t="shared" si="3"/>
        <v>65.227398967983049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65.7914273528569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214.08106586177325</v>
      </c>
      <c r="AO48" s="62">
        <f t="shared" si="36"/>
        <v>505.10494826190097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75.264407332799607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4.3821863364081816E-2</v>
      </c>
      <c r="AX48" s="23">
        <f t="shared" si="6"/>
        <v>75.308229196163694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65.7914273528569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65.7914273528569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65.7914273528569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65.7914273528569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65.7914273528569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65.7914273528569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65.7914273528569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65.7914273528569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1.85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6.7833333333333341</v>
      </c>
      <c r="H49" s="70">
        <f t="shared" si="1"/>
        <v>229.53333333333333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65.864436679325962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197.86205247300575</v>
      </c>
      <c r="T49" s="62">
        <f t="shared" si="34"/>
        <v>443.63798062057913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63.9111179220221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2.6838823090319812E-2</v>
      </c>
      <c r="AC49" s="24">
        <f t="shared" si="3"/>
        <v>63.937956745112423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65.864436679325962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214.08106586177325</v>
      </c>
      <c r="AO49" s="62">
        <f t="shared" si="36"/>
        <v>505.10494826190097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73.788518211758969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3.0986736748972586E-2</v>
      </c>
      <c r="AX49" s="23">
        <f t="shared" si="6"/>
        <v>73.819504948507941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65.864436679325962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65.864436679325962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65.864436679325962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65.864436679325962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65.864436679325962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65.864436679325962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65.864436679325962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65.864436679325962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1.85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6.7833333333333341</v>
      </c>
      <c r="H50" s="70">
        <f t="shared" si="1"/>
        <v>229.53333333333333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65.936179457205171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197.86205247300575</v>
      </c>
      <c r="T50" s="62">
        <f t="shared" si="34"/>
        <v>443.63798062057913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62.657859881504031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1.897791380623123E-2</v>
      </c>
      <c r="AC50" s="24">
        <f t="shared" si="3"/>
        <v>62.676837795310263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65.936179457205171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214.08106586177325</v>
      </c>
      <c r="AO50" s="62">
        <f t="shared" si="36"/>
        <v>505.10494826190097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72.341570376178453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2.1910931682040911E-2</v>
      </c>
      <c r="AX50" s="23">
        <f t="shared" si="6"/>
        <v>72.363481307860496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65.936179457205171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65.936179457205171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65.936179457205171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65.936179457205171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65.936179457205171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65.936179457205171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65.936179457205171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65.936179457205171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1.85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6.7833333333333341</v>
      </c>
      <c r="H51" s="70">
        <f t="shared" si="1"/>
        <v>229.53333333333333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66.006677658281006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197.86205247300575</v>
      </c>
      <c r="T51" s="62">
        <f t="shared" si="34"/>
        <v>443.63798062057913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61.429177466748598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1.3419411545159906E-2</v>
      </c>
      <c r="AC51" s="24">
        <f t="shared" si="3"/>
        <v>61.442596878293756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66.006677658281006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214.08106586177325</v>
      </c>
      <c r="AO51" s="62">
        <f t="shared" si="36"/>
        <v>505.10494826190097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70.922996305102643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1.5493368374486295E-2</v>
      </c>
      <c r="AX51" s="23">
        <f t="shared" si="6"/>
        <v>70.938489673477136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66.006677658281006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66.006677658281006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66.006677658281006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66.006677658281006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66.006677658281006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66.006677658281006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66.006677658281006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66.006677658281006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1.85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6.7833333333333341</v>
      </c>
      <c r="H52" s="70">
        <f t="shared" si="1"/>
        <v>229.53333333333333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66.075952873178551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197.86205247300575</v>
      </c>
      <c r="T52" s="62">
        <f t="shared" si="34"/>
        <v>443.63798062057913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60.224588764724245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9.4889569031156151E-3</v>
      </c>
      <c r="AC52" s="24">
        <f t="shared" si="3"/>
        <v>60.234077721627358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66.075952873178551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214.08106586177325</v>
      </c>
      <c r="AO52" s="62">
        <f t="shared" si="36"/>
        <v>505.10494826190097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69.532239606315883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1.0955465841020457E-2</v>
      </c>
      <c r="AX52" s="23">
        <f t="shared" si="6"/>
        <v>69.543195072156905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66.075952873178551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66.075952873178551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66.075952873178551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66.075952873178551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66.075952873178551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66.075952873178551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66.075952873178551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66.075952873178551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1.85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6.7833333333333341</v>
      </c>
      <c r="H53" s="70">
        <f t="shared" si="1"/>
        <v>229.53333333333333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66.144026317973797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197.86205247300575</v>
      </c>
      <c r="T53" s="62">
        <f t="shared" si="34"/>
        <v>443.63798062057913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59.043621312420029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6.709705772579953E-3</v>
      </c>
      <c r="AC53" s="24">
        <f t="shared" si="3"/>
        <v>59.050331018192608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66.144026317973797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214.08106586177325</v>
      </c>
      <c r="AO53" s="62">
        <f t="shared" si="36"/>
        <v>505.10494826190097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68.168754798114506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7.7466841872431491E-3</v>
      </c>
      <c r="AX53" s="23">
        <f t="shared" si="6"/>
        <v>68.176501482301745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66.144026317973797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66.144026317973797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66.144026317973797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66.144026317973797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66.144026317973797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66.144026317973797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66.144026317973797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66.144026317973797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1.85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6.7833333333333341</v>
      </c>
      <c r="H54" s="70">
        <f t="shared" si="1"/>
        <v>229.53333333333333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66.210918840691278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197.86205247300575</v>
      </c>
      <c r="T54" s="62">
        <f t="shared" si="34"/>
        <v>443.63798062057913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57.885811911536479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4.7444784515578075E-3</v>
      </c>
      <c r="AC54" s="24">
        <f t="shared" si="3"/>
        <v>57.890556389988035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66.210918840691278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214.08106586177325</v>
      </c>
      <c r="AO54" s="62">
        <f t="shared" si="36"/>
        <v>505.10494826190097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66.832007095358335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5.4777329205102296E-3</v>
      </c>
      <c r="AX54" s="23">
        <f t="shared" si="6"/>
        <v>66.837484828278846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66.210918840691278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66.210918840691278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66.210918840691278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66.210918840691278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66.210918840691278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66.210918840691278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66.210918840691278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66.210918840691278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1.85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6.7833333333333341</v>
      </c>
      <c r="H55" s="70">
        <f t="shared" si="1"/>
        <v>229.53333333333333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66.276650927688877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197.86205247300575</v>
      </c>
      <c r="T55" s="62">
        <f t="shared" si="34"/>
        <v>443.63798062057913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56.750706446810248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3.3548528862899765E-3</v>
      </c>
      <c r="AC55" s="24">
        <f t="shared" si="3"/>
        <v>56.754061299696538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66.276650927688877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214.08106586177325</v>
      </c>
      <c r="AO55" s="62">
        <f t="shared" si="36"/>
        <v>505.10494826190097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65.521472199717621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3.873342093621575E-3</v>
      </c>
      <c r="AX55" s="23">
        <f t="shared" si="6"/>
        <v>65.525345541811248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66.276650927688877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66.276650927688877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66.276650927688877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66.276650927688877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66.276650927688877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66.276650927688877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66.276650927688877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66.276650927688877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1.85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6.7833333333333341</v>
      </c>
      <c r="H56" s="70">
        <f t="shared" si="1"/>
        <v>229.53333333333333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66.34124270993199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197.86205247300575</v>
      </c>
      <c r="T56" s="62">
        <f t="shared" si="34"/>
        <v>443.63798062057913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55.637859707901335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2.3722392257789038E-3</v>
      </c>
      <c r="AC56" s="24">
        <f t="shared" si="3"/>
        <v>55.640231947127113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66.34124270993199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214.08106586177325</v>
      </c>
      <c r="AO56" s="62">
        <f t="shared" si="36"/>
        <v>505.10494826190097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64.236636094033074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2.7388664602551152E-3</v>
      </c>
      <c r="AX56" s="23">
        <f t="shared" si="6"/>
        <v>64.239374960493322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66.34124270993199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66.34124270993199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66.34124270993199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66.34124270993199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66.34124270993199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66.34124270993199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66.34124270993199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66.34124270993199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1.85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6.7833333333333341</v>
      </c>
      <c r="H57" s="70">
        <f t="shared" si="1"/>
        <v>229.53333333333333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66.404713969158792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197.86205247300575</v>
      </c>
      <c r="T57" s="62">
        <f t="shared" si="34"/>
        <v>443.63798062057913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54.546835214772933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1.6774264431449882E-3</v>
      </c>
      <c r="AC57" s="24">
        <f t="shared" si="3"/>
        <v>54.548512641216078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66.404713969158792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214.08106586177325</v>
      </c>
      <c r="AO57" s="62">
        <f t="shared" si="36"/>
        <v>505.10494826190097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62.97699484070835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1.9366710468107879E-3</v>
      </c>
      <c r="AX57" s="23">
        <f t="shared" si="6"/>
        <v>62.978931511755164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66.404713969158792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66.404713969158792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66.404713969158792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66.404713969158792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66.404713969158792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66.404713969158792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66.404713969158792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66.404713969158792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1.85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6.7833333333333341</v>
      </c>
      <c r="H58" s="70">
        <f t="shared" si="1"/>
        <v>229.53333333333333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66.467084143938479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197.86205247300575</v>
      </c>
      <c r="T58" s="62">
        <f t="shared" si="34"/>
        <v>443.63798062057913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53.477205046495548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1.1861196128894519E-3</v>
      </c>
      <c r="AC58" s="24">
        <f t="shared" si="3"/>
        <v>53.478391166108437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66.467084143938479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214.08106586177325</v>
      </c>
      <c r="AO58" s="62">
        <f t="shared" si="36"/>
        <v>505.10494826190097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61.742054384056026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1.3694332301275578E-3</v>
      </c>
      <c r="AX58" s="23">
        <f t="shared" si="6"/>
        <v>61.74342381728615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66.467084143938479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66.467084143938479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66.467084143938479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66.467084143938479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66.467084143938479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66.467084143938479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66.467084143938479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66.467084143938479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1.85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6.7833333333333341</v>
      </c>
      <c r="H59" s="70">
        <f t="shared" si="1"/>
        <v>229.53333333333333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66.528372335624553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197.86205247300575</v>
      </c>
      <c r="T59" s="62">
        <f t="shared" si="34"/>
        <v>443.63798062057913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52.428549673408099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8.3871322157249412E-4</v>
      </c>
      <c r="AC59" s="24">
        <f t="shared" si="3"/>
        <v>52.429388386629675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66.528372335624553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214.08106586177325</v>
      </c>
      <c r="AO59" s="62">
        <f t="shared" si="36"/>
        <v>505.10494826190097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60.531330356519348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9.6833552340539408E-4</v>
      </c>
      <c r="AX59" s="23">
        <f t="shared" si="6"/>
        <v>60.532298692042751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66.528372335624553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66.528372335624553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66.528372335624553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66.528372335624553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66.528372335624553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66.528372335624553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66.528372335624553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66.528372335624553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1.85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6.7833333333333341</v>
      </c>
      <c r="H60" s="70">
        <f t="shared" si="1"/>
        <v>229.53333333333333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66.588597314204748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197.86205247300575</v>
      </c>
      <c r="T60" s="62">
        <f t="shared" si="34"/>
        <v>443.63798062057913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51.400457792570279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5.9305980644472594E-4</v>
      </c>
      <c r="AC60" s="24">
        <f t="shared" si="3"/>
        <v>51.401050852376727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66.588597314204748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214.08106586177325</v>
      </c>
      <c r="AO60" s="62">
        <f t="shared" si="36"/>
        <v>505.10494826190097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59.344347888693925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6.8471661506377902E-4</v>
      </c>
      <c r="AX60" s="23">
        <f t="shared" si="6"/>
        <v>59.345032605308987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66.588597314204748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66.588597314204748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66.588597314204748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66.588597314204748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66.588597314204748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66.588597314204748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66.588597314204748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66.588597314204748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1.85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6.7833333333333341</v>
      </c>
      <c r="H61" s="70">
        <f t="shared" si="1"/>
        <v>229.53333333333333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66.647777524049474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197.86205247300575</v>
      </c>
      <c r="T61" s="62">
        <f t="shared" si="34"/>
        <v>443.63798062057913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50.392526166441556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4.1935661078624706E-4</v>
      </c>
      <c r="AC61" s="24">
        <f t="shared" si="3"/>
        <v>50.39294552305234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66.647777524049474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214.08106586177325</v>
      </c>
      <c r="AO61" s="62">
        <f t="shared" si="36"/>
        <v>505.10494826190097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58.180641423074746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4.8416776170269709E-4</v>
      </c>
      <c r="AX61" s="23">
        <f t="shared" si="6"/>
        <v>58.181125590836452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66.647777524049474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66.647777524049474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66.647777524049474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66.647777524049474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66.647777524049474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66.647777524049474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66.647777524049474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66.647777524049474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1.85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6.7833333333333341</v>
      </c>
      <c r="H62" s="70">
        <f t="shared" si="1"/>
        <v>229.53333333333333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66.705931089560494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197.86205247300575</v>
      </c>
      <c r="T62" s="62">
        <f t="shared" si="34"/>
        <v>443.63798062057913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49.404359464723633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2.9652990322236297E-4</v>
      </c>
      <c r="AC62" s="24">
        <f t="shared" si="3"/>
        <v>49.404655994626857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66.705931089560494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214.08106586177325</v>
      </c>
      <c r="AO62" s="62">
        <f t="shared" si="36"/>
        <v>505.10494826190097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57.0397545314555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3.4235830753188957E-4</v>
      </c>
      <c r="AX62" s="23">
        <f t="shared" si="6"/>
        <v>57.040096889763035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66.705931089560494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66.705931089560494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66.705931089560494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66.705931089560494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66.705931089560494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66.705931089560494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66.705931089560494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66.705931089560494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1.85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6.7833333333333341</v>
      </c>
      <c r="H63" s="70">
        <f t="shared" si="1"/>
        <v>229.53333333333333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66.763075820721809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197.86205247300575</v>
      </c>
      <c r="T63" s="62">
        <f t="shared" si="34"/>
        <v>443.63798062057913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48.435570109304223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2.0967830539312353E-4</v>
      </c>
      <c r="AC63" s="24">
        <f t="shared" si="3"/>
        <v>48.435779787609619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66.763075820721809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214.08106586177325</v>
      </c>
      <c r="AO63" s="62">
        <f t="shared" si="36"/>
        <v>505.10494826190097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55.921239735908614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2.420838808513486E-4</v>
      </c>
      <c r="AX63" s="23">
        <f t="shared" si="6"/>
        <v>55.921481819789463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66.763075820721809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66.763075820721809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66.763075820721809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66.763075820721809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66.763075820721809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66.763075820721809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66.763075820721809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66.763075820721809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1.85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6.7833333333333341</v>
      </c>
      <c r="H64" s="70">
        <f t="shared" si="1"/>
        <v>229.53333333333333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66.819229218553957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197.86205247300575</v>
      </c>
      <c r="T64" s="62">
        <f t="shared" si="34"/>
        <v>443.63798062057913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47.485778122241427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1.4826495161118149E-4</v>
      </c>
      <c r="AC64" s="24">
        <f t="shared" si="3"/>
        <v>47.485926387193039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66.819229218553957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214.08106586177325</v>
      </c>
      <c r="AO64" s="62">
        <f t="shared" si="36"/>
        <v>505.10494826190097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54.824658333275742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1.7117915376594481E-4</v>
      </c>
      <c r="AX64" s="23">
        <f t="shared" si="6"/>
        <v>54.82482951242951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66.819229218553957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66.819229218553957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66.819229218553957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66.819229218553957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66.819229218553957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66.819229218553957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66.819229218553957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66.819229218553957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1.85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6.7833333333333341</v>
      </c>
      <c r="H65" s="70">
        <f t="shared" si="1"/>
        <v>229.53333333333333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66.874408480473903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197.86205247300575</v>
      </c>
      <c r="T65" s="62">
        <f t="shared" si="34"/>
        <v>443.63798062057913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46.554610976729023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1.0483915269656177E-4</v>
      </c>
      <c r="AC65" s="24">
        <f t="shared" si="3"/>
        <v>46.554715815881721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66.874408480473903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214.08106586177325</v>
      </c>
      <c r="AO65" s="62">
        <f t="shared" si="36"/>
        <v>505.10494826190097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53.74958022309989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1.2104194042567431E-4</v>
      </c>
      <c r="AX65" s="23">
        <f t="shared" si="6"/>
        <v>53.749701265040315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66.874408480473903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66.874408480473903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66.874408480473903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66.874408480473903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66.874408480473903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66.874408480473903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66.874408480473903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66.874408480473903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1.85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6.7833333333333341</v>
      </c>
      <c r="H66" s="70">
        <f t="shared" si="1"/>
        <v>229.53333333333333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66.928630505561898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197.86205247300575</v>
      </c>
      <c r="T66" s="62">
        <f t="shared" si="34"/>
        <v>443.63798062057913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45.641703450984238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7.4132475805590743E-5</v>
      </c>
      <c r="AC66" s="24">
        <f t="shared" si="3"/>
        <v>45.641777583460041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66.928630505561898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214.08106586177325</v>
      </c>
      <c r="AO66" s="62">
        <f t="shared" si="36"/>
        <v>505.10494826190097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52.695583738931688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8.5589576882972419E-5</v>
      </c>
      <c r="AX66" s="23">
        <f t="shared" si="6"/>
        <v>52.695669328508572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66.928630505561898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66.928630505561898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66.928630505561898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66.928630505561898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66.928630505561898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66.928630505561898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66.928630505561898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66.928630505561898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1.85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6.7833333333333341</v>
      </c>
      <c r="H67" s="70">
        <f t="shared" si="1"/>
        <v>229.53333333333333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66.981911899736886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197.86205247300575</v>
      </c>
      <c r="T67" s="62">
        <f t="shared" si="34"/>
        <v>443.63798062057913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44.746697485000702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5.2419576348280883E-5</v>
      </c>
      <c r="AC67" s="24">
        <f t="shared" si="3"/>
        <v>44.746749904577051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66.981911899736886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214.08106586177325</v>
      </c>
      <c r="AO67" s="62">
        <f t="shared" si="36"/>
        <v>505.10494826190097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51.662255482943642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6.052097021283717E-5</v>
      </c>
      <c r="AX67" s="23">
        <f t="shared" si="6"/>
        <v>51.662316003913858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66.981911899736886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66.981911899736886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66.981911899736886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66.981911899736886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66.981911899736886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66.981911899736886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66.981911899736886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66.981911899736886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1.85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6.7833333333333341</v>
      </c>
      <c r="H68" s="70">
        <f t="shared" ref="H68:H131" si="56">(B68+E68+F68)*44/12+(C68+D68)*0.475*44/12</f>
        <v>229.53333333333333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67.034268980842299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197.86205247300575</v>
      </c>
      <c r="T68" s="62">
        <f t="shared" si="34"/>
        <v>443.63798062057913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43.869242040110365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3.7066237902795371E-5</v>
      </c>
      <c r="AC68" s="24">
        <f t="shared" ref="AC68:AC131" si="57">SUM(Z68:AB68)</f>
        <v>43.869279106348266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67.034268980842299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214.08106586177325</v>
      </c>
      <c r="AO68" s="62">
        <f t="shared" si="36"/>
        <v>505.10494826190097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50.649190163787523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4.2794788441486216E-5</v>
      </c>
      <c r="AX68" s="23">
        <f t="shared" ref="AX68:AX131" si="60">SUM(AU68:AW68)</f>
        <v>50.649232958575965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67.034268980842299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67.034268980842299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67.034268980842299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67.034268980842299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67.034268980842299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67.034268980842299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67.034268980842299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67.034268980842299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1.85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6.7833333333333341</v>
      </c>
      <c r="H69" s="70">
        <f t="shared" si="56"/>
        <v>229.53333333333333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67.085717783643418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197.86205247300575</v>
      </c>
      <c r="T69" s="62">
        <f t="shared" ref="T69:T132" si="88">$T$3</f>
        <v>443.63798062057913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43.008992961299349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2.6209788174140441E-5</v>
      </c>
      <c r="AC69" s="24">
        <f t="shared" si="57"/>
        <v>43.009019171087523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67.085717783643418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214.08106586177325</v>
      </c>
      <c r="AO69" s="62">
        <f t="shared" ref="AO69:AO132" si="90">$AO$3</f>
        <v>505.10494826190097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49.655990437631225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3.0260485106418589E-5</v>
      </c>
      <c r="AX69" s="23">
        <f t="shared" si="60"/>
        <v>49.656020698116329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67.085717783643418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67.085717783643418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67.085717783643418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67.085717783643418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67.085717783643418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67.085717783643418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67.085717783643418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67.085717783643418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1.85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6.7833333333333341</v>
      </c>
      <c r="H70" s="70">
        <f t="shared" si="56"/>
        <v>229.53333333333333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67.136274064738245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197.86205247300575</v>
      </c>
      <c r="T70" s="62">
        <f t="shared" si="88"/>
        <v>443.63798062057913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42.165612842223695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1.8533118951397686E-5</v>
      </c>
      <c r="AC70" s="24">
        <f t="shared" si="57"/>
        <v>42.165631375342649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67.136274064738245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214.08106586177325</v>
      </c>
      <c r="AO70" s="62">
        <f t="shared" si="90"/>
        <v>505.10494826190097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48.682266752312835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2.1397394220743111E-5</v>
      </c>
      <c r="AX70" s="23">
        <f t="shared" si="60"/>
        <v>48.682288149707055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67.136274064738245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67.136274064738245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67.136274064738245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67.136274064738245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67.136274064738245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67.136274064738245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67.136274064738245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67.136274064738245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1.85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6.7833333333333341</v>
      </c>
      <c r="H71" s="70">
        <f t="shared" si="56"/>
        <v>229.53333333333333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67.185953307382988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197.86205247300575</v>
      </c>
      <c r="T71" s="62">
        <f t="shared" si="88"/>
        <v>443.63798062057913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41.338770892872034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1.3104894087070221E-5</v>
      </c>
      <c r="AC71" s="24">
        <f t="shared" si="57"/>
        <v>41.338783997766122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67.185953307382988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214.08106586177325</v>
      </c>
      <c r="AO71" s="62">
        <f t="shared" si="90"/>
        <v>505.10494826190097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47.727637194550731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1.5130242553209298E-5</v>
      </c>
      <c r="AX71" s="23">
        <f t="shared" si="60"/>
        <v>47.727652324793283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67.185953307382988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67.185953307382988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67.185953307382988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67.185953307382988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67.185953307382988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67.185953307382988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67.185953307382988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67.185953307382988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1.85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6.7833333333333341</v>
      </c>
      <c r="H72" s="70">
        <f t="shared" si="56"/>
        <v>229.53333333333333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67.23477072623399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197.86205247300575</v>
      </c>
      <c r="T72" s="62">
        <f t="shared" si="88"/>
        <v>443.63798062057913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40.528142809823365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9.2665594756988428E-6</v>
      </c>
      <c r="AC72" s="24">
        <f t="shared" si="57"/>
        <v>40.528152076382838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67.23477072623399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214.08106586177325</v>
      </c>
      <c r="AO72" s="62">
        <f t="shared" si="90"/>
        <v>505.10494826190097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46.791727340149812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1.0698697110371557E-5</v>
      </c>
      <c r="AX72" s="23">
        <f t="shared" si="60"/>
        <v>46.791738038846923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67.23477072623399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67.23477072623399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67.23477072623399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67.23477072623399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67.23477072623399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67.23477072623399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67.23477072623399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67.23477072623399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1.85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6.7833333333333341</v>
      </c>
      <c r="H73" s="70">
        <f t="shared" si="56"/>
        <v>229.53333333333333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67.282741272007328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197.86205247300575</v>
      </c>
      <c r="T73" s="62">
        <f t="shared" si="88"/>
        <v>443.63798062057913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39.73341064904897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6.5524470435351103E-6</v>
      </c>
      <c r="AC73" s="24">
        <f t="shared" si="57"/>
        <v>39.73341720149601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67.282741272007328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214.08106586177325</v>
      </c>
      <c r="AO73" s="62">
        <f t="shared" si="90"/>
        <v>505.10494826190097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45.874170107145048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7.5651212766046497E-6</v>
      </c>
      <c r="AX73" s="23">
        <f t="shared" si="60"/>
        <v>45.874177672266327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67.282741272007328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67.282741272007328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67.282741272007328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67.282741272007328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67.282741272007328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67.282741272007328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67.282741272007328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67.282741272007328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1.85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6.7833333333333341</v>
      </c>
      <c r="H74" s="70">
        <f t="shared" si="56"/>
        <v>229.53333333333333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67.329879636057569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197.86205247300575</v>
      </c>
      <c r="T74" s="62">
        <f t="shared" si="88"/>
        <v>443.63798062057913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38.954262701208613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4.6332797378494214E-6</v>
      </c>
      <c r="AC74" s="24">
        <f t="shared" si="57"/>
        <v>38.95426733448835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67.329879636057569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214.08106586177325</v>
      </c>
      <c r="AO74" s="62">
        <f t="shared" si="90"/>
        <v>505.10494826190097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44.974605611824856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5.3493485551857796E-6</v>
      </c>
      <c r="AX74" s="23">
        <f t="shared" si="60"/>
        <v>44.974610961173411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67.329879636057569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67.329879636057569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67.329879636057569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67.329879636057569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67.329879636057569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67.329879636057569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67.329879636057569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67.329879636057569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1.85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6.7833333333333341</v>
      </c>
      <c r="H75" s="70">
        <f t="shared" si="56"/>
        <v>229.53333333333333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67.376200254877119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197.86205247300575</v>
      </c>
      <c r="T75" s="62">
        <f t="shared" si="88"/>
        <v>443.63798062057913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38.190393369392076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3.2762235217675552E-6</v>
      </c>
      <c r="AC75" s="24">
        <f t="shared" si="57"/>
        <v>38.1903966456156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67.376200254877119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214.08106586177325</v>
      </c>
      <c r="AO75" s="62">
        <f t="shared" si="90"/>
        <v>505.10494826190097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44.092681027577726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3.7825606383023253E-6</v>
      </c>
      <c r="AX75" s="23">
        <f t="shared" si="60"/>
        <v>44.092684810138365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67.376200254877119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67.376200254877119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67.376200254877119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67.376200254877119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67.376200254877119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67.376200254877119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67.376200254877119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67.376200254877119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1.85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6.7833333333333341</v>
      </c>
      <c r="H76" s="70">
        <f t="shared" si="56"/>
        <v>229.53333333333333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67.421717314517565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197.86205247300575</v>
      </c>
      <c r="T76" s="62">
        <f t="shared" si="88"/>
        <v>443.63798062057913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37.441503049258181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2.3166398689247107E-6</v>
      </c>
      <c r="AC76" s="24">
        <f t="shared" si="57"/>
        <v>37.441505365898053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67.421717314517565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214.08106586177325</v>
      </c>
      <c r="AO76" s="62">
        <f t="shared" si="90"/>
        <v>505.10494826190097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43.228050446506806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2.6746742775928902E-6</v>
      </c>
      <c r="AX76" s="23">
        <f t="shared" si="60"/>
        <v>43.228053121181084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67.421717314517565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67.421717314517565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67.421717314517565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67.421717314517565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67.421717314517565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67.421717314517565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67.421717314517565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67.421717314517565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1.85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6.7833333333333341</v>
      </c>
      <c r="H77" s="70">
        <f t="shared" si="56"/>
        <v>229.53333333333333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67.46644475493413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197.86205247300575</v>
      </c>
      <c r="T77" s="62">
        <f t="shared" si="88"/>
        <v>443.63798062057913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36.707298011524117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1.6381117608837776E-6</v>
      </c>
      <c r="AC77" s="24">
        <f t="shared" si="57"/>
        <v>36.707299649635878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67.46644475493413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214.08106586177325</v>
      </c>
      <c r="AO77" s="62">
        <f t="shared" si="90"/>
        <v>505.10494826190097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42.380374743758104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1.8912803191511631E-6</v>
      </c>
      <c r="AX77" s="23">
        <f t="shared" si="60"/>
        <v>42.380376635038424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67.46644475493413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67.46644475493413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67.46644475493413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67.46644475493413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67.46644475493413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67.46644475493413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67.46644475493413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67.46644475493413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1.85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6.7833333333333341</v>
      </c>
      <c r="H78" s="70">
        <f t="shared" si="56"/>
        <v>229.53333333333333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67.510396274255044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197.86205247300575</v>
      </c>
      <c r="T78" s="62">
        <f t="shared" si="88"/>
        <v>443.63798062057913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35.987490286759162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1.1583199344623554E-6</v>
      </c>
      <c r="AC78" s="24">
        <f t="shared" si="57"/>
        <v>35.987491445079094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67.510396274255044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214.08106586177325</v>
      </c>
      <c r="AO78" s="62">
        <f t="shared" si="90"/>
        <v>505.10494826190097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41.549321444509175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1.3373371387964453E-6</v>
      </c>
      <c r="AX78" s="23">
        <f t="shared" si="60"/>
        <v>41.549322781846314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67.510396274255044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67.510396274255044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67.510396274255044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67.510396274255044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67.510396274255044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67.510396274255044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67.510396274255044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67.510396274255044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1.85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6.7833333333333341</v>
      </c>
      <c r="H79" s="70">
        <f t="shared" si="56"/>
        <v>229.53333333333333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67.553585332976624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197.86205247300575</v>
      </c>
      <c r="T79" s="62">
        <f t="shared" si="88"/>
        <v>443.63798062057913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35.281797552437489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8.1905588044188879E-7</v>
      </c>
      <c r="AC79" s="24">
        <f t="shared" si="57"/>
        <v>35.281798371493366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67.553585332976624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214.08106586177325</v>
      </c>
      <c r="AO79" s="62">
        <f t="shared" si="90"/>
        <v>505.10494826190097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40.734564593566056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9.4564015957558164E-7</v>
      </c>
      <c r="AX79" s="23">
        <f t="shared" si="60"/>
        <v>40.734565539206216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67.553585332976624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67.553585332976624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67.553585332976624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67.553585332976624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67.553585332976624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67.553585332976624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67.553585332976624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67.553585332976624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1.85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6.7833333333333341</v>
      </c>
      <c r="H80" s="70">
        <f t="shared" si="56"/>
        <v>229.53333333333333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67.596025158085666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197.86205247300575</v>
      </c>
      <c r="T80" s="62">
        <f t="shared" si="88"/>
        <v>443.63798062057913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34.589943022205794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5.7915996723117768E-7</v>
      </c>
      <c r="AC80" s="24">
        <f t="shared" si="57"/>
        <v>34.589943601365761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67.596025158085666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214.08106586177325</v>
      </c>
      <c r="AO80" s="62">
        <f t="shared" si="90"/>
        <v>505.10494826190097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39.935784627517322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6.6866856939822276E-7</v>
      </c>
      <c r="AX80" s="23">
        <f t="shared" si="60"/>
        <v>39.935785296185891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67.596025158085666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67.596025158085666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67.596025158085666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67.596025158085666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67.596025158085666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67.596025158085666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67.596025158085666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67.596025158085666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1.85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6.7833333333333341</v>
      </c>
      <c r="H81" s="70">
        <f t="shared" si="56"/>
        <v>229.53333333333333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67.637728747110287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197.86205247300575</v>
      </c>
      <c r="T81" s="62">
        <f t="shared" si="88"/>
        <v>443.63798062057913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33.911655337322351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4.095279402209444E-7</v>
      </c>
      <c r="AC81" s="24">
        <f t="shared" si="57"/>
        <v>33.911655746850293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67.637728747110287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214.08106586177325</v>
      </c>
      <c r="AO81" s="62">
        <f t="shared" si="90"/>
        <v>505.10494826190097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39.152668249395134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4.7282007978779092E-7</v>
      </c>
      <c r="AX81" s="23">
        <f t="shared" si="60"/>
        <v>39.152668722215211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67.637728747110287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67.637728747110287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67.637728747110287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67.637728747110287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67.637728747110287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67.637728747110287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67.637728747110287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67.637728747110287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1.85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6.7833333333333341</v>
      </c>
      <c r="H82" s="70">
        <f t="shared" si="56"/>
        <v>229.53333333333333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67.678708872100586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197.86205247300575</v>
      </c>
      <c r="T82" s="62">
        <f t="shared" si="88"/>
        <v>443.63798062057913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33.246668460224832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2.8957998361558884E-7</v>
      </c>
      <c r="AC82" s="24">
        <f t="shared" si="57"/>
        <v>33.246668749804819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67.678708872100586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214.08106586177325</v>
      </c>
      <c r="AO82" s="62">
        <f t="shared" si="90"/>
        <v>505.10494826190097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38.384908305794099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3.3433428469911143E-7</v>
      </c>
      <c r="AX82" s="23">
        <f t="shared" si="60"/>
        <v>38.38490864012838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67.678708872100586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67.678708872100586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67.678708872100586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67.678708872100586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67.678708872100586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67.678708872100586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67.678708872100586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67.678708872100586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1.85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6.7833333333333341</v>
      </c>
      <c r="H83" s="70">
        <f t="shared" si="56"/>
        <v>229.53333333333333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67.718978083540136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197.86205247300575</v>
      </c>
      <c r="T83" s="62">
        <f t="shared" si="88"/>
        <v>443.63798062057913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32.59472157018525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2.047639701104722E-7</v>
      </c>
      <c r="AC83" s="24">
        <f t="shared" si="57"/>
        <v>32.594721774949221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67.718978083540136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214.08106586177325</v>
      </c>
      <c r="AO83" s="62">
        <f t="shared" si="90"/>
        <v>505.10494826190097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37.632203666399754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2.3641003989389549E-7</v>
      </c>
      <c r="AX83" s="23">
        <f t="shared" si="60"/>
        <v>37.632203902809792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67.718978083540136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67.718978083540136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67.718978083540136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67.718978083540136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67.718978083540136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67.718978083540136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67.718978083540136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67.718978083540136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1.85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6.7833333333333341</v>
      </c>
      <c r="H84" s="70">
        <f t="shared" si="56"/>
        <v>229.53333333333333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67.758548714189686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197.86205247300575</v>
      </c>
      <c r="T84" s="62">
        <f t="shared" si="88"/>
        <v>443.63798062057913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31.955558961011008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1.4478999180779442E-7</v>
      </c>
      <c r="AC84" s="24">
        <f t="shared" si="57"/>
        <v>31.955559105801001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67.758548714189686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214.08106586177325</v>
      </c>
      <c r="AO84" s="62">
        <f t="shared" si="90"/>
        <v>505.10494826190097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36.894259105879435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1.6716714234955574E-7</v>
      </c>
      <c r="AX84" s="23">
        <f t="shared" si="60"/>
        <v>36.894259273046579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67.758548714189686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67.758548714189686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67.758548714189686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67.758548714189686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67.758548714189686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67.758548714189686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67.758548714189686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67.758548714189686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1.85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6.7833333333333341</v>
      </c>
      <c r="H85" s="70">
        <f t="shared" si="56"/>
        <v>229.53333333333333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67.797432882864143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197.86205247300575</v>
      </c>
      <c r="T85" s="62">
        <f t="shared" si="88"/>
        <v>443.63798062057913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31.328929940751976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1.023819850552361E-7</v>
      </c>
      <c r="AC85" s="24">
        <f t="shared" si="57"/>
        <v>31.328930043133962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67.797432882864143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214.08106586177325</v>
      </c>
      <c r="AO85" s="62">
        <f t="shared" si="90"/>
        <v>505.10494826190097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36.170785188089177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1.1820501994694776E-7</v>
      </c>
      <c r="AX85" s="23">
        <f t="shared" si="60"/>
        <v>36.170785306294199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67.797432882864143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67.797432882864143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67.797432882864143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67.797432882864143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67.797432882864143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67.797432882864143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67.797432882864143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67.797432882864143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1.85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6.7833333333333341</v>
      </c>
      <c r="H86" s="70">
        <f t="shared" si="56"/>
        <v>229.53333333333333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67.835642498144082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197.86205247300575</v>
      </c>
      <c r="T86" s="62">
        <f t="shared" si="88"/>
        <v>443.63798062057913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30.71458873337426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7.239499590389721E-8</v>
      </c>
      <c r="AC86" s="24">
        <f t="shared" si="57"/>
        <v>30.714588805769257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67.835642498144082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214.08106586177325</v>
      </c>
      <c r="AO86" s="62">
        <f t="shared" si="90"/>
        <v>505.10494826190097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35.461498152551272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8.3583571174777885E-8</v>
      </c>
      <c r="AX86" s="23">
        <f t="shared" si="60"/>
        <v>35.461498236134844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67.835642498144082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67.835642498144082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67.835642498144082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67.835642498144082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67.835642498144082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67.835642498144082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67.835642498144082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67.835642498144082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1.85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6.7833333333333341</v>
      </c>
      <c r="H87" s="70">
        <f t="shared" si="56"/>
        <v>229.53333333333333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67.873189262022805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197.86205247300575</v>
      </c>
      <c r="T87" s="62">
        <f t="shared" si="88"/>
        <v>443.63798062057913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30.112294382362084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5.1190992527618049E-8</v>
      </c>
      <c r="AC87" s="24">
        <f t="shared" si="57"/>
        <v>30.112294433553075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67.873189262022805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214.08106586177325</v>
      </c>
      <c r="AO87" s="62">
        <f t="shared" si="90"/>
        <v>505.10494826190097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34.766119803157892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5.9102509973473892E-8</v>
      </c>
      <c r="AX87" s="23">
        <f t="shared" si="60"/>
        <v>34.766119862260403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67.873189262022805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67.873189262022805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67.873189262022805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67.873189262022805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67.873189262022805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67.873189262022805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67.873189262022805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67.873189262022805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1.85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6.7833333333333341</v>
      </c>
      <c r="H88" s="70">
        <f t="shared" si="56"/>
        <v>229.53333333333333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67.910084673490218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197.86205247300575</v>
      </c>
      <c r="T88" s="62">
        <f t="shared" si="88"/>
        <v>443.63798062057913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29.521810656209976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3.6197497951948605E-8</v>
      </c>
      <c r="AC88" s="24">
        <f t="shared" si="57"/>
        <v>29.521810692407474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67.910084673490218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214.08106586177325</v>
      </c>
      <c r="AO88" s="62">
        <f t="shared" si="90"/>
        <v>505.10494826190097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34.084377399057203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4.1791785587388949E-8</v>
      </c>
      <c r="AX88" s="23">
        <f t="shared" si="60"/>
        <v>34.084377440848989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67.910084673490218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67.910084673490218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67.910084673490218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67.910084673490218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67.910084673490218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67.910084673490218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67.910084673490218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67.910084673490218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1.85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6.7833333333333341</v>
      </c>
      <c r="H89" s="70">
        <f t="shared" si="56"/>
        <v>229.53333333333333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67.946340032054479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197.86205247300575</v>
      </c>
      <c r="T89" s="62">
        <f t="shared" si="88"/>
        <v>443.63798062057913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28.9429059557682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2.5595496263809025E-8</v>
      </c>
      <c r="AC89" s="24">
        <f t="shared" si="57"/>
        <v>28.942905981363698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67.946340032054479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214.08106586177325</v>
      </c>
      <c r="AO89" s="62">
        <f t="shared" si="90"/>
        <v>505.10494826190097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33.416003547679118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2.9551254986736949E-8</v>
      </c>
      <c r="AX89" s="23">
        <f t="shared" si="60"/>
        <v>33.41600357723037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67.946340032054479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67.946340032054479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67.946340032054479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67.946340032054479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67.946340032054479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67.946340032054479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67.946340032054479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67.946340032054479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1.85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6.7833333333333341</v>
      </c>
      <c r="H90" s="70">
        <f t="shared" si="56"/>
        <v>229.53333333333333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67.981966441202459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197.86205247300575</v>
      </c>
      <c r="T90" s="62">
        <f t="shared" si="88"/>
        <v>443.63798062057913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28.375353223405089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1.8098748975974302E-8</v>
      </c>
      <c r="AC90" s="24">
        <f t="shared" si="57"/>
        <v>28.375353241503838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67.981966441202459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214.08106586177325</v>
      </c>
      <c r="AO90" s="62">
        <f t="shared" si="90"/>
        <v>505.10494826190097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32.760736099858761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2.0895892793694478E-8</v>
      </c>
      <c r="AX90" s="23">
        <f t="shared" si="60"/>
        <v>32.76073612075465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67.981966441202459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67.981966441202459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67.981966441202459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67.981966441202459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67.981966441202459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67.981966441202459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67.981966441202459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67.981966441202459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1.85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6.7833333333333341</v>
      </c>
      <c r="H91" s="70">
        <f t="shared" si="56"/>
        <v>229.53333333333333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68.016974811800452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197.86205247300575</v>
      </c>
      <c r="T91" s="62">
        <f t="shared" si="88"/>
        <v>443.63798062057913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27.818929853950632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1.2797748131904512E-8</v>
      </c>
      <c r="AC91" s="24">
        <f t="shared" si="57"/>
        <v>27.81892986674838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68.016974811800452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214.08106586177325</v>
      </c>
      <c r="AO91" s="62">
        <f t="shared" si="90"/>
        <v>505.10494826190097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32.118318047016487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1.4775627493368478E-8</v>
      </c>
      <c r="AX91" s="23">
        <f t="shared" si="60"/>
        <v>32.118318061792117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68.016974811800452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68.016974811800452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68.016974811800452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68.016974811800452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68.016974811800452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68.016974811800452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68.016974811800452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68.016974811800452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1.85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6.7833333333333341</v>
      </c>
      <c r="H92" s="70">
        <f t="shared" si="56"/>
        <v>229.53333333333333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68.051375865435574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197.86205247300575</v>
      </c>
      <c r="T92" s="62">
        <f t="shared" si="88"/>
        <v>443.63798062057913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27.273417607386431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9.0493744879871512E-9</v>
      </c>
      <c r="AC92" s="24">
        <f t="shared" si="57"/>
        <v>27.273417616435804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68.051375865435574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214.08106586177325</v>
      </c>
      <c r="AO92" s="62">
        <f t="shared" si="90"/>
        <v>505.10494826190097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31.488497420354125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1.0447946396847241E-8</v>
      </c>
      <c r="AX92" s="23">
        <f t="shared" si="60"/>
        <v>31.48849743080207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68.051375865435574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68.051375865435574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68.051375865435574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68.051375865435574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68.051375865435574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68.051375865435574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68.051375865435574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68.051375865435574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1.85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6.7833333333333341</v>
      </c>
      <c r="H93" s="70">
        <f t="shared" si="56"/>
        <v>229.53333333333333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68.085180137699339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197.86205247300575</v>
      </c>
      <c r="T93" s="62">
        <f t="shared" si="88"/>
        <v>443.63798062057913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26.738602523247739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6.3988740659522562E-9</v>
      </c>
      <c r="AC93" s="24">
        <f t="shared" si="57"/>
        <v>26.738602529646613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68.085180137699339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214.08106586177325</v>
      </c>
      <c r="AO93" s="62">
        <f t="shared" si="90"/>
        <v>505.10494826190097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30.871027192027963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7.3878137466842398E-9</v>
      </c>
      <c r="AX93" s="23">
        <f t="shared" si="60"/>
        <v>30.871027199415778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68.085180137699339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68.085180137699339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68.085180137699339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68.085180137699339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68.085180137699339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68.085180137699339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68.085180137699339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68.085180137699339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1.85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6.7833333333333341</v>
      </c>
      <c r="H94" s="70">
        <f t="shared" si="56"/>
        <v>229.53333333333333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68.118397981414375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197.86205247300575</v>
      </c>
      <c r="T94" s="62">
        <f t="shared" si="88"/>
        <v>443.63798062057913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26.214274836704014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4.5246872439935756E-9</v>
      </c>
      <c r="AC94" s="24">
        <f t="shared" si="57"/>
        <v>26.214274841228701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68.118397981414375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214.08106586177325</v>
      </c>
      <c r="AO94" s="62">
        <f t="shared" si="90"/>
        <v>505.10494826190097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30.265665178259628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5.2239731984236211E-9</v>
      </c>
      <c r="AX94" s="23">
        <f t="shared" si="60"/>
        <v>30.265665183483602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68.118397981414375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68.118397981414375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68.118397981414375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68.118397981414375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68.118397981414375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68.118397981414375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68.118397981414375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68.118397981414375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1.85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6.7833333333333341</v>
      </c>
      <c r="H95" s="70">
        <f t="shared" si="56"/>
        <v>229.53333333333333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68.151039569804908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197.86205247300575</v>
      </c>
      <c r="T95" s="62">
        <f t="shared" si="88"/>
        <v>443.63798062057913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25.700228896285104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3.1994370329761281E-9</v>
      </c>
      <c r="AC95" s="24">
        <f t="shared" si="57"/>
        <v>25.700228899484539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68.151039569804908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214.08106586177325</v>
      </c>
      <c r="AO95" s="62">
        <f t="shared" si="90"/>
        <v>505.10494826190097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29.67217394434692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3.6939068733421207E-9</v>
      </c>
      <c r="AX95" s="23">
        <f t="shared" si="60"/>
        <v>29.672173948040825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68.151039569804908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68.151039569804908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68.151039569804908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68.151039569804908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68.151039569804908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68.151039569804908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68.151039569804908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68.151039569804908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1.85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6.7833333333333341</v>
      </c>
      <c r="H96" s="70">
        <f t="shared" si="56"/>
        <v>229.53333333333333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68.183114899612548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197.86205247300575</v>
      </c>
      <c r="T96" s="62">
        <f t="shared" si="88"/>
        <v>443.63798062057913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25.196263083220742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2.2623436219967878E-9</v>
      </c>
      <c r="AC96" s="24">
        <f t="shared" si="57"/>
        <v>25.196263085483086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68.183114899612548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214.08106586177325</v>
      </c>
      <c r="AO96" s="62">
        <f t="shared" si="90"/>
        <v>505.10494826190097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29.090320711537331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2.611986599211811E-9</v>
      </c>
      <c r="AX96" s="23">
        <f t="shared" si="60"/>
        <v>29.090320714149318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68.183114899612548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68.183114899612548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68.183114899612548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68.183114899612548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68.183114899612548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68.183114899612548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68.183114899612548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68.183114899612548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1.85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6.7833333333333341</v>
      </c>
      <c r="H97" s="70">
        <f t="shared" si="56"/>
        <v>229.53333333333333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68.214633794157706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197.86205247300575</v>
      </c>
      <c r="T97" s="62">
        <f t="shared" si="88"/>
        <v>443.63798062057913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24.702179732361781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1.599718516488064E-9</v>
      </c>
      <c r="AC97" s="24">
        <f t="shared" si="57"/>
        <v>24.702179733961501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68.214633794157706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214.08106586177325</v>
      </c>
      <c r="AO97" s="62">
        <f t="shared" si="90"/>
        <v>505.10494826190097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28.519877265727708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1.8469534366710606E-9</v>
      </c>
      <c r="AX97" s="23">
        <f t="shared" si="60"/>
        <v>28.51987726757466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68.214633794157706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68.214633794157706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68.214633794157706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68.214633794157706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68.214633794157706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68.214633794157706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68.214633794157706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68.214633794157706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1.85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6.7833333333333341</v>
      </c>
      <c r="H98" s="70">
        <f t="shared" si="56"/>
        <v>229.53333333333333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68.245605906348203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197.86205247300575</v>
      </c>
      <c r="T98" s="62">
        <f t="shared" si="88"/>
        <v>443.63798062057913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24.217785054652076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1.1311718109983939E-9</v>
      </c>
      <c r="AC98" s="24">
        <f t="shared" si="57"/>
        <v>24.217785055783249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68.245605906348203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214.08106586177325</v>
      </c>
      <c r="AO98" s="62">
        <f t="shared" si="90"/>
        <v>505.10494826190097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27.960619867954264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1.3059932996059057E-9</v>
      </c>
      <c r="AX98" s="23">
        <f t="shared" si="60"/>
        <v>27.960619869260256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68.245605906348203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68.245605906348203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68.245605906348203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68.245605906348203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68.245605906348203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68.245605906348203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68.245605906348203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68.245605906348203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1.85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6.7833333333333341</v>
      </c>
      <c r="H99" s="70">
        <f t="shared" si="56"/>
        <v>229.53333333333333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68.276040721635454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197.86205247300575</v>
      </c>
      <c r="T99" s="62">
        <f t="shared" si="88"/>
        <v>443.63798062057913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23.742889061120678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7.9985925824403202E-10</v>
      </c>
      <c r="AC99" s="24">
        <f t="shared" si="57"/>
        <v>23.742889061920536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68.276040721635454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214.08106586177325</v>
      </c>
      <c r="AO99" s="62">
        <f t="shared" si="90"/>
        <v>505.10494826190097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27.412329166637829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9.2347671833553039E-10</v>
      </c>
      <c r="AX99" s="23">
        <f t="shared" si="60"/>
        <v>27.412329167561307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68.276040721635454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68.276040721635454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68.276040721635454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68.276040721635454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68.276040721635454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68.276040721635454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68.276040721635454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68.276040721635454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1.85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6.7833333333333341</v>
      </c>
      <c r="H100" s="70">
        <f t="shared" si="56"/>
        <v>229.53333333333333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68.305947560919535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197.86205247300575</v>
      </c>
      <c r="T100" s="62">
        <f t="shared" si="88"/>
        <v>443.63798062057913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23.277305488364476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5.6558590549919695E-10</v>
      </c>
      <c r="AC100" s="24">
        <f t="shared" si="57"/>
        <v>23.277305488930061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68.305947560919535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214.08106586177325</v>
      </c>
      <c r="AO100" s="62">
        <f t="shared" si="90"/>
        <v>505.10494826190097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26.874790111549903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6.5299664980295295E-10</v>
      </c>
      <c r="AX100" s="23">
        <f t="shared" si="60"/>
        <v>26.874790112202898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68.305947560919535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68.305947560919535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68.305947560919535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68.305947560919535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68.305947560919535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68.305947560919535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68.305947560919535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68.305947560919535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1.85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6.7833333333333341</v>
      </c>
      <c r="H101" s="70">
        <f t="shared" si="56"/>
        <v>229.53333333333333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68.335335583403719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197.86205247300575</v>
      </c>
      <c r="T101" s="62">
        <f t="shared" si="88"/>
        <v>443.63798062057913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22.820851725492084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3.9992962912201601E-10</v>
      </c>
      <c r="AC101" s="24">
        <f t="shared" si="57"/>
        <v>22.820851725892012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68.335335583403719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214.08106586177325</v>
      </c>
      <c r="AO101" s="62">
        <f t="shared" si="90"/>
        <v>505.10494826190097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26.347791869465802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4.617383591677653E-10</v>
      </c>
      <c r="AX101" s="23">
        <f t="shared" si="60"/>
        <v>26.347791869927541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68.335335583403719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68.335335583403719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68.335335583403719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68.335335583403719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68.335335583403719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68.335335583403719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68.335335583403719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68.335335583403719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1.85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6.7833333333333341</v>
      </c>
      <c r="H102" s="70">
        <f t="shared" si="56"/>
        <v>229.53333333333333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68.364213789399571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197.86205247300575</v>
      </c>
      <c r="T102" s="62">
        <f t="shared" si="88"/>
        <v>443.63798062057913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22.373348742500315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2.8279295274959848E-10</v>
      </c>
      <c r="AC102" s="24">
        <f t="shared" si="57"/>
        <v>22.373348742783108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68.364213789399571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214.08106586177325</v>
      </c>
      <c r="AO102" s="62">
        <f t="shared" si="90"/>
        <v>505.10494826190097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25.831127741471782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3.2649832490147653E-10</v>
      </c>
      <c r="AX102" s="23">
        <f t="shared" si="60"/>
        <v>25.83112774179828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68.364213789399571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68.364213789399571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68.364213789399571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68.364213789399571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68.364213789399571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68.364213789399571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68.364213789399571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68.364213789399571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1.85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6.7833333333333341</v>
      </c>
      <c r="H103" s="70">
        <f t="shared" si="56"/>
        <v>229.53333333333333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68.392591023083384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197.86205247300575</v>
      </c>
      <c r="T103" s="62">
        <f t="shared" si="88"/>
        <v>443.63798062057913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21.934621020055147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1.9996481456100801E-10</v>
      </c>
      <c r="AC103" s="24">
        <f t="shared" si="57"/>
        <v>21.934621020255111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68.392591023083384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214.08106586177325</v>
      </c>
      <c r="AO103" s="62">
        <f t="shared" si="90"/>
        <v>505.10494826190097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25.324595081893722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2.3086917958388267E-10</v>
      </c>
      <c r="AX103" s="23">
        <f t="shared" si="60"/>
        <v>25.324595082124592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68.392591023083384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68.392591023083384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68.392591023083384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68.392591023083384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68.392591023083384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68.392591023083384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68.392591023083384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68.392591023083384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1.85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6.7833333333333341</v>
      </c>
      <c r="H104" s="70">
        <f t="shared" si="56"/>
        <v>229.53333333333333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68.420475975204781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197.86205247300575</v>
      </c>
      <c r="T104" s="62">
        <f t="shared" si="88"/>
        <v>443.63798062057913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21.504496480649642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1.4139647637479924E-10</v>
      </c>
      <c r="AC104" s="24">
        <f t="shared" si="57"/>
        <v>21.50449648079104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68.420475975204781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214.08106586177325</v>
      </c>
      <c r="AO104" s="62">
        <f t="shared" si="90"/>
        <v>505.10494826190097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24.827995218815573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1.6324916245073829E-10</v>
      </c>
      <c r="AX104" s="23">
        <f t="shared" si="60"/>
        <v>24.827995218978824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68.420475975204781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68.420475975204781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68.420475975204781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68.420475975204781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68.420475975204781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68.420475975204781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68.420475975204781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68.420475975204781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1.85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6.7833333333333341</v>
      </c>
      <c r="H105" s="70">
        <f t="shared" si="56"/>
        <v>229.53333333333333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68.447877185748283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197.86205247300575</v>
      </c>
      <c r="T105" s="62">
        <f t="shared" si="88"/>
        <v>443.63798062057913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21.082806421111815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9.9982407280504003E-11</v>
      </c>
      <c r="AC105" s="24">
        <f t="shared" si="57"/>
        <v>21.082806421211799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68.447877185748283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214.08106586177325</v>
      </c>
      <c r="AO105" s="62">
        <f t="shared" si="90"/>
        <v>505.10494826190097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24.341133376156378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1.1543458979194136E-10</v>
      </c>
      <c r="AX105" s="23">
        <f t="shared" si="60"/>
        <v>24.341133376271813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68.447877185748283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68.447877185748283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68.447877185748283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68.447877185748283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68.447877185748283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68.447877185748283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68.447877185748283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68.447877185748283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1.85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6.7833333333333341</v>
      </c>
      <c r="H106" s="70">
        <f t="shared" si="56"/>
        <v>229.53333333333333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68.474803046548786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197.86205247300575</v>
      </c>
      <c r="T106" s="62">
        <f t="shared" si="88"/>
        <v>443.63798062057913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20.669385446435985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7.0698238187399619E-11</v>
      </c>
      <c r="AC106" s="24">
        <f t="shared" si="57"/>
        <v>20.669385446506684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68.474803046548786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214.08106586177325</v>
      </c>
      <c r="AO106" s="62">
        <f t="shared" si="90"/>
        <v>505.10494826190097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23.86381859727533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8.1624581225369157E-11</v>
      </c>
      <c r="AX106" s="23">
        <f t="shared" si="60"/>
        <v>23.863818597356953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68.474803046548786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68.474803046548786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68.474803046548786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68.474803046548786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68.474803046548786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68.474803046548786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68.474803046548786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68.474803046548786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1.85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6.7833333333333341</v>
      </c>
      <c r="H107" s="70">
        <f t="shared" si="56"/>
        <v>229.53333333333333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68.50126180386161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197.86205247300575</v>
      </c>
      <c r="T107" s="62">
        <f t="shared" si="88"/>
        <v>443.63798062057913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20.26407140491165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4.9991203640252001E-11</v>
      </c>
      <c r="AC107" s="24">
        <f t="shared" si="57"/>
        <v>20.264071404961641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68.50126180386161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214.08106586177325</v>
      </c>
      <c r="AO107" s="62">
        <f t="shared" si="90"/>
        <v>505.10494826190097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23.395863670074871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5.7717294895970688E-11</v>
      </c>
      <c r="AX107" s="23">
        <f t="shared" si="60"/>
        <v>23.395863670132588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68.50126180386161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68.50126180386161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68.50126180386161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68.50126180386161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68.50126180386161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68.50126180386161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68.50126180386161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68.50126180386161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1.85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6.7833333333333341</v>
      </c>
      <c r="H108" s="70">
        <f t="shared" si="56"/>
        <v>229.53333333333333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68.527261560887965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197.86205247300575</v>
      </c>
      <c r="T108" s="62">
        <f t="shared" si="88"/>
        <v>443.63798062057913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19.866705324524453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3.5349119093699809E-11</v>
      </c>
      <c r="AC108" s="24">
        <f t="shared" si="57"/>
        <v>19.866705324559803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68.527261560887965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214.08106586177325</v>
      </c>
      <c r="AO108" s="62">
        <f t="shared" si="90"/>
        <v>505.10494826190097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22.937085053572488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4.0812290612684585E-11</v>
      </c>
      <c r="AX108" s="23">
        <f t="shared" si="60"/>
        <v>22.937085053613302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68.527261560887965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68.527261560887965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68.527261560887965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68.527261560887965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68.527261560887965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68.527261560887965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68.527261560887965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68.527261560887965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1.85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6.7833333333333341</v>
      </c>
      <c r="H109" s="70">
        <f t="shared" si="56"/>
        <v>229.53333333333333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68.552810280256665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197.86205247300575</v>
      </c>
      <c r="T109" s="62">
        <f t="shared" si="88"/>
        <v>443.63798062057913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19.477131350604274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2.4995601820126001E-11</v>
      </c>
      <c r="AC109" s="24">
        <f t="shared" si="57"/>
        <v>19.477131350629271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68.552810280256665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214.08106586177325</v>
      </c>
      <c r="AO109" s="62">
        <f t="shared" si="90"/>
        <v>505.10494826190097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22.487302805912393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2.8858647447985347E-11</v>
      </c>
      <c r="AX109" s="23">
        <f t="shared" si="60"/>
        <v>22.487302805941251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68.552810280256665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68.552810280256665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68.552810280256665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68.552810280256665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68.552810280256665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68.552810280256665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68.552810280256665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68.552810280256665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1.85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6.7833333333333341</v>
      </c>
      <c r="H110" s="70">
        <f t="shared" si="56"/>
        <v>229.53333333333333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68.577915786462711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197.86205247300575</v>
      </c>
      <c r="T110" s="62">
        <f t="shared" si="88"/>
        <v>443.63798062057913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19.09519668469601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1.7674559546849905E-11</v>
      </c>
      <c r="AC110" s="24">
        <f t="shared" si="57"/>
        <v>19.095196684713684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68.577915786462711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214.08106586177325</v>
      </c>
      <c r="AO110" s="62">
        <f t="shared" si="90"/>
        <v>505.10494826190097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22.046340513788831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2.0406145306342296E-11</v>
      </c>
      <c r="AX110" s="23">
        <f t="shared" si="60"/>
        <v>22.046340513809238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68.577915786462711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68.577915786462711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68.577915786462711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68.577915786462711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68.577915786462711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68.577915786462711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68.577915786462711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68.577915786462711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1.85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6.7833333333333341</v>
      </c>
      <c r="H111" s="70">
        <f t="shared" si="56"/>
        <v>229.53333333333333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68.602585768263566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197.86205247300575</v>
      </c>
      <c r="T111" s="62">
        <f t="shared" si="88"/>
        <v>443.63798062057913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18.720751524629062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1.2497800910063E-11</v>
      </c>
      <c r="AC111" s="24">
        <f t="shared" si="57"/>
        <v>18.72075152464156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68.602585768263566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214.08106586177325</v>
      </c>
      <c r="AO111" s="62">
        <f t="shared" si="90"/>
        <v>505.10494826190097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21.614025223253371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1.4429323723992677E-11</v>
      </c>
      <c r="AX111" s="23">
        <f t="shared" si="60"/>
        <v>21.614025223267799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68.602585768263566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68.602585768263566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68.602585768263566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68.602585768263566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68.602585768263566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68.602585768263566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68.602585768263566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68.602585768263566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1.85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6.7833333333333341</v>
      </c>
      <c r="H112" s="70">
        <f t="shared" si="56"/>
        <v>229.53333333333333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68.626827781034009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197.86205247300575</v>
      </c>
      <c r="T112" s="62">
        <f t="shared" si="88"/>
        <v>443.63798062057913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18.35364900576203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8.8372797734249523E-12</v>
      </c>
      <c r="AC112" s="24">
        <f t="shared" si="57"/>
        <v>18.353649005770865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68.626827781034009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214.08106586177325</v>
      </c>
      <c r="AO112" s="62">
        <f t="shared" si="90"/>
        <v>505.10494826190097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21.19018737187902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1.020307265317115E-11</v>
      </c>
      <c r="AX112" s="23">
        <f t="shared" si="60"/>
        <v>21.190187371889223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68.626827781034009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68.626827781034009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68.626827781034009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68.626827781034009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68.626827781034009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68.626827781034009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68.626827781034009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68.626827781034009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1.85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6.7833333333333341</v>
      </c>
      <c r="H113" s="70">
        <f t="shared" si="56"/>
        <v>229.53333333333333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68.650649249079905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197.86205247300575</v>
      </c>
      <c r="T113" s="62">
        <f t="shared" si="88"/>
        <v>443.63798062057913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17.993745143379552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6.2489004550315002E-12</v>
      </c>
      <c r="AC113" s="24">
        <f t="shared" si="57"/>
        <v>17.993745143385802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68.650649249079905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214.08106586177325</v>
      </c>
      <c r="AO113" s="62">
        <f t="shared" si="90"/>
        <v>505.10494826190097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20.774660722254556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7.2146618619963392E-12</v>
      </c>
      <c r="AX113" s="23">
        <f t="shared" si="60"/>
        <v>20.774660722261771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68.650649249079905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68.650649249079905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68.650649249079905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68.650649249079905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68.650649249079905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68.650649249079905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68.650649249079905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68.650649249079905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1.85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6.7833333333333341</v>
      </c>
      <c r="H114" s="70">
        <f t="shared" si="56"/>
        <v>229.53333333333333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68.674057467912007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197.86205247300575</v>
      </c>
      <c r="T114" s="62">
        <f t="shared" si="88"/>
        <v>443.63798062057913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17.640898776218716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4.4186398867124762E-12</v>
      </c>
      <c r="AC114" s="24">
        <f t="shared" si="57"/>
        <v>17.640898776223136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68.674057467912007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214.08106586177325</v>
      </c>
      <c r="AO114" s="62">
        <f t="shared" si="90"/>
        <v>505.10494826190097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20.367282296782999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5.1015363265855756E-12</v>
      </c>
      <c r="AX114" s="23">
        <f t="shared" si="60"/>
        <v>20.367282296788101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68.674057467912007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68.674057467912007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68.674057467912007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68.674057467912007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68.674057467912007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68.674057467912007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68.674057467912007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68.674057467912007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1.85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6.7833333333333341</v>
      </c>
      <c r="H115" s="70">
        <f t="shared" si="56"/>
        <v>229.53333333333333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68.697059606480337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197.86205247300575</v>
      </c>
      <c r="T115" s="62">
        <f t="shared" si="88"/>
        <v>443.63798062057913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17.294971511102869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3.1244502275157501E-12</v>
      </c>
      <c r="AC115" s="24">
        <f t="shared" si="57"/>
        <v>17.294971511105992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68.697059606480337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214.08106586177325</v>
      </c>
      <c r="AO115" s="62">
        <f t="shared" si="90"/>
        <v>505.10494826190097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19.967892313758636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3.6073309309981704E-12</v>
      </c>
      <c r="AX115" s="23">
        <f t="shared" si="60"/>
        <v>19.967892313762242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68.697059606480337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68.697059606480337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68.697059606480337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68.697059606480337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68.697059606480337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68.697059606480337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68.697059606480337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68.697059606480337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1.85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6.7833333333333341</v>
      </c>
      <c r="H116" s="70">
        <f t="shared" si="56"/>
        <v>229.53333333333333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68.719662709369572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197.86205247300575</v>
      </c>
      <c r="T116" s="62">
        <f t="shared" si="88"/>
        <v>443.63798062057913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16.955827668661147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2.2093199433562381E-12</v>
      </c>
      <c r="AC116" s="24">
        <f t="shared" si="57"/>
        <v>16.955827668663357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68.719662709369572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214.08106586177325</v>
      </c>
      <c r="AO116" s="62">
        <f t="shared" si="90"/>
        <v>505.10494826190097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19.576334124697542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2.5507681632927882E-12</v>
      </c>
      <c r="AX116" s="23">
        <f t="shared" si="60"/>
        <v>19.576334124700093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68.719662709369572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68.719662709369572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68.719662709369572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68.719662709369572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68.719662709369572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68.719662709369572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68.719662709369572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68.719662709369572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1.85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6.7833333333333341</v>
      </c>
      <c r="H117" s="70">
        <f t="shared" si="56"/>
        <v>229.53333333333333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68.741873698956653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197.86205247300575</v>
      </c>
      <c r="T117" s="62">
        <f t="shared" si="88"/>
        <v>443.63798062057913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16.623334230112388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1.562225113757875E-12</v>
      </c>
      <c r="AC117" s="24">
        <f t="shared" si="57"/>
        <v>16.623334230113951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68.741873698956653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214.08106586177325</v>
      </c>
      <c r="AO117" s="62">
        <f t="shared" si="90"/>
        <v>505.10494826190097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19.192454152897024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1.8036654654990854E-12</v>
      </c>
      <c r="AX117" s="23">
        <f t="shared" si="60"/>
        <v>19.192454152898829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68.741873698956653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68.741873698956653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68.741873698956653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68.741873698956653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68.741873698956653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68.741873698956653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68.741873698956653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68.741873698956653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1.85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6.7833333333333341</v>
      </c>
      <c r="H118" s="70">
        <f t="shared" si="56"/>
        <v>229.53333333333333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68.763699377530713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197.86205247300575</v>
      </c>
      <c r="T118" s="62">
        <f t="shared" si="88"/>
        <v>443.63798062057913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16.297360785092597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1.104659971678119E-12</v>
      </c>
      <c r="AC118" s="24">
        <f t="shared" si="57"/>
        <v>16.297360785093701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68.763699377530713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214.08106586177325</v>
      </c>
      <c r="AO118" s="62">
        <f t="shared" si="90"/>
        <v>505.10494826190097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18.816101833199852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1.2753840816463943E-12</v>
      </c>
      <c r="AX118" s="23">
        <f t="shared" si="60"/>
        <v>18.816101833201127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68.763699377530713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68.763699377530713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68.763699377530713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68.763699377530713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68.763699377530713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68.763699377530713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68.763699377530713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68.763699377530713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1.85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6.7833333333333341</v>
      </c>
      <c r="H119" s="70">
        <f t="shared" si="56"/>
        <v>229.53333333333333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68.785146429376439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197.86205247300575</v>
      </c>
      <c r="T119" s="62">
        <f t="shared" si="88"/>
        <v>443.63798062057913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15.977779480505475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7.8111255687893752E-13</v>
      </c>
      <c r="AC119" s="24">
        <f t="shared" si="57"/>
        <v>15.977779480506257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68.785146429376439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214.08106586177325</v>
      </c>
      <c r="AO119" s="62">
        <f t="shared" si="90"/>
        <v>505.10494826190097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18.447129552939693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9.0183273274954281E-13</v>
      </c>
      <c r="AX119" s="23">
        <f t="shared" si="60"/>
        <v>18.447129552940595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68.785146429376439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68.785146429376439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68.785146429376439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68.785146429376439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68.785146429376439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68.785146429376439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68.785146429376439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68.785146429376439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1.85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6.7833333333333341</v>
      </c>
      <c r="H120" s="70">
        <f t="shared" si="56"/>
        <v>229.53333333333333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68.806221422821068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197.86205247300575</v>
      </c>
      <c r="T120" s="62">
        <f t="shared" si="88"/>
        <v>443.63798062057913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15.66446497037596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5.5232998583905952E-13</v>
      </c>
      <c r="AC120" s="24">
        <f t="shared" si="57"/>
        <v>15.664464970376512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68.806221422821068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214.08106586177325</v>
      </c>
      <c r="AO120" s="62">
        <f t="shared" si="90"/>
        <v>505.10494826190097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18.085392594044567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6.3769204082319725E-13</v>
      </c>
      <c r="AX120" s="23">
        <f t="shared" si="60"/>
        <v>18.085392594045203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68.806221422821068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68.806221422821068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68.806221422821068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68.806221422821068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68.806221422821068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68.806221422821068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68.806221422821068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68.806221422821068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1.85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6.7833333333333341</v>
      </c>
      <c r="H121" s="70">
        <f t="shared" si="56"/>
        <v>229.53333333333333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68.826930812246047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197.86205247300575</v>
      </c>
      <c r="T121" s="62">
        <f t="shared" si="88"/>
        <v>443.63798062057913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15.357294366687102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3.9055627843946876E-13</v>
      </c>
      <c r="AC121" s="24">
        <f t="shared" si="57"/>
        <v>15.357294366687492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68.826930812246047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214.08106586177325</v>
      </c>
      <c r="AO121" s="62">
        <f t="shared" si="90"/>
        <v>505.10494826190097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17.730749076275615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4.5091636637477151E-13</v>
      </c>
      <c r="AX121" s="23">
        <f t="shared" si="60"/>
        <v>17.730749076276066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68.826930812246047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68.826930812246047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68.826930812246047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68.826930812246047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68.826930812246047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68.826930812246047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68.826930812246047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68.826930812246047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1.85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6.7833333333333341</v>
      </c>
      <c r="H122" s="70">
        <f t="shared" si="56"/>
        <v>229.53333333333333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68.847280940063769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197.86205247300575</v>
      </c>
      <c r="T122" s="62">
        <f t="shared" si="88"/>
        <v>443.63798062057913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15.056147191181015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2.7616499291952976E-13</v>
      </c>
      <c r="AC122" s="24">
        <f t="shared" si="57"/>
        <v>15.056147191181291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68.847280940063769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214.08106586177325</v>
      </c>
      <c r="AO122" s="62">
        <f t="shared" si="90"/>
        <v>505.10494826190097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17.383059901578925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3.1884602041159868E-13</v>
      </c>
      <c r="AX122" s="23">
        <f t="shared" si="60"/>
        <v>17.383059901579244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68.847280940063769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68.847280940063769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68.847280940063769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68.847280940063769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68.847280940063769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68.847280940063769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68.847280940063769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68.847280940063769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1.85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6.7833333333333341</v>
      </c>
      <c r="H123" s="70">
        <f t="shared" si="56"/>
        <v>229.53333333333333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68.867278038659919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197.86205247300575</v>
      </c>
      <c r="T123" s="62">
        <f t="shared" si="88"/>
        <v>443.63798062057913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14.760905328104963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1.9527813921973438E-13</v>
      </c>
      <c r="AC123" s="24">
        <f t="shared" si="57"/>
        <v>14.760905328105158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68.867278038659919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214.08106586177325</v>
      </c>
      <c r="AO123" s="62">
        <f t="shared" si="90"/>
        <v>505.10494826190097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17.04218869952858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2.2545818318738578E-13</v>
      </c>
      <c r="AX123" s="23">
        <f t="shared" si="60"/>
        <v>17.042188699528804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68.867278038659919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68.867278038659919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68.867278038659919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68.867278038659919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68.867278038659919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68.867278038659919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68.867278038659919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68.867278038659919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1.85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6.7833333333333341</v>
      </c>
      <c r="H124" s="70">
        <f t="shared" si="56"/>
        <v>229.53333333333333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68.886928232302239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197.86205247300575</v>
      </c>
      <c r="T124" s="62">
        <f t="shared" si="88"/>
        <v>443.63798062057913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14.471452977884077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1.3808249645976488E-13</v>
      </c>
      <c r="AC124" s="24">
        <f t="shared" si="57"/>
        <v>14.471452977884216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68.886928232302239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214.08106586177325</v>
      </c>
      <c r="AO124" s="62">
        <f t="shared" si="90"/>
        <v>505.10494826190097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16.708001773839538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1.5942301020579936E-13</v>
      </c>
      <c r="AX124" s="23">
        <f t="shared" si="60"/>
        <v>16.708001773839698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68.886928232302239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68.886928232302239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68.886928232302239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68.886928232302239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68.886928232302239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68.886928232302239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68.886928232302239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68.886928232302239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1.85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6.7833333333333341</v>
      </c>
      <c r="H125" s="70">
        <f t="shared" si="56"/>
        <v>229.53333333333333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68.906237539016132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197.86205247300575</v>
      </c>
      <c r="T125" s="62">
        <f t="shared" si="88"/>
        <v>443.63798062057913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14.187676611702521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9.763906960986719E-14</v>
      </c>
      <c r="AC125" s="24">
        <f t="shared" si="57"/>
        <v>14.187676611702619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68.906237539016132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214.08106586177325</v>
      </c>
      <c r="AO125" s="62">
        <f t="shared" si="90"/>
        <v>505.10494826190097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16.380368049929363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1.1272909159369291E-13</v>
      </c>
      <c r="AX125" s="23">
        <f t="shared" si="60"/>
        <v>16.380368049929476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68.906237539016132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68.906237539016132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68.906237539016132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68.906237539016132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68.906237539016132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68.906237539016132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68.906237539016132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68.906237539016132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1.85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6.7833333333333341</v>
      </c>
      <c r="H126" s="70">
        <f t="shared" si="56"/>
        <v>229.53333333333333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68.925211872427667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197.86205247300575</v>
      </c>
      <c r="T126" s="62">
        <f t="shared" si="88"/>
        <v>443.63798062057913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13.909464926975293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6.904124822988244E-14</v>
      </c>
      <c r="AC126" s="24">
        <f t="shared" si="57"/>
        <v>13.909464926975362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68.925211872427667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214.08106586177325</v>
      </c>
      <c r="AO126" s="62">
        <f t="shared" si="90"/>
        <v>505.10494826190097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16.059159023508226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7.9711505102899694E-14</v>
      </c>
      <c r="AX126" s="23">
        <f t="shared" si="60"/>
        <v>16.059159023508304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68.925211872427667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68.925211872427667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68.925211872427667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68.925211872427667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68.925211872427667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68.925211872427667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68.925211872427667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68.925211872427667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1.85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6.7833333333333341</v>
      </c>
      <c r="H127" s="70">
        <f t="shared" si="56"/>
        <v>229.53333333333333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68.943857043574766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197.86205247300575</v>
      </c>
      <c r="T127" s="62">
        <f t="shared" si="88"/>
        <v>443.63798062057913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13.636708803693194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4.8819534804933595E-14</v>
      </c>
      <c r="AC127" s="24">
        <f t="shared" si="57"/>
        <v>13.636708803693242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68.943857043574766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214.08106586177325</v>
      </c>
      <c r="AO127" s="62">
        <f t="shared" si="90"/>
        <v>505.10494826190097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15.744248710177047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5.6364545796846463E-14</v>
      </c>
      <c r="AX127" s="23">
        <f t="shared" si="60"/>
        <v>15.744248710177104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68.943857043574766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68.943857043574766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68.943857043574766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68.943857043574766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68.943857043574766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68.943857043574766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68.943857043574766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68.943857043574766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1.85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6.7833333333333341</v>
      </c>
      <c r="H128" s="70">
        <f t="shared" si="56"/>
        <v>229.53333333333333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68.962178762686818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197.86205247300575</v>
      </c>
      <c r="T128" s="62">
        <f t="shared" si="88"/>
        <v>443.63798062057913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13.36930126162385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3.452062411494122E-14</v>
      </c>
      <c r="AC128" s="24">
        <f t="shared" si="57"/>
        <v>13.369301261623884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68.962178762686818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214.08106586177325</v>
      </c>
      <c r="AO128" s="62">
        <f t="shared" si="90"/>
        <v>505.10494826190097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15.435513596013966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3.9855752551449853E-14</v>
      </c>
      <c r="AX128" s="23">
        <f t="shared" si="60"/>
        <v>15.435513596014005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68.962178762686818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68.962178762686818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68.962178762686818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68.962178762686818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68.962178762686818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68.962178762686818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68.962178762686818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68.962178762686818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1.85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6.7833333333333341</v>
      </c>
      <c r="H129" s="70">
        <f t="shared" si="56"/>
        <v>229.53333333333333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68.980182640933521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197.86205247300575</v>
      </c>
      <c r="T129" s="62">
        <f t="shared" si="88"/>
        <v>443.63798062057913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13.107137418351989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2.4409767402466798E-14</v>
      </c>
      <c r="AC129" s="24">
        <f t="shared" si="57"/>
        <v>13.107137418352014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68.980182640933521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214.08106586177325</v>
      </c>
      <c r="AO129" s="62">
        <f t="shared" si="90"/>
        <v>505.10494826190097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15.132832589129798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2.8182272898423238E-14</v>
      </c>
      <c r="AX129" s="23">
        <f t="shared" si="60"/>
        <v>15.132832589129826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68.980182640933521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68.980182640933521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68.980182640933521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68.980182640933521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68.980182640933521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68.980182640933521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68.980182640933521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68.980182640933521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1.85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6.7833333333333341</v>
      </c>
      <c r="H130" s="70">
        <f t="shared" si="56"/>
        <v>229.53333333333333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68.997874192143257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197.86205247300575</v>
      </c>
      <c r="T130" s="62">
        <f t="shared" si="88"/>
        <v>443.63798062057913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12.850114448142534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1.726031205747061E-14</v>
      </c>
      <c r="AC130" s="24">
        <f t="shared" si="57"/>
        <v>12.850114448142552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68.997874192143257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214.08106586177325</v>
      </c>
      <c r="AO130" s="62">
        <f t="shared" si="90"/>
        <v>505.10494826190097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14.836086972173444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1.992787627572493E-14</v>
      </c>
      <c r="AX130" s="23">
        <f t="shared" si="60"/>
        <v>14.836086972173463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68.997874192143257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68.997874192143257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68.997874192143257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68.997874192143257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68.997874192143257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68.997874192143257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68.997874192143257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68.997874192143257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1.85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6.7833333333333341</v>
      </c>
      <c r="H131" s="70">
        <f t="shared" si="56"/>
        <v>229.53333333333333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69.015258834491917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197.86205247300575</v>
      </c>
      <c r="T131" s="62">
        <f t="shared" si="88"/>
        <v>443.63798062057913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12.598131541610355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1.2204883701233399E-14</v>
      </c>
      <c r="AC131" s="24">
        <f t="shared" si="57"/>
        <v>12.598131541610368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69.015258834491917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214.08106586177325</v>
      </c>
      <c r="AO131" s="62">
        <f t="shared" si="90"/>
        <v>505.10494826190097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14.545160355768649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1.4091136449211621E-14</v>
      </c>
      <c r="AX131" s="23">
        <f t="shared" si="60"/>
        <v>14.545160355768664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69.015258834491917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69.015258834491917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69.015258834491917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69.015258834491917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69.015258834491917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69.015258834491917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69.015258834491917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69.015258834491917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1.85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6.7833333333333341</v>
      </c>
      <c r="H132" s="70">
        <f t="shared" ref="H132:H195" si="110">(B132+E132+F132)*44/12+(C132+D132)*0.475*44/12</f>
        <v>229.53333333333333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69.032341892162052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197.86205247300575</v>
      </c>
      <c r="T132" s="62">
        <f t="shared" si="88"/>
        <v>443.63798062057913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12.351089866180875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8.630156028735305E-15</v>
      </c>
      <c r="AC132" s="24">
        <f t="shared" ref="AC132:AC153" si="111">SUM(Z132:AB132)</f>
        <v>12.351089866180883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69.032341892162052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214.08106586177325</v>
      </c>
      <c r="AO132" s="62">
        <f t="shared" si="90"/>
        <v>505.10494826190097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14.259938632863838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9.9639381378624665E-15</v>
      </c>
      <c r="AX132" s="23">
        <f t="shared" ref="AX132:AX153" si="114">SUM(AU132:AW132)</f>
        <v>14.259938632863848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69.032341892162052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69.032341892162052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69.032341892162052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69.032341892162052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69.032341892162052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69.032341892162052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69.032341892162052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69.032341892162052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1.85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6.7833333333333341</v>
      </c>
      <c r="H133" s="70">
        <f t="shared" si="110"/>
        <v>229.53333333333333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69.049128596973603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197.86205247300575</v>
      </c>
      <c r="T133" s="62">
        <f t="shared" ref="T133:T196" si="142">$T$3</f>
        <v>443.63798062057913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12.108892527326022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6.1024418506166994E-15</v>
      </c>
      <c r="AC133" s="24">
        <f t="shared" si="111"/>
        <v>12.108892527326027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69.049128596973603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214.08106586177325</v>
      </c>
      <c r="AO133" s="62">
        <f t="shared" ref="AO133:AO196" si="144">$AO$3</f>
        <v>505.10494826190097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13.980309933977116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7.0455682246058111E-15</v>
      </c>
      <c r="AX133" s="23">
        <f t="shared" si="114"/>
        <v>13.980309933977123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69.049128596973603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69.049128596973603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69.049128596973603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69.049128596973603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69.049128596973603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69.049128596973603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69.049128596973603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69.049128596973603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1.85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6.7833333333333341</v>
      </c>
      <c r="H134" s="70">
        <f t="shared" si="110"/>
        <v>229.53333333333333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69.06562408998613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197.86205247300575</v>
      </c>
      <c r="T134" s="62">
        <f t="shared" si="142"/>
        <v>443.63798062057913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11.871444530560323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4.3150780143676525E-15</v>
      </c>
      <c r="AC134" s="24">
        <f t="shared" si="111"/>
        <v>11.871444530560327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69.06562408998613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214.08106586177325</v>
      </c>
      <c r="AO134" s="62">
        <f t="shared" si="144"/>
        <v>505.10494826190097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13.706164583318898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4.981969068931234E-15</v>
      </c>
      <c r="AX134" s="23">
        <f t="shared" si="114"/>
        <v>13.706164583318904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69.06562408998613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69.06562408998613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69.06562408998613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69.06562408998613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69.06562408998613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69.06562408998613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69.06562408998613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69.06562408998613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1.85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6.7833333333333341</v>
      </c>
      <c r="H135" s="70">
        <f t="shared" si="110"/>
        <v>229.53333333333333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69.081833423073277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197.86205247300575</v>
      </c>
      <c r="T135" s="62">
        <f t="shared" si="142"/>
        <v>443.63798062057913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11.638652744182222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3.0512209253083497E-15</v>
      </c>
      <c r="AC135" s="24">
        <f t="shared" si="111"/>
        <v>11.638652744182226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69.081833423073277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214.08106586177325</v>
      </c>
      <c r="AO135" s="62">
        <f t="shared" si="144"/>
        <v>505.10494826190097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13.437395055774935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3.5227841123029063E-15</v>
      </c>
      <c r="AX135" s="23">
        <f t="shared" si="114"/>
        <v>13.437395055774939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69.081833423073277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69.081833423073277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69.081833423073277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69.081833423073277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69.081833423073277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69.081833423073277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69.081833423073277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69.081833423073277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1.85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6.7833333333333341</v>
      </c>
      <c r="H136" s="70">
        <f t="shared" si="110"/>
        <v>229.53333333333333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69.097761560470005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197.86205247300575</v>
      </c>
      <c r="T136" s="62">
        <f t="shared" si="142"/>
        <v>443.63798062057913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11.410425862746028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2.1575390071838263E-15</v>
      </c>
      <c r="AC136" s="24">
        <f t="shared" si="111"/>
        <v>11.410425862746029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69.097761560470005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214.08106586177325</v>
      </c>
      <c r="AO136" s="62">
        <f t="shared" si="144"/>
        <v>505.10494826190097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13.173895934732885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2.4909845344656174E-15</v>
      </c>
      <c r="AX136" s="23">
        <f t="shared" si="114"/>
        <v>13.173895934732887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69.097761560470005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69.097761560470005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69.097761560470005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69.097761560470005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69.097761560470005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69.097761560470005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69.097761560470005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69.097761560470005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1.85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6.7833333333333341</v>
      </c>
      <c r="H137" s="70">
        <f t="shared" si="110"/>
        <v>229.53333333333333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69.113413380292883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197.86205247300575</v>
      </c>
      <c r="T137" s="62">
        <f t="shared" si="142"/>
        <v>443.63798062057913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11.186674371250144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1.5256104626541748E-15</v>
      </c>
      <c r="AC137" s="24">
        <f t="shared" si="111"/>
        <v>11.186674371250145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69.113413380292883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214.08106586177325</v>
      </c>
      <c r="AO137" s="62">
        <f t="shared" si="144"/>
        <v>505.10494826190097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12.915563870735875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1.7613920561514534E-15</v>
      </c>
      <c r="AX137" s="23">
        <f t="shared" si="114"/>
        <v>12.915563870735877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69.113413380292883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69.113413380292883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69.113413380292883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69.113413380292883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69.113413380292883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69.113413380292883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69.113413380292883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69.113413380292883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1.85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6.7833333333333341</v>
      </c>
      <c r="H138" s="70">
        <f t="shared" si="110"/>
        <v>229.53333333333333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69.128793676034064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197.86205247300575</v>
      </c>
      <c r="T138" s="62">
        <f t="shared" si="142"/>
        <v>443.63798062057913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10.967310510027559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1.0787695035919131E-15</v>
      </c>
      <c r="AC138" s="24">
        <f t="shared" si="111"/>
        <v>10.967310510027561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69.128793676034064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214.08106586177325</v>
      </c>
      <c r="AO138" s="62">
        <f t="shared" si="144"/>
        <v>505.10494826190097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12.662297540946845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1.2454922672328089E-15</v>
      </c>
      <c r="AX138" s="23">
        <f t="shared" si="114"/>
        <v>12.662297540946847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69.128793676034064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69.128793676034064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69.128793676034064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69.128793676034064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69.128793676034064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69.128793676034064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69.128793676034064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69.128793676034064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1.85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6.7833333333333341</v>
      </c>
      <c r="H139" s="70">
        <f t="shared" si="110"/>
        <v>229.53333333333333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69.143907158029322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197.86205247300575</v>
      </c>
      <c r="T139" s="62">
        <f t="shared" si="142"/>
        <v>443.63798062057913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10.752248240324807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7.6280523132708742E-16</v>
      </c>
      <c r="AC139" s="24">
        <f t="shared" si="111"/>
        <v>10.752248240324807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69.143907158029322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214.08106586177325</v>
      </c>
      <c r="AO139" s="62">
        <f t="shared" si="144"/>
        <v>505.10494826190097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12.413997609407771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8.8069602807572688E-16</v>
      </c>
      <c r="AX139" s="23">
        <f t="shared" si="114"/>
        <v>12.413997609407771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69.143907158029322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69.143907158029322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69.143907158029322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69.143907158029322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69.143907158029322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69.143907158029322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69.143907158029322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69.143907158029322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1.85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6.7833333333333341</v>
      </c>
      <c r="H140" s="70">
        <f t="shared" si="110"/>
        <v>229.53333333333333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69.158758454900649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197.86205247300575</v>
      </c>
      <c r="T140" s="62">
        <f t="shared" si="142"/>
        <v>443.63798062057913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10.541403210555893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5.3938475179595656E-16</v>
      </c>
      <c r="AC140" s="24">
        <f t="shared" si="111"/>
        <v>10.541403210555893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69.158758454900649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214.08106586177325</v>
      </c>
      <c r="AO140" s="62">
        <f t="shared" si="144"/>
        <v>505.10494826190097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12.170566688078173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6.2274613361640455E-16</v>
      </c>
      <c r="AX140" s="23">
        <f t="shared" si="114"/>
        <v>12.170566688078173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69.158758454900649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69.158758454900649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69.158758454900649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69.158758454900649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69.158758454900649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69.158758454900649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69.158758454900649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69.158758454900649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1.85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6.7833333333333341</v>
      </c>
      <c r="H141" s="70">
        <f t="shared" si="110"/>
        <v>229.53333333333333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69.173352114973781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197.86205247300575</v>
      </c>
      <c r="T141" s="62">
        <f t="shared" si="142"/>
        <v>443.63798062057913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10.334692723217978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3.8140261566354371E-16</v>
      </c>
      <c r="AC141" s="24">
        <f t="shared" si="111"/>
        <v>10.334692723217978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69.173352114973781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214.08106586177325</v>
      </c>
      <c r="AO141" s="62">
        <f t="shared" si="144"/>
        <v>505.10494826190097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11.931909298637649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4.4034801403786349E-16</v>
      </c>
      <c r="AX141" s="23">
        <f t="shared" si="114"/>
        <v>11.931909298637649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69.173352114973781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69.173352114973781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69.173352114973781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69.173352114973781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69.173352114973781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69.173352114973781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69.173352114973781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69.173352114973781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1.85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6.7833333333333341</v>
      </c>
      <c r="H142" s="70">
        <f t="shared" si="110"/>
        <v>229.53333333333333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69.187692607671181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197.86205247300575</v>
      </c>
      <c r="T142" s="62">
        <f t="shared" si="142"/>
        <v>443.63798062057913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10.132035702455813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2.6969237589797828E-16</v>
      </c>
      <c r="AC142" s="24">
        <f t="shared" si="111"/>
        <v>10.132035702455813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69.187692607671181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214.08106586177325</v>
      </c>
      <c r="AO142" s="62">
        <f t="shared" si="144"/>
        <v>505.10494826190097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11.697931835037419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3.1137306680820232E-16</v>
      </c>
      <c r="AX142" s="23">
        <f t="shared" si="114"/>
        <v>11.697931835037419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69.187692607671181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69.187692607671181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69.187692607671181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69.187692607671181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69.187692607671181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69.187692607671181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69.187692607671181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69.187692607671181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1.85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6.7833333333333341</v>
      </c>
      <c r="H143" s="70">
        <f t="shared" si="110"/>
        <v>229.53333333333333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69.201784324880819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197.86205247300575</v>
      </c>
      <c r="T143" s="62">
        <f t="shared" si="142"/>
        <v>443.63798062057913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9.9333526622622159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1.9070130783177186E-16</v>
      </c>
      <c r="AC143" s="24">
        <f t="shared" si="111"/>
        <v>9.9333526622622159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69.201784324880819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214.08106586177325</v>
      </c>
      <c r="AO143" s="62">
        <f t="shared" si="144"/>
        <v>505.10494826190097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11.468542526786228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2.2017400701893177E-16</v>
      </c>
      <c r="AX143" s="23">
        <f t="shared" si="114"/>
        <v>11.468542526786228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69.201784324880819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69.201784324880819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69.201784324880819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69.201784324880819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69.201784324880819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69.201784324880819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69.201784324880819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69.201784324880819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1.85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6.7833333333333341</v>
      </c>
      <c r="H144" s="70">
        <f t="shared" si="110"/>
        <v>229.53333333333333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69.215631582301228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197.86205247300575</v>
      </c>
      <c r="T144" s="62">
        <f t="shared" si="142"/>
        <v>443.63798062057913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9.7385656753021266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1.3484618794898914E-16</v>
      </c>
      <c r="AC144" s="24">
        <f t="shared" si="111"/>
        <v>9.7385656753021266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69.215631582301228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214.08106586177325</v>
      </c>
      <c r="AO144" s="62">
        <f t="shared" si="144"/>
        <v>505.10494826190097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11.24365140295618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1.5568653340410119E-16</v>
      </c>
      <c r="AX144" s="23">
        <f t="shared" si="114"/>
        <v>11.24365140295618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69.215631582301228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69.215631582301228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69.215631582301228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69.215631582301228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69.215631582301228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69.215631582301228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69.215631582301228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69.215631582301228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1.85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6.7833333333333341</v>
      </c>
      <c r="H145" s="70">
        <f t="shared" si="110"/>
        <v>229.53333333333333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69.229238620763226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197.86205247300575</v>
      </c>
      <c r="T145" s="62">
        <f t="shared" si="142"/>
        <v>443.63798062057913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9.5475983423479942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9.5350653915885928E-17</v>
      </c>
      <c r="AC145" s="24">
        <f t="shared" si="111"/>
        <v>9.5475983423479942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69.229238620763226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214.08106586177325</v>
      </c>
      <c r="AO145" s="62">
        <f t="shared" si="144"/>
        <v>505.10494826190097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11.023170256894399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1.1008700350946591E-16</v>
      </c>
      <c r="AX145" s="23">
        <f t="shared" si="114"/>
        <v>11.023170256894399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69.229238620763226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69.229238620763226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69.229238620763226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69.229238620763226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69.229238620763226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69.229238620763226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69.229238620763226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69.229238620763226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1.85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6.7833333333333341</v>
      </c>
      <c r="H146" s="70">
        <f t="shared" si="110"/>
        <v>229.53333333333333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69.242609607528692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197.86205247300575</v>
      </c>
      <c r="T146" s="62">
        <f t="shared" si="142"/>
        <v>443.63798062057913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9.3603757623145203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6.742309397449457E-17</v>
      </c>
      <c r="AC146" s="24">
        <f t="shared" si="111"/>
        <v>9.3603757623145203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69.242609607528692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214.08106586177325</v>
      </c>
      <c r="AO146" s="62">
        <f t="shared" si="144"/>
        <v>505.10494826190097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10.80701261162667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7.7843266702050606E-17</v>
      </c>
      <c r="AX146" s="23">
        <f t="shared" si="114"/>
        <v>10.80701261162667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69.242609607528692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69.242609607528692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69.242609607528692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69.242609607528692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69.242609607528692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69.242609607528692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69.242609607528692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69.242609607528692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1.85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6.7833333333333341</v>
      </c>
      <c r="H147" s="70">
        <f t="shared" si="110"/>
        <v>229.53333333333333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69.255748637566825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197.86205247300575</v>
      </c>
      <c r="T147" s="62">
        <f t="shared" si="142"/>
        <v>443.63798062057913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9.1768245028810043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4.7675326957942964E-17</v>
      </c>
      <c r="AC147" s="24">
        <f t="shared" si="111"/>
        <v>9.1768245028810043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69.255748637566825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214.08106586177325</v>
      </c>
      <c r="AO147" s="62">
        <f t="shared" si="144"/>
        <v>505.10494826190097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10.595093685939494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5.5043501754732961E-17</v>
      </c>
      <c r="AX147" s="23">
        <f t="shared" si="114"/>
        <v>10.595093685939494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69.255748637566825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69.255748637566825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69.255748637566825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69.255748637566825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69.255748637566825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69.255748637566825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69.255748637566825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69.255748637566825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1.85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6.7833333333333341</v>
      </c>
      <c r="H148" s="70">
        <f t="shared" si="110"/>
        <v>229.53333333333333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69.268659734808267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197.86205247300575</v>
      </c>
      <c r="T148" s="62">
        <f t="shared" si="142"/>
        <v>443.63798062057913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8.9968725716897655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3.3711546987247285E-17</v>
      </c>
      <c r="AC148" s="24">
        <f t="shared" si="111"/>
        <v>8.9968725716897655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69.268659734808267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214.08106586177325</v>
      </c>
      <c r="AO148" s="62">
        <f t="shared" si="144"/>
        <v>505.10494826190097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10.387330361127264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3.8921633351025309E-17</v>
      </c>
      <c r="AX148" s="23">
        <f t="shared" si="114"/>
        <v>10.387330361127264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69.268659734808267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69.268659734808267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69.268659734808267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69.268659734808267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69.268659734808267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69.268659734808267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69.268659734808267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69.268659734808267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1.85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6.7833333333333341</v>
      </c>
      <c r="H149" s="70">
        <f t="shared" si="110"/>
        <v>229.53333333333333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69.281346853377457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197.86205247300575</v>
      </c>
      <c r="T149" s="62">
        <f t="shared" si="142"/>
        <v>443.63798062057913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8.8204493881093473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2.3837663478971482E-17</v>
      </c>
      <c r="AC149" s="24">
        <f t="shared" si="111"/>
        <v>8.8204493881093473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69.281346853377457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214.08106586177325</v>
      </c>
      <c r="AO149" s="62">
        <f t="shared" si="144"/>
        <v>505.10494826190097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10.183641148391485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2.7521750877366487E-17</v>
      </c>
      <c r="AX149" s="23">
        <f t="shared" si="114"/>
        <v>10.183641148391485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69.281346853377457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69.281346853377457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69.281346853377457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69.281346853377457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69.281346853377457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69.281346853377457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69.281346853377457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69.281346853377457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1.85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6.7833333333333341</v>
      </c>
      <c r="H150" s="70">
        <f t="shared" si="110"/>
        <v>229.53333333333333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69.293813878803618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197.86205247300575</v>
      </c>
      <c r="T150" s="62">
        <f t="shared" si="142"/>
        <v>443.63798062057913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8.6474857555514237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1.6855773493623643E-17</v>
      </c>
      <c r="AC150" s="24">
        <f t="shared" si="111"/>
        <v>8.6474857555514237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69.293813878803618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214.08106586177325</v>
      </c>
      <c r="AO150" s="62">
        <f t="shared" si="144"/>
        <v>505.10494826190097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9.9839461568793038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1.9460816675512658E-17</v>
      </c>
      <c r="AX150" s="23">
        <f t="shared" si="114"/>
        <v>9.9839461568793038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69.293813878803618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69.293813878803618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69.293813878803618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69.293813878803618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69.293813878803618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69.293813878803618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69.293813878803618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69.293813878803618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1.85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6.7833333333333341</v>
      </c>
      <c r="H151" s="70">
        <f t="shared" si="110"/>
        <v>229.53333333333333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69.306064629210724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197.86205247300575</v>
      </c>
      <c r="T151" s="62">
        <f t="shared" si="142"/>
        <v>443.63798062057913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8.4779138343305629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1.1918831739485741E-17</v>
      </c>
      <c r="AC151" s="24">
        <f t="shared" si="111"/>
        <v>8.4779138343305629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69.306064629210724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214.08106586177325</v>
      </c>
      <c r="AO151" s="62">
        <f t="shared" si="144"/>
        <v>505.10494826190097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9.7881670623487569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1.3760875438683245E-17</v>
      </c>
      <c r="AX151" s="23">
        <f t="shared" si="114"/>
        <v>9.7881670623487569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69.306064629210724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69.306064629210724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69.306064629210724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69.306064629210724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69.306064629210724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69.306064629210724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69.306064629210724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69.306064629210724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1.85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6.7833333333333341</v>
      </c>
      <c r="H152" s="70">
        <f t="shared" si="110"/>
        <v>229.53333333333333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69.318102856486846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197.86205247300575</v>
      </c>
      <c r="T152" s="62">
        <f t="shared" si="142"/>
        <v>443.63798062057913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8.3116671150561832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8.4278867468118213E-18</v>
      </c>
      <c r="AC152" s="24">
        <f t="shared" si="111"/>
        <v>8.3116671150561832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69.318102856486846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214.08106586177325</v>
      </c>
      <c r="AO152" s="62">
        <f t="shared" si="144"/>
        <v>505.10494826190097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9.596227076448498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9.7304083377563303E-18</v>
      </c>
      <c r="AX152" s="23">
        <f t="shared" si="114"/>
        <v>9.596227076448498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69.318102856486846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69.318102856486846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69.318102856486846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69.318102856486846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69.318102856486846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69.318102856486846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69.318102856486846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69.318102856486846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1.85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6.7833333333333341</v>
      </c>
      <c r="H153" s="70">
        <f t="shared" si="110"/>
        <v>229.53333333333333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69.329932247433177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197.86205247300575</v>
      </c>
      <c r="T153" s="62">
        <f t="shared" si="142"/>
        <v>443.63798062057913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8.1486803925462894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5.9594158697428705E-18</v>
      </c>
      <c r="AC153" s="24">
        <f t="shared" si="111"/>
        <v>8.1486803925462894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69.329932247433177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214.08106586177325</v>
      </c>
      <c r="AO153" s="62">
        <f t="shared" si="144"/>
        <v>505.10494826190097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9.4080509165999118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6.8804377193416239E-18</v>
      </c>
      <c r="AX153" s="23">
        <f t="shared" si="114"/>
        <v>9.4080509165999118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69.329932247433177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69.329932247433177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69.329932247433177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69.329932247433177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69.329932247433177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69.329932247433177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69.329932247433177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69.329932247433177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1.85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6.7833333333333341</v>
      </c>
      <c r="H154" s="70">
        <f t="shared" si="110"/>
        <v>229.53333333333333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69.341556424893142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197.86205247300575</v>
      </c>
      <c r="T154" s="62">
        <f t="shared" si="142"/>
        <v>443.63798062057913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7.9888897402527288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4.2139433734059107E-18</v>
      </c>
      <c r="AC154" s="24">
        <f t="shared" ref="AC154:AC203" si="163">SUM(Z154:AB154)</f>
        <v>7.9888897402527288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69.341556424893142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214.08106586177325</v>
      </c>
      <c r="AO154" s="62">
        <f t="shared" si="144"/>
        <v>505.10494826190097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9.2235647764698321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4.8652041688781659E-18</v>
      </c>
      <c r="AX154" s="23">
        <f t="shared" ref="AX154:AX203" si="166">SUM(AU154:AW154)</f>
        <v>9.2235647764698321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69.341556424893142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69.341556424893142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69.341556424893142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69.341556424893142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69.341556424893142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69.341556424893142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69.341556424893142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69.341556424893142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1.85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6.7833333333333341</v>
      </c>
      <c r="H155" s="70">
        <f t="shared" si="110"/>
        <v>229.53333333333333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69.352978948861931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197.86205247300575</v>
      </c>
      <c r="T155" s="62">
        <f t="shared" si="142"/>
        <v>443.63798062057913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7.832232485187971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2.9797079348714352E-18</v>
      </c>
      <c r="AC155" s="24">
        <f t="shared" si="163"/>
        <v>7.832232485187971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69.352978948861931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214.08106586177325</v>
      </c>
      <c r="AO155" s="62">
        <f t="shared" si="144"/>
        <v>505.10494826190097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9.0426962970222693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3.4402188596708124E-18</v>
      </c>
      <c r="AX155" s="23">
        <f t="shared" si="166"/>
        <v>9.0426962970222693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69.352978948861931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69.352978948861931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69.352978948861931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69.352978948861931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69.352978948861931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69.352978948861931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69.352978948861931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69.352978948861931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1.85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6.7833333333333341</v>
      </c>
      <c r="H156" s="70">
        <f t="shared" si="110"/>
        <v>229.53333333333333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69.364203317576823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197.86205247300575</v>
      </c>
      <c r="T156" s="62">
        <f t="shared" si="142"/>
        <v>443.63798062057913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7.6786471833435428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2.1069716867029553E-18</v>
      </c>
      <c r="AC156" s="24">
        <f t="shared" si="163"/>
        <v>7.6786471833435428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69.364203317576823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214.08106586177325</v>
      </c>
      <c r="AO156" s="62">
        <f t="shared" si="144"/>
        <v>505.10494826190097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8.8653745381377931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2.4326020844390834E-18</v>
      </c>
      <c r="AX156" s="23">
        <f t="shared" si="166"/>
        <v>8.8653745381377931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69.364203317576823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69.364203317576823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69.364203317576823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69.364203317576823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69.364203317576823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69.364203317576823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69.364203317576823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69.364203317576823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1.85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6.7833333333333341</v>
      </c>
      <c r="H157" s="70">
        <f t="shared" si="110"/>
        <v>229.53333333333333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69.375232968588421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197.86205247300575</v>
      </c>
      <c r="T157" s="62">
        <f t="shared" si="142"/>
        <v>443.63798062057913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7.5280735955904996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1.4898539674357176E-18</v>
      </c>
      <c r="AC157" s="24">
        <f t="shared" si="163"/>
        <v>7.5280735955904996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69.375232968588421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214.08106586177325</v>
      </c>
      <c r="AO157" s="62">
        <f t="shared" si="144"/>
        <v>505.10494826190097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8.6915299507894481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1.7201094298354064E-18</v>
      </c>
      <c r="AX157" s="23">
        <f t="shared" si="166"/>
        <v>8.6915299507894481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69.375232968588421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69.375232968588421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69.375232968588421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69.375232968588421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69.375232968588421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69.375232968588421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69.375232968588421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69.375232968588421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1.85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6.7833333333333341</v>
      </c>
      <c r="H158" s="70">
        <f t="shared" si="110"/>
        <v>229.53333333333333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69.386071279813592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197.86205247300575</v>
      </c>
      <c r="T158" s="62">
        <f t="shared" si="142"/>
        <v>443.63798062057913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7.3804526640524735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1.0534858433514777E-18</v>
      </c>
      <c r="AC158" s="24">
        <f t="shared" si="163"/>
        <v>7.3804526640524735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69.386071279813592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214.08106586177325</v>
      </c>
      <c r="AO158" s="62">
        <f t="shared" si="144"/>
        <v>505.10494826190097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8.5210943497642759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1.2163010422195419E-18</v>
      </c>
      <c r="AX158" s="23">
        <f t="shared" si="166"/>
        <v>8.5210943497642759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69.386071279813592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69.386071279813592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69.386071279813592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69.386071279813592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69.386071279813592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69.386071279813592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69.386071279813592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69.386071279813592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1.85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6.7833333333333341</v>
      </c>
      <c r="H159" s="70">
        <f t="shared" si="110"/>
        <v>229.53333333333333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69.396721570569824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197.86205247300575</v>
      </c>
      <c r="T159" s="62">
        <f t="shared" si="142"/>
        <v>443.63798062057913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7.2357264889420305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7.4492698371785881E-19</v>
      </c>
      <c r="AC159" s="24">
        <f t="shared" si="163"/>
        <v>7.2357264889420305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69.396721570569824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214.08106586177325</v>
      </c>
      <c r="AO159" s="62">
        <f t="shared" si="144"/>
        <v>505.10494826190097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8.3540008869197564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8.6005471491770338E-19</v>
      </c>
      <c r="AX159" s="23">
        <f t="shared" si="166"/>
        <v>8.3540008869197564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69.396721570569824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69.396721570569824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69.396721570569824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69.396721570569824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69.396721570569824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69.396721570569824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69.396721570569824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69.396721570569824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1.85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6.7833333333333341</v>
      </c>
      <c r="H160" s="70">
        <f t="shared" si="110"/>
        <v>229.53333333333333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69.407187102591919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197.86205247300575</v>
      </c>
      <c r="T160" s="62">
        <f t="shared" si="142"/>
        <v>443.63798062057913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7.0938383058512526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5.2674292167573883E-19</v>
      </c>
      <c r="AC160" s="24">
        <f t="shared" si="163"/>
        <v>7.0938383058512526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69.407187102591919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214.08106586177325</v>
      </c>
      <c r="AO160" s="62">
        <f t="shared" si="144"/>
        <v>505.10494826190097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8.1901840249646689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6.0815052110977103E-19</v>
      </c>
      <c r="AX160" s="23">
        <f t="shared" si="166"/>
        <v>8.1901840249646689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69.407187102591919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69.407187102591919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69.407187102591919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69.407187102591919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69.407187102591919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69.407187102591919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69.407187102591919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69.407187102591919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1.85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6.7833333333333341</v>
      </c>
      <c r="H161" s="70">
        <f t="shared" si="110"/>
        <v>229.53333333333333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69.417471081030868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197.86205247300575</v>
      </c>
      <c r="T161" s="62">
        <f t="shared" si="142"/>
        <v>443.63798062057913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6.9547324634876384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3.7246349185892941E-19</v>
      </c>
      <c r="AC161" s="24">
        <f t="shared" si="163"/>
        <v>6.9547324634876384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69.417471081030868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214.08106586177325</v>
      </c>
      <c r="AO161" s="62">
        <f t="shared" si="144"/>
        <v>505.10494826190097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8.0295795117541005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4.3002735745885174E-19</v>
      </c>
      <c r="AX161" s="23">
        <f t="shared" si="166"/>
        <v>8.0295795117541005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69.417471081030868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69.417471081030868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69.417471081030868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69.417471081030868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69.417471081030868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69.417471081030868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69.417471081030868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69.417471081030868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1.85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6.7833333333333341</v>
      </c>
      <c r="H162" s="70">
        <f t="shared" si="110"/>
        <v>229.53333333333333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69.427576655435416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197.86205247300575</v>
      </c>
      <c r="T162" s="62">
        <f t="shared" si="142"/>
        <v>443.63798062057913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6.8183544018465891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2.6337146083786942E-19</v>
      </c>
      <c r="AC162" s="24">
        <f t="shared" si="163"/>
        <v>6.8183544018465891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69.427576655435416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214.08106586177325</v>
      </c>
      <c r="AO162" s="62">
        <f t="shared" si="144"/>
        <v>505.10494826190097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7.8721243550885109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3.0407526055488556E-19</v>
      </c>
      <c r="AX162" s="23">
        <f t="shared" si="166"/>
        <v>7.8721243550885109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69.427576655435416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69.427576655435416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69.427576655435416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69.427576655435416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69.427576655435416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69.427576655435416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69.427576655435416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69.427576655435416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1.85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6.7833333333333341</v>
      </c>
      <c r="H163" s="70">
        <f t="shared" si="110"/>
        <v>229.53333333333333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69.437506920716743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197.86205247300575</v>
      </c>
      <c r="T163" s="62">
        <f t="shared" si="142"/>
        <v>443.63798062057913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6.6846506308119169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1.862317459294647E-19</v>
      </c>
      <c r="AC163" s="24">
        <f t="shared" si="163"/>
        <v>6.6846506308119169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69.437506920716743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214.08106586177325</v>
      </c>
      <c r="AO163" s="62">
        <f t="shared" si="144"/>
        <v>505.10494826190097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7.7177567980069712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2.1501367872942592E-19</v>
      </c>
      <c r="AX163" s="23">
        <f t="shared" si="166"/>
        <v>7.7177567980069712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69.437506920716743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69.437506920716743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69.437506920716743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69.437506920716743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69.437506920716743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69.437506920716743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69.437506920716743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69.437506920716743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1.85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6.7833333333333341</v>
      </c>
      <c r="H164" s="70">
        <f t="shared" si="110"/>
        <v>229.53333333333333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69.447264918096167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197.86205247300575</v>
      </c>
      <c r="T164" s="62">
        <f t="shared" si="142"/>
        <v>443.63798062057913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6.5535687091759867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1.3168573041893471E-19</v>
      </c>
      <c r="AC164" s="24">
        <f t="shared" si="163"/>
        <v>6.5535687091759867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69.447264918096167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214.08106586177325</v>
      </c>
      <c r="AO164" s="62">
        <f t="shared" si="144"/>
        <v>505.10494826190097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7.5664162945648874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1.5203763027744281E-19</v>
      </c>
      <c r="AX164" s="23">
        <f t="shared" si="166"/>
        <v>7.5664162945648874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69.447264918096167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69.447264918096167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69.447264918096167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69.447264918096167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69.447264918096167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69.447264918096167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69.447264918096167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69.447264918096167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1.85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6.7833333333333341</v>
      </c>
      <c r="H165" s="70">
        <f t="shared" si="110"/>
        <v>229.53333333333333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69.456853636036683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197.86205247300575</v>
      </c>
      <c r="T165" s="62">
        <f t="shared" si="142"/>
        <v>443.63798062057913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6.4250572240712591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9.3115872964732351E-20</v>
      </c>
      <c r="AC165" s="24">
        <f t="shared" si="163"/>
        <v>6.4250572240712591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69.456853636036683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214.08106586177325</v>
      </c>
      <c r="AO165" s="62">
        <f t="shared" si="144"/>
        <v>505.10494826190097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7.4180434860867104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1.0750683936471297E-19</v>
      </c>
      <c r="AX165" s="23">
        <f t="shared" si="166"/>
        <v>7.4180434860867104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69.456853636036683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69.456853636036683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69.456853636036683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69.456853636036683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69.456853636036683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69.456853636036683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69.456853636036683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69.456853636036683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1.85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6.7833333333333341</v>
      </c>
      <c r="H166" s="70">
        <f t="shared" si="110"/>
        <v>229.53333333333333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69.466276011158087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197.86205247300575</v>
      </c>
      <c r="T166" s="62">
        <f t="shared" si="142"/>
        <v>443.63798062057913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6.2990657708051696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6.5842865209467354E-20</v>
      </c>
      <c r="AC166" s="24">
        <f t="shared" si="163"/>
        <v>6.2990657708051696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69.466276011158087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214.08106586177325</v>
      </c>
      <c r="AO166" s="62">
        <f t="shared" si="144"/>
        <v>505.10494826190097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7.2725801778843131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7.6018815138721415E-20</v>
      </c>
      <c r="AX166" s="23">
        <f t="shared" si="166"/>
        <v>7.2725801778843131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69.466276011158087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69.466276011158087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69.466276011158087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69.466276011158087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69.466276011158087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69.466276011158087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69.466276011158087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69.466276011158087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1.85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6.7833333333333341</v>
      </c>
      <c r="H167" s="70">
        <f t="shared" si="110"/>
        <v>229.53333333333333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69.475534929136415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197.86205247300575</v>
      </c>
      <c r="T167" s="62">
        <f t="shared" si="142"/>
        <v>443.63798062057913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6.1755449330904293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4.6557936482366176E-20</v>
      </c>
      <c r="AC167" s="24">
        <f t="shared" si="163"/>
        <v>6.1755449330904293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69.475534929136415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214.08106586177325</v>
      </c>
      <c r="AO167" s="62">
        <f t="shared" si="144"/>
        <v>505.10494826190097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7.1299693164319082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5.3753419682356491E-20</v>
      </c>
      <c r="AX167" s="23">
        <f t="shared" si="166"/>
        <v>7.1299693164319082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69.475534929136415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69.475534929136415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69.475534929136415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69.475534929136415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69.475534929136415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69.475534929136415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69.475534929136415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69.475534929136415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1.85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6.7833333333333341</v>
      </c>
      <c r="H168" s="70">
        <f t="shared" si="110"/>
        <v>229.53333333333333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69.484633225587658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197.86205247300575</v>
      </c>
      <c r="T168" s="62">
        <f t="shared" si="142"/>
        <v>443.63798062057913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6.054446263663003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3.2921432604733677E-20</v>
      </c>
      <c r="AC168" s="24">
        <f t="shared" si="163"/>
        <v>6.054446263663003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69.484633225587658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214.08106586177325</v>
      </c>
      <c r="AO168" s="62">
        <f t="shared" si="144"/>
        <v>505.10494826190097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6.9901549669885483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3.8009407569360714E-20</v>
      </c>
      <c r="AX168" s="23">
        <f t="shared" si="166"/>
        <v>6.9901549669885483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69.484633225587658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69.484633225587658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69.484633225587658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69.484633225587658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69.484633225587658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69.484633225587658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69.484633225587658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69.484633225587658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1.85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6.7833333333333341</v>
      </c>
      <c r="H169" s="70">
        <f t="shared" si="110"/>
        <v>229.53333333333333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69.493573686936216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197.86205247300575</v>
      </c>
      <c r="T169" s="62">
        <f t="shared" si="142"/>
        <v>443.63798062057913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5.9357222652801536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2.3278968241183088E-20</v>
      </c>
      <c r="AC169" s="24">
        <f t="shared" si="163"/>
        <v>5.9357222652801536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69.493573686936216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214.08106586177325</v>
      </c>
      <c r="AO169" s="62">
        <f t="shared" si="144"/>
        <v>505.10494826190097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6.8530822916594403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2.6876709841178252E-20</v>
      </c>
      <c r="AX169" s="23">
        <f t="shared" si="166"/>
        <v>6.8530822916594403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69.493573686936216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69.493573686936216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69.493573686936216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69.493573686936216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69.493573686936216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69.493573686936216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69.493573686936216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69.493573686936216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1.85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6.7833333333333341</v>
      </c>
      <c r="H170" s="70">
        <f t="shared" si="110"/>
        <v>229.53333333333333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69.502359051268257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197.86205247300575</v>
      </c>
      <c r="T170" s="62">
        <f t="shared" si="142"/>
        <v>443.63798062057913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5.8193263720911039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1.6460716302366839E-20</v>
      </c>
      <c r="AC170" s="24">
        <f t="shared" si="163"/>
        <v>5.8193263720911039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69.502359051268257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214.08106586177325</v>
      </c>
      <c r="AO170" s="62">
        <f t="shared" si="144"/>
        <v>505.10494826190097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6.7186975278874588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1.900470378468036E-20</v>
      </c>
      <c r="AX170" s="23">
        <f t="shared" si="166"/>
        <v>6.7186975278874588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69.502359051268257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69.502359051268257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69.502359051268257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69.502359051268257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69.502359051268257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69.502359051268257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69.502359051268257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69.502359051268257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1.85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6.7833333333333341</v>
      </c>
      <c r="H171" s="70">
        <f t="shared" si="110"/>
        <v>229.53333333333333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69.510992009170252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197.86205247300575</v>
      </c>
      <c r="T171" s="62">
        <f t="shared" si="142"/>
        <v>443.63798062057913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5.7052129313730067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1.1639484120591544E-20</v>
      </c>
      <c r="AC171" s="24">
        <f t="shared" si="163"/>
        <v>5.7052129313730067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69.510992009170252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214.08106586177325</v>
      </c>
      <c r="AO171" s="62">
        <f t="shared" si="144"/>
        <v>505.10494826190097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6.5869479673664335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1.3438354920589127E-20</v>
      </c>
      <c r="AX171" s="23">
        <f t="shared" si="166"/>
        <v>6.5869479673664335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69.510992009170252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69.510992009170252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69.510992009170252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69.510992009170252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69.510992009170252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69.510992009170252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69.510992009170252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69.510992009170252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1.85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6.7833333333333341</v>
      </c>
      <c r="H172" s="70">
        <f t="shared" si="110"/>
        <v>229.53333333333333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69.519475204553075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197.86205247300575</v>
      </c>
      <c r="T172" s="62">
        <f t="shared" si="142"/>
        <v>443.63798062057913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5.5933371856250647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8.2303581511834193E-21</v>
      </c>
      <c r="AC172" s="24">
        <f t="shared" si="163"/>
        <v>5.5933371856250647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69.519475204553075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214.08106586177325</v>
      </c>
      <c r="AO172" s="62">
        <f t="shared" si="144"/>
        <v>505.10494826190097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6.4577819353679287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9.5023518923401814E-21</v>
      </c>
      <c r="AX172" s="23">
        <f t="shared" si="166"/>
        <v>6.4577819353679287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69.519475204553075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69.519475204553075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69.519475204553075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69.519475204553075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69.519475204553075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69.519475204553075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69.519475204553075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69.519475204553075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1.85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6.7833333333333341</v>
      </c>
      <c r="H173" s="70">
        <f t="shared" si="110"/>
        <v>229.53333333333333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69.52781123546157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197.86205247300575</v>
      </c>
      <c r="T173" s="62">
        <f t="shared" si="142"/>
        <v>443.63798062057913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5.4836552550137734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5.819742060295772E-21</v>
      </c>
      <c r="AC173" s="24">
        <f t="shared" si="163"/>
        <v>5.4836552550137734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69.52781123546157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214.08106586177325</v>
      </c>
      <c r="AO173" s="62">
        <f t="shared" si="144"/>
        <v>505.10494826190097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6.3311487704734146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6.7191774602945652E-21</v>
      </c>
      <c r="AX173" s="23">
        <f t="shared" si="166"/>
        <v>6.3311487704734146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69.52781123546157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69.52781123546157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69.52781123546157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69.52781123546157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69.52781123546157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69.52781123546157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69.52781123546157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69.52781123546157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1.85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6.7833333333333341</v>
      </c>
      <c r="H174" s="70">
        <f t="shared" si="110"/>
        <v>229.53333333333333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69.536002654870387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197.86205247300575</v>
      </c>
      <c r="T174" s="62">
        <f t="shared" si="142"/>
        <v>443.63798062057913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5.3761241201623973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4.1151790755917096E-21</v>
      </c>
      <c r="AC174" s="24">
        <f t="shared" si="163"/>
        <v>5.3761241201623973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69.536002654870387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214.08106586177325</v>
      </c>
      <c r="AO174" s="62">
        <f t="shared" si="144"/>
        <v>505.10494826190097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6.2069988047038773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4.7511759461700914E-21</v>
      </c>
      <c r="AX174" s="23">
        <f t="shared" si="166"/>
        <v>6.2069988047038773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69.536002654870387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69.536002654870387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69.536002654870387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69.536002654870387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69.536002654870387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69.536002654870387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69.536002654870387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69.536002654870387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1.85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6.7833333333333341</v>
      </c>
      <c r="H175" s="70">
        <f t="shared" si="110"/>
        <v>229.53333333333333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69.544051971465734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197.86205247300575</v>
      </c>
      <c r="T175" s="62">
        <f t="shared" si="142"/>
        <v>443.63798062057913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5.2707016052779405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2.909871030147886E-21</v>
      </c>
      <c r="AC175" s="24">
        <f t="shared" si="163"/>
        <v>5.2707016052779405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69.544051971465734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214.08106586177325</v>
      </c>
      <c r="AO175" s="62">
        <f t="shared" si="144"/>
        <v>505.10494826190097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6.0852833440390794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3.359588730147283E-21</v>
      </c>
      <c r="AX175" s="23">
        <f t="shared" si="166"/>
        <v>6.0852833440390794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69.544051971465734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69.544051971465734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69.544051971465734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69.544051971465734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69.544051971465734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69.544051971465734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69.544051971465734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69.544051971465734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1.85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6.7833333333333341</v>
      </c>
      <c r="H176" s="70">
        <f t="shared" si="110"/>
        <v>229.53333333333333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69.551961650413716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197.86205247300575</v>
      </c>
      <c r="T176" s="62">
        <f t="shared" si="142"/>
        <v>443.63798062057913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5.167346361608983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2.0575895377958548E-21</v>
      </c>
      <c r="AC176" s="24">
        <f t="shared" si="163"/>
        <v>5.167346361608983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69.551961650413716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214.08106586177325</v>
      </c>
      <c r="AO176" s="62">
        <f t="shared" si="144"/>
        <v>505.10494826190097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5.9659546493188174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2.3755879730850461E-21</v>
      </c>
      <c r="AX176" s="23">
        <f t="shared" si="166"/>
        <v>5.9659546493188174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69.551961650413716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69.551961650413716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69.551961650413716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69.551961650413716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69.551961650413716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69.551961650413716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69.551961650413716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69.551961650413716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1.85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6.7833333333333341</v>
      </c>
      <c r="H177" s="70">
        <f t="shared" si="110"/>
        <v>229.53333333333333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69.559734114115344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197.86205247300575</v>
      </c>
      <c r="T177" s="62">
        <f t="shared" si="142"/>
        <v>443.63798062057913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5.0660178512279002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1.454935515073943E-21</v>
      </c>
      <c r="AC177" s="24">
        <f t="shared" si="163"/>
        <v>5.0660178512279002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69.559734114115344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214.08106586177325</v>
      </c>
      <c r="AO177" s="62">
        <f t="shared" si="144"/>
        <v>505.10494826190097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5.8489659175187025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1.6797943650736417E-21</v>
      </c>
      <c r="AX177" s="23">
        <f t="shared" si="166"/>
        <v>5.8489659175187025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69.559734114115344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69.559734114115344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69.559734114115344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69.559734114115344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69.559734114115344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69.559734114115344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69.559734114115344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69.559734114115344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1.85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6.7833333333333341</v>
      </c>
      <c r="H178" s="70">
        <f t="shared" si="110"/>
        <v>229.53333333333333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69.567371742948382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197.86205247300575</v>
      </c>
      <c r="T178" s="62">
        <f t="shared" si="142"/>
        <v>443.63798062057913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4.9666763311311017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1.0287947688979274E-21</v>
      </c>
      <c r="AC178" s="24">
        <f t="shared" si="163"/>
        <v>4.9666763311311017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69.567371742948382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214.08106586177325</v>
      </c>
      <c r="AO178" s="62">
        <f t="shared" si="144"/>
        <v>505.10494826190097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5.734271263393107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1.1877939865425232E-21</v>
      </c>
      <c r="AX178" s="23">
        <f t="shared" si="166"/>
        <v>5.734271263393107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69.567371742948382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69.567371742948382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69.567371742948382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69.567371742948382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69.567371742948382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69.567371742948382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69.567371742948382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69.567371742948382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1.85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6.7833333333333341</v>
      </c>
      <c r="H179" s="70">
        <f t="shared" si="110"/>
        <v>229.53333333333333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69.574876875996338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197.86205247300575</v>
      </c>
      <c r="T179" s="62">
        <f t="shared" si="142"/>
        <v>443.63798062057913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4.8692828376510571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7.274677575369715E-22</v>
      </c>
      <c r="AC179" s="24">
        <f t="shared" si="163"/>
        <v>4.8692828376510571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69.574876875996338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214.08106586177325</v>
      </c>
      <c r="AO179" s="62">
        <f t="shared" si="144"/>
        <v>505.10494826190097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5.621825701478083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8.3989718253682102E-22</v>
      </c>
      <c r="AX179" s="23">
        <f t="shared" si="166"/>
        <v>5.621825701478083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69.574876875996338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69.574876875996338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69.574876875996338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69.574876875996338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69.574876875996338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69.574876875996338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69.574876875996338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69.574876875996338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1.85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6.7833333333333341</v>
      </c>
      <c r="H180" s="70">
        <f t="shared" si="110"/>
        <v>229.53333333333333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69.582251811764891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197.86205247300575</v>
      </c>
      <c r="T180" s="62">
        <f t="shared" si="142"/>
        <v>443.63798062057913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4.7737991711739909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5.143973844489637E-22</v>
      </c>
      <c r="AC180" s="24">
        <f t="shared" si="163"/>
        <v>4.7737991711739909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69.582251811764891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214.08106586177325</v>
      </c>
      <c r="AO180" s="62">
        <f t="shared" si="144"/>
        <v>505.10494826190097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5.5115851284471926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5.9389699327126171E-22</v>
      </c>
      <c r="AX180" s="23">
        <f t="shared" si="166"/>
        <v>5.5115851284471926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69.582251811764891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69.582251811764891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69.582251811764891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69.582251811764891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69.582251811764891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69.582251811764891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69.582251811764891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69.582251811764891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1.85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6.7833333333333341</v>
      </c>
      <c r="H181" s="70">
        <f t="shared" si="110"/>
        <v>229.53333333333333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69.589498808885736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197.86205247300575</v>
      </c>
      <c r="T181" s="62">
        <f t="shared" si="142"/>
        <v>443.63798062057913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4.6801878811572539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3.6373387876848575E-22</v>
      </c>
      <c r="AC181" s="24">
        <f t="shared" si="163"/>
        <v>4.6801878811572539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69.589498808885736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214.08106586177325</v>
      </c>
      <c r="AO181" s="62">
        <f t="shared" si="144"/>
        <v>505.10494826190097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5.4035063058133277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4.1994859126841056E-22</v>
      </c>
      <c r="AX181" s="23">
        <f t="shared" si="166"/>
        <v>5.4035063058133277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69.589498808885736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69.589498808885736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69.589498808885736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69.589498808885736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69.589498808885736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69.589498808885736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69.589498808885736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69.589498808885736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1.85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6.7833333333333341</v>
      </c>
      <c r="H182" s="70">
        <f t="shared" si="110"/>
        <v>229.53333333333333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69.596620086808386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197.86205247300575</v>
      </c>
      <c r="T182" s="62">
        <f t="shared" si="142"/>
        <v>443.63798062057913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4.5884122514404959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2.5719869222448185E-22</v>
      </c>
      <c r="AC182" s="24">
        <f t="shared" si="163"/>
        <v>4.5884122514404959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69.596620086808386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214.08106586177325</v>
      </c>
      <c r="AO182" s="62">
        <f t="shared" si="144"/>
        <v>505.10494826190097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5.2975468429697408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2.969484966356309E-22</v>
      </c>
      <c r="AX182" s="23">
        <f t="shared" si="166"/>
        <v>5.2975468429697408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69.596620086808386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69.596620086808386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69.596620086808386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69.596620086808386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69.596620086808386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69.596620086808386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69.596620086808386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69.596620086808386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1.85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6.7833333333333341</v>
      </c>
      <c r="H183" s="70">
        <f t="shared" si="110"/>
        <v>229.53333333333333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69.603617826479876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197.86205247300575</v>
      </c>
      <c r="T183" s="62">
        <f t="shared" si="142"/>
        <v>443.63798062057913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4.4984362858448765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1.8186693938424287E-22</v>
      </c>
      <c r="AC183" s="24">
        <f t="shared" si="163"/>
        <v>4.4984362858448765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69.603617826479876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214.08106586177325</v>
      </c>
      <c r="AO183" s="62">
        <f t="shared" si="144"/>
        <v>505.10494826190097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5.1936651805636256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2.0997429563420533E-22</v>
      </c>
      <c r="AX183" s="23">
        <f t="shared" si="166"/>
        <v>5.1936651805636256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69.603617826479876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69.603617826479876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69.603617826479876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69.603617826479876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69.603617826479876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69.603617826479876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69.603617826479876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69.603617826479876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1.85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6.7833333333333341</v>
      </c>
      <c r="H184" s="70">
        <f t="shared" si="110"/>
        <v>229.53333333333333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69.610494171012675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197.86205247300575</v>
      </c>
      <c r="T184" s="62">
        <f t="shared" si="142"/>
        <v>443.63798062057913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4.4102246940546674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1.2859934611224093E-22</v>
      </c>
      <c r="AC184" s="24">
        <f t="shared" si="163"/>
        <v>4.4102246940546674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69.610494171012675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214.08106586177325</v>
      </c>
      <c r="AO184" s="62">
        <f t="shared" si="144"/>
        <v>505.10494826190097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5.0918205741957365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1.4847424831781548E-22</v>
      </c>
      <c r="AX184" s="23">
        <f t="shared" si="166"/>
        <v>5.0918205741957365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69.610494171012675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69.610494171012675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69.610494171012675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69.610494171012675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69.610494171012675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69.610494171012675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69.610494171012675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69.610494171012675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1.85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6.7833333333333341</v>
      </c>
      <c r="H185" s="70">
        <f t="shared" si="110"/>
        <v>229.53333333333333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69.617251226341025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197.86205247300575</v>
      </c>
      <c r="T185" s="62">
        <f t="shared" si="142"/>
        <v>443.63798062057913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4.3237428777757065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9.0933469692121437E-23</v>
      </c>
      <c r="AC185" s="24">
        <f t="shared" si="163"/>
        <v>4.3237428777757065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69.617251226341025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214.08106586177325</v>
      </c>
      <c r="AO185" s="62">
        <f t="shared" si="144"/>
        <v>505.10494826190097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4.9919730784396457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1.0498714781710267E-22</v>
      </c>
      <c r="AX185" s="23">
        <f t="shared" si="166"/>
        <v>4.9919730784396457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69.617251226341025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69.617251226341025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69.617251226341025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69.617251226341025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69.617251226341025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69.617251226341025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69.617251226341025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69.617251226341025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1.85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6.7833333333333341</v>
      </c>
      <c r="H186" s="70">
        <f t="shared" si="110"/>
        <v>229.53333333333333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69.623891061865947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197.86205247300575</v>
      </c>
      <c r="T186" s="62">
        <f t="shared" si="142"/>
        <v>443.63798062057913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4.2389569171652761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6.4299673056120463E-23</v>
      </c>
      <c r="AC186" s="24">
        <f t="shared" si="163"/>
        <v>4.2389569171652761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69.623891061865947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214.08106586177325</v>
      </c>
      <c r="AO186" s="62">
        <f t="shared" si="144"/>
        <v>505.10494826190097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4.8940835311743731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7.4237124158907749E-23</v>
      </c>
      <c r="AX186" s="23">
        <f t="shared" si="166"/>
        <v>4.8940835311743731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69.623891061865947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69.623891061865947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69.623891061865947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69.623891061865947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69.623891061865947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69.623891061865947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69.623891061865947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69.623891061865947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1.85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6.7833333333333341</v>
      </c>
      <c r="H187" s="70">
        <f t="shared" si="110"/>
        <v>229.53333333333333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69.630415711088958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197.86205247300575</v>
      </c>
      <c r="T187" s="62">
        <f t="shared" si="142"/>
        <v>443.63798062057913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4.1558335575280871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4.5466734846060719E-23</v>
      </c>
      <c r="AC187" s="24">
        <f t="shared" si="163"/>
        <v>4.1558335575280871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69.630415711088958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214.08106586177325</v>
      </c>
      <c r="AO187" s="62">
        <f t="shared" si="144"/>
        <v>505.10494826190097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4.7981135382242437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5.2493573908551349E-23</v>
      </c>
      <c r="AX187" s="23">
        <f t="shared" si="166"/>
        <v>4.7981135382242437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69.630415711088958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69.630415711088958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69.630415711088958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69.630415711088958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69.630415711088958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69.630415711088958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69.630415711088958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69.630415711088958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1.85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6.7833333333333341</v>
      </c>
      <c r="H188" s="70">
        <f t="shared" si="110"/>
        <v>229.53333333333333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69.636827172234874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197.86205247300575</v>
      </c>
      <c r="T188" s="62">
        <f t="shared" si="142"/>
        <v>443.63798062057913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4.0743401962731403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3.2149836528060231E-23</v>
      </c>
      <c r="AC188" s="24">
        <f t="shared" si="163"/>
        <v>4.0743401962731403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69.636827172234874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214.08106586177325</v>
      </c>
      <c r="AO188" s="62">
        <f t="shared" si="144"/>
        <v>505.10494826190097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4.7040254582999506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3.7118562079453881E-23</v>
      </c>
      <c r="AX188" s="23">
        <f t="shared" si="166"/>
        <v>4.7040254582999506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69.636827172234874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69.636827172234874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69.636827172234874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69.636827172234874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69.636827172234874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69.636827172234874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69.636827172234874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69.636827172234874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1.85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6.7833333333333341</v>
      </c>
      <c r="H189" s="70">
        <f t="shared" si="110"/>
        <v>229.53333333333333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69.643127408863791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197.86205247300575</v>
      </c>
      <c r="T189" s="62">
        <f t="shared" si="142"/>
        <v>443.63798062057913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3.9944448701263604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2.2733367423030359E-23</v>
      </c>
      <c r="AC189" s="24">
        <f t="shared" si="163"/>
        <v>3.9944448701263604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69.643127408863791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214.08106586177325</v>
      </c>
      <c r="AO189" s="62">
        <f t="shared" si="144"/>
        <v>505.10494826190097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4.6117823882349107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2.6246786954275677E-23</v>
      </c>
      <c r="AX189" s="23">
        <f t="shared" si="166"/>
        <v>4.6117823882349107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69.643127408863791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69.643127408863791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69.643127408863791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69.643127408863791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69.643127408863791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69.643127408863791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69.643127408863791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69.643127408863791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1.85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6.7833333333333341</v>
      </c>
      <c r="H190" s="70">
        <f t="shared" si="110"/>
        <v>229.53333333333333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69.649318350472413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197.86205247300575</v>
      </c>
      <c r="T190" s="62">
        <f t="shared" si="142"/>
        <v>443.63798062057913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3.9161162425939815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1.6074918264030116E-23</v>
      </c>
      <c r="AC190" s="24">
        <f t="shared" si="163"/>
        <v>3.9161162425939815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69.649318350472413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214.08106586177325</v>
      </c>
      <c r="AO190" s="62">
        <f t="shared" si="144"/>
        <v>505.10494826190097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4.5213481485111293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1.8559281039726943E-23</v>
      </c>
      <c r="AX190" s="23">
        <f t="shared" si="166"/>
        <v>4.5213481485111293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69.649318350472413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69.649318350472413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69.649318350472413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69.649318350472413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69.649318350472413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69.649318350472413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69.649318350472413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69.649318350472413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1.85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6.7833333333333341</v>
      </c>
      <c r="H191" s="70">
        <f t="shared" si="110"/>
        <v>229.53333333333333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69.655401893085013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197.86205247300575</v>
      </c>
      <c r="T191" s="62">
        <f t="shared" si="142"/>
        <v>443.63798062057913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3.8393235916717674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1.136668371151518E-23</v>
      </c>
      <c r="AC191" s="24">
        <f t="shared" si="163"/>
        <v>3.8393235916717674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69.655401893085013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214.08106586177325</v>
      </c>
      <c r="AO191" s="62">
        <f t="shared" si="144"/>
        <v>505.10494826190097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4.4326872690688912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1.312339347713784E-23</v>
      </c>
      <c r="AX191" s="23">
        <f t="shared" si="166"/>
        <v>4.4326872690688912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69.655401893085013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69.655401893085013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69.655401893085013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69.655401893085013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69.655401893085013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69.655401893085013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69.655401893085013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69.655401893085013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1.85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6.7833333333333341</v>
      </c>
      <c r="H192" s="70">
        <f t="shared" si="110"/>
        <v>229.53333333333333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69.661379899834031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197.86205247300575</v>
      </c>
      <c r="T192" s="62">
        <f t="shared" si="142"/>
        <v>443.63798062057913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3.7640367977952458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8.0374591320150579E-24</v>
      </c>
      <c r="AC192" s="24">
        <f t="shared" si="163"/>
        <v>3.7640367977952458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69.661379899834031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214.08106586177325</v>
      </c>
      <c r="AO192" s="62">
        <f t="shared" si="144"/>
        <v>505.10494826190097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4.3457649753947187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9.2796405198634731E-24</v>
      </c>
      <c r="AX192" s="23">
        <f t="shared" si="166"/>
        <v>4.3457649753947187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69.661379899834031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69.661379899834031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69.661379899834031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69.661379899834031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69.661379899834031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69.661379899834031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69.661379899834031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69.661379899834031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1.85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6.7833333333333341</v>
      </c>
      <c r="H193" s="70">
        <f t="shared" si="110"/>
        <v>229.53333333333333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69.667254201530767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197.86205247300575</v>
      </c>
      <c r="T193" s="62">
        <f t="shared" si="142"/>
        <v>443.63798062057913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3.6902263320262327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5.6833418557575898E-24</v>
      </c>
      <c r="AC193" s="24">
        <f t="shared" si="163"/>
        <v>3.6902263320262327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69.667254201530767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214.08106586177325</v>
      </c>
      <c r="AO193" s="62">
        <f t="shared" si="144"/>
        <v>505.10494826190097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4.2605471748821326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6.5616967385689216E-24</v>
      </c>
      <c r="AX193" s="23">
        <f t="shared" si="166"/>
        <v>4.2605471748821326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69.667254201530767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69.667254201530767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69.667254201530767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69.667254201530767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69.667254201530767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69.667254201530767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69.667254201530767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69.667254201530767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1.85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6.7833333333333341</v>
      </c>
      <c r="H194" s="70">
        <f t="shared" si="110"/>
        <v>229.53333333333333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69.673026597226055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197.86205247300575</v>
      </c>
      <c r="T194" s="62">
        <f t="shared" si="142"/>
        <v>443.63798062057913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3.6178632444710113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4.0187295660075289E-24</v>
      </c>
      <c r="AC194" s="24">
        <f t="shared" si="163"/>
        <v>3.6178632444710113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69.673026597226055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214.08106586177325</v>
      </c>
      <c r="AO194" s="62">
        <f t="shared" si="144"/>
        <v>505.10494826190097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4.1770004434598729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4.6398202599317373E-24</v>
      </c>
      <c r="AX194" s="23">
        <f t="shared" si="166"/>
        <v>4.1770004434598729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69.673026597226055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69.673026597226055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69.673026597226055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69.673026597226055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69.673026597226055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69.673026597226055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69.673026597226055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69.673026597226055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1.85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6.7833333333333341</v>
      </c>
      <c r="H195" s="70">
        <f t="shared" si="110"/>
        <v>229.53333333333333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69.678698854761166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197.86205247300575</v>
      </c>
      <c r="T195" s="62">
        <f t="shared" si="142"/>
        <v>443.63798062057913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3.5469191529256223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2.8416709278787949E-24</v>
      </c>
      <c r="AC195" s="24">
        <f t="shared" si="163"/>
        <v>3.5469191529256223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69.678698854761166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214.08106586177325</v>
      </c>
      <c r="AO195" s="62">
        <f t="shared" si="144"/>
        <v>505.10494826190097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4.0950920124823291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3.2808483692844612E-24</v>
      </c>
      <c r="AX195" s="23">
        <f t="shared" si="166"/>
        <v>4.0950920124823291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69.678698854761166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69.678698854761166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69.678698854761166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69.678698854761166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69.678698854761166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69.678698854761166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69.678698854761166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69.678698854761166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1.85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6.7833333333333341</v>
      </c>
      <c r="H196" s="70">
        <f t="shared" ref="H196:H203" si="192">(B196+E196+F196)*44/12+(C196+D196)*0.475*44/12</f>
        <v>229.53333333333333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69.684272711309319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197.86205247300575</v>
      </c>
      <c r="T196" s="62">
        <f t="shared" si="142"/>
        <v>443.63798062057913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3.4773662317438156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2.0093647830037645E-24</v>
      </c>
      <c r="AC196" s="24">
        <f t="shared" si="163"/>
        <v>3.4773662317438156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69.684272711309319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214.08106586177325</v>
      </c>
      <c r="AO196" s="62">
        <f t="shared" si="144"/>
        <v>505.10494826190097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4.0147897558770449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2.319910129965869E-24</v>
      </c>
      <c r="AX196" s="23">
        <f t="shared" si="166"/>
        <v>4.0147897558770449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69.684272711309319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69.684272711309319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69.684272711309319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69.684272711309319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69.684272711309319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69.684272711309319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69.684272711309319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69.684272711309319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1.85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6.7833333333333341</v>
      </c>
      <c r="H197" s="70">
        <f t="shared" si="192"/>
        <v>229.53333333333333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69.68974987390763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197.86205247300575</v>
      </c>
      <c r="T197" s="62">
        <f t="shared" ref="T197:T203" si="204">$T$3</f>
        <v>443.63798062057913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3.409177200923291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1.4208354639393975E-24</v>
      </c>
      <c r="AC197" s="24">
        <f t="shared" si="163"/>
        <v>3.409177200923291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69.68974987390763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214.08106586177325</v>
      </c>
      <c r="AO197" s="62">
        <f t="shared" ref="AO197:AO203" si="205">$AO$3</f>
        <v>505.10494826190097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3.9360621775442501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1.6404241846422309E-24</v>
      </c>
      <c r="AX197" s="23">
        <f t="shared" si="166"/>
        <v>3.9360621775442501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69.68974987390763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69.68974987390763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69.68974987390763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69.68974987390763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69.68974987390763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69.68974987390763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69.68974987390763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69.68974987390763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1.85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6.7833333333333341</v>
      </c>
      <c r="H198" s="70">
        <f t="shared" si="192"/>
        <v>229.53333333333333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69.695132019979951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197.86205247300575</v>
      </c>
      <c r="T198" s="62">
        <f t="shared" si="204"/>
        <v>443.63798062057913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3.3423253154059549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1.0046823915018822E-24</v>
      </c>
      <c r="AC198" s="24">
        <f t="shared" si="163"/>
        <v>3.3423253154059549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69.695132019979951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214.08106586177325</v>
      </c>
      <c r="AO198" s="62">
        <f t="shared" si="205"/>
        <v>505.10494826190097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3.8588783990034803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1.1599550649829347E-24</v>
      </c>
      <c r="AX198" s="23">
        <f t="shared" si="166"/>
        <v>3.8588783990034803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69.695132019979951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69.695132019979951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69.695132019979951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69.695132019979951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69.695132019979951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69.695132019979951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69.695132019979951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69.695132019979951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1.85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6.7833333333333341</v>
      </c>
      <c r="H199" s="70">
        <f t="shared" si="192"/>
        <v>229.53333333333333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69.700420797850612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197.86205247300575</v>
      </c>
      <c r="T199" s="62">
        <f t="shared" si="204"/>
        <v>443.63798062057913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3.2767843545879898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7.1041773196969873E-25</v>
      </c>
      <c r="AC199" s="24">
        <f t="shared" si="163"/>
        <v>3.2767843545879898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69.700420797850612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214.08106586177325</v>
      </c>
      <c r="AO199" s="62">
        <f t="shared" si="205"/>
        <v>505.10494826190097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3.7832081472824384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8.2021209232111556E-25</v>
      </c>
      <c r="AX199" s="23">
        <f t="shared" si="166"/>
        <v>3.7832081472824384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69.700420797850612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69.700420797850612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69.700420797850612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69.700420797850612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69.700420797850612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69.700420797850612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69.700420797850612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69.700420797850612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1.85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6.7833333333333341</v>
      </c>
      <c r="H200" s="70">
        <f t="shared" si="192"/>
        <v>229.53333333333333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69.705617827249142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197.86205247300575</v>
      </c>
      <c r="T200" s="62">
        <f t="shared" si="204"/>
        <v>443.63798062057913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3.212528612035626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5.0234119575094112E-25</v>
      </c>
      <c r="AC200" s="24">
        <f t="shared" si="163"/>
        <v>3.212528612035626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69.705617827249142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214.08106586177325</v>
      </c>
      <c r="AO200" s="62">
        <f t="shared" si="205"/>
        <v>505.10494826190097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3.7090217430433499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5.7997753249146744E-25</v>
      </c>
      <c r="AX200" s="23">
        <f t="shared" si="166"/>
        <v>3.7090217430433499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69.705617827249142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69.705617827249142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69.705617827249142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69.705617827249142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69.705617827249142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69.705617827249142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69.705617827249142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69.705617827249142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1.85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6.7833333333333341</v>
      </c>
      <c r="H201" s="70">
        <f t="shared" si="192"/>
        <v>229.53333333333333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69.710724699806434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197.86205247300575</v>
      </c>
      <c r="T201" s="62">
        <f t="shared" si="204"/>
        <v>443.63798062057913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3.1495328854025813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3.5520886598484936E-25</v>
      </c>
      <c r="AC201" s="24">
        <f t="shared" si="163"/>
        <v>3.1495328854025813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69.710724699806434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214.08106586177325</v>
      </c>
      <c r="AO201" s="62">
        <f t="shared" si="205"/>
        <v>505.10494826190097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3.6362900889421512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4.1010604616055783E-25</v>
      </c>
      <c r="AX201" s="23">
        <f t="shared" si="166"/>
        <v>3.6362900889421512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69.710724699806434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69.710724699806434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69.710724699806434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69.710724699806434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69.710724699806434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69.710724699806434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69.710724699806434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69.710724699806434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1.85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6.7833333333333341</v>
      </c>
      <c r="H202" s="70">
        <f t="shared" si="192"/>
        <v>229.53333333333333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69.7157429795421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197.86205247300575</v>
      </c>
      <c r="T202" s="62">
        <f t="shared" si="204"/>
        <v>443.63798062057913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3.0877724665452111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2.5117059787547056E-25</v>
      </c>
      <c r="AC202" s="24">
        <f t="shared" si="163"/>
        <v>3.0877724665452111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69.7157429795421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214.08106586177325</v>
      </c>
      <c r="AO202" s="62">
        <f t="shared" si="205"/>
        <v>505.10494826190097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3.5649846582159488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2.8998876624573376E-25</v>
      </c>
      <c r="AX202" s="23">
        <f t="shared" si="166"/>
        <v>3.5649846582159488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69.7157429795421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69.7157429795421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69.7157429795421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69.7157429795421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69.7157429795421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69.7157429795421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69.7157429795421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69.7157429795421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1.85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60.75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6.7833333333333341</v>
      </c>
      <c r="H203" s="70">
        <f t="shared" si="192"/>
        <v>229.53333333333333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69.720674203343549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197.86205247300575</v>
      </c>
      <c r="T203" s="62">
        <f t="shared" si="204"/>
        <v>443.63798062057913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3.0272231318314984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1.7760443299242468E-25</v>
      </c>
      <c r="AC203" s="24">
        <f t="shared" si="163"/>
        <v>3.0272231318314984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69.720674203343549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214.08106586177325</v>
      </c>
      <c r="AO203" s="62">
        <f t="shared" si="205"/>
        <v>505.10494826190097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3.4950774834942688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2.0505302308027896E-25</v>
      </c>
      <c r="AX203" s="23">
        <f t="shared" si="166"/>
        <v>3.4950774834942688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69.720674203343549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69.720674203343549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69.720674203343549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69.720674203343549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69.720674203343549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69.720674203343549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69.720674203343549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69.720674203343549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1.3981609270953883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1.1469608418847643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3.7919999999999998</v>
      </c>
      <c r="C6" s="156">
        <f ca="1">IF(OR('Données projet'!B9="",'Données projet'!C9="",'Données projet'!C9=0%),0,Calculateur!S3)</f>
        <v>197.86205247300575</v>
      </c>
      <c r="D6" s="156">
        <f>IF(OR('Données projet'!B9="",'Données projet'!C9="",'Données projet'!C9=0%),0,Calculateur!T3)</f>
        <v>443.63798062057913</v>
      </c>
      <c r="E6" s="156">
        <f ca="1">MIN(C6,D6)</f>
        <v>197.86205247300575</v>
      </c>
      <c r="F6" s="156">
        <f ca="1">E6*B6</f>
        <v>750.29290297763771</v>
      </c>
      <c r="G6" s="156">
        <f ca="1">F6*(100%-'Données projet'!$C$24)*(100%-'Données projet'!$C$25)*(100%-'Données projet'!$C$26)*(100%-'Données projet'!$C$27)</f>
        <v>573.97407077789285</v>
      </c>
      <c r="H6" s="157">
        <f>IF(OR('Données projet'!B9="",'Données projet'!C9="",'Données projet'!C9=0%),0,AVERAGE(Calculateur!$AC$3:$AC$33)*B6)</f>
        <v>81.904657944498567</v>
      </c>
      <c r="I6" s="158">
        <f>H6*(100%-'Données projet'!$C$24)*(100%-'Données projet'!$C$25)*(100%-'Données projet'!$C$26)*(100%-'Données projet'!$C$27)</f>
        <v>62.657063327541408</v>
      </c>
      <c r="J6" s="159">
        <f>IF(OR('Données projet'!B9="",'Données projet'!C9="",'Données projet'!C9=0%),0,SUM(Calculateur!$V$3:$V$33)*VLOOKUP('Données projet'!$B$9,Paramètres!$A$1:$I$89,9,0)*B6)</f>
        <v>1438.0195921919999</v>
      </c>
      <c r="K6" s="160">
        <f>J6*(100%-'Données projet'!$C$24)*(100%-'Données projet'!$C$25)*(100%-'Données projet'!$C$26)*(100%-'Données projet'!$C$27)</f>
        <v>1100.08498802688</v>
      </c>
      <c r="L6" s="161">
        <f ca="1">G6+I6+K6</f>
        <v>1736.7161221323142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Polargo</v>
      </c>
      <c r="B7" s="163">
        <f>'Données projet'!D10</f>
        <v>1.008</v>
      </c>
      <c r="C7" s="156">
        <f ca="1">IF(OR('Données projet'!B10="",'Données projet'!C10="",'Données projet'!C10=0%),0,Calculateur!AN3)</f>
        <v>214.08106586177325</v>
      </c>
      <c r="D7" s="156">
        <f>IF(OR('Données projet'!B10="",'Données projet'!C10="",'Données projet'!C10=0%),0,Calculateur!AO3)</f>
        <v>505.10494826190097</v>
      </c>
      <c r="E7" s="156">
        <f t="shared" ref="E7:E15" ca="1" si="0">MIN(C7,D7)</f>
        <v>214.08106586177325</v>
      </c>
      <c r="F7" s="156">
        <f t="shared" ref="F7:F15" ca="1" si="1">E7*B7</f>
        <v>215.79371438866744</v>
      </c>
      <c r="G7" s="156">
        <f ca="1">F7*(100%-'Données projet'!$C$24)*(100%-'Données projet'!$C$25)*(100%-'Données projet'!$C$26)*(100%-'Données projet'!$C$27)</f>
        <v>165.08219150733061</v>
      </c>
      <c r="H7" s="164">
        <f>IF(OR('Données projet'!B10="",'Données projet'!C10="",'Données projet'!C10=0%),0,AVERAGE(Calculateur!$AX$3:$AX$33)*B7)</f>
        <v>25.13698461201794</v>
      </c>
      <c r="I7" s="158">
        <f>H7*(100%-'Données projet'!$C$24)*(100%-'Données projet'!$C$25)*(100%-'Données projet'!$C$26)*(100%-'Données projet'!$C$27)</f>
        <v>19.229793228193724</v>
      </c>
      <c r="J7" s="159">
        <f>IF(OR('Données projet'!B10="",'Données projet'!C10="",'Données projet'!C10=0%),0,SUM(Calculateur!$AQ$3:$AQ$33)*VLOOKUP('Données projet'!$B$10,Paramètres!$A$1:$I$89,9,0)*B7)</f>
        <v>471.723098112</v>
      </c>
      <c r="K7" s="160">
        <f>J7*(100%-'Données projet'!$C$24)*(100%-'Données projet'!$C$25)*(100%-'Données projet'!$C$26)*(100%-'Données projet'!$C$27)</f>
        <v>360.86817005568003</v>
      </c>
      <c r="L7" s="161">
        <f t="shared" ref="L7:L15" ca="1" si="2">G7+I7+K7</f>
        <v>545.18015479120436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966.08661736630518</v>
      </c>
      <c r="G16" s="175">
        <f t="shared" ca="1" si="3"/>
        <v>739.05626228522351</v>
      </c>
      <c r="H16" s="176">
        <f t="shared" si="3"/>
        <v>107.04164255651651</v>
      </c>
      <c r="I16" s="176">
        <f t="shared" si="3"/>
        <v>81.886856555735136</v>
      </c>
      <c r="J16" s="177">
        <f t="shared" si="3"/>
        <v>1909.742690304</v>
      </c>
      <c r="K16" s="177">
        <f t="shared" si="3"/>
        <v>1460.9531580825601</v>
      </c>
      <c r="L16" s="178">
        <f t="shared" ca="1" si="3"/>
        <v>2281.8962769235186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Polargo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K9" zoomScale="90" zoomScaleNormal="90" workbookViewId="0">
      <selection activeCell="Q40" sqref="Q4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4287.6569715141177</v>
      </c>
      <c r="U10" s="190">
        <f>'Données projet'!D9</f>
        <v>3.7919999999999998</v>
      </c>
      <c r="V10" s="189">
        <f>U10*T10</f>
        <v>16258.795235981534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Polargo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5291.1511563365702</v>
      </c>
      <c r="U11" s="190">
        <f>'Données projet'!D10</f>
        <v>1.008</v>
      </c>
      <c r="V11" s="189">
        <f t="shared" ref="V11" si="0">U11*T11</f>
        <v>5333.4803655872629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1</v>
      </c>
      <c r="I15" s="204">
        <v>500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3700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190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f>190+420</f>
        <v>610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7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190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1996.1655363004611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8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5</v>
      </c>
      <c r="I24" s="204">
        <v>190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22792.620906306256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9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300</v>
      </c>
      <c r="Q25" s="265"/>
      <c r="R25" s="25"/>
      <c r="S25" s="198" t="s">
        <v>266</v>
      </c>
      <c r="T25" s="336">
        <f ca="1">T23-T24</f>
        <v>-20796.455370005795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10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11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12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13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14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4748.4626888138037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15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16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17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18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287.08133971291869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19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274.7189853712141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20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262.88898121647281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21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251.56840307796446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22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240.73531395020524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23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230.36872148345003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24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220.44853730473687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25</v>
      </c>
      <c r="B41" s="193">
        <f>'Données projet'!D54</f>
        <v>368.17919999999998</v>
      </c>
      <c r="C41" s="206">
        <v>35</v>
      </c>
      <c r="D41" s="194">
        <f t="shared" si="2"/>
        <v>12886.271999999999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210.95553809065734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201.87132831641853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193.178304609013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184.85962163541913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Polargo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176.89915945973127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169.28149230596293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161.99185866599325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155.01613269473037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148.34079683706261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141.95291563355275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135.8401106541175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129.99053651111723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124.39285790537537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7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119.03622766064626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8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113.91026570396777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9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109.00503895116532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10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104.31104205853143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11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99.819179003379361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12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str">
        <f>IF(O58+1&lt;=MIN('Données projet'!$E$9:$E$18),O58+1,"STOP")</f>
        <v>STOP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13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14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15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16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17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18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19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20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21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22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23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24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25</v>
      </c>
      <c r="B72" s="193">
        <f>'Données projet'!D80</f>
        <v>454.34879999999998</v>
      </c>
      <c r="C72" s="204">
        <v>35</v>
      </c>
      <c r="D72" s="191">
        <f t="shared" si="4"/>
        <v>15902.207999999999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GILEN</cp:lastModifiedBy>
  <dcterms:created xsi:type="dcterms:W3CDTF">2021-02-01T08:22:39Z</dcterms:created>
  <dcterms:modified xsi:type="dcterms:W3CDTF">2022-02-14T15:51:17Z</dcterms:modified>
</cp:coreProperties>
</file>