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C+FOR\Ministère de l'Agriculture et de la Souveraineté alimentaire\Collonges-la-Rouge\"/>
    </mc:Choice>
  </mc:AlternateContent>
  <bookViews>
    <workbookView xWindow="0" yWindow="0" windowWidth="20490" windowHeight="7740" tabRatio="866" activeTab="4"/>
  </bookViews>
  <sheets>
    <sheet name="Accueil" sheetId="5" r:id="rId1"/>
    <sheet name="Données projet" sheetId="1" r:id="rId2"/>
    <sheet name="Calculateur" sheetId="2" r:id="rId3"/>
    <sheet name="Paramètres" sheetId="3" r:id="rId4"/>
    <sheet name="REE" sheetId="4" r:id="rId5"/>
    <sheet name="VAN" sheetId="6" r:id="rId6"/>
  </sheets>
  <definedNames>
    <definedName name="Essence">Paramètres!$A$2:$A$25</definedName>
    <definedName name="Fertilité">Paramètres!$Q$10:$Q$10</definedName>
    <definedName name="Incendie">Paramètres!$Q$5:$Q$7</definedName>
    <definedName name="VAN">Paramètres!$Q$3:$Q$3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0" i="1" l="1"/>
  <c r="D67" i="1"/>
  <c r="D43" i="1"/>
  <c r="B59" i="6" l="1"/>
  <c r="P29" i="6" s="1"/>
  <c r="I59" i="6"/>
  <c r="P30" i="6" s="1"/>
  <c r="I34" i="6"/>
  <c r="P28" i="6" s="1"/>
  <c r="B34" i="6"/>
  <c r="P27" i="6" s="1"/>
  <c r="I9" i="6"/>
  <c r="A50" i="4" l="1"/>
  <c r="A32" i="4"/>
  <c r="J8" i="4" l="1"/>
  <c r="J7" i="4"/>
  <c r="D8" i="4"/>
  <c r="H8" i="4"/>
  <c r="H7" i="4"/>
  <c r="CO205" i="2"/>
  <c r="BE205" i="2"/>
  <c r="U205" i="2"/>
  <c r="D5" i="4" l="1"/>
  <c r="CZ3" i="2" l="1"/>
  <c r="CY3" i="2"/>
  <c r="CS3" i="2"/>
  <c r="BP3" i="2"/>
  <c r="BO3" i="2"/>
  <c r="BI3" i="2"/>
  <c r="AF3" i="2"/>
  <c r="AE3" i="2"/>
  <c r="A5" i="2"/>
  <c r="A6" i="2"/>
  <c r="A7" i="2"/>
  <c r="A8" i="2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4" i="2"/>
  <c r="Y3" i="2"/>
  <c r="DA3" i="2"/>
  <c r="CX3" i="2"/>
  <c r="CW3" i="2"/>
  <c r="CP3" i="2"/>
  <c r="BQ3" i="2"/>
  <c r="BN3" i="2"/>
  <c r="BM3" i="2"/>
  <c r="BF3" i="2"/>
  <c r="AG3" i="2"/>
  <c r="AD3" i="2"/>
  <c r="AC3" i="2"/>
  <c r="V3" i="2"/>
  <c r="CN4" i="2"/>
  <c r="BD4" i="2"/>
  <c r="BD5" i="2" s="1"/>
  <c r="T4" i="2"/>
  <c r="AF4" i="2" s="1"/>
  <c r="BV4" i="2"/>
  <c r="BV5" i="2" s="1"/>
  <c r="BV6" i="2" s="1"/>
  <c r="BV7" i="2" s="1"/>
  <c r="BV8" i="2" s="1"/>
  <c r="BV9" i="2" s="1"/>
  <c r="BV10" i="2" s="1"/>
  <c r="BV11" i="2" s="1"/>
  <c r="BV12" i="2" s="1"/>
  <c r="BV13" i="2" s="1"/>
  <c r="BV14" i="2" s="1"/>
  <c r="BV15" i="2" s="1"/>
  <c r="BV16" i="2" s="1"/>
  <c r="BV17" i="2" s="1"/>
  <c r="BV18" i="2" s="1"/>
  <c r="BV19" i="2" s="1"/>
  <c r="BV20" i="2" s="1"/>
  <c r="BV21" i="2" s="1"/>
  <c r="BV22" i="2" s="1"/>
  <c r="BV23" i="2" s="1"/>
  <c r="BV24" i="2" s="1"/>
  <c r="BV25" i="2" s="1"/>
  <c r="BV26" i="2" s="1"/>
  <c r="BV27" i="2" s="1"/>
  <c r="BV28" i="2" s="1"/>
  <c r="BV29" i="2" s="1"/>
  <c r="BV30" i="2" s="1"/>
  <c r="BV31" i="2" s="1"/>
  <c r="BV32" i="2" s="1"/>
  <c r="BV33" i="2" s="1"/>
  <c r="BV34" i="2" s="1"/>
  <c r="BV35" i="2" s="1"/>
  <c r="BV36" i="2" s="1"/>
  <c r="BV37" i="2" s="1"/>
  <c r="BV38" i="2" s="1"/>
  <c r="BV39" i="2" s="1"/>
  <c r="BV40" i="2" s="1"/>
  <c r="BV41" i="2" s="1"/>
  <c r="BV42" i="2" s="1"/>
  <c r="BV43" i="2" s="1"/>
  <c r="BV44" i="2" s="1"/>
  <c r="BV45" i="2" s="1"/>
  <c r="BV46" i="2" s="1"/>
  <c r="BV47" i="2" s="1"/>
  <c r="BV48" i="2" s="1"/>
  <c r="BV49" i="2" s="1"/>
  <c r="BV50" i="2" s="1"/>
  <c r="BV51" i="2" s="1"/>
  <c r="BV52" i="2" s="1"/>
  <c r="BV53" i="2" s="1"/>
  <c r="BV54" i="2" s="1"/>
  <c r="BV55" i="2" s="1"/>
  <c r="BV56" i="2" s="1"/>
  <c r="BV57" i="2" s="1"/>
  <c r="BV58" i="2" s="1"/>
  <c r="BV59" i="2" s="1"/>
  <c r="BV60" i="2" s="1"/>
  <c r="BV61" i="2" s="1"/>
  <c r="BV62" i="2" s="1"/>
  <c r="BV63" i="2" s="1"/>
  <c r="BV64" i="2" s="1"/>
  <c r="BV65" i="2" s="1"/>
  <c r="BV66" i="2" s="1"/>
  <c r="BV67" i="2" s="1"/>
  <c r="BV68" i="2" s="1"/>
  <c r="BV69" i="2" s="1"/>
  <c r="BV70" i="2" s="1"/>
  <c r="BV71" i="2" s="1"/>
  <c r="BV72" i="2" s="1"/>
  <c r="BV73" i="2" s="1"/>
  <c r="BV74" i="2" s="1"/>
  <c r="BV75" i="2" s="1"/>
  <c r="BV76" i="2" s="1"/>
  <c r="BV77" i="2" s="1"/>
  <c r="BV78" i="2" s="1"/>
  <c r="BV79" i="2" s="1"/>
  <c r="BV80" i="2" s="1"/>
  <c r="BV81" i="2" s="1"/>
  <c r="BV82" i="2" s="1"/>
  <c r="BV83" i="2" s="1"/>
  <c r="BV84" i="2" s="1"/>
  <c r="BV85" i="2" s="1"/>
  <c r="BV86" i="2" s="1"/>
  <c r="BV87" i="2" s="1"/>
  <c r="BV88" i="2" s="1"/>
  <c r="BV89" i="2" s="1"/>
  <c r="BV90" i="2" s="1"/>
  <c r="BV91" i="2" s="1"/>
  <c r="BV92" i="2" s="1"/>
  <c r="BV93" i="2" s="1"/>
  <c r="BV94" i="2" s="1"/>
  <c r="BV95" i="2" s="1"/>
  <c r="BV96" i="2" s="1"/>
  <c r="BV97" i="2" s="1"/>
  <c r="BV98" i="2" s="1"/>
  <c r="BV99" i="2" s="1"/>
  <c r="BV100" i="2" s="1"/>
  <c r="BV101" i="2" s="1"/>
  <c r="BV102" i="2" s="1"/>
  <c r="BV103" i="2" s="1"/>
  <c r="BV104" i="2" s="1"/>
  <c r="BV105" i="2" s="1"/>
  <c r="BV106" i="2" s="1"/>
  <c r="BV107" i="2" s="1"/>
  <c r="BV108" i="2" s="1"/>
  <c r="BV109" i="2" s="1"/>
  <c r="BV110" i="2" s="1"/>
  <c r="BV111" i="2" s="1"/>
  <c r="BV112" i="2" s="1"/>
  <c r="BV113" i="2" s="1"/>
  <c r="BV114" i="2" s="1"/>
  <c r="BV115" i="2" s="1"/>
  <c r="BV116" i="2" s="1"/>
  <c r="BV117" i="2" s="1"/>
  <c r="BV118" i="2" s="1"/>
  <c r="BV119" i="2" s="1"/>
  <c r="BV120" i="2" s="1"/>
  <c r="BV121" i="2" s="1"/>
  <c r="BV122" i="2" s="1"/>
  <c r="BV123" i="2" s="1"/>
  <c r="BV124" i="2" s="1"/>
  <c r="BV125" i="2" s="1"/>
  <c r="BV126" i="2" s="1"/>
  <c r="BV127" i="2" s="1"/>
  <c r="BV128" i="2" s="1"/>
  <c r="BV129" i="2" s="1"/>
  <c r="BV130" i="2" s="1"/>
  <c r="BV131" i="2" s="1"/>
  <c r="BV132" i="2" s="1"/>
  <c r="BV133" i="2" s="1"/>
  <c r="BV134" i="2" s="1"/>
  <c r="BV135" i="2" s="1"/>
  <c r="BV136" i="2" s="1"/>
  <c r="BV137" i="2" s="1"/>
  <c r="BV138" i="2" s="1"/>
  <c r="BV139" i="2" s="1"/>
  <c r="BV140" i="2" s="1"/>
  <c r="BV141" i="2" s="1"/>
  <c r="BV142" i="2" s="1"/>
  <c r="BV143" i="2" s="1"/>
  <c r="BV144" i="2" s="1"/>
  <c r="BV145" i="2" s="1"/>
  <c r="BV146" i="2" s="1"/>
  <c r="BV147" i="2" s="1"/>
  <c r="BV148" i="2" s="1"/>
  <c r="BV149" i="2" s="1"/>
  <c r="BV150" i="2" s="1"/>
  <c r="BV151" i="2" s="1"/>
  <c r="BV152" i="2" s="1"/>
  <c r="BV153" i="2" s="1"/>
  <c r="BV154" i="2" s="1"/>
  <c r="BV155" i="2" s="1"/>
  <c r="BV156" i="2" s="1"/>
  <c r="BV157" i="2" s="1"/>
  <c r="BV158" i="2" s="1"/>
  <c r="BV159" i="2" s="1"/>
  <c r="BV160" i="2" s="1"/>
  <c r="BV161" i="2" s="1"/>
  <c r="BV162" i="2" s="1"/>
  <c r="BV163" i="2" s="1"/>
  <c r="BV164" i="2" s="1"/>
  <c r="BV165" i="2" s="1"/>
  <c r="BV166" i="2" s="1"/>
  <c r="BV167" i="2" s="1"/>
  <c r="BV168" i="2" s="1"/>
  <c r="BV169" i="2" s="1"/>
  <c r="BV170" i="2" s="1"/>
  <c r="BV171" i="2" s="1"/>
  <c r="BV172" i="2" s="1"/>
  <c r="BV173" i="2" s="1"/>
  <c r="BV174" i="2" s="1"/>
  <c r="BV175" i="2" s="1"/>
  <c r="BV176" i="2" s="1"/>
  <c r="BV177" i="2" s="1"/>
  <c r="BV178" i="2" s="1"/>
  <c r="BV179" i="2" s="1"/>
  <c r="BV180" i="2" s="1"/>
  <c r="BV181" i="2" s="1"/>
  <c r="BV182" i="2" s="1"/>
  <c r="BV183" i="2" s="1"/>
  <c r="BV184" i="2" s="1"/>
  <c r="BV185" i="2" s="1"/>
  <c r="BV186" i="2" s="1"/>
  <c r="BV187" i="2" s="1"/>
  <c r="BV188" i="2" s="1"/>
  <c r="BV189" i="2" s="1"/>
  <c r="BV190" i="2" s="1"/>
  <c r="BV191" i="2" s="1"/>
  <c r="BV192" i="2" s="1"/>
  <c r="BV193" i="2" s="1"/>
  <c r="BV194" i="2" s="1"/>
  <c r="BV195" i="2" s="1"/>
  <c r="BV196" i="2" s="1"/>
  <c r="BV197" i="2" s="1"/>
  <c r="BV198" i="2" s="1"/>
  <c r="BV199" i="2" s="1"/>
  <c r="BV200" i="2" s="1"/>
  <c r="BV201" i="2" s="1"/>
  <c r="BV202" i="2" s="1"/>
  <c r="BV203" i="2" s="1"/>
  <c r="AL4" i="2"/>
  <c r="AL5" i="2" s="1"/>
  <c r="AL6" i="2" s="1"/>
  <c r="AL7" i="2" s="1"/>
  <c r="AL8" i="2" s="1"/>
  <c r="AL9" i="2" s="1"/>
  <c r="AL10" i="2" s="1"/>
  <c r="AL11" i="2" s="1"/>
  <c r="AL12" i="2" s="1"/>
  <c r="AL13" i="2" s="1"/>
  <c r="AL14" i="2" s="1"/>
  <c r="AL15" i="2" s="1"/>
  <c r="AL16" i="2" s="1"/>
  <c r="AL17" i="2" s="1"/>
  <c r="AL18" i="2" s="1"/>
  <c r="AL19" i="2" s="1"/>
  <c r="AL20" i="2" s="1"/>
  <c r="AL21" i="2" s="1"/>
  <c r="AL22" i="2" s="1"/>
  <c r="AL23" i="2" s="1"/>
  <c r="AL24" i="2" s="1"/>
  <c r="AL25" i="2" s="1"/>
  <c r="AL26" i="2" s="1"/>
  <c r="AL27" i="2" s="1"/>
  <c r="AL28" i="2" s="1"/>
  <c r="AL29" i="2" s="1"/>
  <c r="AL30" i="2" s="1"/>
  <c r="AL31" i="2" s="1"/>
  <c r="AL32" i="2" s="1"/>
  <c r="AL33" i="2" s="1"/>
  <c r="AL34" i="2" s="1"/>
  <c r="AL35" i="2" s="1"/>
  <c r="AL36" i="2" s="1"/>
  <c r="AL37" i="2" s="1"/>
  <c r="AL38" i="2" s="1"/>
  <c r="AL39" i="2" s="1"/>
  <c r="AL40" i="2" s="1"/>
  <c r="AL41" i="2" s="1"/>
  <c r="AL42" i="2" s="1"/>
  <c r="AL43" i="2" s="1"/>
  <c r="AL44" i="2" s="1"/>
  <c r="AL45" i="2" s="1"/>
  <c r="AL46" i="2" s="1"/>
  <c r="AL47" i="2" s="1"/>
  <c r="AL48" i="2" s="1"/>
  <c r="AL49" i="2" s="1"/>
  <c r="AL50" i="2" s="1"/>
  <c r="AL51" i="2" s="1"/>
  <c r="AL52" i="2" s="1"/>
  <c r="AL53" i="2" s="1"/>
  <c r="AL54" i="2" s="1"/>
  <c r="AL55" i="2" s="1"/>
  <c r="AL56" i="2" s="1"/>
  <c r="AL57" i="2" s="1"/>
  <c r="AL58" i="2" s="1"/>
  <c r="AL59" i="2" s="1"/>
  <c r="AL60" i="2" s="1"/>
  <c r="AL61" i="2" s="1"/>
  <c r="AL62" i="2" s="1"/>
  <c r="AL63" i="2" s="1"/>
  <c r="AL64" i="2" s="1"/>
  <c r="AL65" i="2" s="1"/>
  <c r="AL66" i="2" s="1"/>
  <c r="AL67" i="2" s="1"/>
  <c r="AL68" i="2" s="1"/>
  <c r="AL69" i="2" s="1"/>
  <c r="AL70" i="2" s="1"/>
  <c r="AL71" i="2" s="1"/>
  <c r="AL72" i="2" s="1"/>
  <c r="AL73" i="2" s="1"/>
  <c r="AL74" i="2" s="1"/>
  <c r="AL75" i="2" s="1"/>
  <c r="AL76" i="2" s="1"/>
  <c r="AL77" i="2" s="1"/>
  <c r="AL78" i="2" s="1"/>
  <c r="AL79" i="2" s="1"/>
  <c r="AL80" i="2" s="1"/>
  <c r="AL81" i="2" s="1"/>
  <c r="AL82" i="2" s="1"/>
  <c r="AL83" i="2" s="1"/>
  <c r="AL84" i="2" s="1"/>
  <c r="AL85" i="2" s="1"/>
  <c r="AL86" i="2" s="1"/>
  <c r="AL87" i="2" s="1"/>
  <c r="AL88" i="2" s="1"/>
  <c r="AL89" i="2" s="1"/>
  <c r="AL90" i="2" s="1"/>
  <c r="AL91" i="2" s="1"/>
  <c r="AL92" i="2" s="1"/>
  <c r="AL93" i="2" s="1"/>
  <c r="AL94" i="2" s="1"/>
  <c r="AL95" i="2" s="1"/>
  <c r="AL96" i="2" s="1"/>
  <c r="AL97" i="2" s="1"/>
  <c r="AL98" i="2" s="1"/>
  <c r="AL99" i="2" s="1"/>
  <c r="AL100" i="2" s="1"/>
  <c r="AL101" i="2" s="1"/>
  <c r="AL102" i="2" s="1"/>
  <c r="AL103" i="2" s="1"/>
  <c r="AL104" i="2" s="1"/>
  <c r="AL105" i="2" s="1"/>
  <c r="AL106" i="2" s="1"/>
  <c r="AL107" i="2" s="1"/>
  <c r="AL108" i="2" s="1"/>
  <c r="AL109" i="2" s="1"/>
  <c r="AL110" i="2" s="1"/>
  <c r="AL111" i="2" s="1"/>
  <c r="AL112" i="2" s="1"/>
  <c r="AL113" i="2" s="1"/>
  <c r="AL114" i="2" s="1"/>
  <c r="AL115" i="2" s="1"/>
  <c r="AL116" i="2" s="1"/>
  <c r="AL117" i="2" s="1"/>
  <c r="AL118" i="2" s="1"/>
  <c r="AL119" i="2" s="1"/>
  <c r="AL120" i="2" s="1"/>
  <c r="AL121" i="2" s="1"/>
  <c r="AL122" i="2" s="1"/>
  <c r="AL123" i="2" s="1"/>
  <c r="AL124" i="2" s="1"/>
  <c r="AL125" i="2" s="1"/>
  <c r="AL126" i="2" s="1"/>
  <c r="AL127" i="2" s="1"/>
  <c r="AL128" i="2" s="1"/>
  <c r="AL129" i="2" s="1"/>
  <c r="AL130" i="2" s="1"/>
  <c r="AL131" i="2" s="1"/>
  <c r="AL132" i="2" s="1"/>
  <c r="AL133" i="2" s="1"/>
  <c r="AL134" i="2" s="1"/>
  <c r="AL135" i="2" s="1"/>
  <c r="AL136" i="2" s="1"/>
  <c r="AL137" i="2" s="1"/>
  <c r="AL138" i="2" s="1"/>
  <c r="AL139" i="2" s="1"/>
  <c r="AL140" i="2" s="1"/>
  <c r="AL141" i="2" s="1"/>
  <c r="AL142" i="2" s="1"/>
  <c r="AL143" i="2" s="1"/>
  <c r="AL144" i="2" s="1"/>
  <c r="AL145" i="2" s="1"/>
  <c r="AL146" i="2" s="1"/>
  <c r="AL147" i="2" s="1"/>
  <c r="AL148" i="2" s="1"/>
  <c r="AL149" i="2" s="1"/>
  <c r="AL150" i="2" s="1"/>
  <c r="AL151" i="2" s="1"/>
  <c r="AL152" i="2" s="1"/>
  <c r="AL153" i="2" s="1"/>
  <c r="AL154" i="2" s="1"/>
  <c r="AL155" i="2" s="1"/>
  <c r="AL156" i="2" s="1"/>
  <c r="AL157" i="2" s="1"/>
  <c r="AL158" i="2" s="1"/>
  <c r="AL159" i="2" s="1"/>
  <c r="AL160" i="2" s="1"/>
  <c r="AL161" i="2" s="1"/>
  <c r="AL162" i="2" s="1"/>
  <c r="AL163" i="2" s="1"/>
  <c r="AL164" i="2" s="1"/>
  <c r="AL165" i="2" s="1"/>
  <c r="AL166" i="2" s="1"/>
  <c r="AL167" i="2" s="1"/>
  <c r="AL168" i="2" s="1"/>
  <c r="AL169" i="2" s="1"/>
  <c r="AL170" i="2" s="1"/>
  <c r="AL171" i="2" s="1"/>
  <c r="AL172" i="2" s="1"/>
  <c r="AL173" i="2" s="1"/>
  <c r="AL174" i="2" s="1"/>
  <c r="AL175" i="2" s="1"/>
  <c r="AL176" i="2" s="1"/>
  <c r="AL177" i="2" s="1"/>
  <c r="AL178" i="2" s="1"/>
  <c r="AL179" i="2" s="1"/>
  <c r="AL180" i="2" s="1"/>
  <c r="AL181" i="2" s="1"/>
  <c r="AL182" i="2" s="1"/>
  <c r="AL183" i="2" s="1"/>
  <c r="AL184" i="2" s="1"/>
  <c r="AL185" i="2" s="1"/>
  <c r="AL186" i="2" s="1"/>
  <c r="AL187" i="2" s="1"/>
  <c r="AL188" i="2" s="1"/>
  <c r="AL189" i="2" s="1"/>
  <c r="AL190" i="2" s="1"/>
  <c r="AL191" i="2" s="1"/>
  <c r="AL192" i="2" s="1"/>
  <c r="AL193" i="2" s="1"/>
  <c r="AL194" i="2" s="1"/>
  <c r="AL195" i="2" s="1"/>
  <c r="AL196" i="2" s="1"/>
  <c r="AL197" i="2" s="1"/>
  <c r="AL198" i="2" s="1"/>
  <c r="AL199" i="2" s="1"/>
  <c r="AL200" i="2" s="1"/>
  <c r="AL201" i="2" s="1"/>
  <c r="AL202" i="2" s="1"/>
  <c r="AL203" i="2" s="1"/>
  <c r="B4" i="2"/>
  <c r="T5" i="2" l="1"/>
  <c r="AE5" i="2" s="1"/>
  <c r="AE4" i="2"/>
  <c r="V4" i="2"/>
  <c r="BP5" i="2"/>
  <c r="BO5" i="2"/>
  <c r="BD6" i="2"/>
  <c r="BQ6" i="2" s="1"/>
  <c r="CZ4" i="2"/>
  <c r="CY4" i="2"/>
  <c r="BP4" i="2"/>
  <c r="BO4" i="2"/>
  <c r="BQ4" i="2"/>
  <c r="BN4" i="2"/>
  <c r="BS4" i="2" s="1"/>
  <c r="BS5" i="2" s="1"/>
  <c r="BF4" i="2"/>
  <c r="BE4" i="2"/>
  <c r="BM4" i="2"/>
  <c r="BQ5" i="2"/>
  <c r="BM5" i="2"/>
  <c r="BN5" i="2"/>
  <c r="BF5" i="2"/>
  <c r="BE5" i="2"/>
  <c r="CX4" i="2"/>
  <c r="CW4" i="2"/>
  <c r="DA4" i="2"/>
  <c r="CP4" i="2"/>
  <c r="CO4" i="2"/>
  <c r="BF6" i="2"/>
  <c r="BE6" i="2"/>
  <c r="AG4" i="2"/>
  <c r="AD4" i="2"/>
  <c r="AI4" i="2" s="1"/>
  <c r="AC4" i="2"/>
  <c r="CN5" i="2"/>
  <c r="U4" i="2"/>
  <c r="B5" i="2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AC5" i="2" l="1"/>
  <c r="AD5" i="2"/>
  <c r="V5" i="2"/>
  <c r="AF5" i="2"/>
  <c r="T6" i="2"/>
  <c r="AC6" i="2" s="1"/>
  <c r="AG5" i="2"/>
  <c r="U5" i="2"/>
  <c r="CZ5" i="2"/>
  <c r="CY5" i="2"/>
  <c r="BP6" i="2"/>
  <c r="BO6" i="2"/>
  <c r="BM6" i="2"/>
  <c r="BD7" i="2"/>
  <c r="BN6" i="2"/>
  <c r="DC4" i="2"/>
  <c r="DD4" i="2"/>
  <c r="DB4" i="2"/>
  <c r="BT4" i="2"/>
  <c r="BT5" i="2" s="1"/>
  <c r="BR4" i="2"/>
  <c r="BR5" i="2" s="1"/>
  <c r="BR6" i="2" s="1"/>
  <c r="CN6" i="2"/>
  <c r="DA5" i="2"/>
  <c r="CX5" i="2"/>
  <c r="CW5" i="2"/>
  <c r="CP5" i="2"/>
  <c r="CO5" i="2"/>
  <c r="BD8" i="2"/>
  <c r="BQ7" i="2"/>
  <c r="BN7" i="2"/>
  <c r="BM7" i="2"/>
  <c r="BF7" i="2"/>
  <c r="AI5" i="2" l="1"/>
  <c r="V6" i="2"/>
  <c r="AD6" i="2"/>
  <c r="AG6" i="2"/>
  <c r="T7" i="2"/>
  <c r="T8" i="2" s="1"/>
  <c r="AE6" i="2"/>
  <c r="U6" i="2"/>
  <c r="AF6" i="2"/>
  <c r="BS6" i="2"/>
  <c r="BT6" i="2"/>
  <c r="BT7" i="2" s="1"/>
  <c r="DB5" i="2"/>
  <c r="DD5" i="2"/>
  <c r="DC5" i="2"/>
  <c r="BO8" i="2"/>
  <c r="BP8" i="2"/>
  <c r="CZ6" i="2"/>
  <c r="CY6" i="2"/>
  <c r="BP7" i="2"/>
  <c r="BO7" i="2"/>
  <c r="BR7" i="2" s="1"/>
  <c r="BE7" i="2"/>
  <c r="AC7" i="2"/>
  <c r="BD9" i="2"/>
  <c r="BN8" i="2"/>
  <c r="BQ8" i="2"/>
  <c r="BF8" i="2"/>
  <c r="BE8" i="2"/>
  <c r="BM8" i="2"/>
  <c r="CN7" i="2"/>
  <c r="CX6" i="2"/>
  <c r="DB6" i="2" s="1"/>
  <c r="CW6" i="2"/>
  <c r="CP6" i="2"/>
  <c r="CO6" i="2"/>
  <c r="DA6" i="2"/>
  <c r="AI6" i="2" l="1"/>
  <c r="U7" i="2"/>
  <c r="V7" i="2"/>
  <c r="AD7" i="2"/>
  <c r="AE7" i="2"/>
  <c r="AG7" i="2"/>
  <c r="AF7" i="2"/>
  <c r="BS7" i="2"/>
  <c r="BS8" i="2" s="1"/>
  <c r="AF8" i="2"/>
  <c r="AE8" i="2"/>
  <c r="BR8" i="2"/>
  <c r="BT8" i="2"/>
  <c r="DC6" i="2"/>
  <c r="BP9" i="2"/>
  <c r="BO9" i="2"/>
  <c r="CZ7" i="2"/>
  <c r="CY7" i="2"/>
  <c r="DD6" i="2"/>
  <c r="CN8" i="2"/>
  <c r="DA7" i="2"/>
  <c r="CX7" i="2"/>
  <c r="CW7" i="2"/>
  <c r="CP7" i="2"/>
  <c r="CO7" i="2"/>
  <c r="BD10" i="2"/>
  <c r="BN9" i="2"/>
  <c r="BQ9" i="2"/>
  <c r="BM9" i="2"/>
  <c r="BF9" i="2"/>
  <c r="BE9" i="2"/>
  <c r="T9" i="2"/>
  <c r="AG8" i="2"/>
  <c r="AC8" i="2"/>
  <c r="V8" i="2"/>
  <c r="U8" i="2"/>
  <c r="AD8" i="2"/>
  <c r="AI7" i="2" l="1"/>
  <c r="AI8" i="2" s="1"/>
  <c r="DB7" i="2"/>
  <c r="BR9" i="2"/>
  <c r="DC7" i="2"/>
  <c r="DD7" i="2"/>
  <c r="CZ8" i="2"/>
  <c r="CY8" i="2"/>
  <c r="AF9" i="2"/>
  <c r="AE9" i="2"/>
  <c r="BT9" i="2"/>
  <c r="BP10" i="2"/>
  <c r="BO10" i="2"/>
  <c r="BS9" i="2"/>
  <c r="T10" i="2"/>
  <c r="AG9" i="2"/>
  <c r="AC9" i="2"/>
  <c r="V9" i="2"/>
  <c r="AD9" i="2"/>
  <c r="U9" i="2"/>
  <c r="BD11" i="2"/>
  <c r="BQ10" i="2"/>
  <c r="BN10" i="2"/>
  <c r="BM10" i="2"/>
  <c r="BF10" i="2"/>
  <c r="BE10" i="2"/>
  <c r="CN9" i="2"/>
  <c r="DA8" i="2"/>
  <c r="CX8" i="2"/>
  <c r="CW8" i="2"/>
  <c r="CP8" i="2"/>
  <c r="CO8" i="2"/>
  <c r="DB8" i="2" l="1"/>
  <c r="BT10" i="2"/>
  <c r="BR10" i="2"/>
  <c r="AI9" i="2"/>
  <c r="CZ9" i="2"/>
  <c r="CY9" i="2"/>
  <c r="AF10" i="2"/>
  <c r="AE10" i="2"/>
  <c r="BP11" i="2"/>
  <c r="BO11" i="2"/>
  <c r="BS10" i="2"/>
  <c r="DC8" i="2"/>
  <c r="DD8" i="2"/>
  <c r="CN10" i="2"/>
  <c r="DA9" i="2"/>
  <c r="CX9" i="2"/>
  <c r="CW9" i="2"/>
  <c r="CO9" i="2"/>
  <c r="CP9" i="2"/>
  <c r="BD12" i="2"/>
  <c r="BQ11" i="2"/>
  <c r="BN11" i="2"/>
  <c r="BM11" i="2"/>
  <c r="BF11" i="2"/>
  <c r="BE11" i="2"/>
  <c r="T11" i="2"/>
  <c r="AG10" i="2"/>
  <c r="AD10" i="2"/>
  <c r="AC10" i="2"/>
  <c r="V10" i="2"/>
  <c r="U10" i="2"/>
  <c r="DB9" i="2" l="1"/>
  <c r="BS11" i="2"/>
  <c r="DC9" i="2"/>
  <c r="AI10" i="2"/>
  <c r="AE11" i="2"/>
  <c r="AF11" i="2"/>
  <c r="BP12" i="2"/>
  <c r="BO12" i="2"/>
  <c r="CZ10" i="2"/>
  <c r="CY10" i="2"/>
  <c r="DD9" i="2"/>
  <c r="BT11" i="2"/>
  <c r="BR11" i="2"/>
  <c r="T12" i="2"/>
  <c r="AG11" i="2"/>
  <c r="AD11" i="2"/>
  <c r="AC11" i="2"/>
  <c r="U11" i="2"/>
  <c r="BD13" i="2"/>
  <c r="BQ12" i="2"/>
  <c r="BN12" i="2"/>
  <c r="BM12" i="2"/>
  <c r="BF12" i="2"/>
  <c r="BE12" i="2"/>
  <c r="CN11" i="2"/>
  <c r="CW10" i="2"/>
  <c r="DA10" i="2"/>
  <c r="CX10" i="2"/>
  <c r="CO10" i="2"/>
  <c r="CP10" i="2"/>
  <c r="DB10" i="2" l="1"/>
  <c r="BS12" i="2"/>
  <c r="AI11" i="2"/>
  <c r="BR12" i="2"/>
  <c r="CY11" i="2"/>
  <c r="CZ11" i="2"/>
  <c r="AF12" i="2"/>
  <c r="AE12" i="2"/>
  <c r="BP13" i="2"/>
  <c r="BO13" i="2"/>
  <c r="DC10" i="2"/>
  <c r="DC11" i="2" s="1"/>
  <c r="DD10" i="2"/>
  <c r="BT12" i="2"/>
  <c r="CN12" i="2"/>
  <c r="DA11" i="2"/>
  <c r="CX11" i="2"/>
  <c r="CW11" i="2"/>
  <c r="CP11" i="2"/>
  <c r="CO11" i="2"/>
  <c r="BD14" i="2"/>
  <c r="BQ13" i="2"/>
  <c r="BM13" i="2"/>
  <c r="BF13" i="2"/>
  <c r="BE13" i="2"/>
  <c r="BN13" i="2"/>
  <c r="T13" i="2"/>
  <c r="AG12" i="2"/>
  <c r="AD12" i="2"/>
  <c r="AC12" i="2"/>
  <c r="U12" i="2"/>
  <c r="V12" i="2"/>
  <c r="AI12" i="2" l="1"/>
  <c r="BR13" i="2"/>
  <c r="DB11" i="2"/>
  <c r="AF13" i="2"/>
  <c r="AE13" i="2"/>
  <c r="CZ12" i="2"/>
  <c r="CY12" i="2"/>
  <c r="BP14" i="2"/>
  <c r="BO14" i="2"/>
  <c r="BS13" i="2"/>
  <c r="DD11" i="2"/>
  <c r="BT13" i="2"/>
  <c r="T14" i="2"/>
  <c r="AG13" i="2"/>
  <c r="AD13" i="2"/>
  <c r="AC13" i="2"/>
  <c r="U13" i="2"/>
  <c r="BD15" i="2"/>
  <c r="BQ14" i="2"/>
  <c r="BM14" i="2"/>
  <c r="BN14" i="2"/>
  <c r="BF14" i="2"/>
  <c r="BE14" i="2"/>
  <c r="CN13" i="2"/>
  <c r="DA12" i="2"/>
  <c r="CX12" i="2"/>
  <c r="CW12" i="2"/>
  <c r="CP12" i="2"/>
  <c r="CO12" i="2"/>
  <c r="DB12" i="2" l="1"/>
  <c r="BS14" i="2"/>
  <c r="BR14" i="2"/>
  <c r="AI13" i="2"/>
  <c r="CZ13" i="2"/>
  <c r="CY13" i="2"/>
  <c r="AF14" i="2"/>
  <c r="AE14" i="2"/>
  <c r="BP15" i="2"/>
  <c r="BO15" i="2"/>
  <c r="DC12" i="2"/>
  <c r="DC13" i="2" s="1"/>
  <c r="DD12" i="2"/>
  <c r="BT14" i="2"/>
  <c r="CN14" i="2"/>
  <c r="DA13" i="2"/>
  <c r="CX13" i="2"/>
  <c r="CW13" i="2"/>
  <c r="CP13" i="2"/>
  <c r="CO13" i="2"/>
  <c r="BD16" i="2"/>
  <c r="BQ15" i="2"/>
  <c r="BN15" i="2"/>
  <c r="BM15" i="2"/>
  <c r="BF15" i="2"/>
  <c r="BE15" i="2"/>
  <c r="T15" i="2"/>
  <c r="AG14" i="2"/>
  <c r="AD14" i="2"/>
  <c r="AC14" i="2"/>
  <c r="V14" i="2"/>
  <c r="U14" i="2"/>
  <c r="BS15" i="2" l="1"/>
  <c r="AI14" i="2"/>
  <c r="AF15" i="2"/>
  <c r="AE15" i="2"/>
  <c r="CZ14" i="2"/>
  <c r="CY14" i="2"/>
  <c r="BT15" i="2"/>
  <c r="BO16" i="2"/>
  <c r="BP16" i="2"/>
  <c r="BR15" i="2"/>
  <c r="DD13" i="2"/>
  <c r="DB13" i="2"/>
  <c r="BD17" i="2"/>
  <c r="BN16" i="2"/>
  <c r="BQ16" i="2"/>
  <c r="BM16" i="2"/>
  <c r="BF16" i="2"/>
  <c r="BE16" i="2"/>
  <c r="CN15" i="2"/>
  <c r="DA14" i="2"/>
  <c r="CX14" i="2"/>
  <c r="CW14" i="2"/>
  <c r="CP14" i="2"/>
  <c r="CO14" i="2"/>
  <c r="T16" i="2"/>
  <c r="AG15" i="2"/>
  <c r="AD15" i="2"/>
  <c r="AC15" i="2"/>
  <c r="V15" i="2"/>
  <c r="U15" i="2"/>
  <c r="AI15" i="2" l="1"/>
  <c r="BS16" i="2"/>
  <c r="DD14" i="2"/>
  <c r="BP17" i="2"/>
  <c r="BO17" i="2"/>
  <c r="DC14" i="2"/>
  <c r="CZ15" i="2"/>
  <c r="CY15" i="2"/>
  <c r="AF16" i="2"/>
  <c r="AE16" i="2"/>
  <c r="DB14" i="2"/>
  <c r="BR16" i="2"/>
  <c r="BT16" i="2"/>
  <c r="T17" i="2"/>
  <c r="AG16" i="2"/>
  <c r="AC16" i="2"/>
  <c r="V16" i="2"/>
  <c r="U16" i="2"/>
  <c r="AD16" i="2"/>
  <c r="CN16" i="2"/>
  <c r="DA15" i="2"/>
  <c r="CX15" i="2"/>
  <c r="CW15" i="2"/>
  <c r="CP15" i="2"/>
  <c r="CO15" i="2"/>
  <c r="BD18" i="2"/>
  <c r="BN17" i="2"/>
  <c r="BM17" i="2"/>
  <c r="BQ17" i="2"/>
  <c r="BF17" i="2"/>
  <c r="BE17" i="2"/>
  <c r="DD15" i="2" l="1"/>
  <c r="BS17" i="2"/>
  <c r="DC15" i="2"/>
  <c r="AF17" i="2"/>
  <c r="AE17" i="2"/>
  <c r="CZ16" i="2"/>
  <c r="CY16" i="2"/>
  <c r="AI16" i="2"/>
  <c r="BP18" i="2"/>
  <c r="BO18" i="2"/>
  <c r="DB15" i="2"/>
  <c r="BT17" i="2"/>
  <c r="BR17" i="2"/>
  <c r="BD19" i="2"/>
  <c r="BQ18" i="2"/>
  <c r="BN18" i="2"/>
  <c r="BM18" i="2"/>
  <c r="BF18" i="2"/>
  <c r="BE18" i="2"/>
  <c r="CN17" i="2"/>
  <c r="DA16" i="2"/>
  <c r="CX16" i="2"/>
  <c r="CP16" i="2"/>
  <c r="CO16" i="2"/>
  <c r="CW16" i="2"/>
  <c r="T18" i="2"/>
  <c r="AG17" i="2"/>
  <c r="AC17" i="2"/>
  <c r="V17" i="2"/>
  <c r="U17" i="2"/>
  <c r="AD17" i="2"/>
  <c r="BS18" i="2" l="1"/>
  <c r="DD16" i="2"/>
  <c r="BP19" i="2"/>
  <c r="BO19" i="2"/>
  <c r="AI17" i="2"/>
  <c r="CZ17" i="2"/>
  <c r="CY17" i="2"/>
  <c r="AF18" i="2"/>
  <c r="AE18" i="2"/>
  <c r="DC16" i="2"/>
  <c r="DB16" i="2"/>
  <c r="BR18" i="2"/>
  <c r="BT18" i="2"/>
  <c r="BT19" i="2" s="1"/>
  <c r="T19" i="2"/>
  <c r="AG18" i="2"/>
  <c r="AD18" i="2"/>
  <c r="AC18" i="2"/>
  <c r="U18" i="2"/>
  <c r="CN18" i="2"/>
  <c r="DA17" i="2"/>
  <c r="CX17" i="2"/>
  <c r="DD17" i="2" s="1"/>
  <c r="CP17" i="2"/>
  <c r="CO17" i="2"/>
  <c r="CW17" i="2"/>
  <c r="BD20" i="2"/>
  <c r="BQ19" i="2"/>
  <c r="BN19" i="2"/>
  <c r="BE19" i="2"/>
  <c r="BM19" i="2"/>
  <c r="BF19" i="2"/>
  <c r="BS19" i="2" l="1"/>
  <c r="AI18" i="2"/>
  <c r="AE19" i="2"/>
  <c r="AF19" i="2"/>
  <c r="DB17" i="2"/>
  <c r="CZ18" i="2"/>
  <c r="CY18" i="2"/>
  <c r="BP20" i="2"/>
  <c r="BO20" i="2"/>
  <c r="DC17" i="2"/>
  <c r="BR19" i="2"/>
  <c r="BD21" i="2"/>
  <c r="BQ20" i="2"/>
  <c r="BF20" i="2"/>
  <c r="BE20" i="2"/>
  <c r="BN20" i="2"/>
  <c r="BM20" i="2"/>
  <c r="CN19" i="2"/>
  <c r="CW18" i="2"/>
  <c r="DA18" i="2"/>
  <c r="CX18" i="2"/>
  <c r="CP18" i="2"/>
  <c r="CO18" i="2"/>
  <c r="T20" i="2"/>
  <c r="AG19" i="2"/>
  <c r="AD19" i="2"/>
  <c r="AC19" i="2"/>
  <c r="V19" i="2"/>
  <c r="U19" i="2"/>
  <c r="BS20" i="2" l="1"/>
  <c r="DB18" i="2"/>
  <c r="AI19" i="2"/>
  <c r="AF20" i="2"/>
  <c r="AE20" i="2"/>
  <c r="BP21" i="2"/>
  <c r="BO21" i="2"/>
  <c r="BR20" i="2"/>
  <c r="CY19" i="2"/>
  <c r="CZ19" i="2"/>
  <c r="DC18" i="2"/>
  <c r="DD18" i="2"/>
  <c r="BT20" i="2"/>
  <c r="T21" i="2"/>
  <c r="AG20" i="2"/>
  <c r="AD20" i="2"/>
  <c r="AC20" i="2"/>
  <c r="U20" i="2"/>
  <c r="V20" i="2"/>
  <c r="CN20" i="2"/>
  <c r="CX19" i="2"/>
  <c r="CW19" i="2"/>
  <c r="DA19" i="2"/>
  <c r="CP19" i="2"/>
  <c r="CO19" i="2"/>
  <c r="BD22" i="2"/>
  <c r="BQ21" i="2"/>
  <c r="BM21" i="2"/>
  <c r="BF21" i="2"/>
  <c r="BE21" i="2"/>
  <c r="BN21" i="2"/>
  <c r="AI20" i="2" l="1"/>
  <c r="BS21" i="2"/>
  <c r="DB19" i="2"/>
  <c r="AF21" i="2"/>
  <c r="AE21" i="2"/>
  <c r="BT21" i="2"/>
  <c r="DD19" i="2"/>
  <c r="CZ20" i="2"/>
  <c r="CY20" i="2"/>
  <c r="BP22" i="2"/>
  <c r="BO22" i="2"/>
  <c r="DC19" i="2"/>
  <c r="BR21" i="2"/>
  <c r="BD23" i="2"/>
  <c r="BQ22" i="2"/>
  <c r="BM22" i="2"/>
  <c r="BN22" i="2"/>
  <c r="BF22" i="2"/>
  <c r="BE22" i="2"/>
  <c r="CN21" i="2"/>
  <c r="CX20" i="2"/>
  <c r="CW20" i="2"/>
  <c r="DA20" i="2"/>
  <c r="CP20" i="2"/>
  <c r="CO20" i="2"/>
  <c r="T22" i="2"/>
  <c r="AG21" i="2"/>
  <c r="AD21" i="2"/>
  <c r="AC21" i="2"/>
  <c r="U21" i="2"/>
  <c r="DB20" i="2" l="1"/>
  <c r="BS22" i="2"/>
  <c r="AF22" i="2"/>
  <c r="AE22" i="2"/>
  <c r="BP23" i="2"/>
  <c r="BO23" i="2"/>
  <c r="DC20" i="2"/>
  <c r="CZ21" i="2"/>
  <c r="CY21" i="2"/>
  <c r="AI21" i="2"/>
  <c r="DD20" i="2"/>
  <c r="BR22" i="2"/>
  <c r="BT22" i="2"/>
  <c r="T23" i="2"/>
  <c r="AG22" i="2"/>
  <c r="AD22" i="2"/>
  <c r="AC22" i="2"/>
  <c r="V22" i="2"/>
  <c r="U22" i="2"/>
  <c r="CN22" i="2"/>
  <c r="DA21" i="2"/>
  <c r="CX21" i="2"/>
  <c r="CW21" i="2"/>
  <c r="CP21" i="2"/>
  <c r="CO21" i="2"/>
  <c r="BD24" i="2"/>
  <c r="BQ23" i="2"/>
  <c r="BN23" i="2"/>
  <c r="BM23" i="2"/>
  <c r="BF23" i="2"/>
  <c r="BE23" i="2"/>
  <c r="BS23" i="2" l="1"/>
  <c r="DB21" i="2"/>
  <c r="BT23" i="2"/>
  <c r="DC21" i="2"/>
  <c r="AF23" i="2"/>
  <c r="AE23" i="2"/>
  <c r="BR23" i="2"/>
  <c r="CZ22" i="2"/>
  <c r="CY22" i="2"/>
  <c r="BO24" i="2"/>
  <c r="BP24" i="2"/>
  <c r="AI22" i="2"/>
  <c r="DD21" i="2"/>
  <c r="BD25" i="2"/>
  <c r="BQ24" i="2"/>
  <c r="BN24" i="2"/>
  <c r="BS24" i="2" s="1"/>
  <c r="BF24" i="2"/>
  <c r="BE24" i="2"/>
  <c r="BM24" i="2"/>
  <c r="CN23" i="2"/>
  <c r="CX22" i="2"/>
  <c r="DB22" i="2" s="1"/>
  <c r="CW22" i="2"/>
  <c r="DA22" i="2"/>
  <c r="CP22" i="2"/>
  <c r="CO22" i="2"/>
  <c r="T24" i="2"/>
  <c r="AG23" i="2"/>
  <c r="AD23" i="2"/>
  <c r="U23" i="2"/>
  <c r="AC23" i="2"/>
  <c r="AF24" i="2" l="1"/>
  <c r="AE24" i="2"/>
  <c r="BP25" i="2"/>
  <c r="BO25" i="2"/>
  <c r="DC22" i="2"/>
  <c r="CZ23" i="2"/>
  <c r="CY23" i="2"/>
  <c r="AI23" i="2"/>
  <c r="DD22" i="2"/>
  <c r="BR24" i="2"/>
  <c r="BT24" i="2"/>
  <c r="T25" i="2"/>
  <c r="AD24" i="2"/>
  <c r="V24" i="2"/>
  <c r="U24" i="2"/>
  <c r="AG24" i="2"/>
  <c r="AC24" i="2"/>
  <c r="CN24" i="2"/>
  <c r="DA23" i="2"/>
  <c r="CX23" i="2"/>
  <c r="CW23" i="2"/>
  <c r="CP23" i="2"/>
  <c r="CO23" i="2"/>
  <c r="BD26" i="2"/>
  <c r="BQ25" i="2"/>
  <c r="BN25" i="2"/>
  <c r="BM25" i="2"/>
  <c r="BF25" i="2"/>
  <c r="BE25" i="2"/>
  <c r="BS25" i="2" l="1"/>
  <c r="DB23" i="2"/>
  <c r="BT25" i="2"/>
  <c r="DC23" i="2"/>
  <c r="BR25" i="2"/>
  <c r="AF25" i="2"/>
  <c r="AE25" i="2"/>
  <c r="DD23" i="2"/>
  <c r="CZ24" i="2"/>
  <c r="CY24" i="2"/>
  <c r="BP26" i="2"/>
  <c r="BO26" i="2"/>
  <c r="AI24" i="2"/>
  <c r="BD27" i="2"/>
  <c r="BQ26" i="2"/>
  <c r="BN26" i="2"/>
  <c r="BM26" i="2"/>
  <c r="BE26" i="2"/>
  <c r="BF26" i="2"/>
  <c r="CN25" i="2"/>
  <c r="DA24" i="2"/>
  <c r="CX24" i="2"/>
  <c r="CP24" i="2"/>
  <c r="CO24" i="2"/>
  <c r="CW24" i="2"/>
  <c r="T26" i="2"/>
  <c r="AG25" i="2"/>
  <c r="AC25" i="2"/>
  <c r="AD25" i="2"/>
  <c r="U25" i="2"/>
  <c r="V25" i="2"/>
  <c r="BS26" i="2" l="1"/>
  <c r="AF26" i="2"/>
  <c r="AE26" i="2"/>
  <c r="DD24" i="2"/>
  <c r="BP27" i="2"/>
  <c r="BO27" i="2"/>
  <c r="DC24" i="2"/>
  <c r="CZ25" i="2"/>
  <c r="CY25" i="2"/>
  <c r="AI25" i="2"/>
  <c r="DB24" i="2"/>
  <c r="BT26" i="2"/>
  <c r="BR26" i="2"/>
  <c r="T27" i="2"/>
  <c r="AG26" i="2"/>
  <c r="AD26" i="2"/>
  <c r="AC26" i="2"/>
  <c r="V26" i="2"/>
  <c r="U26" i="2"/>
  <c r="CN26" i="2"/>
  <c r="DA25" i="2"/>
  <c r="CW25" i="2"/>
  <c r="CX25" i="2"/>
  <c r="CO25" i="2"/>
  <c r="CP25" i="2"/>
  <c r="BD28" i="2"/>
  <c r="BQ27" i="2"/>
  <c r="BM27" i="2"/>
  <c r="BN27" i="2"/>
  <c r="BE27" i="2"/>
  <c r="BF27" i="2"/>
  <c r="BS27" i="2" l="1"/>
  <c r="DC25" i="2"/>
  <c r="AE27" i="2"/>
  <c r="AF27" i="2"/>
  <c r="DD25" i="2"/>
  <c r="CZ26" i="2"/>
  <c r="CY26" i="2"/>
  <c r="BP28" i="2"/>
  <c r="BO28" i="2"/>
  <c r="AI26" i="2"/>
  <c r="DB25" i="2"/>
  <c r="BR27" i="2"/>
  <c r="BT27" i="2"/>
  <c r="BT28" i="2" s="1"/>
  <c r="BD29" i="2"/>
  <c r="BQ28" i="2"/>
  <c r="BN28" i="2"/>
  <c r="BM28" i="2"/>
  <c r="BF28" i="2"/>
  <c r="BE28" i="2"/>
  <c r="CN27" i="2"/>
  <c r="CW26" i="2"/>
  <c r="DA26" i="2"/>
  <c r="CP26" i="2"/>
  <c r="CO26" i="2"/>
  <c r="CX26" i="2"/>
  <c r="T28" i="2"/>
  <c r="AG27" i="2"/>
  <c r="AD27" i="2"/>
  <c r="AC27" i="2"/>
  <c r="U27" i="2"/>
  <c r="BS28" i="2" l="1"/>
  <c r="BR28" i="2"/>
  <c r="BP29" i="2"/>
  <c r="BO29" i="2"/>
  <c r="AF28" i="2"/>
  <c r="AE28" i="2"/>
  <c r="DC26" i="2"/>
  <c r="CY27" i="2"/>
  <c r="CZ27" i="2"/>
  <c r="DD26" i="2"/>
  <c r="AI27" i="2"/>
  <c r="DB26" i="2"/>
  <c r="T29" i="2"/>
  <c r="AG28" i="2"/>
  <c r="AD28" i="2"/>
  <c r="AC28" i="2"/>
  <c r="U28" i="2"/>
  <c r="CN28" i="2"/>
  <c r="DA27" i="2"/>
  <c r="CX27" i="2"/>
  <c r="CW27" i="2"/>
  <c r="CP27" i="2"/>
  <c r="CO27" i="2"/>
  <c r="BD30" i="2"/>
  <c r="BQ29" i="2"/>
  <c r="BF29" i="2"/>
  <c r="BE29" i="2"/>
  <c r="BN29" i="2"/>
  <c r="BM29" i="2"/>
  <c r="BS29" i="2" l="1"/>
  <c r="DC27" i="2"/>
  <c r="BP30" i="2"/>
  <c r="BO30" i="2"/>
  <c r="DD27" i="2"/>
  <c r="AF29" i="2"/>
  <c r="AE29" i="2"/>
  <c r="CZ28" i="2"/>
  <c r="CY28" i="2"/>
  <c r="AI28" i="2"/>
  <c r="DB27" i="2"/>
  <c r="BR29" i="2"/>
  <c r="BT29" i="2"/>
  <c r="BD31" i="2"/>
  <c r="BQ30" i="2"/>
  <c r="BM30" i="2"/>
  <c r="BN30" i="2"/>
  <c r="BF30" i="2"/>
  <c r="BE30" i="2"/>
  <c r="CN29" i="2"/>
  <c r="DA28" i="2"/>
  <c r="CX28" i="2"/>
  <c r="CW28" i="2"/>
  <c r="CP28" i="2"/>
  <c r="CO28" i="2"/>
  <c r="T30" i="2"/>
  <c r="AG29" i="2"/>
  <c r="AD29" i="2"/>
  <c r="AC29" i="2"/>
  <c r="V29" i="2"/>
  <c r="U29" i="2"/>
  <c r="BS30" i="2" l="1"/>
  <c r="DC28" i="2"/>
  <c r="DD28" i="2"/>
  <c r="BP31" i="2"/>
  <c r="BO31" i="2"/>
  <c r="CZ29" i="2"/>
  <c r="CY29" i="2"/>
  <c r="AF30" i="2"/>
  <c r="AE30" i="2"/>
  <c r="AI29" i="2"/>
  <c r="DB28" i="2"/>
  <c r="BT30" i="2"/>
  <c r="BR30" i="2"/>
  <c r="T31" i="2"/>
  <c r="AG30" i="2"/>
  <c r="AD30" i="2"/>
  <c r="U30" i="2"/>
  <c r="AC30" i="2"/>
  <c r="CN30" i="2"/>
  <c r="DA29" i="2"/>
  <c r="CX29" i="2"/>
  <c r="DC29" i="2" s="1"/>
  <c r="CW29" i="2"/>
  <c r="CP29" i="2"/>
  <c r="CO29" i="2"/>
  <c r="BD32" i="2"/>
  <c r="BQ31" i="2"/>
  <c r="BN31" i="2"/>
  <c r="BM31" i="2"/>
  <c r="BF31" i="2"/>
  <c r="BE31" i="2"/>
  <c r="BS31" i="2" l="1"/>
  <c r="BO32" i="2"/>
  <c r="BP32" i="2"/>
  <c r="AF31" i="2"/>
  <c r="AE31" i="2"/>
  <c r="DD29" i="2"/>
  <c r="CZ30" i="2"/>
  <c r="CY30" i="2"/>
  <c r="AI30" i="2"/>
  <c r="DB29" i="2"/>
  <c r="BR31" i="2"/>
  <c r="BT31" i="2"/>
  <c r="BD33" i="2"/>
  <c r="BN32" i="2"/>
  <c r="BQ32" i="2"/>
  <c r="BF32" i="2"/>
  <c r="BE32" i="2"/>
  <c r="BM32" i="2"/>
  <c r="CN31" i="2"/>
  <c r="DA30" i="2"/>
  <c r="CX30" i="2"/>
  <c r="DC30" i="2" s="1"/>
  <c r="CW30" i="2"/>
  <c r="CP30" i="2"/>
  <c r="CO30" i="2"/>
  <c r="T32" i="2"/>
  <c r="AD31" i="2"/>
  <c r="V31" i="2"/>
  <c r="U31" i="2"/>
  <c r="AG31" i="2"/>
  <c r="AC31" i="2"/>
  <c r="BS32" i="2" l="1"/>
  <c r="DD30" i="2"/>
  <c r="BP33" i="2"/>
  <c r="BO33" i="2"/>
  <c r="BT32" i="2"/>
  <c r="BR32" i="2"/>
  <c r="BR33" i="2" s="1"/>
  <c r="DB30" i="2"/>
  <c r="AF32" i="2"/>
  <c r="AE32" i="2"/>
  <c r="CZ31" i="2"/>
  <c r="CY31" i="2"/>
  <c r="AI31" i="2"/>
  <c r="T33" i="2"/>
  <c r="AG32" i="2"/>
  <c r="AD32" i="2"/>
  <c r="V32" i="2"/>
  <c r="U32" i="2"/>
  <c r="AC32" i="2"/>
  <c r="CN32" i="2"/>
  <c r="DA31" i="2"/>
  <c r="CX31" i="2"/>
  <c r="CW31" i="2"/>
  <c r="CP31" i="2"/>
  <c r="CO31" i="2"/>
  <c r="BD34" i="2"/>
  <c r="BN33" i="2"/>
  <c r="BQ33" i="2"/>
  <c r="BF33" i="2"/>
  <c r="BE33" i="2"/>
  <c r="BM33" i="2"/>
  <c r="DC31" i="2" l="1"/>
  <c r="BS33" i="2"/>
  <c r="BT33" i="2"/>
  <c r="CZ32" i="2"/>
  <c r="CY32" i="2"/>
  <c r="BP34" i="2"/>
  <c r="BO34" i="2"/>
  <c r="AF33" i="2"/>
  <c r="AE33" i="2"/>
  <c r="AI32" i="2"/>
  <c r="DB31" i="2"/>
  <c r="DD31" i="2"/>
  <c r="BD35" i="2"/>
  <c r="BQ34" i="2"/>
  <c r="BN34" i="2"/>
  <c r="BF34" i="2"/>
  <c r="BE34" i="2"/>
  <c r="BM34" i="2"/>
  <c r="CN33" i="2"/>
  <c r="DA32" i="2"/>
  <c r="CX32" i="2"/>
  <c r="CW32" i="2"/>
  <c r="CP32" i="2"/>
  <c r="CO32" i="2"/>
  <c r="T34" i="2"/>
  <c r="AG33" i="2"/>
  <c r="AC33" i="2"/>
  <c r="AD33" i="2"/>
  <c r="U33" i="2"/>
  <c r="BS34" i="2" l="1"/>
  <c r="DC32" i="2"/>
  <c r="AF34" i="2"/>
  <c r="AE34" i="2"/>
  <c r="BP35" i="2"/>
  <c r="BO35" i="2"/>
  <c r="CZ33" i="2"/>
  <c r="CY33" i="2"/>
  <c r="AI33" i="2"/>
  <c r="DD32" i="2"/>
  <c r="DB32" i="2"/>
  <c r="BR34" i="2"/>
  <c r="BT34" i="2"/>
  <c r="T35" i="2"/>
  <c r="AG34" i="2"/>
  <c r="AD34" i="2"/>
  <c r="AC34" i="2"/>
  <c r="U34" i="2"/>
  <c r="V34" i="2"/>
  <c r="CN34" i="2"/>
  <c r="DA33" i="2"/>
  <c r="CW33" i="2"/>
  <c r="CP33" i="2"/>
  <c r="CO33" i="2"/>
  <c r="CX33" i="2"/>
  <c r="BD36" i="2"/>
  <c r="BQ35" i="2"/>
  <c r="BN35" i="2"/>
  <c r="BM35" i="2"/>
  <c r="BF35" i="2"/>
  <c r="BE35" i="2"/>
  <c r="BS35" i="2" l="1"/>
  <c r="DC33" i="2"/>
  <c r="AE35" i="2"/>
  <c r="AF35" i="2"/>
  <c r="BT35" i="2"/>
  <c r="CZ34" i="2"/>
  <c r="CY34" i="2"/>
  <c r="BR35" i="2"/>
  <c r="DB33" i="2"/>
  <c r="BP36" i="2"/>
  <c r="BO36" i="2"/>
  <c r="AI34" i="2"/>
  <c r="DD33" i="2"/>
  <c r="DD34" i="2" s="1"/>
  <c r="BD37" i="2"/>
  <c r="BM36" i="2"/>
  <c r="BQ36" i="2"/>
  <c r="BN36" i="2"/>
  <c r="BF36" i="2"/>
  <c r="BE36" i="2"/>
  <c r="CN35" i="2"/>
  <c r="CW34" i="2"/>
  <c r="DA34" i="2"/>
  <c r="CX34" i="2"/>
  <c r="CO34" i="2"/>
  <c r="CP34" i="2"/>
  <c r="T36" i="2"/>
  <c r="AG35" i="2"/>
  <c r="AD35" i="2"/>
  <c r="AC35" i="2"/>
  <c r="V35" i="2"/>
  <c r="U35" i="2"/>
  <c r="DC34" i="2" l="1"/>
  <c r="BS36" i="2"/>
  <c r="BP37" i="2"/>
  <c r="BO37" i="2"/>
  <c r="CY35" i="2"/>
  <c r="CZ35" i="2"/>
  <c r="AF36" i="2"/>
  <c r="AE36" i="2"/>
  <c r="AI35" i="2"/>
  <c r="DB34" i="2"/>
  <c r="BR36" i="2"/>
  <c r="BT36" i="2"/>
  <c r="T37" i="2"/>
  <c r="AG36" i="2"/>
  <c r="AD36" i="2"/>
  <c r="AC36" i="2"/>
  <c r="U36" i="2"/>
  <c r="CN36" i="2"/>
  <c r="CX35" i="2"/>
  <c r="CW35" i="2"/>
  <c r="DA35" i="2"/>
  <c r="CP35" i="2"/>
  <c r="CO35" i="2"/>
  <c r="BD38" i="2"/>
  <c r="BQ37" i="2"/>
  <c r="BF37" i="2"/>
  <c r="BE37" i="2"/>
  <c r="BM37" i="2"/>
  <c r="BN37" i="2"/>
  <c r="BS37" i="2" l="1"/>
  <c r="DC35" i="2"/>
  <c r="BP38" i="2"/>
  <c r="BO38" i="2"/>
  <c r="AF37" i="2"/>
  <c r="AE37" i="2"/>
  <c r="BT37" i="2"/>
  <c r="BR37" i="2"/>
  <c r="CZ36" i="2"/>
  <c r="CY36" i="2"/>
  <c r="DB35" i="2"/>
  <c r="AI36" i="2"/>
  <c r="DD35" i="2"/>
  <c r="BD39" i="2"/>
  <c r="BQ38" i="2"/>
  <c r="BM38" i="2"/>
  <c r="BN38" i="2"/>
  <c r="BF38" i="2"/>
  <c r="BE38" i="2"/>
  <c r="CN37" i="2"/>
  <c r="CX36" i="2"/>
  <c r="CW36" i="2"/>
  <c r="DA36" i="2"/>
  <c r="CP36" i="2"/>
  <c r="CO36" i="2"/>
  <c r="T38" i="2"/>
  <c r="AG37" i="2"/>
  <c r="AD37" i="2"/>
  <c r="AC37" i="2"/>
  <c r="V37" i="2"/>
  <c r="U37" i="2"/>
  <c r="BS38" i="2" l="1"/>
  <c r="DC36" i="2"/>
  <c r="BP39" i="2"/>
  <c r="BO39" i="2"/>
  <c r="DD36" i="2"/>
  <c r="AF38" i="2"/>
  <c r="AE38" i="2"/>
  <c r="CZ37" i="2"/>
  <c r="CY37" i="2"/>
  <c r="AI37" i="2"/>
  <c r="DB36" i="2"/>
  <c r="BR38" i="2"/>
  <c r="BT38" i="2"/>
  <c r="T39" i="2"/>
  <c r="AG38" i="2"/>
  <c r="AD38" i="2"/>
  <c r="AC38" i="2"/>
  <c r="U38" i="2"/>
  <c r="CN38" i="2"/>
  <c r="DA37" i="2"/>
  <c r="CX37" i="2"/>
  <c r="DC37" i="2" s="1"/>
  <c r="CW37" i="2"/>
  <c r="CP37" i="2"/>
  <c r="CO37" i="2"/>
  <c r="BD40" i="2"/>
  <c r="BQ39" i="2"/>
  <c r="BN39" i="2"/>
  <c r="BM39" i="2"/>
  <c r="BF39" i="2"/>
  <c r="BE39" i="2"/>
  <c r="BS39" i="2" l="1"/>
  <c r="BT39" i="2"/>
  <c r="BR39" i="2"/>
  <c r="AF39" i="2"/>
  <c r="AE39" i="2"/>
  <c r="CZ38" i="2"/>
  <c r="CY38" i="2"/>
  <c r="BO40" i="2"/>
  <c r="BP40" i="2"/>
  <c r="AI38" i="2"/>
  <c r="DB37" i="2"/>
  <c r="DD37" i="2"/>
  <c r="BD41" i="2"/>
  <c r="BN40" i="2"/>
  <c r="BM40" i="2"/>
  <c r="BQ40" i="2"/>
  <c r="BF40" i="2"/>
  <c r="BE40" i="2"/>
  <c r="CN39" i="2"/>
  <c r="CX38" i="2"/>
  <c r="CW38" i="2"/>
  <c r="CP38" i="2"/>
  <c r="CO38" i="2"/>
  <c r="DA38" i="2"/>
  <c r="T40" i="2"/>
  <c r="AG39" i="2"/>
  <c r="AD39" i="2"/>
  <c r="AC39" i="2"/>
  <c r="V39" i="2"/>
  <c r="U39" i="2"/>
  <c r="DC38" i="2" l="1"/>
  <c r="BS40" i="2"/>
  <c r="AF40" i="2"/>
  <c r="AE40" i="2"/>
  <c r="BP41" i="2"/>
  <c r="BO41" i="2"/>
  <c r="CZ39" i="2"/>
  <c r="CY39" i="2"/>
  <c r="DB38" i="2"/>
  <c r="AI39" i="2"/>
  <c r="DD38" i="2"/>
  <c r="BR40" i="2"/>
  <c r="BT40" i="2"/>
  <c r="T41" i="2"/>
  <c r="AG40" i="2"/>
  <c r="AC40" i="2"/>
  <c r="V40" i="2"/>
  <c r="U40" i="2"/>
  <c r="AD40" i="2"/>
  <c r="CN40" i="2"/>
  <c r="DA39" i="2"/>
  <c r="CX39" i="2"/>
  <c r="CW39" i="2"/>
  <c r="CP39" i="2"/>
  <c r="CO39" i="2"/>
  <c r="BD42" i="2"/>
  <c r="BN41" i="2"/>
  <c r="BQ41" i="2"/>
  <c r="BM41" i="2"/>
  <c r="BF41" i="2"/>
  <c r="BE41" i="2"/>
  <c r="DC39" i="2" l="1"/>
  <c r="BS41" i="2"/>
  <c r="AF41" i="2"/>
  <c r="AE41" i="2"/>
  <c r="BT41" i="2"/>
  <c r="CZ40" i="2"/>
  <c r="CY40" i="2"/>
  <c r="BR41" i="2"/>
  <c r="BP42" i="2"/>
  <c r="BO42" i="2"/>
  <c r="AI40" i="2"/>
  <c r="DB39" i="2"/>
  <c r="DD39" i="2"/>
  <c r="BD43" i="2"/>
  <c r="BQ42" i="2"/>
  <c r="BN42" i="2"/>
  <c r="BM42" i="2"/>
  <c r="BF42" i="2"/>
  <c r="BE42" i="2"/>
  <c r="CN41" i="2"/>
  <c r="DA40" i="2"/>
  <c r="CX40" i="2"/>
  <c r="CW40" i="2"/>
  <c r="CP40" i="2"/>
  <c r="CO40" i="2"/>
  <c r="T42" i="2"/>
  <c r="AG41" i="2"/>
  <c r="AC41" i="2"/>
  <c r="U41" i="2"/>
  <c r="AD41" i="2"/>
  <c r="V41" i="2"/>
  <c r="BS42" i="2" l="1"/>
  <c r="DC40" i="2"/>
  <c r="DD40" i="2"/>
  <c r="BP43" i="2"/>
  <c r="BO43" i="2"/>
  <c r="AF42" i="2"/>
  <c r="AE42" i="2"/>
  <c r="CZ41" i="2"/>
  <c r="CY41" i="2"/>
  <c r="AI41" i="2"/>
  <c r="DB40" i="2"/>
  <c r="BT42" i="2"/>
  <c r="BR42" i="2"/>
  <c r="T43" i="2"/>
  <c r="AG42" i="2"/>
  <c r="AD42" i="2"/>
  <c r="AC42" i="2"/>
  <c r="V42" i="2"/>
  <c r="U42" i="2"/>
  <c r="CN42" i="2"/>
  <c r="DA41" i="2"/>
  <c r="CX41" i="2"/>
  <c r="CW41" i="2"/>
  <c r="CO41" i="2"/>
  <c r="CP41" i="2"/>
  <c r="BD44" i="2"/>
  <c r="BQ43" i="2"/>
  <c r="BM43" i="2"/>
  <c r="BN43" i="2"/>
  <c r="BS43" i="2" s="1"/>
  <c r="BF43" i="2"/>
  <c r="BE43" i="2"/>
  <c r="DC41" i="2" l="1"/>
  <c r="AE43" i="2"/>
  <c r="AF43" i="2"/>
  <c r="BR43" i="2"/>
  <c r="DB41" i="2"/>
  <c r="CZ42" i="2"/>
  <c r="CY42" i="2"/>
  <c r="BP44" i="2"/>
  <c r="BO44" i="2"/>
  <c r="AI42" i="2"/>
  <c r="DD41" i="2"/>
  <c r="BT43" i="2"/>
  <c r="BD45" i="2"/>
  <c r="BQ44" i="2"/>
  <c r="BF44" i="2"/>
  <c r="BE44" i="2"/>
  <c r="BM44" i="2"/>
  <c r="BN44" i="2"/>
  <c r="CN43" i="2"/>
  <c r="CW42" i="2"/>
  <c r="CX42" i="2"/>
  <c r="DA42" i="2"/>
  <c r="CP42" i="2"/>
  <c r="CO42" i="2"/>
  <c r="T44" i="2"/>
  <c r="AG43" i="2"/>
  <c r="AD43" i="2"/>
  <c r="AC43" i="2"/>
  <c r="U43" i="2"/>
  <c r="BS44" i="2" l="1"/>
  <c r="DC42" i="2"/>
  <c r="DD42" i="2"/>
  <c r="BT44" i="2"/>
  <c r="BP45" i="2"/>
  <c r="BO45" i="2"/>
  <c r="CY43" i="2"/>
  <c r="CZ43" i="2"/>
  <c r="AF44" i="2"/>
  <c r="AE44" i="2"/>
  <c r="AI43" i="2"/>
  <c r="DB42" i="2"/>
  <c r="BR44" i="2"/>
  <c r="T45" i="2"/>
  <c r="AG44" i="2"/>
  <c r="AD44" i="2"/>
  <c r="AC44" i="2"/>
  <c r="U44" i="2"/>
  <c r="V44" i="2"/>
  <c r="CN44" i="2"/>
  <c r="DA43" i="2"/>
  <c r="CX43" i="2"/>
  <c r="CW43" i="2"/>
  <c r="CP43" i="2"/>
  <c r="CO43" i="2"/>
  <c r="BD46" i="2"/>
  <c r="BQ45" i="2"/>
  <c r="BF45" i="2"/>
  <c r="BE45" i="2"/>
  <c r="BN45" i="2"/>
  <c r="BS45" i="2" s="1"/>
  <c r="BM45" i="2"/>
  <c r="DC43" i="2" l="1"/>
  <c r="BR45" i="2"/>
  <c r="BP46" i="2"/>
  <c r="BO46" i="2"/>
  <c r="AF45" i="2"/>
  <c r="AE45" i="2"/>
  <c r="CZ44" i="2"/>
  <c r="CY44" i="2"/>
  <c r="DB43" i="2"/>
  <c r="AI44" i="2"/>
  <c r="DD43" i="2"/>
  <c r="BT45" i="2"/>
  <c r="BD47" i="2"/>
  <c r="BQ46" i="2"/>
  <c r="BN46" i="2"/>
  <c r="BM46" i="2"/>
  <c r="BF46" i="2"/>
  <c r="BE46" i="2"/>
  <c r="CN45" i="2"/>
  <c r="DA44" i="2"/>
  <c r="CX44" i="2"/>
  <c r="CW44" i="2"/>
  <c r="CP44" i="2"/>
  <c r="CO44" i="2"/>
  <c r="T46" i="2"/>
  <c r="AG45" i="2"/>
  <c r="AD45" i="2"/>
  <c r="AC45" i="2"/>
  <c r="V45" i="2"/>
  <c r="U45" i="2"/>
  <c r="BS46" i="2" l="1"/>
  <c r="DC44" i="2"/>
  <c r="BP47" i="2"/>
  <c r="BO47" i="2"/>
  <c r="BT46" i="2"/>
  <c r="DD44" i="2"/>
  <c r="CZ45" i="2"/>
  <c r="CY45" i="2"/>
  <c r="AF46" i="2"/>
  <c r="AE46" i="2"/>
  <c r="AI45" i="2"/>
  <c r="DB44" i="2"/>
  <c r="BR46" i="2"/>
  <c r="BR47" i="2" s="1"/>
  <c r="T47" i="2"/>
  <c r="AG46" i="2"/>
  <c r="AD46" i="2"/>
  <c r="V46" i="2"/>
  <c r="U46" i="2"/>
  <c r="AC46" i="2"/>
  <c r="CN46" i="2"/>
  <c r="DA45" i="2"/>
  <c r="CX45" i="2"/>
  <c r="CW45" i="2"/>
  <c r="CP45" i="2"/>
  <c r="CO45" i="2"/>
  <c r="BD48" i="2"/>
  <c r="BQ47" i="2"/>
  <c r="BN47" i="2"/>
  <c r="BM47" i="2"/>
  <c r="BF47" i="2"/>
  <c r="BE47" i="2"/>
  <c r="DC45" i="2" l="1"/>
  <c r="BS47" i="2"/>
  <c r="AF47" i="2"/>
  <c r="AE47" i="2"/>
  <c r="DB45" i="2"/>
  <c r="BO48" i="2"/>
  <c r="BP48" i="2"/>
  <c r="CZ46" i="2"/>
  <c r="CY46" i="2"/>
  <c r="AI46" i="2"/>
  <c r="DD45" i="2"/>
  <c r="BT47" i="2"/>
  <c r="BD49" i="2"/>
  <c r="BQ48" i="2"/>
  <c r="BN48" i="2"/>
  <c r="BM48" i="2"/>
  <c r="BF48" i="2"/>
  <c r="BE48" i="2"/>
  <c r="CN47" i="2"/>
  <c r="DA46" i="2"/>
  <c r="CX46" i="2"/>
  <c r="DC46" i="2" s="1"/>
  <c r="CW46" i="2"/>
  <c r="CP46" i="2"/>
  <c r="CO46" i="2"/>
  <c r="T48" i="2"/>
  <c r="AG47" i="2"/>
  <c r="AD47" i="2"/>
  <c r="V47" i="2"/>
  <c r="U47" i="2"/>
  <c r="AC47" i="2"/>
  <c r="BS48" i="2" l="1"/>
  <c r="BP49" i="2"/>
  <c r="BO49" i="2"/>
  <c r="BT48" i="2"/>
  <c r="DD46" i="2"/>
  <c r="CZ47" i="2"/>
  <c r="CY47" i="2"/>
  <c r="AF48" i="2"/>
  <c r="AE48" i="2"/>
  <c r="AI47" i="2"/>
  <c r="DB46" i="2"/>
  <c r="BR48" i="2"/>
  <c r="BR49" i="2" s="1"/>
  <c r="T49" i="2"/>
  <c r="AG48" i="2"/>
  <c r="V48" i="2"/>
  <c r="U48" i="2"/>
  <c r="AC48" i="2"/>
  <c r="AD48" i="2"/>
  <c r="CN48" i="2"/>
  <c r="DA47" i="2"/>
  <c r="CX47" i="2"/>
  <c r="DC47" i="2" s="1"/>
  <c r="CW47" i="2"/>
  <c r="CP47" i="2"/>
  <c r="CO47" i="2"/>
  <c r="BD50" i="2"/>
  <c r="BQ49" i="2"/>
  <c r="BN49" i="2"/>
  <c r="BM49" i="2"/>
  <c r="BF49" i="2"/>
  <c r="BE49" i="2"/>
  <c r="BS49" i="2" l="1"/>
  <c r="AF49" i="2"/>
  <c r="AE49" i="2"/>
  <c r="DB47" i="2"/>
  <c r="BP50" i="2"/>
  <c r="BO50" i="2"/>
  <c r="CZ48" i="2"/>
  <c r="CY48" i="2"/>
  <c r="AI48" i="2"/>
  <c r="DD47" i="2"/>
  <c r="BT49" i="2"/>
  <c r="BD51" i="2"/>
  <c r="BQ50" i="2"/>
  <c r="BN50" i="2"/>
  <c r="BM50" i="2"/>
  <c r="BE50" i="2"/>
  <c r="BF50" i="2"/>
  <c r="CN49" i="2"/>
  <c r="DA48" i="2"/>
  <c r="CX48" i="2"/>
  <c r="DC48" i="2" s="1"/>
  <c r="CP48" i="2"/>
  <c r="CO48" i="2"/>
  <c r="CW48" i="2"/>
  <c r="T50" i="2"/>
  <c r="AG49" i="2"/>
  <c r="AC49" i="2"/>
  <c r="V49" i="2"/>
  <c r="AD49" i="2"/>
  <c r="U49" i="2"/>
  <c r="BS50" i="2" l="1"/>
  <c r="BT50" i="2"/>
  <c r="DD48" i="2"/>
  <c r="CZ49" i="2"/>
  <c r="CY49" i="2"/>
  <c r="BP51" i="2"/>
  <c r="BO51" i="2"/>
  <c r="AF50" i="2"/>
  <c r="AE50" i="2"/>
  <c r="AI49" i="2"/>
  <c r="DB48" i="2"/>
  <c r="BR50" i="2"/>
  <c r="T51" i="2"/>
  <c r="AG50" i="2"/>
  <c r="AD50" i="2"/>
  <c r="AC50" i="2"/>
  <c r="U50" i="2"/>
  <c r="V50" i="2"/>
  <c r="CN50" i="2"/>
  <c r="DA49" i="2"/>
  <c r="CX49" i="2"/>
  <c r="DC49" i="2" s="1"/>
  <c r="CP49" i="2"/>
  <c r="CO49" i="2"/>
  <c r="CW49" i="2"/>
  <c r="BD52" i="2"/>
  <c r="BQ51" i="2"/>
  <c r="BN51" i="2"/>
  <c r="BM51" i="2"/>
  <c r="BE51" i="2"/>
  <c r="BF51" i="2"/>
  <c r="BS51" i="2" l="1"/>
  <c r="DB49" i="2"/>
  <c r="BR51" i="2"/>
  <c r="AE51" i="2"/>
  <c r="AF51" i="2"/>
  <c r="CZ50" i="2"/>
  <c r="CY50" i="2"/>
  <c r="BP52" i="2"/>
  <c r="BO52" i="2"/>
  <c r="AI50" i="2"/>
  <c r="DD49" i="2"/>
  <c r="BT51" i="2"/>
  <c r="BD53" i="2"/>
  <c r="BQ52" i="2"/>
  <c r="BN52" i="2"/>
  <c r="BF52" i="2"/>
  <c r="BM52" i="2"/>
  <c r="BE52" i="2"/>
  <c r="CN51" i="2"/>
  <c r="CW50" i="2"/>
  <c r="DA50" i="2"/>
  <c r="CX50" i="2"/>
  <c r="DC50" i="2" s="1"/>
  <c r="CP50" i="2"/>
  <c r="CO50" i="2"/>
  <c r="T52" i="2"/>
  <c r="AG51" i="2"/>
  <c r="AD51" i="2"/>
  <c r="AC51" i="2"/>
  <c r="V51" i="2"/>
  <c r="U51" i="2"/>
  <c r="BS52" i="2" l="1"/>
  <c r="AF52" i="2"/>
  <c r="AE52" i="2"/>
  <c r="BP53" i="2"/>
  <c r="BO53" i="2"/>
  <c r="BT52" i="2"/>
  <c r="CY51" i="2"/>
  <c r="CZ51" i="2"/>
  <c r="DD50" i="2"/>
  <c r="AI51" i="2"/>
  <c r="DB50" i="2"/>
  <c r="BR52" i="2"/>
  <c r="T53" i="2"/>
  <c r="AG52" i="2"/>
  <c r="AD52" i="2"/>
  <c r="AC52" i="2"/>
  <c r="V52" i="2"/>
  <c r="U52" i="2"/>
  <c r="CN52" i="2"/>
  <c r="CX51" i="2"/>
  <c r="CW51" i="2"/>
  <c r="DA51" i="2"/>
  <c r="CP51" i="2"/>
  <c r="CO51" i="2"/>
  <c r="BD54" i="2"/>
  <c r="BQ53" i="2"/>
  <c r="BF53" i="2"/>
  <c r="BE53" i="2"/>
  <c r="BN53" i="2"/>
  <c r="BM53" i="2"/>
  <c r="BS53" i="2" l="1"/>
  <c r="DC51" i="2"/>
  <c r="AF53" i="2"/>
  <c r="AE53" i="2"/>
  <c r="BR53" i="2"/>
  <c r="DB51" i="2"/>
  <c r="CZ52" i="2"/>
  <c r="CY52" i="2"/>
  <c r="BP54" i="2"/>
  <c r="BO54" i="2"/>
  <c r="AI52" i="2"/>
  <c r="DD51" i="2"/>
  <c r="BT53" i="2"/>
  <c r="BD55" i="2"/>
  <c r="BQ54" i="2"/>
  <c r="BN54" i="2"/>
  <c r="BM54" i="2"/>
  <c r="BF54" i="2"/>
  <c r="BE54" i="2"/>
  <c r="CN53" i="2"/>
  <c r="CX52" i="2"/>
  <c r="DC52" i="2" s="1"/>
  <c r="DA52" i="2"/>
  <c r="CP52" i="2"/>
  <c r="CO52" i="2"/>
  <c r="CW52" i="2"/>
  <c r="T54" i="2"/>
  <c r="AG53" i="2"/>
  <c r="AD53" i="2"/>
  <c r="AC53" i="2"/>
  <c r="U53" i="2"/>
  <c r="BS54" i="2" l="1"/>
  <c r="BT54" i="2"/>
  <c r="DD52" i="2"/>
  <c r="BP55" i="2"/>
  <c r="BO55" i="2"/>
  <c r="CZ53" i="2"/>
  <c r="CY53" i="2"/>
  <c r="AF54" i="2"/>
  <c r="AE54" i="2"/>
  <c r="AI53" i="2"/>
  <c r="DB52" i="2"/>
  <c r="BR54" i="2"/>
  <c r="T55" i="2"/>
  <c r="AG54" i="2"/>
  <c r="AD54" i="2"/>
  <c r="V54" i="2"/>
  <c r="U54" i="2"/>
  <c r="AC54" i="2"/>
  <c r="CN54" i="2"/>
  <c r="DA53" i="2"/>
  <c r="CX53" i="2"/>
  <c r="DC53" i="2" s="1"/>
  <c r="CW53" i="2"/>
  <c r="CP53" i="2"/>
  <c r="CO53" i="2"/>
  <c r="BD56" i="2"/>
  <c r="BQ55" i="2"/>
  <c r="BN55" i="2"/>
  <c r="BM55" i="2"/>
  <c r="BF55" i="2"/>
  <c r="BE55" i="2"/>
  <c r="BS55" i="2" l="1"/>
  <c r="BR55" i="2"/>
  <c r="BO56" i="2"/>
  <c r="BP56" i="2"/>
  <c r="AF55" i="2"/>
  <c r="AE55" i="2"/>
  <c r="CZ54" i="2"/>
  <c r="CY54" i="2"/>
  <c r="DB53" i="2"/>
  <c r="AI54" i="2"/>
  <c r="DD53" i="2"/>
  <c r="BT55" i="2"/>
  <c r="CN55" i="2"/>
  <c r="CX54" i="2"/>
  <c r="CW54" i="2"/>
  <c r="CP54" i="2"/>
  <c r="CO54" i="2"/>
  <c r="DA54" i="2"/>
  <c r="BD57" i="2"/>
  <c r="BN56" i="2"/>
  <c r="BQ56" i="2"/>
  <c r="BM56" i="2"/>
  <c r="BF56" i="2"/>
  <c r="BE56" i="2"/>
  <c r="T56" i="2"/>
  <c r="AG55" i="2"/>
  <c r="AD55" i="2"/>
  <c r="V55" i="2"/>
  <c r="U55" i="2"/>
  <c r="AC55" i="2"/>
  <c r="DC54" i="2" l="1"/>
  <c r="BS56" i="2"/>
  <c r="CZ55" i="2"/>
  <c r="CY55" i="2"/>
  <c r="DD54" i="2"/>
  <c r="BP57" i="2"/>
  <c r="BO57" i="2"/>
  <c r="AF56" i="2"/>
  <c r="AE56" i="2"/>
  <c r="AI55" i="2"/>
  <c r="DB54" i="2"/>
  <c r="BT56" i="2"/>
  <c r="BR56" i="2"/>
  <c r="T57" i="2"/>
  <c r="AD56" i="2"/>
  <c r="AC56" i="2"/>
  <c r="V56" i="2"/>
  <c r="U56" i="2"/>
  <c r="AG56" i="2"/>
  <c r="BD58" i="2"/>
  <c r="BN57" i="2"/>
  <c r="BM57" i="2"/>
  <c r="BQ57" i="2"/>
  <c r="BF57" i="2"/>
  <c r="BE57" i="2"/>
  <c r="CN56" i="2"/>
  <c r="DA55" i="2"/>
  <c r="CX55" i="2"/>
  <c r="CW55" i="2"/>
  <c r="CP55" i="2"/>
  <c r="CO55" i="2"/>
  <c r="DC55" i="2" l="1"/>
  <c r="BS57" i="2"/>
  <c r="AF57" i="2"/>
  <c r="AE57" i="2"/>
  <c r="BP58" i="2"/>
  <c r="BO58" i="2"/>
  <c r="CZ56" i="2"/>
  <c r="CY56" i="2"/>
  <c r="AI56" i="2"/>
  <c r="DB55" i="2"/>
  <c r="DD55" i="2"/>
  <c r="BR57" i="2"/>
  <c r="BT57" i="2"/>
  <c r="CN57" i="2"/>
  <c r="DA56" i="2"/>
  <c r="CX56" i="2"/>
  <c r="CW56" i="2"/>
  <c r="CP56" i="2"/>
  <c r="CO56" i="2"/>
  <c r="BD59" i="2"/>
  <c r="BQ58" i="2"/>
  <c r="BN58" i="2"/>
  <c r="BM58" i="2"/>
  <c r="BE58" i="2"/>
  <c r="BF58" i="2"/>
  <c r="T58" i="2"/>
  <c r="AG57" i="2"/>
  <c r="AC57" i="2"/>
  <c r="AD57" i="2"/>
  <c r="U57" i="2"/>
  <c r="V57" i="2"/>
  <c r="DC56" i="2" l="1"/>
  <c r="BS58" i="2"/>
  <c r="BT58" i="2"/>
  <c r="CZ57" i="2"/>
  <c r="CY57" i="2"/>
  <c r="BR58" i="2"/>
  <c r="AF58" i="2"/>
  <c r="AE58" i="2"/>
  <c r="BP59" i="2"/>
  <c r="BO59" i="2"/>
  <c r="AI57" i="2"/>
  <c r="DD56" i="2"/>
  <c r="DB56" i="2"/>
  <c r="T59" i="2"/>
  <c r="AG58" i="2"/>
  <c r="AD58" i="2"/>
  <c r="AC58" i="2"/>
  <c r="V58" i="2"/>
  <c r="U58" i="2"/>
  <c r="BD60" i="2"/>
  <c r="BQ59" i="2"/>
  <c r="BN59" i="2"/>
  <c r="BM59" i="2"/>
  <c r="BF59" i="2"/>
  <c r="BE59" i="2"/>
  <c r="CN58" i="2"/>
  <c r="DA57" i="2"/>
  <c r="CX57" i="2"/>
  <c r="CW57" i="2"/>
  <c r="CO57" i="2"/>
  <c r="CP57" i="2"/>
  <c r="DC57" i="2" l="1"/>
  <c r="BS59" i="2"/>
  <c r="DB57" i="2"/>
  <c r="AE59" i="2"/>
  <c r="AF59" i="2"/>
  <c r="BP60" i="2"/>
  <c r="BO60" i="2"/>
  <c r="CZ58" i="2"/>
  <c r="CY58" i="2"/>
  <c r="AI58" i="2"/>
  <c r="DD57" i="2"/>
  <c r="BR59" i="2"/>
  <c r="BT59" i="2"/>
  <c r="CN59" i="2"/>
  <c r="CX58" i="2"/>
  <c r="DA58" i="2"/>
  <c r="CP58" i="2"/>
  <c r="CW58" i="2"/>
  <c r="CO58" i="2"/>
  <c r="BD61" i="2"/>
  <c r="BN60" i="2"/>
  <c r="BF60" i="2"/>
  <c r="BE60" i="2"/>
  <c r="BQ60" i="2"/>
  <c r="BM60" i="2"/>
  <c r="T60" i="2"/>
  <c r="AG59" i="2"/>
  <c r="AD59" i="2"/>
  <c r="AC59" i="2"/>
  <c r="V59" i="2"/>
  <c r="U59" i="2"/>
  <c r="BS60" i="2" l="1"/>
  <c r="DC58" i="2"/>
  <c r="CY59" i="2"/>
  <c r="CZ59" i="2"/>
  <c r="BT60" i="2"/>
  <c r="BR60" i="2"/>
  <c r="BP61" i="2"/>
  <c r="BO61" i="2"/>
  <c r="AF60" i="2"/>
  <c r="AE60" i="2"/>
  <c r="AI59" i="2"/>
  <c r="DD58" i="2"/>
  <c r="DB58" i="2"/>
  <c r="T61" i="2"/>
  <c r="AG60" i="2"/>
  <c r="AD60" i="2"/>
  <c r="AC60" i="2"/>
  <c r="U60" i="2"/>
  <c r="V60" i="2"/>
  <c r="BD62" i="2"/>
  <c r="BQ61" i="2"/>
  <c r="BF61" i="2"/>
  <c r="BE61" i="2"/>
  <c r="BM61" i="2"/>
  <c r="BN61" i="2"/>
  <c r="CN60" i="2"/>
  <c r="DA59" i="2"/>
  <c r="CX59" i="2"/>
  <c r="DC59" i="2" s="1"/>
  <c r="CP59" i="2"/>
  <c r="CO59" i="2"/>
  <c r="CW59" i="2"/>
  <c r="BS61" i="2" l="1"/>
  <c r="DD59" i="2"/>
  <c r="AF61" i="2"/>
  <c r="AE61" i="2"/>
  <c r="BP62" i="2"/>
  <c r="BO62" i="2"/>
  <c r="CZ60" i="2"/>
  <c r="CY60" i="2"/>
  <c r="AI60" i="2"/>
  <c r="DB59" i="2"/>
  <c r="BR61" i="2"/>
  <c r="BT61" i="2"/>
  <c r="CN61" i="2"/>
  <c r="DA60" i="2"/>
  <c r="CX60" i="2"/>
  <c r="DC60" i="2" s="1"/>
  <c r="CP60" i="2"/>
  <c r="CO60" i="2"/>
  <c r="CW60" i="2"/>
  <c r="BD63" i="2"/>
  <c r="BQ62" i="2"/>
  <c r="BN62" i="2"/>
  <c r="BM62" i="2"/>
  <c r="BF62" i="2"/>
  <c r="BE62" i="2"/>
  <c r="T62" i="2"/>
  <c r="AG61" i="2"/>
  <c r="AD61" i="2"/>
  <c r="AC61" i="2"/>
  <c r="U61" i="2"/>
  <c r="BS62" i="2" l="1"/>
  <c r="BR62" i="2"/>
  <c r="DB60" i="2"/>
  <c r="CZ61" i="2"/>
  <c r="CY61" i="2"/>
  <c r="BP63" i="2"/>
  <c r="BO63" i="2"/>
  <c r="AF62" i="2"/>
  <c r="AE62" i="2"/>
  <c r="AI61" i="2"/>
  <c r="DD60" i="2"/>
  <c r="BT62" i="2"/>
  <c r="T63" i="2"/>
  <c r="AG62" i="2"/>
  <c r="AD62" i="2"/>
  <c r="V62" i="2"/>
  <c r="U62" i="2"/>
  <c r="AC62" i="2"/>
  <c r="BD64" i="2"/>
  <c r="BQ63" i="2"/>
  <c r="BN63" i="2"/>
  <c r="BM63" i="2"/>
  <c r="BF63" i="2"/>
  <c r="BE63" i="2"/>
  <c r="CN62" i="2"/>
  <c r="DA61" i="2"/>
  <c r="CX61" i="2"/>
  <c r="CW61" i="2"/>
  <c r="CP61" i="2"/>
  <c r="CO61" i="2"/>
  <c r="BS63" i="2" l="1"/>
  <c r="DC61" i="2"/>
  <c r="CZ62" i="2"/>
  <c r="CY62" i="2"/>
  <c r="AF63" i="2"/>
  <c r="AE63" i="2"/>
  <c r="BT63" i="2"/>
  <c r="BO64" i="2"/>
  <c r="BP64" i="2"/>
  <c r="AI62" i="2"/>
  <c r="DB61" i="2"/>
  <c r="DD61" i="2"/>
  <c r="BR63" i="2"/>
  <c r="CN63" i="2"/>
  <c r="DA62" i="2"/>
  <c r="CX62" i="2"/>
  <c r="DC62" i="2" s="1"/>
  <c r="CW62" i="2"/>
  <c r="CP62" i="2"/>
  <c r="CO62" i="2"/>
  <c r="BD65" i="2"/>
  <c r="BN64" i="2"/>
  <c r="BQ64" i="2"/>
  <c r="BM64" i="2"/>
  <c r="BF64" i="2"/>
  <c r="BE64" i="2"/>
  <c r="T64" i="2"/>
  <c r="AD63" i="2"/>
  <c r="U63" i="2"/>
  <c r="AC63" i="2"/>
  <c r="AG63" i="2"/>
  <c r="BS64" i="2" l="1"/>
  <c r="CZ63" i="2"/>
  <c r="CY63" i="2"/>
  <c r="AF64" i="2"/>
  <c r="AE64" i="2"/>
  <c r="BP65" i="2"/>
  <c r="BO65" i="2"/>
  <c r="AI63" i="2"/>
  <c r="DD62" i="2"/>
  <c r="DB62" i="2"/>
  <c r="BT64" i="2"/>
  <c r="BR64" i="2"/>
  <c r="T65" i="2"/>
  <c r="AG64" i="2"/>
  <c r="AD64" i="2"/>
  <c r="V64" i="2"/>
  <c r="U64" i="2"/>
  <c r="AC64" i="2"/>
  <c r="BD66" i="2"/>
  <c r="BQ65" i="2"/>
  <c r="BN65" i="2"/>
  <c r="BM65" i="2"/>
  <c r="BF65" i="2"/>
  <c r="BE65" i="2"/>
  <c r="CN64" i="2"/>
  <c r="DA63" i="2"/>
  <c r="CX63" i="2"/>
  <c r="DC63" i="2" s="1"/>
  <c r="CW63" i="2"/>
  <c r="CP63" i="2"/>
  <c r="CO63" i="2"/>
  <c r="BS65" i="2" l="1"/>
  <c r="BR65" i="2"/>
  <c r="AF65" i="2"/>
  <c r="AE65" i="2"/>
  <c r="BP66" i="2"/>
  <c r="BO66" i="2"/>
  <c r="BT65" i="2"/>
  <c r="DB63" i="2"/>
  <c r="CZ64" i="2"/>
  <c r="CY64" i="2"/>
  <c r="AI64" i="2"/>
  <c r="DD63" i="2"/>
  <c r="CN65" i="2"/>
  <c r="DA64" i="2"/>
  <c r="CX64" i="2"/>
  <c r="CW64" i="2"/>
  <c r="CP64" i="2"/>
  <c r="CO64" i="2"/>
  <c r="BD67" i="2"/>
  <c r="BQ66" i="2"/>
  <c r="BN66" i="2"/>
  <c r="BM66" i="2"/>
  <c r="BF66" i="2"/>
  <c r="BE66" i="2"/>
  <c r="T66" i="2"/>
  <c r="AG65" i="2"/>
  <c r="AC65" i="2"/>
  <c r="U65" i="2"/>
  <c r="AD65" i="2"/>
  <c r="V65" i="2"/>
  <c r="BS66" i="2" l="1"/>
  <c r="DC64" i="2"/>
  <c r="CZ65" i="2"/>
  <c r="CY65" i="2"/>
  <c r="DD64" i="2"/>
  <c r="BP67" i="2"/>
  <c r="BO67" i="2"/>
  <c r="AF66" i="2"/>
  <c r="AE66" i="2"/>
  <c r="AI65" i="2"/>
  <c r="DB64" i="2"/>
  <c r="BT66" i="2"/>
  <c r="BR66" i="2"/>
  <c r="T67" i="2"/>
  <c r="AG66" i="2"/>
  <c r="AD66" i="2"/>
  <c r="AC66" i="2"/>
  <c r="U66" i="2"/>
  <c r="V66" i="2"/>
  <c r="BD68" i="2"/>
  <c r="BQ67" i="2"/>
  <c r="BF67" i="2"/>
  <c r="BE67" i="2"/>
  <c r="BN67" i="2"/>
  <c r="BM67" i="2"/>
  <c r="CN66" i="2"/>
  <c r="DA65" i="2"/>
  <c r="CW65" i="2"/>
  <c r="CX65" i="2"/>
  <c r="CP65" i="2"/>
  <c r="CO65" i="2"/>
  <c r="BS67" i="2" l="1"/>
  <c r="DC65" i="2"/>
  <c r="AE67" i="2"/>
  <c r="AF67" i="2"/>
  <c r="DB65" i="2"/>
  <c r="BP68" i="2"/>
  <c r="BO68" i="2"/>
  <c r="CZ66" i="2"/>
  <c r="CY66" i="2"/>
  <c r="AI66" i="2"/>
  <c r="DD65" i="2"/>
  <c r="BR67" i="2"/>
  <c r="BT67" i="2"/>
  <c r="CN67" i="2"/>
  <c r="DA66" i="2"/>
  <c r="CX66" i="2"/>
  <c r="CO66" i="2"/>
  <c r="CW66" i="2"/>
  <c r="CP66" i="2"/>
  <c r="BD69" i="2"/>
  <c r="BQ68" i="2"/>
  <c r="BN68" i="2"/>
  <c r="BS68" i="2" s="1"/>
  <c r="BF68" i="2"/>
  <c r="BE68" i="2"/>
  <c r="BM68" i="2"/>
  <c r="T68" i="2"/>
  <c r="AG67" i="2"/>
  <c r="AD67" i="2"/>
  <c r="AC67" i="2"/>
  <c r="V67" i="2"/>
  <c r="U67" i="2"/>
  <c r="DC66" i="2" l="1"/>
  <c r="CY67" i="2"/>
  <c r="CZ67" i="2"/>
  <c r="BR68" i="2"/>
  <c r="AF68" i="2"/>
  <c r="AE68" i="2"/>
  <c r="BP69" i="2"/>
  <c r="BO69" i="2"/>
  <c r="AI67" i="2"/>
  <c r="DD66" i="2"/>
  <c r="DB66" i="2"/>
  <c r="BT68" i="2"/>
  <c r="BT69" i="2" s="1"/>
  <c r="T69" i="2"/>
  <c r="AG68" i="2"/>
  <c r="AD68" i="2"/>
  <c r="AC68" i="2"/>
  <c r="U68" i="2"/>
  <c r="BD70" i="2"/>
  <c r="BQ69" i="2"/>
  <c r="BN69" i="2"/>
  <c r="BF69" i="2"/>
  <c r="BE69" i="2"/>
  <c r="BM69" i="2"/>
  <c r="CN68" i="2"/>
  <c r="CX67" i="2"/>
  <c r="DC67" i="2" s="1"/>
  <c r="DA67" i="2"/>
  <c r="CP67" i="2"/>
  <c r="CO67" i="2"/>
  <c r="CW67" i="2"/>
  <c r="BS69" i="2" l="1"/>
  <c r="BR69" i="2"/>
  <c r="AF69" i="2"/>
  <c r="AE69" i="2"/>
  <c r="BP70" i="2"/>
  <c r="BO70" i="2"/>
  <c r="CZ68" i="2"/>
  <c r="CY68" i="2"/>
  <c r="AI68" i="2"/>
  <c r="DB67" i="2"/>
  <c r="DD67" i="2"/>
  <c r="CN69" i="2"/>
  <c r="CX68" i="2"/>
  <c r="DA68" i="2"/>
  <c r="CP68" i="2"/>
  <c r="CO68" i="2"/>
  <c r="CW68" i="2"/>
  <c r="BD71" i="2"/>
  <c r="BQ70" i="2"/>
  <c r="BN70" i="2"/>
  <c r="BM70" i="2"/>
  <c r="BF70" i="2"/>
  <c r="BE70" i="2"/>
  <c r="T70" i="2"/>
  <c r="AG69" i="2"/>
  <c r="AD69" i="2"/>
  <c r="AC69" i="2"/>
  <c r="V69" i="2"/>
  <c r="U69" i="2"/>
  <c r="BS70" i="2" l="1"/>
  <c r="DC68" i="2"/>
  <c r="AF70" i="2"/>
  <c r="AE70" i="2"/>
  <c r="CZ69" i="2"/>
  <c r="CY69" i="2"/>
  <c r="DD68" i="2"/>
  <c r="BP71" i="2"/>
  <c r="BO71" i="2"/>
  <c r="AI69" i="2"/>
  <c r="DB68" i="2"/>
  <c r="BT70" i="2"/>
  <c r="BR70" i="2"/>
  <c r="T71" i="2"/>
  <c r="AG70" i="2"/>
  <c r="AD70" i="2"/>
  <c r="V70" i="2"/>
  <c r="U70" i="2"/>
  <c r="AC70" i="2"/>
  <c r="BD72" i="2"/>
  <c r="BQ71" i="2"/>
  <c r="BN71" i="2"/>
  <c r="BM71" i="2"/>
  <c r="BF71" i="2"/>
  <c r="BE71" i="2"/>
  <c r="CN70" i="2"/>
  <c r="DA69" i="2"/>
  <c r="CX69" i="2"/>
  <c r="CW69" i="2"/>
  <c r="CP69" i="2"/>
  <c r="CO69" i="2"/>
  <c r="DC69" i="2" l="1"/>
  <c r="BS71" i="2"/>
  <c r="BR71" i="2"/>
  <c r="AF71" i="2"/>
  <c r="AE71" i="2"/>
  <c r="BT71" i="2"/>
  <c r="CZ70" i="2"/>
  <c r="CY70" i="2"/>
  <c r="BO72" i="2"/>
  <c r="BP72" i="2"/>
  <c r="AI70" i="2"/>
  <c r="DB69" i="2"/>
  <c r="DD69" i="2"/>
  <c r="CN71" i="2"/>
  <c r="CX70" i="2"/>
  <c r="CW70" i="2"/>
  <c r="CP70" i="2"/>
  <c r="CO70" i="2"/>
  <c r="DA70" i="2"/>
  <c r="BD73" i="2"/>
  <c r="BN72" i="2"/>
  <c r="BQ72" i="2"/>
  <c r="BM72" i="2"/>
  <c r="BF72" i="2"/>
  <c r="BE72" i="2"/>
  <c r="T72" i="2"/>
  <c r="AG71" i="2"/>
  <c r="AD71" i="2"/>
  <c r="U71" i="2"/>
  <c r="AC71" i="2"/>
  <c r="DC70" i="2" l="1"/>
  <c r="DD70" i="2"/>
  <c r="BS72" i="2"/>
  <c r="CZ71" i="2"/>
  <c r="CY71" i="2"/>
  <c r="BP73" i="2"/>
  <c r="BO73" i="2"/>
  <c r="AF72" i="2"/>
  <c r="AE72" i="2"/>
  <c r="AI71" i="2"/>
  <c r="DB70" i="2"/>
  <c r="BT72" i="2"/>
  <c r="BR72" i="2"/>
  <c r="T73" i="2"/>
  <c r="AG72" i="2"/>
  <c r="V72" i="2"/>
  <c r="U72" i="2"/>
  <c r="AD72" i="2"/>
  <c r="AC72" i="2"/>
  <c r="BD74" i="2"/>
  <c r="BN73" i="2"/>
  <c r="BQ73" i="2"/>
  <c r="BM73" i="2"/>
  <c r="BF73" i="2"/>
  <c r="BE73" i="2"/>
  <c r="CN72" i="2"/>
  <c r="DA71" i="2"/>
  <c r="CX71" i="2"/>
  <c r="CW71" i="2"/>
  <c r="CP71" i="2"/>
  <c r="CO71" i="2"/>
  <c r="DC71" i="2" l="1"/>
  <c r="BS73" i="2"/>
  <c r="AF73" i="2"/>
  <c r="AE73" i="2"/>
  <c r="BR73" i="2"/>
  <c r="BT73" i="2"/>
  <c r="BP74" i="2"/>
  <c r="BO74" i="2"/>
  <c r="CZ72" i="2"/>
  <c r="CY72" i="2"/>
  <c r="AI72" i="2"/>
  <c r="DB71" i="2"/>
  <c r="DD71" i="2"/>
  <c r="DD72" i="2" s="1"/>
  <c r="CN73" i="2"/>
  <c r="DA72" i="2"/>
  <c r="CX72" i="2"/>
  <c r="CW72" i="2"/>
  <c r="CP72" i="2"/>
  <c r="CO72" i="2"/>
  <c r="BD75" i="2"/>
  <c r="BQ74" i="2"/>
  <c r="BN74" i="2"/>
  <c r="BM74" i="2"/>
  <c r="BF74" i="2"/>
  <c r="BE74" i="2"/>
  <c r="T74" i="2"/>
  <c r="AG73" i="2"/>
  <c r="AC73" i="2"/>
  <c r="AD73" i="2"/>
  <c r="U73" i="2"/>
  <c r="BS74" i="2" l="1"/>
  <c r="DC72" i="2"/>
  <c r="CZ73" i="2"/>
  <c r="CY73" i="2"/>
  <c r="AF74" i="2"/>
  <c r="AE74" i="2"/>
  <c r="BP75" i="2"/>
  <c r="BO75" i="2"/>
  <c r="AI73" i="2"/>
  <c r="DB72" i="2"/>
  <c r="BT74" i="2"/>
  <c r="BR74" i="2"/>
  <c r="T75" i="2"/>
  <c r="AD74" i="2"/>
  <c r="AC74" i="2"/>
  <c r="AG74" i="2"/>
  <c r="V74" i="2"/>
  <c r="U74" i="2"/>
  <c r="BD76" i="2"/>
  <c r="BQ75" i="2"/>
  <c r="BN75" i="2"/>
  <c r="BM75" i="2"/>
  <c r="BE75" i="2"/>
  <c r="BF75" i="2"/>
  <c r="CN74" i="2"/>
  <c r="DA73" i="2"/>
  <c r="CX73" i="2"/>
  <c r="CW73" i="2"/>
  <c r="CO73" i="2"/>
  <c r="CP73" i="2"/>
  <c r="BS75" i="2" l="1"/>
  <c r="DC73" i="2"/>
  <c r="BR75" i="2"/>
  <c r="AE75" i="2"/>
  <c r="AF75" i="2"/>
  <c r="DB73" i="2"/>
  <c r="BP76" i="2"/>
  <c r="BO76" i="2"/>
  <c r="CZ74" i="2"/>
  <c r="CY74" i="2"/>
  <c r="AI74" i="2"/>
  <c r="DD73" i="2"/>
  <c r="BT75" i="2"/>
  <c r="CN75" i="2"/>
  <c r="DA74" i="2"/>
  <c r="CX74" i="2"/>
  <c r="CW74" i="2"/>
  <c r="CP74" i="2"/>
  <c r="CO74" i="2"/>
  <c r="BD77" i="2"/>
  <c r="BQ76" i="2"/>
  <c r="BN76" i="2"/>
  <c r="BF76" i="2"/>
  <c r="BM76" i="2"/>
  <c r="BE76" i="2"/>
  <c r="T76" i="2"/>
  <c r="AG75" i="2"/>
  <c r="AD75" i="2"/>
  <c r="AC75" i="2"/>
  <c r="V75" i="2"/>
  <c r="U75" i="2"/>
  <c r="DC74" i="2" l="1"/>
  <c r="BS76" i="2"/>
  <c r="BT76" i="2"/>
  <c r="CY75" i="2"/>
  <c r="CZ75" i="2"/>
  <c r="BP77" i="2"/>
  <c r="BO77" i="2"/>
  <c r="BR76" i="2"/>
  <c r="AF76" i="2"/>
  <c r="AE76" i="2"/>
  <c r="AI75" i="2"/>
  <c r="DD74" i="2"/>
  <c r="DB74" i="2"/>
  <c r="T77" i="2"/>
  <c r="AG76" i="2"/>
  <c r="AD76" i="2"/>
  <c r="AC76" i="2"/>
  <c r="V76" i="2"/>
  <c r="U76" i="2"/>
  <c r="BD78" i="2"/>
  <c r="BQ77" i="2"/>
  <c r="BF77" i="2"/>
  <c r="BE77" i="2"/>
  <c r="BN77" i="2"/>
  <c r="BM77" i="2"/>
  <c r="CN76" i="2"/>
  <c r="DA75" i="2"/>
  <c r="CX75" i="2"/>
  <c r="DC75" i="2" s="1"/>
  <c r="CP75" i="2"/>
  <c r="CO75" i="2"/>
  <c r="CW75" i="2"/>
  <c r="BS77" i="2" l="1"/>
  <c r="AF77" i="2"/>
  <c r="AE77" i="2"/>
  <c r="BP78" i="2"/>
  <c r="BO78" i="2"/>
  <c r="CZ76" i="2"/>
  <c r="CY76" i="2"/>
  <c r="AI76" i="2"/>
  <c r="DB75" i="2"/>
  <c r="DD75" i="2"/>
  <c r="BR77" i="2"/>
  <c r="BT77" i="2"/>
  <c r="CN77" i="2"/>
  <c r="DA76" i="2"/>
  <c r="CX76" i="2"/>
  <c r="CP76" i="2"/>
  <c r="CO76" i="2"/>
  <c r="CW76" i="2"/>
  <c r="BD79" i="2"/>
  <c r="BQ78" i="2"/>
  <c r="BN78" i="2"/>
  <c r="BM78" i="2"/>
  <c r="BF78" i="2"/>
  <c r="BE78" i="2"/>
  <c r="T78" i="2"/>
  <c r="AG77" i="2"/>
  <c r="AD77" i="2"/>
  <c r="AC77" i="2"/>
  <c r="U77" i="2"/>
  <c r="BS78" i="2" l="1"/>
  <c r="DC76" i="2"/>
  <c r="BR78" i="2"/>
  <c r="BP79" i="2"/>
  <c r="BO79" i="2"/>
  <c r="CZ77" i="2"/>
  <c r="CY77" i="2"/>
  <c r="BT78" i="2"/>
  <c r="AF78" i="2"/>
  <c r="AE78" i="2"/>
  <c r="DB76" i="2"/>
  <c r="AI77" i="2"/>
  <c r="DD76" i="2"/>
  <c r="T79" i="2"/>
  <c r="AG78" i="2"/>
  <c r="AD78" i="2"/>
  <c r="U78" i="2"/>
  <c r="AC78" i="2"/>
  <c r="BD80" i="2"/>
  <c r="BQ79" i="2"/>
  <c r="BN79" i="2"/>
  <c r="BM79" i="2"/>
  <c r="BF79" i="2"/>
  <c r="BE79" i="2"/>
  <c r="CN78" i="2"/>
  <c r="DA77" i="2"/>
  <c r="CX77" i="2"/>
  <c r="CW77" i="2"/>
  <c r="CP77" i="2"/>
  <c r="CO77" i="2"/>
  <c r="DC77" i="2" l="1"/>
  <c r="BS79" i="2"/>
  <c r="AF79" i="2"/>
  <c r="AE79" i="2"/>
  <c r="BO80" i="2"/>
  <c r="BP80" i="2"/>
  <c r="CZ78" i="2"/>
  <c r="CY78" i="2"/>
  <c r="AI78" i="2"/>
  <c r="DB77" i="2"/>
  <c r="DD77" i="2"/>
  <c r="BR79" i="2"/>
  <c r="BT79" i="2"/>
  <c r="CN79" i="2"/>
  <c r="DA78" i="2"/>
  <c r="CX78" i="2"/>
  <c r="CW78" i="2"/>
  <c r="CP78" i="2"/>
  <c r="CO78" i="2"/>
  <c r="BD81" i="2"/>
  <c r="BN80" i="2"/>
  <c r="BM80" i="2"/>
  <c r="BF80" i="2"/>
  <c r="BE80" i="2"/>
  <c r="BQ80" i="2"/>
  <c r="T80" i="2"/>
  <c r="AG79" i="2"/>
  <c r="AD79" i="2"/>
  <c r="AC79" i="2"/>
  <c r="V79" i="2"/>
  <c r="U79" i="2"/>
  <c r="DC78" i="2" l="1"/>
  <c r="BS80" i="2"/>
  <c r="CZ79" i="2"/>
  <c r="CY79" i="2"/>
  <c r="BT80" i="2"/>
  <c r="BR80" i="2"/>
  <c r="AF80" i="2"/>
  <c r="AE80" i="2"/>
  <c r="BP81" i="2"/>
  <c r="BO81" i="2"/>
  <c r="AI79" i="2"/>
  <c r="DD78" i="2"/>
  <c r="DB78" i="2"/>
  <c r="T81" i="2"/>
  <c r="AG80" i="2"/>
  <c r="AC80" i="2"/>
  <c r="U80" i="2"/>
  <c r="AD80" i="2"/>
  <c r="BD82" i="2"/>
  <c r="BN81" i="2"/>
  <c r="BM81" i="2"/>
  <c r="BF81" i="2"/>
  <c r="BQ81" i="2"/>
  <c r="BE81" i="2"/>
  <c r="CN80" i="2"/>
  <c r="DA79" i="2"/>
  <c r="CX79" i="2"/>
  <c r="DC79" i="2" s="1"/>
  <c r="CW79" i="2"/>
  <c r="CP79" i="2"/>
  <c r="CO79" i="2"/>
  <c r="BS81" i="2" l="1"/>
  <c r="AF81" i="2"/>
  <c r="AE81" i="2"/>
  <c r="BP82" i="2"/>
  <c r="BO82" i="2"/>
  <c r="CZ80" i="2"/>
  <c r="CY80" i="2"/>
  <c r="AI80" i="2"/>
  <c r="DB79" i="2"/>
  <c r="DD79" i="2"/>
  <c r="BR81" i="2"/>
  <c r="BT81" i="2"/>
  <c r="CN81" i="2"/>
  <c r="DA80" i="2"/>
  <c r="CX80" i="2"/>
  <c r="DC80" i="2" s="1"/>
  <c r="CW80" i="2"/>
  <c r="CP80" i="2"/>
  <c r="CO80" i="2"/>
  <c r="BD83" i="2"/>
  <c r="BQ82" i="2"/>
  <c r="BN82" i="2"/>
  <c r="BS82" i="2" s="1"/>
  <c r="BM82" i="2"/>
  <c r="BF82" i="2"/>
  <c r="BE82" i="2"/>
  <c r="T82" i="2"/>
  <c r="AG81" i="2"/>
  <c r="AC81" i="2"/>
  <c r="V81" i="2"/>
  <c r="U81" i="2"/>
  <c r="AD81" i="2"/>
  <c r="CZ81" i="2" l="1"/>
  <c r="CY81" i="2"/>
  <c r="BR82" i="2"/>
  <c r="BP83" i="2"/>
  <c r="BO83" i="2"/>
  <c r="AF82" i="2"/>
  <c r="AE82" i="2"/>
  <c r="DB80" i="2"/>
  <c r="AI81" i="2"/>
  <c r="DD80" i="2"/>
  <c r="BT82" i="2"/>
  <c r="T83" i="2"/>
  <c r="AD82" i="2"/>
  <c r="AC82" i="2"/>
  <c r="V82" i="2"/>
  <c r="U82" i="2"/>
  <c r="AG82" i="2"/>
  <c r="BD84" i="2"/>
  <c r="BQ83" i="2"/>
  <c r="BN83" i="2"/>
  <c r="BS83" i="2" s="1"/>
  <c r="BM83" i="2"/>
  <c r="BF83" i="2"/>
  <c r="BE83" i="2"/>
  <c r="CN82" i="2"/>
  <c r="DA81" i="2"/>
  <c r="CX81" i="2"/>
  <c r="DC81" i="2" s="1"/>
  <c r="CW81" i="2"/>
  <c r="CP81" i="2"/>
  <c r="CO81" i="2"/>
  <c r="BT83" i="2" l="1"/>
  <c r="AE83" i="2"/>
  <c r="AF83" i="2"/>
  <c r="CZ82" i="2"/>
  <c r="CY82" i="2"/>
  <c r="BP84" i="2"/>
  <c r="BO84" i="2"/>
  <c r="AI82" i="2"/>
  <c r="DB81" i="2"/>
  <c r="DD81" i="2"/>
  <c r="BR83" i="2"/>
  <c r="CN83" i="2"/>
  <c r="DA82" i="2"/>
  <c r="CX82" i="2"/>
  <c r="DC82" i="2" s="1"/>
  <c r="CP82" i="2"/>
  <c r="CO82" i="2"/>
  <c r="CW82" i="2"/>
  <c r="BD85" i="2"/>
  <c r="BQ84" i="2"/>
  <c r="BF84" i="2"/>
  <c r="BM84" i="2"/>
  <c r="BE84" i="2"/>
  <c r="BN84" i="2"/>
  <c r="BS84" i="2" s="1"/>
  <c r="T84" i="2"/>
  <c r="AG83" i="2"/>
  <c r="AD83" i="2"/>
  <c r="AC83" i="2"/>
  <c r="U83" i="2"/>
  <c r="CY83" i="2" l="1"/>
  <c r="CZ83" i="2"/>
  <c r="DD82" i="2"/>
  <c r="BP85" i="2"/>
  <c r="BO85" i="2"/>
  <c r="AF84" i="2"/>
  <c r="AE84" i="2"/>
  <c r="AI83" i="2"/>
  <c r="DB82" i="2"/>
  <c r="BT84" i="2"/>
  <c r="BR84" i="2"/>
  <c r="BR85" i="2" s="1"/>
  <c r="T85" i="2"/>
  <c r="AG84" i="2"/>
  <c r="AD84" i="2"/>
  <c r="AC84" i="2"/>
  <c r="U84" i="2"/>
  <c r="V84" i="2"/>
  <c r="BD86" i="2"/>
  <c r="BQ85" i="2"/>
  <c r="BF85" i="2"/>
  <c r="BE85" i="2"/>
  <c r="BM85" i="2"/>
  <c r="BN85" i="2"/>
  <c r="BS85" i="2" s="1"/>
  <c r="CN84" i="2"/>
  <c r="CX83" i="2"/>
  <c r="DC83" i="2" s="1"/>
  <c r="DA83" i="2"/>
  <c r="CP83" i="2"/>
  <c r="CO83" i="2"/>
  <c r="CW83" i="2"/>
  <c r="AF85" i="2" l="1"/>
  <c r="AE85" i="2"/>
  <c r="CZ84" i="2"/>
  <c r="CY84" i="2"/>
  <c r="BP86" i="2"/>
  <c r="BO86" i="2"/>
  <c r="AI84" i="2"/>
  <c r="DB83" i="2"/>
  <c r="DD83" i="2"/>
  <c r="BT85" i="2"/>
  <c r="CN85" i="2"/>
  <c r="CX84" i="2"/>
  <c r="DC84" i="2" s="1"/>
  <c r="DA84" i="2"/>
  <c r="CP84" i="2"/>
  <c r="CO84" i="2"/>
  <c r="CW84" i="2"/>
  <c r="BD87" i="2"/>
  <c r="BQ86" i="2"/>
  <c r="BN86" i="2"/>
  <c r="BM86" i="2"/>
  <c r="BF86" i="2"/>
  <c r="BE86" i="2"/>
  <c r="T86" i="2"/>
  <c r="AG85" i="2"/>
  <c r="AD85" i="2"/>
  <c r="AC85" i="2"/>
  <c r="V85" i="2"/>
  <c r="U85" i="2"/>
  <c r="BS86" i="2" l="1"/>
  <c r="CZ85" i="2"/>
  <c r="CY85" i="2"/>
  <c r="BP87" i="2"/>
  <c r="BO87" i="2"/>
  <c r="AF86" i="2"/>
  <c r="AE86" i="2"/>
  <c r="AI85" i="2"/>
  <c r="DD84" i="2"/>
  <c r="DB84" i="2"/>
  <c r="BT86" i="2"/>
  <c r="BR86" i="2"/>
  <c r="T87" i="2"/>
  <c r="AG86" i="2"/>
  <c r="AD86" i="2"/>
  <c r="U86" i="2"/>
  <c r="AC86" i="2"/>
  <c r="BD88" i="2"/>
  <c r="BQ87" i="2"/>
  <c r="BN87" i="2"/>
  <c r="BS87" i="2" s="1"/>
  <c r="BM87" i="2"/>
  <c r="BF87" i="2"/>
  <c r="BE87" i="2"/>
  <c r="CN86" i="2"/>
  <c r="DA85" i="2"/>
  <c r="CX85" i="2"/>
  <c r="DC85" i="2" s="1"/>
  <c r="CW85" i="2"/>
  <c r="CP85" i="2"/>
  <c r="CO85" i="2"/>
  <c r="AF87" i="2" l="1"/>
  <c r="AE87" i="2"/>
  <c r="BR87" i="2"/>
  <c r="BT87" i="2"/>
  <c r="BO88" i="2"/>
  <c r="BP88" i="2"/>
  <c r="CZ86" i="2"/>
  <c r="CY86" i="2"/>
  <c r="AI86" i="2"/>
  <c r="DB85" i="2"/>
  <c r="DD85" i="2"/>
  <c r="DD86" i="2" s="1"/>
  <c r="CN87" i="2"/>
  <c r="CX86" i="2"/>
  <c r="DA86" i="2"/>
  <c r="CW86" i="2"/>
  <c r="CP86" i="2"/>
  <c r="CO86" i="2"/>
  <c r="BD89" i="2"/>
  <c r="BQ88" i="2"/>
  <c r="BN88" i="2"/>
  <c r="BM88" i="2"/>
  <c r="BF88" i="2"/>
  <c r="BE88" i="2"/>
  <c r="T88" i="2"/>
  <c r="AD87" i="2"/>
  <c r="AG87" i="2"/>
  <c r="V87" i="2"/>
  <c r="U87" i="2"/>
  <c r="AC87" i="2"/>
  <c r="BS88" i="2" l="1"/>
  <c r="DC86" i="2"/>
  <c r="CZ87" i="2"/>
  <c r="CY87" i="2"/>
  <c r="AF88" i="2"/>
  <c r="AE88" i="2"/>
  <c r="BP89" i="2"/>
  <c r="BO89" i="2"/>
  <c r="AI87" i="2"/>
  <c r="DB86" i="2"/>
  <c r="BT88" i="2"/>
  <c r="BR88" i="2"/>
  <c r="T89" i="2"/>
  <c r="AG88" i="2"/>
  <c r="AD88" i="2"/>
  <c r="U88" i="2"/>
  <c r="AC88" i="2"/>
  <c r="BD90" i="2"/>
  <c r="BQ89" i="2"/>
  <c r="BN89" i="2"/>
  <c r="BM89" i="2"/>
  <c r="BF89" i="2"/>
  <c r="BE89" i="2"/>
  <c r="CN88" i="2"/>
  <c r="DA87" i="2"/>
  <c r="CX87" i="2"/>
  <c r="DC87" i="2" s="1"/>
  <c r="CW87" i="2"/>
  <c r="CP87" i="2"/>
  <c r="CO87" i="2"/>
  <c r="BS89" i="2" l="1"/>
  <c r="CZ88" i="2"/>
  <c r="CY88" i="2"/>
  <c r="AF89" i="2"/>
  <c r="AE89" i="2"/>
  <c r="BR89" i="2"/>
  <c r="BP90" i="2"/>
  <c r="BO90" i="2"/>
  <c r="DB87" i="2"/>
  <c r="AI88" i="2"/>
  <c r="DD87" i="2"/>
  <c r="BT89" i="2"/>
  <c r="CN89" i="2"/>
  <c r="DA88" i="2"/>
  <c r="CX88" i="2"/>
  <c r="DC88" i="2" s="1"/>
  <c r="CW88" i="2"/>
  <c r="CP88" i="2"/>
  <c r="CO88" i="2"/>
  <c r="BD91" i="2"/>
  <c r="BQ90" i="2"/>
  <c r="BN90" i="2"/>
  <c r="BM90" i="2"/>
  <c r="BE90" i="2"/>
  <c r="BF90" i="2"/>
  <c r="T90" i="2"/>
  <c r="AG89" i="2"/>
  <c r="AC89" i="2"/>
  <c r="AD89" i="2"/>
  <c r="U89" i="2"/>
  <c r="V89" i="2"/>
  <c r="BS90" i="2" l="1"/>
  <c r="AI89" i="2"/>
  <c r="CZ89" i="2"/>
  <c r="CY89" i="2"/>
  <c r="AF90" i="2"/>
  <c r="AE90" i="2"/>
  <c r="BP91" i="2"/>
  <c r="BO91" i="2"/>
  <c r="DD88" i="2"/>
  <c r="DB88" i="2"/>
  <c r="BT90" i="2"/>
  <c r="BR90" i="2"/>
  <c r="T91" i="2"/>
  <c r="AD90" i="2"/>
  <c r="AG90" i="2"/>
  <c r="AC90" i="2"/>
  <c r="U90" i="2"/>
  <c r="V90" i="2"/>
  <c r="BD92" i="2"/>
  <c r="BQ91" i="2"/>
  <c r="BN91" i="2"/>
  <c r="BE91" i="2"/>
  <c r="BM91" i="2"/>
  <c r="BF91" i="2"/>
  <c r="CN90" i="2"/>
  <c r="DA89" i="2"/>
  <c r="CX89" i="2"/>
  <c r="DC89" i="2" s="1"/>
  <c r="CW89" i="2"/>
  <c r="CO89" i="2"/>
  <c r="CP89" i="2"/>
  <c r="BS91" i="2" l="1"/>
  <c r="BR91" i="2"/>
  <c r="AI90" i="2"/>
  <c r="AE91" i="2"/>
  <c r="AF91" i="2"/>
  <c r="BT91" i="2"/>
  <c r="BP92" i="2"/>
  <c r="BO92" i="2"/>
  <c r="DB89" i="2"/>
  <c r="CZ90" i="2"/>
  <c r="CY90" i="2"/>
  <c r="DD89" i="2"/>
  <c r="CN91" i="2"/>
  <c r="DA90" i="2"/>
  <c r="CP90" i="2"/>
  <c r="CX90" i="2"/>
  <c r="CW90" i="2"/>
  <c r="CO90" i="2"/>
  <c r="BD93" i="2"/>
  <c r="BQ92" i="2"/>
  <c r="BN92" i="2"/>
  <c r="BF92" i="2"/>
  <c r="BE92" i="2"/>
  <c r="BM92" i="2"/>
  <c r="T92" i="2"/>
  <c r="AG91" i="2"/>
  <c r="AD91" i="2"/>
  <c r="AC91" i="2"/>
  <c r="V91" i="2"/>
  <c r="U91" i="2"/>
  <c r="DC90" i="2" l="1"/>
  <c r="BS92" i="2"/>
  <c r="AI91" i="2"/>
  <c r="AF92" i="2"/>
  <c r="AE92" i="2"/>
  <c r="CY91" i="2"/>
  <c r="CZ91" i="2"/>
  <c r="BP93" i="2"/>
  <c r="BO93" i="2"/>
  <c r="DD90" i="2"/>
  <c r="DB90" i="2"/>
  <c r="BT92" i="2"/>
  <c r="BR92" i="2"/>
  <c r="T93" i="2"/>
  <c r="AG92" i="2"/>
  <c r="AD92" i="2"/>
  <c r="AC92" i="2"/>
  <c r="U92" i="2"/>
  <c r="V92" i="2"/>
  <c r="BD94" i="2"/>
  <c r="BQ93" i="2"/>
  <c r="BF93" i="2"/>
  <c r="BE93" i="2"/>
  <c r="BN93" i="2"/>
  <c r="BS93" i="2" s="1"/>
  <c r="BM93" i="2"/>
  <c r="CN92" i="2"/>
  <c r="DA91" i="2"/>
  <c r="CX91" i="2"/>
  <c r="CP91" i="2"/>
  <c r="CO91" i="2"/>
  <c r="CW91" i="2"/>
  <c r="DC91" i="2" l="1"/>
  <c r="AI92" i="2"/>
  <c r="AF93" i="2"/>
  <c r="AE93" i="2"/>
  <c r="BP94" i="2"/>
  <c r="BO94" i="2"/>
  <c r="DB91" i="2"/>
  <c r="CZ92" i="2"/>
  <c r="CY92" i="2"/>
  <c r="DD91" i="2"/>
  <c r="BR93" i="2"/>
  <c r="BT93" i="2"/>
  <c r="CN93" i="2"/>
  <c r="DA92" i="2"/>
  <c r="CX92" i="2"/>
  <c r="CP92" i="2"/>
  <c r="CW92" i="2"/>
  <c r="CO92" i="2"/>
  <c r="BD95" i="2"/>
  <c r="BQ94" i="2"/>
  <c r="BN94" i="2"/>
  <c r="BM94" i="2"/>
  <c r="BF94" i="2"/>
  <c r="BE94" i="2"/>
  <c r="T94" i="2"/>
  <c r="AG93" i="2"/>
  <c r="AD93" i="2"/>
  <c r="AC93" i="2"/>
  <c r="U93" i="2"/>
  <c r="BS94" i="2" l="1"/>
  <c r="DC92" i="2"/>
  <c r="BR94" i="2"/>
  <c r="AI93" i="2"/>
  <c r="CZ93" i="2"/>
  <c r="CY93" i="2"/>
  <c r="BP95" i="2"/>
  <c r="BO95" i="2"/>
  <c r="DD92" i="2"/>
  <c r="AF94" i="2"/>
  <c r="AE94" i="2"/>
  <c r="DB92" i="2"/>
  <c r="BT94" i="2"/>
  <c r="T95" i="2"/>
  <c r="AG94" i="2"/>
  <c r="AD94" i="2"/>
  <c r="V94" i="2"/>
  <c r="U94" i="2"/>
  <c r="AC94" i="2"/>
  <c r="BD96" i="2"/>
  <c r="BQ95" i="2"/>
  <c r="BN95" i="2"/>
  <c r="BM95" i="2"/>
  <c r="BF95" i="2"/>
  <c r="BE95" i="2"/>
  <c r="CN94" i="2"/>
  <c r="DA93" i="2"/>
  <c r="CX93" i="2"/>
  <c r="DC93" i="2" s="1"/>
  <c r="CW93" i="2"/>
  <c r="CP93" i="2"/>
  <c r="CO93" i="2"/>
  <c r="AI94" i="2" l="1"/>
  <c r="BS95" i="2"/>
  <c r="AF95" i="2"/>
  <c r="AE95" i="2"/>
  <c r="BR95" i="2"/>
  <c r="BT95" i="2"/>
  <c r="BO96" i="2"/>
  <c r="BP96" i="2"/>
  <c r="DB93" i="2"/>
  <c r="CZ94" i="2"/>
  <c r="CY94" i="2"/>
  <c r="DD93" i="2"/>
  <c r="CN95" i="2"/>
  <c r="DA94" i="2"/>
  <c r="CX94" i="2"/>
  <c r="CW94" i="2"/>
  <c r="CP94" i="2"/>
  <c r="CO94" i="2"/>
  <c r="BD97" i="2"/>
  <c r="BN96" i="2"/>
  <c r="BQ96" i="2"/>
  <c r="BM96" i="2"/>
  <c r="BF96" i="2"/>
  <c r="BE96" i="2"/>
  <c r="T96" i="2"/>
  <c r="AG95" i="2"/>
  <c r="AD95" i="2"/>
  <c r="V95" i="2"/>
  <c r="U95" i="2"/>
  <c r="AC95" i="2"/>
  <c r="AI95" i="2" l="1"/>
  <c r="BS96" i="2"/>
  <c r="DC94" i="2"/>
  <c r="CZ95" i="2"/>
  <c r="CY95" i="2"/>
  <c r="BP97" i="2"/>
  <c r="BO97" i="2"/>
  <c r="AF96" i="2"/>
  <c r="AE96" i="2"/>
  <c r="DD94" i="2"/>
  <c r="DB94" i="2"/>
  <c r="BT96" i="2"/>
  <c r="BR96" i="2"/>
  <c r="T97" i="2"/>
  <c r="AG96" i="2"/>
  <c r="AD96" i="2"/>
  <c r="V96" i="2"/>
  <c r="U96" i="2"/>
  <c r="AC96" i="2"/>
  <c r="BD98" i="2"/>
  <c r="BN97" i="2"/>
  <c r="BQ97" i="2"/>
  <c r="BM97" i="2"/>
  <c r="BF97" i="2"/>
  <c r="BE97" i="2"/>
  <c r="CN96" i="2"/>
  <c r="DA95" i="2"/>
  <c r="CX95" i="2"/>
  <c r="DC95" i="2" s="1"/>
  <c r="CW95" i="2"/>
  <c r="CP95" i="2"/>
  <c r="CO95" i="2"/>
  <c r="AI96" i="2" l="1"/>
  <c r="BS97" i="2"/>
  <c r="AF97" i="2"/>
  <c r="AE97" i="2"/>
  <c r="DB95" i="2"/>
  <c r="BP98" i="2"/>
  <c r="BO98" i="2"/>
  <c r="CZ96" i="2"/>
  <c r="CY96" i="2"/>
  <c r="DD95" i="2"/>
  <c r="BR97" i="2"/>
  <c r="BT97" i="2"/>
  <c r="CN97" i="2"/>
  <c r="DA96" i="2"/>
  <c r="CX96" i="2"/>
  <c r="CW96" i="2"/>
  <c r="CP96" i="2"/>
  <c r="CO96" i="2"/>
  <c r="BD99" i="2"/>
  <c r="BQ98" i="2"/>
  <c r="BN98" i="2"/>
  <c r="BM98" i="2"/>
  <c r="BF98" i="2"/>
  <c r="BE98" i="2"/>
  <c r="T98" i="2"/>
  <c r="AG97" i="2"/>
  <c r="AC97" i="2"/>
  <c r="V97" i="2"/>
  <c r="AD97" i="2"/>
  <c r="U97" i="2"/>
  <c r="AI97" i="2" l="1"/>
  <c r="BS98" i="2"/>
  <c r="DC96" i="2"/>
  <c r="CZ97" i="2"/>
  <c r="CY97" i="2"/>
  <c r="BR98" i="2"/>
  <c r="BP99" i="2"/>
  <c r="BO99" i="2"/>
  <c r="AF98" i="2"/>
  <c r="AE98" i="2"/>
  <c r="DD96" i="2"/>
  <c r="DB96" i="2"/>
  <c r="BT98" i="2"/>
  <c r="T99" i="2"/>
  <c r="AD98" i="2"/>
  <c r="AC98" i="2"/>
  <c r="AG98" i="2"/>
  <c r="V98" i="2"/>
  <c r="U98" i="2"/>
  <c r="BD100" i="2"/>
  <c r="BQ99" i="2"/>
  <c r="BN99" i="2"/>
  <c r="BF99" i="2"/>
  <c r="BE99" i="2"/>
  <c r="BM99" i="2"/>
  <c r="CN98" i="2"/>
  <c r="DA97" i="2"/>
  <c r="CW97" i="2"/>
  <c r="CO97" i="2"/>
  <c r="CX97" i="2"/>
  <c r="DC97" i="2" s="1"/>
  <c r="CP97" i="2"/>
  <c r="BS99" i="2" l="1"/>
  <c r="AI98" i="2"/>
  <c r="BR99" i="2"/>
  <c r="AE99" i="2"/>
  <c r="AF99" i="2"/>
  <c r="BT99" i="2"/>
  <c r="CZ98" i="2"/>
  <c r="CY98" i="2"/>
  <c r="BP100" i="2"/>
  <c r="BO100" i="2"/>
  <c r="DB97" i="2"/>
  <c r="DD97" i="2"/>
  <c r="CN99" i="2"/>
  <c r="DA98" i="2"/>
  <c r="CX98" i="2"/>
  <c r="DC98" i="2" s="1"/>
  <c r="CW98" i="2"/>
  <c r="CP98" i="2"/>
  <c r="CO98" i="2"/>
  <c r="BD101" i="2"/>
  <c r="BQ100" i="2"/>
  <c r="BN100" i="2"/>
  <c r="BF100" i="2"/>
  <c r="BE100" i="2"/>
  <c r="BM100" i="2"/>
  <c r="T100" i="2"/>
  <c r="AG99" i="2"/>
  <c r="AD99" i="2"/>
  <c r="AC99" i="2"/>
  <c r="V99" i="2"/>
  <c r="U99" i="2"/>
  <c r="AI99" i="2" l="1"/>
  <c r="BS100" i="2"/>
  <c r="AF100" i="2"/>
  <c r="AE100" i="2"/>
  <c r="CY99" i="2"/>
  <c r="CZ99" i="2"/>
  <c r="BP101" i="2"/>
  <c r="BO101" i="2"/>
  <c r="DD98" i="2"/>
  <c r="DB98" i="2"/>
  <c r="BT100" i="2"/>
  <c r="BR100" i="2"/>
  <c r="T101" i="2"/>
  <c r="AG100" i="2"/>
  <c r="AD100" i="2"/>
  <c r="AC100" i="2"/>
  <c r="V100" i="2"/>
  <c r="U100" i="2"/>
  <c r="BD102" i="2"/>
  <c r="BQ101" i="2"/>
  <c r="BF101" i="2"/>
  <c r="BN101" i="2"/>
  <c r="BM101" i="2"/>
  <c r="BE101" i="2"/>
  <c r="CN100" i="2"/>
  <c r="CX99" i="2"/>
  <c r="DC99" i="2" s="1"/>
  <c r="DA99" i="2"/>
  <c r="CP99" i="2"/>
  <c r="CO99" i="2"/>
  <c r="CW99" i="2"/>
  <c r="AI100" i="2" l="1"/>
  <c r="BS101" i="2"/>
  <c r="AF101" i="2"/>
  <c r="AE101" i="2"/>
  <c r="BR101" i="2"/>
  <c r="BT101" i="2"/>
  <c r="BP102" i="2"/>
  <c r="BO102" i="2"/>
  <c r="CZ100" i="2"/>
  <c r="CY100" i="2"/>
  <c r="DB99" i="2"/>
  <c r="DD99" i="2"/>
  <c r="CN101" i="2"/>
  <c r="CX100" i="2"/>
  <c r="DA100" i="2"/>
  <c r="CP100" i="2"/>
  <c r="CW100" i="2"/>
  <c r="CO100" i="2"/>
  <c r="BD103" i="2"/>
  <c r="BQ102" i="2"/>
  <c r="BN102" i="2"/>
  <c r="BM102" i="2"/>
  <c r="BF102" i="2"/>
  <c r="BE102" i="2"/>
  <c r="T102" i="2"/>
  <c r="AG101" i="2"/>
  <c r="AD101" i="2"/>
  <c r="AC101" i="2"/>
  <c r="V101" i="2"/>
  <c r="U101" i="2"/>
  <c r="AI101" i="2" l="1"/>
  <c r="BS102" i="2"/>
  <c r="DC100" i="2"/>
  <c r="CZ101" i="2"/>
  <c r="CY101" i="2"/>
  <c r="BP103" i="2"/>
  <c r="BO103" i="2"/>
  <c r="AF102" i="2"/>
  <c r="AE102" i="2"/>
  <c r="DD100" i="2"/>
  <c r="DB100" i="2"/>
  <c r="BT102" i="2"/>
  <c r="BR102" i="2"/>
  <c r="BR103" i="2" s="1"/>
  <c r="T103" i="2"/>
  <c r="AG102" i="2"/>
  <c r="AD102" i="2"/>
  <c r="AC102" i="2"/>
  <c r="V102" i="2"/>
  <c r="U102" i="2"/>
  <c r="BD104" i="2"/>
  <c r="BQ103" i="2"/>
  <c r="BN103" i="2"/>
  <c r="BM103" i="2"/>
  <c r="BF103" i="2"/>
  <c r="BE103" i="2"/>
  <c r="CN102" i="2"/>
  <c r="DA101" i="2"/>
  <c r="CX101" i="2"/>
  <c r="DC101" i="2" s="1"/>
  <c r="CW101" i="2"/>
  <c r="CP101" i="2"/>
  <c r="CO101" i="2"/>
  <c r="AI102" i="2" l="1"/>
  <c r="BS103" i="2"/>
  <c r="AF103" i="2"/>
  <c r="AE103" i="2"/>
  <c r="BO104" i="2"/>
  <c r="BP104" i="2"/>
  <c r="CZ102" i="2"/>
  <c r="CY102" i="2"/>
  <c r="DB101" i="2"/>
  <c r="DD101" i="2"/>
  <c r="BT103" i="2"/>
  <c r="CN103" i="2"/>
  <c r="CX102" i="2"/>
  <c r="CW102" i="2"/>
  <c r="CP102" i="2"/>
  <c r="CO102" i="2"/>
  <c r="DA102" i="2"/>
  <c r="BD105" i="2"/>
  <c r="BN104" i="2"/>
  <c r="BQ104" i="2"/>
  <c r="BM104" i="2"/>
  <c r="BF104" i="2"/>
  <c r="BE104" i="2"/>
  <c r="T104" i="2"/>
  <c r="AG103" i="2"/>
  <c r="AD103" i="2"/>
  <c r="AC103" i="2"/>
  <c r="U103" i="2"/>
  <c r="AI103" i="2" l="1"/>
  <c r="BS104" i="2"/>
  <c r="DC102" i="2"/>
  <c r="AF104" i="2"/>
  <c r="AE104" i="2"/>
  <c r="CZ103" i="2"/>
  <c r="CY103" i="2"/>
  <c r="BP105" i="2"/>
  <c r="BO105" i="2"/>
  <c r="DD102" i="2"/>
  <c r="DB102" i="2"/>
  <c r="BT104" i="2"/>
  <c r="BR104" i="2"/>
  <c r="T105" i="2"/>
  <c r="AG104" i="2"/>
  <c r="AC104" i="2"/>
  <c r="V104" i="2"/>
  <c r="U104" i="2"/>
  <c r="AD104" i="2"/>
  <c r="BD106" i="2"/>
  <c r="BN105" i="2"/>
  <c r="BQ105" i="2"/>
  <c r="BM105" i="2"/>
  <c r="BF105" i="2"/>
  <c r="BE105" i="2"/>
  <c r="CN104" i="2"/>
  <c r="DA103" i="2"/>
  <c r="CX103" i="2"/>
  <c r="DC103" i="2" s="1"/>
  <c r="CW103" i="2"/>
  <c r="CP103" i="2"/>
  <c r="CO103" i="2"/>
  <c r="AI104" i="2" l="1"/>
  <c r="BS105" i="2"/>
  <c r="AF105" i="2"/>
  <c r="AE105" i="2"/>
  <c r="BP106" i="2"/>
  <c r="BO106" i="2"/>
  <c r="CZ104" i="2"/>
  <c r="CY104" i="2"/>
  <c r="DB103" i="2"/>
  <c r="DD103" i="2"/>
  <c r="BR105" i="2"/>
  <c r="BT105" i="2"/>
  <c r="CN105" i="2"/>
  <c r="DA104" i="2"/>
  <c r="CX104" i="2"/>
  <c r="DC104" i="2" s="1"/>
  <c r="CW104" i="2"/>
  <c r="CP104" i="2"/>
  <c r="CO104" i="2"/>
  <c r="BD107" i="2"/>
  <c r="BQ106" i="2"/>
  <c r="BN106" i="2"/>
  <c r="BS106" i="2" s="1"/>
  <c r="BM106" i="2"/>
  <c r="BF106" i="2"/>
  <c r="BE106" i="2"/>
  <c r="T106" i="2"/>
  <c r="AG105" i="2"/>
  <c r="AC105" i="2"/>
  <c r="V105" i="2"/>
  <c r="U105" i="2"/>
  <c r="AD105" i="2"/>
  <c r="AI105" i="2" l="1"/>
  <c r="BR106" i="2"/>
  <c r="CZ105" i="2"/>
  <c r="CY105" i="2"/>
  <c r="BT106" i="2"/>
  <c r="BP107" i="2"/>
  <c r="BO107" i="2"/>
  <c r="AF106" i="2"/>
  <c r="AE106" i="2"/>
  <c r="DD104" i="2"/>
  <c r="DB104" i="2"/>
  <c r="T107" i="2"/>
  <c r="AD106" i="2"/>
  <c r="AC106" i="2"/>
  <c r="U106" i="2"/>
  <c r="AG106" i="2"/>
  <c r="V106" i="2"/>
  <c r="BD108" i="2"/>
  <c r="BQ107" i="2"/>
  <c r="BN107" i="2"/>
  <c r="BM107" i="2"/>
  <c r="BF107" i="2"/>
  <c r="BE107" i="2"/>
  <c r="CN106" i="2"/>
  <c r="DA105" i="2"/>
  <c r="CX105" i="2"/>
  <c r="DC105" i="2" s="1"/>
  <c r="CW105" i="2"/>
  <c r="CO105" i="2"/>
  <c r="CP105" i="2"/>
  <c r="BS107" i="2" l="1"/>
  <c r="AI106" i="2"/>
  <c r="CZ106" i="2"/>
  <c r="CY106" i="2"/>
  <c r="AE107" i="2"/>
  <c r="AF107" i="2"/>
  <c r="BP108" i="2"/>
  <c r="BO108" i="2"/>
  <c r="DB105" i="2"/>
  <c r="DD105" i="2"/>
  <c r="BR107" i="2"/>
  <c r="BT107" i="2"/>
  <c r="CN107" i="2"/>
  <c r="CX106" i="2"/>
  <c r="DC106" i="2" s="1"/>
  <c r="DA106" i="2"/>
  <c r="CW106" i="2"/>
  <c r="CO106" i="2"/>
  <c r="CP106" i="2"/>
  <c r="BD109" i="2"/>
  <c r="BQ108" i="2"/>
  <c r="BF108" i="2"/>
  <c r="BN108" i="2"/>
  <c r="BM108" i="2"/>
  <c r="BE108" i="2"/>
  <c r="T108" i="2"/>
  <c r="AG107" i="2"/>
  <c r="AD107" i="2"/>
  <c r="AC107" i="2"/>
  <c r="V107" i="2"/>
  <c r="U107" i="2"/>
  <c r="AI107" i="2" l="1"/>
  <c r="BS108" i="2"/>
  <c r="CY107" i="2"/>
  <c r="CZ107" i="2"/>
  <c r="BT108" i="2"/>
  <c r="BR108" i="2"/>
  <c r="BP109" i="2"/>
  <c r="BO109" i="2"/>
  <c r="AF108" i="2"/>
  <c r="AE108" i="2"/>
  <c r="DD106" i="2"/>
  <c r="DB106" i="2"/>
  <c r="T109" i="2"/>
  <c r="AG108" i="2"/>
  <c r="AD108" i="2"/>
  <c r="AC108" i="2"/>
  <c r="U108" i="2"/>
  <c r="V108" i="2"/>
  <c r="BD110" i="2"/>
  <c r="BQ109" i="2"/>
  <c r="BF109" i="2"/>
  <c r="BN109" i="2"/>
  <c r="BM109" i="2"/>
  <c r="BE109" i="2"/>
  <c r="CN108" i="2"/>
  <c r="DA107" i="2"/>
  <c r="CX107" i="2"/>
  <c r="DC107" i="2" s="1"/>
  <c r="CP107" i="2"/>
  <c r="CO107" i="2"/>
  <c r="CW107" i="2"/>
  <c r="BS109" i="2" l="1"/>
  <c r="AI108" i="2"/>
  <c r="BP110" i="2"/>
  <c r="BO110" i="2"/>
  <c r="AF109" i="2"/>
  <c r="AE109" i="2"/>
  <c r="CZ108" i="2"/>
  <c r="CY108" i="2"/>
  <c r="DB107" i="2"/>
  <c r="DD107" i="2"/>
  <c r="BR109" i="2"/>
  <c r="BT109" i="2"/>
  <c r="CN109" i="2"/>
  <c r="DA108" i="2"/>
  <c r="CX108" i="2"/>
  <c r="DC108" i="2" s="1"/>
  <c r="CP108" i="2"/>
  <c r="CW108" i="2"/>
  <c r="CO108" i="2"/>
  <c r="BD111" i="2"/>
  <c r="BQ110" i="2"/>
  <c r="BN110" i="2"/>
  <c r="BS110" i="2" s="1"/>
  <c r="BM110" i="2"/>
  <c r="BF110" i="2"/>
  <c r="BE110" i="2"/>
  <c r="T110" i="2"/>
  <c r="AG109" i="2"/>
  <c r="AD109" i="2"/>
  <c r="AC109" i="2"/>
  <c r="V109" i="2"/>
  <c r="U109" i="2"/>
  <c r="AI109" i="2" l="1"/>
  <c r="CZ109" i="2"/>
  <c r="CY109" i="2"/>
  <c r="BP111" i="2"/>
  <c r="BO111" i="2"/>
  <c r="BR110" i="2"/>
  <c r="AF110" i="2"/>
  <c r="AE110" i="2"/>
  <c r="DD108" i="2"/>
  <c r="DB108" i="2"/>
  <c r="BT110" i="2"/>
  <c r="T111" i="2"/>
  <c r="AG110" i="2"/>
  <c r="AD110" i="2"/>
  <c r="V110" i="2"/>
  <c r="U110" i="2"/>
  <c r="AC110" i="2"/>
  <c r="BD112" i="2"/>
  <c r="BQ111" i="2"/>
  <c r="BN111" i="2"/>
  <c r="BS111" i="2" s="1"/>
  <c r="BM111" i="2"/>
  <c r="BF111" i="2"/>
  <c r="BE111" i="2"/>
  <c r="CN110" i="2"/>
  <c r="DA109" i="2"/>
  <c r="CX109" i="2"/>
  <c r="DC109" i="2" s="1"/>
  <c r="CW109" i="2"/>
  <c r="CP109" i="2"/>
  <c r="CO109" i="2"/>
  <c r="AI110" i="2" l="1"/>
  <c r="BT111" i="2"/>
  <c r="AF111" i="2"/>
  <c r="AE111" i="2"/>
  <c r="BO112" i="2"/>
  <c r="BP112" i="2"/>
  <c r="CZ110" i="2"/>
  <c r="CY110" i="2"/>
  <c r="DB109" i="2"/>
  <c r="DD109" i="2"/>
  <c r="BR111" i="2"/>
  <c r="CN111" i="2"/>
  <c r="DA110" i="2"/>
  <c r="CX110" i="2"/>
  <c r="DC110" i="2" s="1"/>
  <c r="CW110" i="2"/>
  <c r="CP110" i="2"/>
  <c r="CO110" i="2"/>
  <c r="BD113" i="2"/>
  <c r="BQ112" i="2"/>
  <c r="BN112" i="2"/>
  <c r="BM112" i="2"/>
  <c r="BF112" i="2"/>
  <c r="BE112" i="2"/>
  <c r="T112" i="2"/>
  <c r="AG111" i="2"/>
  <c r="AD111" i="2"/>
  <c r="U111" i="2"/>
  <c r="AC111" i="2"/>
  <c r="AI111" i="2" l="1"/>
  <c r="BS112" i="2"/>
  <c r="AF112" i="2"/>
  <c r="AE112" i="2"/>
  <c r="CZ111" i="2"/>
  <c r="CY111" i="2"/>
  <c r="BR112" i="2"/>
  <c r="BP113" i="2"/>
  <c r="BO113" i="2"/>
  <c r="DD110" i="2"/>
  <c r="BT112" i="2"/>
  <c r="DB110" i="2"/>
  <c r="T113" i="2"/>
  <c r="AG112" i="2"/>
  <c r="V112" i="2"/>
  <c r="U112" i="2"/>
  <c r="AC112" i="2"/>
  <c r="AD112" i="2"/>
  <c r="BD114" i="2"/>
  <c r="BQ113" i="2"/>
  <c r="BN113" i="2"/>
  <c r="BM113" i="2"/>
  <c r="BF113" i="2"/>
  <c r="BE113" i="2"/>
  <c r="CN112" i="2"/>
  <c r="DA111" i="2"/>
  <c r="CX111" i="2"/>
  <c r="DC111" i="2" s="1"/>
  <c r="CW111" i="2"/>
  <c r="CP111" i="2"/>
  <c r="CO111" i="2"/>
  <c r="AI112" i="2" l="1"/>
  <c r="BR113" i="2"/>
  <c r="BS113" i="2"/>
  <c r="AF113" i="2"/>
  <c r="AE113" i="2"/>
  <c r="BT113" i="2"/>
  <c r="BP114" i="2"/>
  <c r="BO114" i="2"/>
  <c r="CZ112" i="2"/>
  <c r="CY112" i="2"/>
  <c r="DB111" i="2"/>
  <c r="DD111" i="2"/>
  <c r="CN113" i="2"/>
  <c r="DA112" i="2"/>
  <c r="CX112" i="2"/>
  <c r="DC112" i="2" s="1"/>
  <c r="CW112" i="2"/>
  <c r="CP112" i="2"/>
  <c r="CO112" i="2"/>
  <c r="BD115" i="2"/>
  <c r="BQ114" i="2"/>
  <c r="BN114" i="2"/>
  <c r="BM114" i="2"/>
  <c r="BF114" i="2"/>
  <c r="BE114" i="2"/>
  <c r="T114" i="2"/>
  <c r="AG113" i="2"/>
  <c r="AC113" i="2"/>
  <c r="U113" i="2"/>
  <c r="AD113" i="2"/>
  <c r="AI113" i="2" l="1"/>
  <c r="BT114" i="2"/>
  <c r="BS114" i="2"/>
  <c r="CZ113" i="2"/>
  <c r="CY113" i="2"/>
  <c r="BR114" i="2"/>
  <c r="BP115" i="2"/>
  <c r="BO115" i="2"/>
  <c r="AF114" i="2"/>
  <c r="AE114" i="2"/>
  <c r="DD112" i="2"/>
  <c r="DB112" i="2"/>
  <c r="T115" i="2"/>
  <c r="AD114" i="2"/>
  <c r="AC114" i="2"/>
  <c r="AG114" i="2"/>
  <c r="V114" i="2"/>
  <c r="U114" i="2"/>
  <c r="BD116" i="2"/>
  <c r="BQ115" i="2"/>
  <c r="BN115" i="2"/>
  <c r="BM115" i="2"/>
  <c r="BE115" i="2"/>
  <c r="BF115" i="2"/>
  <c r="CN114" i="2"/>
  <c r="DA113" i="2"/>
  <c r="CX113" i="2"/>
  <c r="DC113" i="2" s="1"/>
  <c r="CW113" i="2"/>
  <c r="CP113" i="2"/>
  <c r="CO113" i="2"/>
  <c r="BS115" i="2" l="1"/>
  <c r="AI114" i="2"/>
  <c r="BR115" i="2"/>
  <c r="DB113" i="2"/>
  <c r="BP116" i="2"/>
  <c r="BO116" i="2"/>
  <c r="BT115" i="2"/>
  <c r="AE115" i="2"/>
  <c r="AF115" i="2"/>
  <c r="CZ114" i="2"/>
  <c r="CY114" i="2"/>
  <c r="DD113" i="2"/>
  <c r="CN115" i="2"/>
  <c r="DA114" i="2"/>
  <c r="CX114" i="2"/>
  <c r="DC114" i="2" s="1"/>
  <c r="CP114" i="2"/>
  <c r="CW114" i="2"/>
  <c r="CO114" i="2"/>
  <c r="BD117" i="2"/>
  <c r="BQ116" i="2"/>
  <c r="BN116" i="2"/>
  <c r="BS116" i="2" s="1"/>
  <c r="BF116" i="2"/>
  <c r="BM116" i="2"/>
  <c r="BE116" i="2"/>
  <c r="T116" i="2"/>
  <c r="AG115" i="2"/>
  <c r="AD115" i="2"/>
  <c r="AC115" i="2"/>
  <c r="V115" i="2"/>
  <c r="U115" i="2"/>
  <c r="CY115" i="2" l="1"/>
  <c r="CZ115" i="2"/>
  <c r="DD114" i="2"/>
  <c r="AF116" i="2"/>
  <c r="AE116" i="2"/>
  <c r="AI115" i="2"/>
  <c r="BP117" i="2"/>
  <c r="BO117" i="2"/>
  <c r="DB114" i="2"/>
  <c r="BT116" i="2"/>
  <c r="BR116" i="2"/>
  <c r="BR117" i="2" s="1"/>
  <c r="T117" i="2"/>
  <c r="AG116" i="2"/>
  <c r="AD116" i="2"/>
  <c r="AC116" i="2"/>
  <c r="U116" i="2"/>
  <c r="V116" i="2"/>
  <c r="BD118" i="2"/>
  <c r="BQ117" i="2"/>
  <c r="BF117" i="2"/>
  <c r="BN117" i="2"/>
  <c r="BM117" i="2"/>
  <c r="BE117" i="2"/>
  <c r="CN116" i="2"/>
  <c r="CX115" i="2"/>
  <c r="DC115" i="2" s="1"/>
  <c r="DA115" i="2"/>
  <c r="CP115" i="2"/>
  <c r="CO115" i="2"/>
  <c r="CW115" i="2"/>
  <c r="BS117" i="2" l="1"/>
  <c r="AI116" i="2"/>
  <c r="AF117" i="2"/>
  <c r="AE117" i="2"/>
  <c r="CZ116" i="2"/>
  <c r="CY116" i="2"/>
  <c r="BP118" i="2"/>
  <c r="BO118" i="2"/>
  <c r="DB115" i="2"/>
  <c r="DD115" i="2"/>
  <c r="BT117" i="2"/>
  <c r="CN117" i="2"/>
  <c r="CX116" i="2"/>
  <c r="DC116" i="2" s="1"/>
  <c r="DA116" i="2"/>
  <c r="CP116" i="2"/>
  <c r="CW116" i="2"/>
  <c r="CO116" i="2"/>
  <c r="BD119" i="2"/>
  <c r="BQ118" i="2"/>
  <c r="BN118" i="2"/>
  <c r="BM118" i="2"/>
  <c r="BF118" i="2"/>
  <c r="BE118" i="2"/>
  <c r="T118" i="2"/>
  <c r="AG117" i="2"/>
  <c r="AD117" i="2"/>
  <c r="AC117" i="2"/>
  <c r="V117" i="2"/>
  <c r="U117" i="2"/>
  <c r="AI117" i="2" l="1"/>
  <c r="BS118" i="2"/>
  <c r="AF118" i="2"/>
  <c r="AE118" i="2"/>
  <c r="CZ117" i="2"/>
  <c r="CY117" i="2"/>
  <c r="BP119" i="2"/>
  <c r="BO119" i="2"/>
  <c r="DD116" i="2"/>
  <c r="DB116" i="2"/>
  <c r="BT118" i="2"/>
  <c r="BR118" i="2"/>
  <c r="T119" i="2"/>
  <c r="AG118" i="2"/>
  <c r="AD118" i="2"/>
  <c r="U118" i="2"/>
  <c r="AC118" i="2"/>
  <c r="BD120" i="2"/>
  <c r="BQ119" i="2"/>
  <c r="BN119" i="2"/>
  <c r="BM119" i="2"/>
  <c r="BF119" i="2"/>
  <c r="BE119" i="2"/>
  <c r="CN118" i="2"/>
  <c r="DA117" i="2"/>
  <c r="CX117" i="2"/>
  <c r="DC117" i="2" s="1"/>
  <c r="CW117" i="2"/>
  <c r="CP117" i="2"/>
  <c r="CO117" i="2"/>
  <c r="AI118" i="2" l="1"/>
  <c r="BS119" i="2"/>
  <c r="CZ118" i="2"/>
  <c r="CY118" i="2"/>
  <c r="AF119" i="2"/>
  <c r="AE119" i="2"/>
  <c r="BR119" i="2"/>
  <c r="BO120" i="2"/>
  <c r="BP120" i="2"/>
  <c r="DB117" i="2"/>
  <c r="DD117" i="2"/>
  <c r="BT119" i="2"/>
  <c r="CN119" i="2"/>
  <c r="CX118" i="2"/>
  <c r="DC118" i="2" s="1"/>
  <c r="CW118" i="2"/>
  <c r="CP118" i="2"/>
  <c r="CO118" i="2"/>
  <c r="DA118" i="2"/>
  <c r="BD121" i="2"/>
  <c r="BN120" i="2"/>
  <c r="BQ120" i="2"/>
  <c r="BM120" i="2"/>
  <c r="BF120" i="2"/>
  <c r="BE120" i="2"/>
  <c r="T120" i="2"/>
  <c r="AG119" i="2"/>
  <c r="AD119" i="2"/>
  <c r="V119" i="2"/>
  <c r="U119" i="2"/>
  <c r="AC119" i="2"/>
  <c r="BS120" i="2" l="1"/>
  <c r="AI119" i="2"/>
  <c r="CZ119" i="2"/>
  <c r="CY119" i="2"/>
  <c r="DB118" i="2"/>
  <c r="BP121" i="2"/>
  <c r="BO121" i="2"/>
  <c r="AF120" i="2"/>
  <c r="AE120" i="2"/>
  <c r="DD118" i="2"/>
  <c r="BT120" i="2"/>
  <c r="BR120" i="2"/>
  <c r="T121" i="2"/>
  <c r="AG120" i="2"/>
  <c r="AD120" i="2"/>
  <c r="AC120" i="2"/>
  <c r="V120" i="2"/>
  <c r="U120" i="2"/>
  <c r="BD122" i="2"/>
  <c r="BN121" i="2"/>
  <c r="BQ121" i="2"/>
  <c r="BM121" i="2"/>
  <c r="BF121" i="2"/>
  <c r="BE121" i="2"/>
  <c r="CN120" i="2"/>
  <c r="DA119" i="2"/>
  <c r="CX119" i="2"/>
  <c r="DC119" i="2" s="1"/>
  <c r="CW119" i="2"/>
  <c r="CP119" i="2"/>
  <c r="CO119" i="2"/>
  <c r="BS121" i="2" l="1"/>
  <c r="AI120" i="2"/>
  <c r="BR121" i="2"/>
  <c r="BT121" i="2"/>
  <c r="AF121" i="2"/>
  <c r="AE121" i="2"/>
  <c r="BP122" i="2"/>
  <c r="BO122" i="2"/>
  <c r="CZ120" i="2"/>
  <c r="CY120" i="2"/>
  <c r="DB119" i="2"/>
  <c r="DD119" i="2"/>
  <c r="CN121" i="2"/>
  <c r="DA120" i="2"/>
  <c r="CX120" i="2"/>
  <c r="CW120" i="2"/>
  <c r="CP120" i="2"/>
  <c r="CO120" i="2"/>
  <c r="BD123" i="2"/>
  <c r="BQ122" i="2"/>
  <c r="BN122" i="2"/>
  <c r="BM122" i="2"/>
  <c r="BE122" i="2"/>
  <c r="BF122" i="2"/>
  <c r="T122" i="2"/>
  <c r="AG121" i="2"/>
  <c r="AC121" i="2"/>
  <c r="AD121" i="2"/>
  <c r="U121" i="2"/>
  <c r="BS122" i="2" l="1"/>
  <c r="DC120" i="2"/>
  <c r="AI121" i="2"/>
  <c r="AF122" i="2"/>
  <c r="AE122" i="2"/>
  <c r="CZ121" i="2"/>
  <c r="CY121" i="2"/>
  <c r="DD120" i="2"/>
  <c r="BP123" i="2"/>
  <c r="BO123" i="2"/>
  <c r="DB120" i="2"/>
  <c r="BT122" i="2"/>
  <c r="BR122" i="2"/>
  <c r="T123" i="2"/>
  <c r="AD122" i="2"/>
  <c r="AC122" i="2"/>
  <c r="AG122" i="2"/>
  <c r="U122" i="2"/>
  <c r="V122" i="2"/>
  <c r="BD124" i="2"/>
  <c r="BQ123" i="2"/>
  <c r="BN123" i="2"/>
  <c r="BM123" i="2"/>
  <c r="BF123" i="2"/>
  <c r="BE123" i="2"/>
  <c r="CN122" i="2"/>
  <c r="DA121" i="2"/>
  <c r="CX121" i="2"/>
  <c r="DC121" i="2" s="1"/>
  <c r="CW121" i="2"/>
  <c r="CO121" i="2"/>
  <c r="CP121" i="2"/>
  <c r="AI122" i="2" l="1"/>
  <c r="BS123" i="2"/>
  <c r="BR123" i="2"/>
  <c r="BT123" i="2"/>
  <c r="AE123" i="2"/>
  <c r="AF123" i="2"/>
  <c r="BP124" i="2"/>
  <c r="BO124" i="2"/>
  <c r="CZ122" i="2"/>
  <c r="CY122" i="2"/>
  <c r="DB121" i="2"/>
  <c r="DD121" i="2"/>
  <c r="CN123" i="2"/>
  <c r="CP122" i="2"/>
  <c r="CX122" i="2"/>
  <c r="DA122" i="2"/>
  <c r="CW122" i="2"/>
  <c r="CO122" i="2"/>
  <c r="BD125" i="2"/>
  <c r="BQ124" i="2"/>
  <c r="BN124" i="2"/>
  <c r="BF124" i="2"/>
  <c r="BE124" i="2"/>
  <c r="BM124" i="2"/>
  <c r="T124" i="2"/>
  <c r="AG123" i="2"/>
  <c r="AD123" i="2"/>
  <c r="AC123" i="2"/>
  <c r="U123" i="2"/>
  <c r="AI123" i="2" l="1"/>
  <c r="DC122" i="2"/>
  <c r="BS124" i="2"/>
  <c r="AF124" i="2"/>
  <c r="AE124" i="2"/>
  <c r="CY123" i="2"/>
  <c r="CZ123" i="2"/>
  <c r="BP125" i="2"/>
  <c r="BO125" i="2"/>
  <c r="DD122" i="2"/>
  <c r="DB122" i="2"/>
  <c r="BT124" i="2"/>
  <c r="BR124" i="2"/>
  <c r="T125" i="2"/>
  <c r="AG124" i="2"/>
  <c r="AD124" i="2"/>
  <c r="AC124" i="2"/>
  <c r="V124" i="2"/>
  <c r="U124" i="2"/>
  <c r="BD126" i="2"/>
  <c r="BQ125" i="2"/>
  <c r="BF125" i="2"/>
  <c r="BM125" i="2"/>
  <c r="BE125" i="2"/>
  <c r="BN125" i="2"/>
  <c r="BS125" i="2" s="1"/>
  <c r="CN124" i="2"/>
  <c r="DA123" i="2"/>
  <c r="CX123" i="2"/>
  <c r="DC123" i="2" s="1"/>
  <c r="CP123" i="2"/>
  <c r="CO123" i="2"/>
  <c r="CW123" i="2"/>
  <c r="AI124" i="2" l="1"/>
  <c r="AF125" i="2"/>
  <c r="AE125" i="2"/>
  <c r="BR125" i="2"/>
  <c r="BP126" i="2"/>
  <c r="BO126" i="2"/>
  <c r="DB123" i="2"/>
  <c r="CZ124" i="2"/>
  <c r="CY124" i="2"/>
  <c r="DD123" i="2"/>
  <c r="BT125" i="2"/>
  <c r="CN125" i="2"/>
  <c r="DA124" i="2"/>
  <c r="CX124" i="2"/>
  <c r="CP124" i="2"/>
  <c r="CW124" i="2"/>
  <c r="CO124" i="2"/>
  <c r="BD127" i="2"/>
  <c r="BQ126" i="2"/>
  <c r="BN126" i="2"/>
  <c r="BM126" i="2"/>
  <c r="BF126" i="2"/>
  <c r="BE126" i="2"/>
  <c r="T126" i="2"/>
  <c r="AG125" i="2"/>
  <c r="AD125" i="2"/>
  <c r="AC125" i="2"/>
  <c r="V125" i="2"/>
  <c r="U125" i="2"/>
  <c r="AI125" i="2" l="1"/>
  <c r="BS126" i="2"/>
  <c r="DC124" i="2"/>
  <c r="CZ125" i="2"/>
  <c r="CY125" i="2"/>
  <c r="DD124" i="2"/>
  <c r="BP127" i="2"/>
  <c r="BO127" i="2"/>
  <c r="AF126" i="2"/>
  <c r="AE126" i="2"/>
  <c r="DB124" i="2"/>
  <c r="BT126" i="2"/>
  <c r="BR126" i="2"/>
  <c r="T127" i="2"/>
  <c r="AG126" i="2"/>
  <c r="AD126" i="2"/>
  <c r="V126" i="2"/>
  <c r="U126" i="2"/>
  <c r="AC126" i="2"/>
  <c r="BD128" i="2"/>
  <c r="BQ127" i="2"/>
  <c r="BN127" i="2"/>
  <c r="BM127" i="2"/>
  <c r="BF127" i="2"/>
  <c r="BE127" i="2"/>
  <c r="CN126" i="2"/>
  <c r="DA125" i="2"/>
  <c r="CX125" i="2"/>
  <c r="CW125" i="2"/>
  <c r="CP125" i="2"/>
  <c r="CO125" i="2"/>
  <c r="BS127" i="2" l="1"/>
  <c r="AI126" i="2"/>
  <c r="DC125" i="2"/>
  <c r="AF127" i="2"/>
  <c r="AE127" i="2"/>
  <c r="BR127" i="2"/>
  <c r="BT127" i="2"/>
  <c r="BP128" i="2"/>
  <c r="BO128" i="2"/>
  <c r="CZ126" i="2"/>
  <c r="CY126" i="2"/>
  <c r="DB125" i="2"/>
  <c r="DD125" i="2"/>
  <c r="CN127" i="2"/>
  <c r="DA126" i="2"/>
  <c r="CX126" i="2"/>
  <c r="DC126" i="2" s="1"/>
  <c r="CW126" i="2"/>
  <c r="CP126" i="2"/>
  <c r="CO126" i="2"/>
  <c r="BD129" i="2"/>
  <c r="BN128" i="2"/>
  <c r="BQ128" i="2"/>
  <c r="BM128" i="2"/>
  <c r="BF128" i="2"/>
  <c r="BE128" i="2"/>
  <c r="T128" i="2"/>
  <c r="AD127" i="2"/>
  <c r="U127" i="2"/>
  <c r="AC127" i="2"/>
  <c r="AG127" i="2"/>
  <c r="AI127" i="2" l="1"/>
  <c r="BS128" i="2"/>
  <c r="DD126" i="2"/>
  <c r="CZ127" i="2"/>
  <c r="CY127" i="2"/>
  <c r="BP129" i="2"/>
  <c r="BO129" i="2"/>
  <c r="DB126" i="2"/>
  <c r="AF128" i="2"/>
  <c r="AE128" i="2"/>
  <c r="BT128" i="2"/>
  <c r="BR128" i="2"/>
  <c r="BR129" i="2" s="1"/>
  <c r="T129" i="2"/>
  <c r="AD128" i="2"/>
  <c r="U128" i="2"/>
  <c r="AC128" i="2"/>
  <c r="AG128" i="2"/>
  <c r="BD130" i="2"/>
  <c r="BQ129" i="2"/>
  <c r="BN129" i="2"/>
  <c r="BM129" i="2"/>
  <c r="BF129" i="2"/>
  <c r="BE129" i="2"/>
  <c r="CN128" i="2"/>
  <c r="DA127" i="2"/>
  <c r="CX127" i="2"/>
  <c r="DC127" i="2" s="1"/>
  <c r="CW127" i="2"/>
  <c r="CP127" i="2"/>
  <c r="CO127" i="2"/>
  <c r="BS129" i="2" l="1"/>
  <c r="AI128" i="2"/>
  <c r="CZ128" i="2"/>
  <c r="CY128" i="2"/>
  <c r="AF129" i="2"/>
  <c r="AE129" i="2"/>
  <c r="BP130" i="2"/>
  <c r="BO130" i="2"/>
  <c r="DB127" i="2"/>
  <c r="DD127" i="2"/>
  <c r="BT129" i="2"/>
  <c r="CN129" i="2"/>
  <c r="DA128" i="2"/>
  <c r="CX128" i="2"/>
  <c r="DC128" i="2" s="1"/>
  <c r="CW128" i="2"/>
  <c r="CP128" i="2"/>
  <c r="CO128" i="2"/>
  <c r="BD131" i="2"/>
  <c r="BQ130" i="2"/>
  <c r="BN130" i="2"/>
  <c r="BM130" i="2"/>
  <c r="BF130" i="2"/>
  <c r="BE130" i="2"/>
  <c r="T130" i="2"/>
  <c r="AG129" i="2"/>
  <c r="AC129" i="2"/>
  <c r="V129" i="2"/>
  <c r="U129" i="2"/>
  <c r="AD129" i="2"/>
  <c r="AI129" i="2" l="1"/>
  <c r="BS130" i="2"/>
  <c r="AF130" i="2"/>
  <c r="AE130" i="2"/>
  <c r="CZ129" i="2"/>
  <c r="CY129" i="2"/>
  <c r="BP131" i="2"/>
  <c r="BO131" i="2"/>
  <c r="DD128" i="2"/>
  <c r="DB128" i="2"/>
  <c r="BT130" i="2"/>
  <c r="BR130" i="2"/>
  <c r="T131" i="2"/>
  <c r="AG130" i="2"/>
  <c r="AD130" i="2"/>
  <c r="AC130" i="2"/>
  <c r="U130" i="2"/>
  <c r="BD132" i="2"/>
  <c r="BQ131" i="2"/>
  <c r="BF131" i="2"/>
  <c r="BN131" i="2"/>
  <c r="BE131" i="2"/>
  <c r="BM131" i="2"/>
  <c r="CN130" i="2"/>
  <c r="DA129" i="2"/>
  <c r="CW129" i="2"/>
  <c r="CO129" i="2"/>
  <c r="CP129" i="2"/>
  <c r="CX129" i="2"/>
  <c r="DC129" i="2" s="1"/>
  <c r="AI130" i="2" l="1"/>
  <c r="BS131" i="2"/>
  <c r="BR131" i="2"/>
  <c r="CZ130" i="2"/>
  <c r="CY130" i="2"/>
  <c r="AE131" i="2"/>
  <c r="AF131" i="2"/>
  <c r="BP132" i="2"/>
  <c r="BO132" i="2"/>
  <c r="DB129" i="2"/>
  <c r="DD129" i="2"/>
  <c r="BT131" i="2"/>
  <c r="CN131" i="2"/>
  <c r="DA130" i="2"/>
  <c r="CX130" i="2"/>
  <c r="DC130" i="2" s="1"/>
  <c r="CW130" i="2"/>
  <c r="CP130" i="2"/>
  <c r="CO130" i="2"/>
  <c r="BD133" i="2"/>
  <c r="BQ132" i="2"/>
  <c r="BN132" i="2"/>
  <c r="BF132" i="2"/>
  <c r="BM132" i="2"/>
  <c r="BE132" i="2"/>
  <c r="T132" i="2"/>
  <c r="AG131" i="2"/>
  <c r="AD131" i="2"/>
  <c r="AC131" i="2"/>
  <c r="V131" i="2"/>
  <c r="U131" i="2"/>
  <c r="BS132" i="2" l="1"/>
  <c r="AI131" i="2"/>
  <c r="AF132" i="2"/>
  <c r="AE132" i="2"/>
  <c r="CY131" i="2"/>
  <c r="CZ131" i="2"/>
  <c r="BP133" i="2"/>
  <c r="BO133" i="2"/>
  <c r="DD130" i="2"/>
  <c r="DB130" i="2"/>
  <c r="BT132" i="2"/>
  <c r="BR132" i="2"/>
  <c r="T133" i="2"/>
  <c r="AG132" i="2"/>
  <c r="AD132" i="2"/>
  <c r="AC132" i="2"/>
  <c r="U132" i="2"/>
  <c r="V132" i="2"/>
  <c r="BD134" i="2"/>
  <c r="BQ133" i="2"/>
  <c r="BN133" i="2"/>
  <c r="BF133" i="2"/>
  <c r="BM133" i="2"/>
  <c r="BE133" i="2"/>
  <c r="CN132" i="2"/>
  <c r="CX131" i="2"/>
  <c r="DC131" i="2" s="1"/>
  <c r="DA131" i="2"/>
  <c r="CP131" i="2"/>
  <c r="CO131" i="2"/>
  <c r="CW131" i="2"/>
  <c r="AI132" i="2" l="1"/>
  <c r="BS133" i="2"/>
  <c r="BR133" i="2"/>
  <c r="AF133" i="2"/>
  <c r="AE133" i="2"/>
  <c r="BP134" i="2"/>
  <c r="BO134" i="2"/>
  <c r="CZ132" i="2"/>
  <c r="CY132" i="2"/>
  <c r="DB131" i="2"/>
  <c r="DD131" i="2"/>
  <c r="BT133" i="2"/>
  <c r="CN133" i="2"/>
  <c r="CX132" i="2"/>
  <c r="DA132" i="2"/>
  <c r="CP132" i="2"/>
  <c r="CW132" i="2"/>
  <c r="CO132" i="2"/>
  <c r="BD135" i="2"/>
  <c r="BQ134" i="2"/>
  <c r="BN134" i="2"/>
  <c r="BM134" i="2"/>
  <c r="BF134" i="2"/>
  <c r="BE134" i="2"/>
  <c r="T134" i="2"/>
  <c r="AG133" i="2"/>
  <c r="AD133" i="2"/>
  <c r="AC133" i="2"/>
  <c r="U133" i="2"/>
  <c r="AI133" i="2" l="1"/>
  <c r="BS134" i="2"/>
  <c r="DC132" i="2"/>
  <c r="CZ133" i="2"/>
  <c r="CY133" i="2"/>
  <c r="BT134" i="2"/>
  <c r="BP135" i="2"/>
  <c r="BO135" i="2"/>
  <c r="BR134" i="2"/>
  <c r="AF134" i="2"/>
  <c r="AE134" i="2"/>
  <c r="DD132" i="2"/>
  <c r="DB132" i="2"/>
  <c r="T135" i="2"/>
  <c r="AG134" i="2"/>
  <c r="AD134" i="2"/>
  <c r="V134" i="2"/>
  <c r="U134" i="2"/>
  <c r="AC134" i="2"/>
  <c r="BD136" i="2"/>
  <c r="BQ135" i="2"/>
  <c r="BN135" i="2"/>
  <c r="BM135" i="2"/>
  <c r="BF135" i="2"/>
  <c r="BE135" i="2"/>
  <c r="CN134" i="2"/>
  <c r="DA133" i="2"/>
  <c r="CX133" i="2"/>
  <c r="DC133" i="2" s="1"/>
  <c r="CW133" i="2"/>
  <c r="CP133" i="2"/>
  <c r="CO133" i="2"/>
  <c r="BS135" i="2" l="1"/>
  <c r="AI134" i="2"/>
  <c r="AF135" i="2"/>
  <c r="AE135" i="2"/>
  <c r="BP136" i="2"/>
  <c r="BO136" i="2"/>
  <c r="CZ134" i="2"/>
  <c r="CY134" i="2"/>
  <c r="DB133" i="2"/>
  <c r="DD133" i="2"/>
  <c r="BR135" i="2"/>
  <c r="BT135" i="2"/>
  <c r="CN135" i="2"/>
  <c r="CX134" i="2"/>
  <c r="DC134" i="2" s="1"/>
  <c r="CW134" i="2"/>
  <c r="CP134" i="2"/>
  <c r="CO134" i="2"/>
  <c r="DA134" i="2"/>
  <c r="BD137" i="2"/>
  <c r="BN136" i="2"/>
  <c r="BQ136" i="2"/>
  <c r="BM136" i="2"/>
  <c r="BF136" i="2"/>
  <c r="BE136" i="2"/>
  <c r="T136" i="2"/>
  <c r="AG135" i="2"/>
  <c r="AD135" i="2"/>
  <c r="V135" i="2"/>
  <c r="U135" i="2"/>
  <c r="AC135" i="2"/>
  <c r="AI135" i="2" l="1"/>
  <c r="BS136" i="2"/>
  <c r="CZ135" i="2"/>
  <c r="CY135" i="2"/>
  <c r="BP137" i="2"/>
  <c r="BO137" i="2"/>
  <c r="AF136" i="2"/>
  <c r="AE136" i="2"/>
  <c r="DD134" i="2"/>
  <c r="DB134" i="2"/>
  <c r="BT136" i="2"/>
  <c r="BR136" i="2"/>
  <c r="T137" i="2"/>
  <c r="AG136" i="2"/>
  <c r="U136" i="2"/>
  <c r="AD136" i="2"/>
  <c r="AC136" i="2"/>
  <c r="BD138" i="2"/>
  <c r="BN137" i="2"/>
  <c r="BS137" i="2" s="1"/>
  <c r="BQ137" i="2"/>
  <c r="BM137" i="2"/>
  <c r="BF137" i="2"/>
  <c r="BE137" i="2"/>
  <c r="CN136" i="2"/>
  <c r="DA135" i="2"/>
  <c r="CX135" i="2"/>
  <c r="DC135" i="2" s="1"/>
  <c r="CW135" i="2"/>
  <c r="CP135" i="2"/>
  <c r="CO135" i="2"/>
  <c r="AI136" i="2" l="1"/>
  <c r="AF137" i="2"/>
  <c r="AE137" i="2"/>
  <c r="BP138" i="2"/>
  <c r="BO138" i="2"/>
  <c r="CZ136" i="2"/>
  <c r="CY136" i="2"/>
  <c r="DB135" i="2"/>
  <c r="DD135" i="2"/>
  <c r="BR137" i="2"/>
  <c r="BR138" i="2" s="1"/>
  <c r="BT137" i="2"/>
  <c r="CN137" i="2"/>
  <c r="DA136" i="2"/>
  <c r="CX136" i="2"/>
  <c r="DC136" i="2" s="1"/>
  <c r="CW136" i="2"/>
  <c r="CP136" i="2"/>
  <c r="CO136" i="2"/>
  <c r="BD139" i="2"/>
  <c r="BQ138" i="2"/>
  <c r="BN138" i="2"/>
  <c r="BS138" i="2" s="1"/>
  <c r="BM138" i="2"/>
  <c r="BF138" i="2"/>
  <c r="BE138" i="2"/>
  <c r="T138" i="2"/>
  <c r="AG137" i="2"/>
  <c r="AC137" i="2"/>
  <c r="U137" i="2"/>
  <c r="AD137" i="2"/>
  <c r="V137" i="2"/>
  <c r="AI137" i="2" l="1"/>
  <c r="CZ137" i="2"/>
  <c r="CY137" i="2"/>
  <c r="BP139" i="2"/>
  <c r="BO139" i="2"/>
  <c r="AF138" i="2"/>
  <c r="AE138" i="2"/>
  <c r="DD136" i="2"/>
  <c r="DB136" i="2"/>
  <c r="BT138" i="2"/>
  <c r="T139" i="2"/>
  <c r="AD138" i="2"/>
  <c r="AC138" i="2"/>
  <c r="AG138" i="2"/>
  <c r="U138" i="2"/>
  <c r="BD140" i="2"/>
  <c r="BQ139" i="2"/>
  <c r="BN139" i="2"/>
  <c r="BS139" i="2" s="1"/>
  <c r="BM139" i="2"/>
  <c r="BF139" i="2"/>
  <c r="BE139" i="2"/>
  <c r="CN138" i="2"/>
  <c r="DA137" i="2"/>
  <c r="CX137" i="2"/>
  <c r="DC137" i="2" s="1"/>
  <c r="CW137" i="2"/>
  <c r="CO137" i="2"/>
  <c r="CP137" i="2"/>
  <c r="AI138" i="2" l="1"/>
  <c r="BT139" i="2"/>
  <c r="AE139" i="2"/>
  <c r="AF139" i="2"/>
  <c r="CZ138" i="2"/>
  <c r="CY138" i="2"/>
  <c r="BP140" i="2"/>
  <c r="BO140" i="2"/>
  <c r="DB137" i="2"/>
  <c r="DD137" i="2"/>
  <c r="BR139" i="2"/>
  <c r="CN139" i="2"/>
  <c r="DA138" i="2"/>
  <c r="CX138" i="2"/>
  <c r="DC138" i="2" s="1"/>
  <c r="CW138" i="2"/>
  <c r="CP138" i="2"/>
  <c r="CO138" i="2"/>
  <c r="BD141" i="2"/>
  <c r="BQ140" i="2"/>
  <c r="BN140" i="2"/>
  <c r="BF140" i="2"/>
  <c r="BM140" i="2"/>
  <c r="BE140" i="2"/>
  <c r="T140" i="2"/>
  <c r="AG139" i="2"/>
  <c r="AD139" i="2"/>
  <c r="AC139" i="2"/>
  <c r="V139" i="2"/>
  <c r="U139" i="2"/>
  <c r="AI139" i="2" l="1"/>
  <c r="BS140" i="2"/>
  <c r="BR140" i="2"/>
  <c r="AF140" i="2"/>
  <c r="AE140" i="2"/>
  <c r="CY139" i="2"/>
  <c r="CZ139" i="2"/>
  <c r="BP141" i="2"/>
  <c r="BO141" i="2"/>
  <c r="DD138" i="2"/>
  <c r="DB138" i="2"/>
  <c r="BT140" i="2"/>
  <c r="T141" i="2"/>
  <c r="AG140" i="2"/>
  <c r="AD140" i="2"/>
  <c r="AC140" i="2"/>
  <c r="U140" i="2"/>
  <c r="V140" i="2"/>
  <c r="BD142" i="2"/>
  <c r="BQ141" i="2"/>
  <c r="BF141" i="2"/>
  <c r="BN141" i="2"/>
  <c r="BM141" i="2"/>
  <c r="BE141" i="2"/>
  <c r="CN140" i="2"/>
  <c r="DA139" i="2"/>
  <c r="CX139" i="2"/>
  <c r="DC139" i="2" s="1"/>
  <c r="CP139" i="2"/>
  <c r="CO139" i="2"/>
  <c r="CW139" i="2"/>
  <c r="AI140" i="2" l="1"/>
  <c r="BS141" i="2"/>
  <c r="AF141" i="2"/>
  <c r="AE141" i="2"/>
  <c r="BR141" i="2"/>
  <c r="BT141" i="2"/>
  <c r="BP142" i="2"/>
  <c r="BO142" i="2"/>
  <c r="CZ140" i="2"/>
  <c r="CY140" i="2"/>
  <c r="DB139" i="2"/>
  <c r="DD139" i="2"/>
  <c r="CN141" i="2"/>
  <c r="DA140" i="2"/>
  <c r="CX140" i="2"/>
  <c r="CP140" i="2"/>
  <c r="CW140" i="2"/>
  <c r="CO140" i="2"/>
  <c r="BD143" i="2"/>
  <c r="BQ142" i="2"/>
  <c r="BN142" i="2"/>
  <c r="BM142" i="2"/>
  <c r="BF142" i="2"/>
  <c r="BE142" i="2"/>
  <c r="T142" i="2"/>
  <c r="AG141" i="2"/>
  <c r="AD141" i="2"/>
  <c r="AC141" i="2"/>
  <c r="V141" i="2"/>
  <c r="U141" i="2"/>
  <c r="AI141" i="2" l="1"/>
  <c r="BS142" i="2"/>
  <c r="DC140" i="2"/>
  <c r="DD140" i="2"/>
  <c r="DB140" i="2"/>
  <c r="CZ141" i="2"/>
  <c r="CY141" i="2"/>
  <c r="BP143" i="2"/>
  <c r="BO143" i="2"/>
  <c r="AF142" i="2"/>
  <c r="AE142" i="2"/>
  <c r="BT142" i="2"/>
  <c r="BR142" i="2"/>
  <c r="T143" i="2"/>
  <c r="AG142" i="2"/>
  <c r="AD142" i="2"/>
  <c r="V142" i="2"/>
  <c r="U142" i="2"/>
  <c r="AC142" i="2"/>
  <c r="BD144" i="2"/>
  <c r="BQ143" i="2"/>
  <c r="BN143" i="2"/>
  <c r="BM143" i="2"/>
  <c r="BF143" i="2"/>
  <c r="BE143" i="2"/>
  <c r="CN142" i="2"/>
  <c r="DA141" i="2"/>
  <c r="CX141" i="2"/>
  <c r="DC141" i="2" s="1"/>
  <c r="CW141" i="2"/>
  <c r="CP141" i="2"/>
  <c r="CO141" i="2"/>
  <c r="AI142" i="2" l="1"/>
  <c r="BS143" i="2"/>
  <c r="BR143" i="2"/>
  <c r="AF143" i="2"/>
  <c r="AE143" i="2"/>
  <c r="BP144" i="2"/>
  <c r="BO144" i="2"/>
  <c r="CZ142" i="2"/>
  <c r="CY142" i="2"/>
  <c r="DB141" i="2"/>
  <c r="DD141" i="2"/>
  <c r="BT143" i="2"/>
  <c r="CN143" i="2"/>
  <c r="DA142" i="2"/>
  <c r="CX142" i="2"/>
  <c r="DC142" i="2" s="1"/>
  <c r="CW142" i="2"/>
  <c r="CP142" i="2"/>
  <c r="CO142" i="2"/>
  <c r="BD145" i="2"/>
  <c r="BN144" i="2"/>
  <c r="BM144" i="2"/>
  <c r="BF144" i="2"/>
  <c r="BQ144" i="2"/>
  <c r="BE144" i="2"/>
  <c r="T144" i="2"/>
  <c r="AG143" i="2"/>
  <c r="AD143" i="2"/>
  <c r="AC143" i="2"/>
  <c r="U143" i="2"/>
  <c r="AI143" i="2" l="1"/>
  <c r="BS144" i="2"/>
  <c r="BT144" i="2"/>
  <c r="AF144" i="2"/>
  <c r="AE144" i="2"/>
  <c r="CZ143" i="2"/>
  <c r="CY143" i="2"/>
  <c r="BP145" i="2"/>
  <c r="BO145" i="2"/>
  <c r="DD142" i="2"/>
  <c r="DB142" i="2"/>
  <c r="BR144" i="2"/>
  <c r="T145" i="2"/>
  <c r="AG144" i="2"/>
  <c r="AC144" i="2"/>
  <c r="V144" i="2"/>
  <c r="U144" i="2"/>
  <c r="AD144" i="2"/>
  <c r="BD146" i="2"/>
  <c r="BN145" i="2"/>
  <c r="BM145" i="2"/>
  <c r="BF145" i="2"/>
  <c r="BQ145" i="2"/>
  <c r="BE145" i="2"/>
  <c r="CN144" i="2"/>
  <c r="DA143" i="2"/>
  <c r="CX143" i="2"/>
  <c r="DC143" i="2" s="1"/>
  <c r="CW143" i="2"/>
  <c r="CP143" i="2"/>
  <c r="CO143" i="2"/>
  <c r="AI144" i="2" l="1"/>
  <c r="BS145" i="2"/>
  <c r="CZ144" i="2"/>
  <c r="CY144" i="2"/>
  <c r="AF145" i="2"/>
  <c r="AE145" i="2"/>
  <c r="BP146" i="2"/>
  <c r="BO146" i="2"/>
  <c r="DB143" i="2"/>
  <c r="DD143" i="2"/>
  <c r="BR145" i="2"/>
  <c r="BT145" i="2"/>
  <c r="CN145" i="2"/>
  <c r="DA144" i="2"/>
  <c r="CX144" i="2"/>
  <c r="DC144" i="2" s="1"/>
  <c r="CW144" i="2"/>
  <c r="CP144" i="2"/>
  <c r="CO144" i="2"/>
  <c r="BD147" i="2"/>
  <c r="BQ146" i="2"/>
  <c r="BN146" i="2"/>
  <c r="BM146" i="2"/>
  <c r="BF146" i="2"/>
  <c r="BE146" i="2"/>
  <c r="T146" i="2"/>
  <c r="AG145" i="2"/>
  <c r="U145" i="2"/>
  <c r="AC145" i="2"/>
  <c r="V145" i="2"/>
  <c r="AD145" i="2"/>
  <c r="AI145" i="2" l="1"/>
  <c r="BS146" i="2"/>
  <c r="BR146" i="2"/>
  <c r="CZ145" i="2"/>
  <c r="CY145" i="2"/>
  <c r="BP147" i="2"/>
  <c r="BO147" i="2"/>
  <c r="AF146" i="2"/>
  <c r="AE146" i="2"/>
  <c r="DD144" i="2"/>
  <c r="DB144" i="2"/>
  <c r="BT146" i="2"/>
  <c r="T147" i="2"/>
  <c r="AD146" i="2"/>
  <c r="V146" i="2"/>
  <c r="U146" i="2"/>
  <c r="AC146" i="2"/>
  <c r="AG146" i="2"/>
  <c r="BD148" i="2"/>
  <c r="BQ147" i="2"/>
  <c r="BN147" i="2"/>
  <c r="BM147" i="2"/>
  <c r="BE147" i="2"/>
  <c r="BF147" i="2"/>
  <c r="CN146" i="2"/>
  <c r="DA145" i="2"/>
  <c r="CX145" i="2"/>
  <c r="DC145" i="2" s="1"/>
  <c r="CW145" i="2"/>
  <c r="CP145" i="2"/>
  <c r="CO145" i="2"/>
  <c r="BS147" i="2" l="1"/>
  <c r="AI146" i="2"/>
  <c r="BT147" i="2"/>
  <c r="AE147" i="2"/>
  <c r="AF147" i="2"/>
  <c r="BR147" i="2"/>
  <c r="BP148" i="2"/>
  <c r="BO148" i="2"/>
  <c r="CZ146" i="2"/>
  <c r="CY146" i="2"/>
  <c r="DB145" i="2"/>
  <c r="DD145" i="2"/>
  <c r="CN147" i="2"/>
  <c r="DA146" i="2"/>
  <c r="CX146" i="2"/>
  <c r="CP146" i="2"/>
  <c r="CW146" i="2"/>
  <c r="CO146" i="2"/>
  <c r="BD149" i="2"/>
  <c r="BQ148" i="2"/>
  <c r="BF148" i="2"/>
  <c r="BM148" i="2"/>
  <c r="BN148" i="2"/>
  <c r="BS148" i="2" s="1"/>
  <c r="BE148" i="2"/>
  <c r="T148" i="2"/>
  <c r="AG147" i="2"/>
  <c r="AD147" i="2"/>
  <c r="AC147" i="2"/>
  <c r="V147" i="2"/>
  <c r="U147" i="2"/>
  <c r="AI147" i="2" l="1"/>
  <c r="DC146" i="2"/>
  <c r="AF148" i="2"/>
  <c r="AE148" i="2"/>
  <c r="CY147" i="2"/>
  <c r="CZ147" i="2"/>
  <c r="DD146" i="2"/>
  <c r="BP149" i="2"/>
  <c r="BO149" i="2"/>
  <c r="DB146" i="2"/>
  <c r="BT148" i="2"/>
  <c r="BR148" i="2"/>
  <c r="T149" i="2"/>
  <c r="AG148" i="2"/>
  <c r="AD148" i="2"/>
  <c r="AC148" i="2"/>
  <c r="V148" i="2"/>
  <c r="U148" i="2"/>
  <c r="BD150" i="2"/>
  <c r="BQ149" i="2"/>
  <c r="BF149" i="2"/>
  <c r="BM149" i="2"/>
  <c r="BE149" i="2"/>
  <c r="BN149" i="2"/>
  <c r="BS149" i="2" s="1"/>
  <c r="CN148" i="2"/>
  <c r="CX147" i="2"/>
  <c r="DC147" i="2" s="1"/>
  <c r="DA147" i="2"/>
  <c r="CP147" i="2"/>
  <c r="CO147" i="2"/>
  <c r="CW147" i="2"/>
  <c r="AI148" i="2" l="1"/>
  <c r="AF149" i="2"/>
  <c r="AE149" i="2"/>
  <c r="BR149" i="2"/>
  <c r="BP150" i="2"/>
  <c r="BO150" i="2"/>
  <c r="CZ148" i="2"/>
  <c r="CY148" i="2"/>
  <c r="DB147" i="2"/>
  <c r="DD147" i="2"/>
  <c r="BT149" i="2"/>
  <c r="CN149" i="2"/>
  <c r="CX148" i="2"/>
  <c r="DA148" i="2"/>
  <c r="CP148" i="2"/>
  <c r="CW148" i="2"/>
  <c r="CO148" i="2"/>
  <c r="BD151" i="2"/>
  <c r="BQ150" i="2"/>
  <c r="BN150" i="2"/>
  <c r="BM150" i="2"/>
  <c r="BF150" i="2"/>
  <c r="BE150" i="2"/>
  <c r="T150" i="2"/>
  <c r="AG149" i="2"/>
  <c r="AD149" i="2"/>
  <c r="AC149" i="2"/>
  <c r="V149" i="2"/>
  <c r="U149" i="2"/>
  <c r="AI149" i="2" l="1"/>
  <c r="BS150" i="2"/>
  <c r="DC148" i="2"/>
  <c r="CZ149" i="2"/>
  <c r="CY149" i="2"/>
  <c r="BP151" i="2"/>
  <c r="BO151" i="2"/>
  <c r="AF150" i="2"/>
  <c r="AE150" i="2"/>
  <c r="DD148" i="2"/>
  <c r="DB148" i="2"/>
  <c r="BT150" i="2"/>
  <c r="BR150" i="2"/>
  <c r="T151" i="2"/>
  <c r="AG150" i="2"/>
  <c r="AD150" i="2"/>
  <c r="V150" i="2"/>
  <c r="U150" i="2"/>
  <c r="AC150" i="2"/>
  <c r="BD152" i="2"/>
  <c r="BQ151" i="2"/>
  <c r="BN151" i="2"/>
  <c r="BS151" i="2" s="1"/>
  <c r="BM151" i="2"/>
  <c r="BF151" i="2"/>
  <c r="BE151" i="2"/>
  <c r="CN150" i="2"/>
  <c r="DA149" i="2"/>
  <c r="CX149" i="2"/>
  <c r="DC149" i="2" s="1"/>
  <c r="CW149" i="2"/>
  <c r="CP149" i="2"/>
  <c r="CO149" i="2"/>
  <c r="AI150" i="2" l="1"/>
  <c r="BR151" i="2"/>
  <c r="AF151" i="2"/>
  <c r="AE151" i="2"/>
  <c r="BO152" i="2"/>
  <c r="BP152" i="2"/>
  <c r="DB149" i="2"/>
  <c r="CZ150" i="2"/>
  <c r="CY150" i="2"/>
  <c r="DD149" i="2"/>
  <c r="BT151" i="2"/>
  <c r="CN151" i="2"/>
  <c r="CX150" i="2"/>
  <c r="DA150" i="2"/>
  <c r="CW150" i="2"/>
  <c r="CP150" i="2"/>
  <c r="CO150" i="2"/>
  <c r="BD153" i="2"/>
  <c r="BQ152" i="2"/>
  <c r="BN152" i="2"/>
  <c r="BM152" i="2"/>
  <c r="BF152" i="2"/>
  <c r="BE152" i="2"/>
  <c r="T152" i="2"/>
  <c r="AD151" i="2"/>
  <c r="AC151" i="2"/>
  <c r="V151" i="2"/>
  <c r="U151" i="2"/>
  <c r="AG151" i="2"/>
  <c r="AI151" i="2" l="1"/>
  <c r="DC150" i="2"/>
  <c r="BS152" i="2"/>
  <c r="BT152" i="2"/>
  <c r="CZ151" i="2"/>
  <c r="CY151" i="2"/>
  <c r="BP153" i="2"/>
  <c r="BO153" i="2"/>
  <c r="BR152" i="2"/>
  <c r="AF152" i="2"/>
  <c r="AE152" i="2"/>
  <c r="DD150" i="2"/>
  <c r="DB150" i="2"/>
  <c r="T153" i="2"/>
  <c r="AG152" i="2"/>
  <c r="AD152" i="2"/>
  <c r="AC152" i="2"/>
  <c r="V152" i="2"/>
  <c r="U152" i="2"/>
  <c r="BD154" i="2"/>
  <c r="BQ153" i="2"/>
  <c r="BN153" i="2"/>
  <c r="BM153" i="2"/>
  <c r="BF153" i="2"/>
  <c r="BE153" i="2"/>
  <c r="CN152" i="2"/>
  <c r="DA151" i="2"/>
  <c r="CX151" i="2"/>
  <c r="DC151" i="2" s="1"/>
  <c r="CW151" i="2"/>
  <c r="CP151" i="2"/>
  <c r="CO151" i="2"/>
  <c r="BS153" i="2" l="1"/>
  <c r="AI152" i="2"/>
  <c r="DB151" i="2"/>
  <c r="CZ152" i="2"/>
  <c r="CY152" i="2"/>
  <c r="AF153" i="2"/>
  <c r="AE153" i="2"/>
  <c r="BO154" i="2"/>
  <c r="BP154" i="2"/>
  <c r="DD151" i="2"/>
  <c r="BR153" i="2"/>
  <c r="BT153" i="2"/>
  <c r="CN153" i="2"/>
  <c r="DA152" i="2"/>
  <c r="CX152" i="2"/>
  <c r="DC152" i="2" s="1"/>
  <c r="CW152" i="2"/>
  <c r="CP152" i="2"/>
  <c r="CO152" i="2"/>
  <c r="BD155" i="2"/>
  <c r="BQ154" i="2"/>
  <c r="BN154" i="2"/>
  <c r="BM154" i="2"/>
  <c r="BE154" i="2"/>
  <c r="BF154" i="2"/>
  <c r="T154" i="2"/>
  <c r="AG153" i="2"/>
  <c r="AD153" i="2"/>
  <c r="AC153" i="2"/>
  <c r="U153" i="2"/>
  <c r="BS154" i="2" l="1"/>
  <c r="AI153" i="2"/>
  <c r="AF154" i="2"/>
  <c r="AE154" i="2"/>
  <c r="CZ153" i="2"/>
  <c r="CY153" i="2"/>
  <c r="BP155" i="2"/>
  <c r="BO155" i="2"/>
  <c r="BR154" i="2"/>
  <c r="DD152" i="2"/>
  <c r="DB152" i="2"/>
  <c r="BT154" i="2"/>
  <c r="T155" i="2"/>
  <c r="AD154" i="2"/>
  <c r="AG154" i="2"/>
  <c r="AC154" i="2"/>
  <c r="V154" i="2"/>
  <c r="U154" i="2"/>
  <c r="BD156" i="2"/>
  <c r="BQ155" i="2"/>
  <c r="BN155" i="2"/>
  <c r="BM155" i="2"/>
  <c r="BF155" i="2"/>
  <c r="BE155" i="2"/>
  <c r="CN154" i="2"/>
  <c r="DA153" i="2"/>
  <c r="CX153" i="2"/>
  <c r="DC153" i="2" s="1"/>
  <c r="CW153" i="2"/>
  <c r="CP153" i="2"/>
  <c r="CO153" i="2"/>
  <c r="AI154" i="2" l="1"/>
  <c r="BS155" i="2"/>
  <c r="AE155" i="2"/>
  <c r="AF155" i="2"/>
  <c r="BR155" i="2"/>
  <c r="BT155" i="2"/>
  <c r="BP156" i="2"/>
  <c r="BO156" i="2"/>
  <c r="CZ154" i="2"/>
  <c r="CY154" i="2"/>
  <c r="DB153" i="2"/>
  <c r="DD153" i="2"/>
  <c r="CN155" i="2"/>
  <c r="DA154" i="2"/>
  <c r="CP154" i="2"/>
  <c r="CX154" i="2"/>
  <c r="CO154" i="2"/>
  <c r="CW154" i="2"/>
  <c r="BD157" i="2"/>
  <c r="BQ156" i="2"/>
  <c r="BN156" i="2"/>
  <c r="BF156" i="2"/>
  <c r="BE156" i="2"/>
  <c r="BM156" i="2"/>
  <c r="T156" i="2"/>
  <c r="AG155" i="2"/>
  <c r="AD155" i="2"/>
  <c r="AC155" i="2"/>
  <c r="V155" i="2"/>
  <c r="U155" i="2"/>
  <c r="AI155" i="2" l="1"/>
  <c r="BS156" i="2"/>
  <c r="DC154" i="2"/>
  <c r="DD154" i="2"/>
  <c r="CY155" i="2"/>
  <c r="CZ155" i="2"/>
  <c r="BP157" i="2"/>
  <c r="BO157" i="2"/>
  <c r="AF156" i="2"/>
  <c r="AE156" i="2"/>
  <c r="DB154" i="2"/>
  <c r="BT156" i="2"/>
  <c r="BR156" i="2"/>
  <c r="T157" i="2"/>
  <c r="AG156" i="2"/>
  <c r="AD156" i="2"/>
  <c r="U156" i="2"/>
  <c r="AC156" i="2"/>
  <c r="V156" i="2"/>
  <c r="BD158" i="2"/>
  <c r="BQ157" i="2"/>
  <c r="BF157" i="2"/>
  <c r="BN157" i="2"/>
  <c r="BS157" i="2" s="1"/>
  <c r="BM157" i="2"/>
  <c r="BE157" i="2"/>
  <c r="CN156" i="2"/>
  <c r="DA155" i="2"/>
  <c r="CX155" i="2"/>
  <c r="DC155" i="2" s="1"/>
  <c r="CP155" i="2"/>
  <c r="CO155" i="2"/>
  <c r="CW155" i="2"/>
  <c r="AI156" i="2" l="1"/>
  <c r="AF157" i="2"/>
  <c r="AE157" i="2"/>
  <c r="BR157" i="2"/>
  <c r="BP158" i="2"/>
  <c r="BO158" i="2"/>
  <c r="CZ156" i="2"/>
  <c r="CY156" i="2"/>
  <c r="DB155" i="2"/>
  <c r="DD155" i="2"/>
  <c r="BT157" i="2"/>
  <c r="BD159" i="2"/>
  <c r="BQ158" i="2"/>
  <c r="BN158" i="2"/>
  <c r="BS158" i="2" s="1"/>
  <c r="BM158" i="2"/>
  <c r="BF158" i="2"/>
  <c r="BE158" i="2"/>
  <c r="CN157" i="2"/>
  <c r="DA156" i="2"/>
  <c r="CX156" i="2"/>
  <c r="DC156" i="2" s="1"/>
  <c r="CP156" i="2"/>
  <c r="CW156" i="2"/>
  <c r="CO156" i="2"/>
  <c r="T158" i="2"/>
  <c r="AG157" i="2"/>
  <c r="AD157" i="2"/>
  <c r="AC157" i="2"/>
  <c r="V157" i="2"/>
  <c r="U157" i="2"/>
  <c r="AI157" i="2" l="1"/>
  <c r="BP159" i="2"/>
  <c r="BO159" i="2"/>
  <c r="DD156" i="2"/>
  <c r="CZ157" i="2"/>
  <c r="CY157" i="2"/>
  <c r="AF158" i="2"/>
  <c r="AE158" i="2"/>
  <c r="DB156" i="2"/>
  <c r="BT158" i="2"/>
  <c r="BR158" i="2"/>
  <c r="T159" i="2"/>
  <c r="AG158" i="2"/>
  <c r="AD158" i="2"/>
  <c r="V158" i="2"/>
  <c r="U158" i="2"/>
  <c r="AC158" i="2"/>
  <c r="CN158" i="2"/>
  <c r="DA157" i="2"/>
  <c r="CX157" i="2"/>
  <c r="CW157" i="2"/>
  <c r="CP157" i="2"/>
  <c r="CO157" i="2"/>
  <c r="BD160" i="2"/>
  <c r="BQ159" i="2"/>
  <c r="BN159" i="2"/>
  <c r="BS159" i="2" s="1"/>
  <c r="BM159" i="2"/>
  <c r="BF159" i="2"/>
  <c r="BE159" i="2"/>
  <c r="AI158" i="2" l="1"/>
  <c r="DC157" i="2"/>
  <c r="BR159" i="2"/>
  <c r="AF159" i="2"/>
  <c r="AE159" i="2"/>
  <c r="DB157" i="2"/>
  <c r="CZ158" i="2"/>
  <c r="CY158" i="2"/>
  <c r="BO160" i="2"/>
  <c r="BP160" i="2"/>
  <c r="DD157" i="2"/>
  <c r="BT159" i="2"/>
  <c r="BD161" i="2"/>
  <c r="BN160" i="2"/>
  <c r="BS160" i="2" s="1"/>
  <c r="BQ160" i="2"/>
  <c r="BM160" i="2"/>
  <c r="BF160" i="2"/>
  <c r="BE160" i="2"/>
  <c r="CN159" i="2"/>
  <c r="DA158" i="2"/>
  <c r="CX158" i="2"/>
  <c r="CW158" i="2"/>
  <c r="CP158" i="2"/>
  <c r="CO158" i="2"/>
  <c r="T160" i="2"/>
  <c r="AG159" i="2"/>
  <c r="AD159" i="2"/>
  <c r="AC159" i="2"/>
  <c r="V159" i="2"/>
  <c r="U159" i="2"/>
  <c r="DC158" i="2" l="1"/>
  <c r="AI159" i="2"/>
  <c r="AF160" i="2"/>
  <c r="AE160" i="2"/>
  <c r="BP161" i="2"/>
  <c r="BO161" i="2"/>
  <c r="CZ159" i="2"/>
  <c r="CY159" i="2"/>
  <c r="DD158" i="2"/>
  <c r="DB158" i="2"/>
  <c r="BT160" i="2"/>
  <c r="BR160" i="2"/>
  <c r="T161" i="2"/>
  <c r="AG160" i="2"/>
  <c r="AC160" i="2"/>
  <c r="AD160" i="2"/>
  <c r="V160" i="2"/>
  <c r="U160" i="2"/>
  <c r="CN160" i="2"/>
  <c r="DA159" i="2"/>
  <c r="CX159" i="2"/>
  <c r="CW159" i="2"/>
  <c r="CP159" i="2"/>
  <c r="CO159" i="2"/>
  <c r="BD162" i="2"/>
  <c r="BN161" i="2"/>
  <c r="BQ161" i="2"/>
  <c r="BM161" i="2"/>
  <c r="BF161" i="2"/>
  <c r="BE161" i="2"/>
  <c r="AI160" i="2" l="1"/>
  <c r="BS161" i="2"/>
  <c r="DC159" i="2"/>
  <c r="BR161" i="2"/>
  <c r="AF161" i="2"/>
  <c r="AE161" i="2"/>
  <c r="BT161" i="2"/>
  <c r="CZ160" i="2"/>
  <c r="CY160" i="2"/>
  <c r="BO162" i="2"/>
  <c r="BP162" i="2"/>
  <c r="DB159" i="2"/>
  <c r="DD159" i="2"/>
  <c r="CN161" i="2"/>
  <c r="DA160" i="2"/>
  <c r="CX160" i="2"/>
  <c r="DC160" i="2" s="1"/>
  <c r="CW160" i="2"/>
  <c r="CP160" i="2"/>
  <c r="CO160" i="2"/>
  <c r="BD163" i="2"/>
  <c r="BQ162" i="2"/>
  <c r="BN162" i="2"/>
  <c r="BM162" i="2"/>
  <c r="BF162" i="2"/>
  <c r="BE162" i="2"/>
  <c r="T162" i="2"/>
  <c r="AG161" i="2"/>
  <c r="AC161" i="2"/>
  <c r="U161" i="2"/>
  <c r="AD161" i="2"/>
  <c r="AI161" i="2" l="1"/>
  <c r="BS162" i="2"/>
  <c r="AF162" i="2"/>
  <c r="AE162" i="2"/>
  <c r="CZ161" i="2"/>
  <c r="CY161" i="2"/>
  <c r="BP163" i="2"/>
  <c r="BO163" i="2"/>
  <c r="DD160" i="2"/>
  <c r="DB160" i="2"/>
  <c r="BT162" i="2"/>
  <c r="BR162" i="2"/>
  <c r="T163" i="2"/>
  <c r="AD162" i="2"/>
  <c r="AG162" i="2"/>
  <c r="V162" i="2"/>
  <c r="U162" i="2"/>
  <c r="AC162" i="2"/>
  <c r="BD164" i="2"/>
  <c r="BQ163" i="2"/>
  <c r="BN163" i="2"/>
  <c r="BF163" i="2"/>
  <c r="BM163" i="2"/>
  <c r="BE163" i="2"/>
  <c r="CN162" i="2"/>
  <c r="DA161" i="2"/>
  <c r="CW161" i="2"/>
  <c r="CP161" i="2"/>
  <c r="CO161" i="2"/>
  <c r="CX161" i="2"/>
  <c r="DC161" i="2" s="1"/>
  <c r="AI162" i="2" l="1"/>
  <c r="BS163" i="2"/>
  <c r="BR163" i="2"/>
  <c r="AE163" i="2"/>
  <c r="AF163" i="2"/>
  <c r="BP164" i="2"/>
  <c r="BO164" i="2"/>
  <c r="CZ162" i="2"/>
  <c r="CY162" i="2"/>
  <c r="DB161" i="2"/>
  <c r="DD161" i="2"/>
  <c r="BT163" i="2"/>
  <c r="CN163" i="2"/>
  <c r="DA162" i="2"/>
  <c r="CX162" i="2"/>
  <c r="CW162" i="2"/>
  <c r="CP162" i="2"/>
  <c r="CO162" i="2"/>
  <c r="BD165" i="2"/>
  <c r="BN164" i="2"/>
  <c r="BF164" i="2"/>
  <c r="BQ164" i="2"/>
  <c r="BM164" i="2"/>
  <c r="BE164" i="2"/>
  <c r="T164" i="2"/>
  <c r="AG163" i="2"/>
  <c r="AD163" i="2"/>
  <c r="AC163" i="2"/>
  <c r="U163" i="2"/>
  <c r="DC162" i="2" l="1"/>
  <c r="BS164" i="2"/>
  <c r="AI163" i="2"/>
  <c r="AF164" i="2"/>
  <c r="AE164" i="2"/>
  <c r="CY163" i="2"/>
  <c r="CZ163" i="2"/>
  <c r="BP165" i="2"/>
  <c r="BO165" i="2"/>
  <c r="DD162" i="2"/>
  <c r="DB162" i="2"/>
  <c r="BT164" i="2"/>
  <c r="BR164" i="2"/>
  <c r="T165" i="2"/>
  <c r="AG164" i="2"/>
  <c r="AD164" i="2"/>
  <c r="U164" i="2"/>
  <c r="AC164" i="2"/>
  <c r="V164" i="2"/>
  <c r="BD166" i="2"/>
  <c r="BQ165" i="2"/>
  <c r="BF165" i="2"/>
  <c r="BN165" i="2"/>
  <c r="BM165" i="2"/>
  <c r="BE165" i="2"/>
  <c r="CN164" i="2"/>
  <c r="CX163" i="2"/>
  <c r="DC163" i="2" s="1"/>
  <c r="DA163" i="2"/>
  <c r="CP163" i="2"/>
  <c r="CW163" i="2"/>
  <c r="CO163" i="2"/>
  <c r="AI164" i="2" l="1"/>
  <c r="BS165" i="2"/>
  <c r="AF165" i="2"/>
  <c r="AE165" i="2"/>
  <c r="BR165" i="2"/>
  <c r="BP166" i="2"/>
  <c r="BO166" i="2"/>
  <c r="CZ164" i="2"/>
  <c r="CY164" i="2"/>
  <c r="DB163" i="2"/>
  <c r="DD163" i="2"/>
  <c r="BT165" i="2"/>
  <c r="CN165" i="2"/>
  <c r="CX164" i="2"/>
  <c r="DA164" i="2"/>
  <c r="CP164" i="2"/>
  <c r="CW164" i="2"/>
  <c r="CO164" i="2"/>
  <c r="BD167" i="2"/>
  <c r="BQ166" i="2"/>
  <c r="BN166" i="2"/>
  <c r="BM166" i="2"/>
  <c r="BF166" i="2"/>
  <c r="BE166" i="2"/>
  <c r="T166" i="2"/>
  <c r="AG165" i="2"/>
  <c r="AD165" i="2"/>
  <c r="AC165" i="2"/>
  <c r="V165" i="2"/>
  <c r="U165" i="2"/>
  <c r="AI165" i="2" l="1"/>
  <c r="BS166" i="2"/>
  <c r="DC164" i="2"/>
  <c r="CZ165" i="2"/>
  <c r="CY165" i="2"/>
  <c r="BP167" i="2"/>
  <c r="BO167" i="2"/>
  <c r="AF166" i="2"/>
  <c r="AE166" i="2"/>
  <c r="DD164" i="2"/>
  <c r="DB164" i="2"/>
  <c r="BT166" i="2"/>
  <c r="BR166" i="2"/>
  <c r="BR167" i="2" s="1"/>
  <c r="T167" i="2"/>
  <c r="AG166" i="2"/>
  <c r="AD166" i="2"/>
  <c r="V166" i="2"/>
  <c r="U166" i="2"/>
  <c r="AC166" i="2"/>
  <c r="BD168" i="2"/>
  <c r="BQ167" i="2"/>
  <c r="BN167" i="2"/>
  <c r="BS167" i="2" s="1"/>
  <c r="BM167" i="2"/>
  <c r="BF167" i="2"/>
  <c r="BE167" i="2"/>
  <c r="CN166" i="2"/>
  <c r="DA165" i="2"/>
  <c r="CX165" i="2"/>
  <c r="DC165" i="2" s="1"/>
  <c r="CW165" i="2"/>
  <c r="CP165" i="2"/>
  <c r="CO165" i="2"/>
  <c r="AI166" i="2" l="1"/>
  <c r="AF167" i="2"/>
  <c r="AE167" i="2"/>
  <c r="BT167" i="2"/>
  <c r="DB165" i="2"/>
  <c r="BP168" i="2"/>
  <c r="BO168" i="2"/>
  <c r="CZ166" i="2"/>
  <c r="CY166" i="2"/>
  <c r="DD165" i="2"/>
  <c r="CN167" i="2"/>
  <c r="CX166" i="2"/>
  <c r="CW166" i="2"/>
  <c r="CP166" i="2"/>
  <c r="DA166" i="2"/>
  <c r="CO166" i="2"/>
  <c r="BD169" i="2"/>
  <c r="BN168" i="2"/>
  <c r="BM168" i="2"/>
  <c r="BF168" i="2"/>
  <c r="BQ168" i="2"/>
  <c r="BE168" i="2"/>
  <c r="T168" i="2"/>
  <c r="AG167" i="2"/>
  <c r="AD167" i="2"/>
  <c r="AC167" i="2"/>
  <c r="V167" i="2"/>
  <c r="U167" i="2"/>
  <c r="AI167" i="2" l="1"/>
  <c r="BS168" i="2"/>
  <c r="DC166" i="2"/>
  <c r="AF168" i="2"/>
  <c r="AE168" i="2"/>
  <c r="CZ167" i="2"/>
  <c r="CY167" i="2"/>
  <c r="BP169" i="2"/>
  <c r="BO169" i="2"/>
  <c r="DD166" i="2"/>
  <c r="DB166" i="2"/>
  <c r="BT168" i="2"/>
  <c r="BR168" i="2"/>
  <c r="T169" i="2"/>
  <c r="AC168" i="2"/>
  <c r="U168" i="2"/>
  <c r="AD168" i="2"/>
  <c r="AG168" i="2"/>
  <c r="BD170" i="2"/>
  <c r="BN169" i="2"/>
  <c r="BQ169" i="2"/>
  <c r="BM169" i="2"/>
  <c r="BF169" i="2"/>
  <c r="BE169" i="2"/>
  <c r="CN168" i="2"/>
  <c r="DA167" i="2"/>
  <c r="CX167" i="2"/>
  <c r="DC167" i="2" s="1"/>
  <c r="CW167" i="2"/>
  <c r="CP167" i="2"/>
  <c r="CO167" i="2"/>
  <c r="AI168" i="2" l="1"/>
  <c r="BS169" i="2"/>
  <c r="AF169" i="2"/>
  <c r="AE169" i="2"/>
  <c r="BP170" i="2"/>
  <c r="BO170" i="2"/>
  <c r="DB167" i="2"/>
  <c r="CZ168" i="2"/>
  <c r="CY168" i="2"/>
  <c r="DD167" i="2"/>
  <c r="BR169" i="2"/>
  <c r="BR170" i="2" s="1"/>
  <c r="BT169" i="2"/>
  <c r="CN169" i="2"/>
  <c r="DA168" i="2"/>
  <c r="CX168" i="2"/>
  <c r="CW168" i="2"/>
  <c r="CP168" i="2"/>
  <c r="CO168" i="2"/>
  <c r="BD171" i="2"/>
  <c r="BQ170" i="2"/>
  <c r="BN170" i="2"/>
  <c r="BS170" i="2" s="1"/>
  <c r="BM170" i="2"/>
  <c r="BF170" i="2"/>
  <c r="BE170" i="2"/>
  <c r="T170" i="2"/>
  <c r="AG169" i="2"/>
  <c r="U169" i="2"/>
  <c r="AC169" i="2"/>
  <c r="V169" i="2"/>
  <c r="AD169" i="2"/>
  <c r="AI169" i="2" l="1"/>
  <c r="DC168" i="2"/>
  <c r="CZ169" i="2"/>
  <c r="CY169" i="2"/>
  <c r="BP171" i="2"/>
  <c r="BO171" i="2"/>
  <c r="AF170" i="2"/>
  <c r="AE170" i="2"/>
  <c r="DD168" i="2"/>
  <c r="DB168" i="2"/>
  <c r="BT170" i="2"/>
  <c r="T171" i="2"/>
  <c r="AD170" i="2"/>
  <c r="AG170" i="2"/>
  <c r="AC170" i="2"/>
  <c r="V170" i="2"/>
  <c r="U170" i="2"/>
  <c r="BD172" i="2"/>
  <c r="BQ171" i="2"/>
  <c r="BM171" i="2"/>
  <c r="BF171" i="2"/>
  <c r="BN171" i="2"/>
  <c r="BS171" i="2" s="1"/>
  <c r="BE171" i="2"/>
  <c r="CN170" i="2"/>
  <c r="DA169" i="2"/>
  <c r="CX169" i="2"/>
  <c r="CW169" i="2"/>
  <c r="CO169" i="2"/>
  <c r="CP169" i="2"/>
  <c r="DC169" i="2" l="1"/>
  <c r="AI170" i="2"/>
  <c r="CZ170" i="2"/>
  <c r="CY170" i="2"/>
  <c r="AE171" i="2"/>
  <c r="AF171" i="2"/>
  <c r="BP172" i="2"/>
  <c r="BO172" i="2"/>
  <c r="DB169" i="2"/>
  <c r="DD169" i="2"/>
  <c r="BR171" i="2"/>
  <c r="BT171" i="2"/>
  <c r="CN171" i="2"/>
  <c r="CX170" i="2"/>
  <c r="DC170" i="2" s="1"/>
  <c r="DA170" i="2"/>
  <c r="CW170" i="2"/>
  <c r="CO170" i="2"/>
  <c r="CP170" i="2"/>
  <c r="BD173" i="2"/>
  <c r="BQ172" i="2"/>
  <c r="BF172" i="2"/>
  <c r="BM172" i="2"/>
  <c r="BN172" i="2"/>
  <c r="BS172" i="2" s="1"/>
  <c r="BE172" i="2"/>
  <c r="T172" i="2"/>
  <c r="AG171" i="2"/>
  <c r="AD171" i="2"/>
  <c r="AC171" i="2"/>
  <c r="U171" i="2"/>
  <c r="AI171" i="2" l="1"/>
  <c r="CY171" i="2"/>
  <c r="CZ171" i="2"/>
  <c r="BP173" i="2"/>
  <c r="BO173" i="2"/>
  <c r="AF172" i="2"/>
  <c r="AE172" i="2"/>
  <c r="DD170" i="2"/>
  <c r="DB170" i="2"/>
  <c r="BT172" i="2"/>
  <c r="BR172" i="2"/>
  <c r="T173" i="2"/>
  <c r="AG172" i="2"/>
  <c r="AD172" i="2"/>
  <c r="AC172" i="2"/>
  <c r="V172" i="2"/>
  <c r="U172" i="2"/>
  <c r="BD174" i="2"/>
  <c r="BQ173" i="2"/>
  <c r="BF173" i="2"/>
  <c r="BN173" i="2"/>
  <c r="BS173" i="2" s="1"/>
  <c r="BM173" i="2"/>
  <c r="BE173" i="2"/>
  <c r="CN172" i="2"/>
  <c r="DA171" i="2"/>
  <c r="CX171" i="2"/>
  <c r="DC171" i="2" s="1"/>
  <c r="CP171" i="2"/>
  <c r="CW171" i="2"/>
  <c r="CO171" i="2"/>
  <c r="AI172" i="2" l="1"/>
  <c r="AF173" i="2"/>
  <c r="AE173" i="2"/>
  <c r="BR173" i="2"/>
  <c r="DB171" i="2"/>
  <c r="BP174" i="2"/>
  <c r="BO174" i="2"/>
  <c r="CZ172" i="2"/>
  <c r="CY172" i="2"/>
  <c r="DD171" i="2"/>
  <c r="BT173" i="2"/>
  <c r="CN173" i="2"/>
  <c r="DA172" i="2"/>
  <c r="CX172" i="2"/>
  <c r="CP172" i="2"/>
  <c r="CW172" i="2"/>
  <c r="CO172" i="2"/>
  <c r="BD175" i="2"/>
  <c r="BQ174" i="2"/>
  <c r="BN174" i="2"/>
  <c r="BM174" i="2"/>
  <c r="BF174" i="2"/>
  <c r="BE174" i="2"/>
  <c r="T174" i="2"/>
  <c r="AG173" i="2"/>
  <c r="AD173" i="2"/>
  <c r="AC173" i="2"/>
  <c r="U173" i="2"/>
  <c r="AI173" i="2" l="1"/>
  <c r="BS174" i="2"/>
  <c r="DC172" i="2"/>
  <c r="CZ173" i="2"/>
  <c r="CY173" i="2"/>
  <c r="BP175" i="2"/>
  <c r="BO175" i="2"/>
  <c r="DD172" i="2"/>
  <c r="AF174" i="2"/>
  <c r="AE174" i="2"/>
  <c r="DB172" i="2"/>
  <c r="BT174" i="2"/>
  <c r="BR174" i="2"/>
  <c r="T175" i="2"/>
  <c r="AG174" i="2"/>
  <c r="AD174" i="2"/>
  <c r="V174" i="2"/>
  <c r="U174" i="2"/>
  <c r="AC174" i="2"/>
  <c r="BD176" i="2"/>
  <c r="BQ175" i="2"/>
  <c r="BN175" i="2"/>
  <c r="BS175" i="2" s="1"/>
  <c r="BM175" i="2"/>
  <c r="BF175" i="2"/>
  <c r="BE175" i="2"/>
  <c r="CN174" i="2"/>
  <c r="DA173" i="2"/>
  <c r="CX173" i="2"/>
  <c r="DC173" i="2" s="1"/>
  <c r="CW173" i="2"/>
  <c r="CP173" i="2"/>
  <c r="CO173" i="2"/>
  <c r="AI174" i="2" l="1"/>
  <c r="AF175" i="2"/>
  <c r="AE175" i="2"/>
  <c r="BR175" i="2"/>
  <c r="BP176" i="2"/>
  <c r="BO176" i="2"/>
  <c r="CZ174" i="2"/>
  <c r="CY174" i="2"/>
  <c r="DB173" i="2"/>
  <c r="DD173" i="2"/>
  <c r="BT175" i="2"/>
  <c r="CN175" i="2"/>
  <c r="DA174" i="2"/>
  <c r="CX174" i="2"/>
  <c r="CW174" i="2"/>
  <c r="CP174" i="2"/>
  <c r="CO174" i="2"/>
  <c r="BD177" i="2"/>
  <c r="BQ176" i="2"/>
  <c r="BN176" i="2"/>
  <c r="BM176" i="2"/>
  <c r="BF176" i="2"/>
  <c r="BE176" i="2"/>
  <c r="T176" i="2"/>
  <c r="AG175" i="2"/>
  <c r="AD175" i="2"/>
  <c r="AC175" i="2"/>
  <c r="V175" i="2"/>
  <c r="U175" i="2"/>
  <c r="BS176" i="2" l="1"/>
  <c r="DC174" i="2"/>
  <c r="AI175" i="2"/>
  <c r="BR176" i="2"/>
  <c r="BT176" i="2"/>
  <c r="CZ175" i="2"/>
  <c r="CY175" i="2"/>
  <c r="BP177" i="2"/>
  <c r="BO177" i="2"/>
  <c r="AF176" i="2"/>
  <c r="AE176" i="2"/>
  <c r="DD174" i="2"/>
  <c r="DB174" i="2"/>
  <c r="T177" i="2"/>
  <c r="AG176" i="2"/>
  <c r="AC176" i="2"/>
  <c r="V176" i="2"/>
  <c r="U176" i="2"/>
  <c r="AD176" i="2"/>
  <c r="BD178" i="2"/>
  <c r="BQ177" i="2"/>
  <c r="BN177" i="2"/>
  <c r="BM177" i="2"/>
  <c r="BF177" i="2"/>
  <c r="BE177" i="2"/>
  <c r="CN176" i="2"/>
  <c r="DA175" i="2"/>
  <c r="CX175" i="2"/>
  <c r="CW175" i="2"/>
  <c r="CP175" i="2"/>
  <c r="CO175" i="2"/>
  <c r="AI176" i="2" l="1"/>
  <c r="DC175" i="2"/>
  <c r="BS177" i="2"/>
  <c r="CZ176" i="2"/>
  <c r="CY176" i="2"/>
  <c r="AF177" i="2"/>
  <c r="AE177" i="2"/>
  <c r="BP178" i="2"/>
  <c r="BO178" i="2"/>
  <c r="DB175" i="2"/>
  <c r="DD175" i="2"/>
  <c r="BR177" i="2"/>
  <c r="BT177" i="2"/>
  <c r="CN177" i="2"/>
  <c r="DA176" i="2"/>
  <c r="CX176" i="2"/>
  <c r="DC176" i="2" s="1"/>
  <c r="CW176" i="2"/>
  <c r="CP176" i="2"/>
  <c r="CO176" i="2"/>
  <c r="BD179" i="2"/>
  <c r="BQ178" i="2"/>
  <c r="BN178" i="2"/>
  <c r="BM178" i="2"/>
  <c r="BF178" i="2"/>
  <c r="BE178" i="2"/>
  <c r="T178" i="2"/>
  <c r="AG177" i="2"/>
  <c r="AC177" i="2"/>
  <c r="AD177" i="2"/>
  <c r="U177" i="2"/>
  <c r="BS178" i="2" l="1"/>
  <c r="AI177" i="2"/>
  <c r="CZ177" i="2"/>
  <c r="CY177" i="2"/>
  <c r="BR178" i="2"/>
  <c r="BP179" i="2"/>
  <c r="BO179" i="2"/>
  <c r="AF178" i="2"/>
  <c r="AE178" i="2"/>
  <c r="DD176" i="2"/>
  <c r="DB176" i="2"/>
  <c r="BT178" i="2"/>
  <c r="T179" i="2"/>
  <c r="AD178" i="2"/>
  <c r="AG178" i="2"/>
  <c r="U178" i="2"/>
  <c r="AC178" i="2"/>
  <c r="BD180" i="2"/>
  <c r="BQ179" i="2"/>
  <c r="BN179" i="2"/>
  <c r="BM179" i="2"/>
  <c r="BE179" i="2"/>
  <c r="BF179" i="2"/>
  <c r="CN178" i="2"/>
  <c r="DA177" i="2"/>
  <c r="CX177" i="2"/>
  <c r="DC177" i="2" s="1"/>
  <c r="CW177" i="2"/>
  <c r="CP177" i="2"/>
  <c r="CO177" i="2"/>
  <c r="BS179" i="2" l="1"/>
  <c r="BR179" i="2"/>
  <c r="AE179" i="2"/>
  <c r="AF179" i="2"/>
  <c r="AI178" i="2"/>
  <c r="BT179" i="2"/>
  <c r="BP180" i="2"/>
  <c r="BO180" i="2"/>
  <c r="CZ178" i="2"/>
  <c r="CY178" i="2"/>
  <c r="DB177" i="2"/>
  <c r="DD177" i="2"/>
  <c r="CN179" i="2"/>
  <c r="DA178" i="2"/>
  <c r="CX178" i="2"/>
  <c r="CP178" i="2"/>
  <c r="CW178" i="2"/>
  <c r="CO178" i="2"/>
  <c r="BD181" i="2"/>
  <c r="BQ180" i="2"/>
  <c r="BN180" i="2"/>
  <c r="BF180" i="2"/>
  <c r="BM180" i="2"/>
  <c r="BE180" i="2"/>
  <c r="T180" i="2"/>
  <c r="AG179" i="2"/>
  <c r="AD179" i="2"/>
  <c r="AC179" i="2"/>
  <c r="V179" i="2"/>
  <c r="U179" i="2"/>
  <c r="BS180" i="2" l="1"/>
  <c r="DC178" i="2"/>
  <c r="BP181" i="2"/>
  <c r="BO181" i="2"/>
  <c r="CY179" i="2"/>
  <c r="CZ179" i="2"/>
  <c r="AI179" i="2"/>
  <c r="AF180" i="2"/>
  <c r="AE180" i="2"/>
  <c r="DD178" i="2"/>
  <c r="DB178" i="2"/>
  <c r="BT180" i="2"/>
  <c r="BR180" i="2"/>
  <c r="BR181" i="2" s="1"/>
  <c r="T181" i="2"/>
  <c r="AG180" i="2"/>
  <c r="AD180" i="2"/>
  <c r="U180" i="2"/>
  <c r="AC180" i="2"/>
  <c r="BD182" i="2"/>
  <c r="BQ181" i="2"/>
  <c r="BF181" i="2"/>
  <c r="BN181" i="2"/>
  <c r="BM181" i="2"/>
  <c r="BE181" i="2"/>
  <c r="CN180" i="2"/>
  <c r="CX179" i="2"/>
  <c r="DC179" i="2" s="1"/>
  <c r="DA179" i="2"/>
  <c r="CP179" i="2"/>
  <c r="CW179" i="2"/>
  <c r="CO179" i="2"/>
  <c r="BS181" i="2" l="1"/>
  <c r="AI180" i="2"/>
  <c r="AF181" i="2"/>
  <c r="AE181" i="2"/>
  <c r="BT181" i="2"/>
  <c r="BO182" i="2"/>
  <c r="BP182" i="2"/>
  <c r="CZ180" i="2"/>
  <c r="CY180" i="2"/>
  <c r="DB179" i="2"/>
  <c r="DD179" i="2"/>
  <c r="CN181" i="2"/>
  <c r="CX180" i="2"/>
  <c r="DA180" i="2"/>
  <c r="CP180" i="2"/>
  <c r="CW180" i="2"/>
  <c r="CO180" i="2"/>
  <c r="BD183" i="2"/>
  <c r="BQ182" i="2"/>
  <c r="BN182" i="2"/>
  <c r="BM182" i="2"/>
  <c r="BF182" i="2"/>
  <c r="BE182" i="2"/>
  <c r="T182" i="2"/>
  <c r="AG181" i="2"/>
  <c r="AD181" i="2"/>
  <c r="AC181" i="2"/>
  <c r="V181" i="2"/>
  <c r="U181" i="2"/>
  <c r="AI181" i="2" l="1"/>
  <c r="BS182" i="2"/>
  <c r="DC180" i="2"/>
  <c r="BR182" i="2"/>
  <c r="BP183" i="2"/>
  <c r="BO183" i="2"/>
  <c r="CZ181" i="2"/>
  <c r="CY181" i="2"/>
  <c r="AF182" i="2"/>
  <c r="AE182" i="2"/>
  <c r="DD180" i="2"/>
  <c r="DB180" i="2"/>
  <c r="BT182" i="2"/>
  <c r="T183" i="2"/>
  <c r="AG182" i="2"/>
  <c r="AD182" i="2"/>
  <c r="V182" i="2"/>
  <c r="U182" i="2"/>
  <c r="AC182" i="2"/>
  <c r="BD184" i="2"/>
  <c r="BQ183" i="2"/>
  <c r="BN183" i="2"/>
  <c r="BS183" i="2" s="1"/>
  <c r="BM183" i="2"/>
  <c r="BF183" i="2"/>
  <c r="BE183" i="2"/>
  <c r="CN182" i="2"/>
  <c r="DA181" i="2"/>
  <c r="CX181" i="2"/>
  <c r="CW181" i="2"/>
  <c r="CP181" i="2"/>
  <c r="CO181" i="2"/>
  <c r="AI182" i="2" l="1"/>
  <c r="DC181" i="2"/>
  <c r="AF183" i="2"/>
  <c r="AE183" i="2"/>
  <c r="BO184" i="2"/>
  <c r="BP184" i="2"/>
  <c r="CZ182" i="2"/>
  <c r="CY182" i="2"/>
  <c r="DB181" i="2"/>
  <c r="DD181" i="2"/>
  <c r="BR183" i="2"/>
  <c r="BT183" i="2"/>
  <c r="CN183" i="2"/>
  <c r="CX182" i="2"/>
  <c r="CW182" i="2"/>
  <c r="CP182" i="2"/>
  <c r="CO182" i="2"/>
  <c r="DA182" i="2"/>
  <c r="BD185" i="2"/>
  <c r="BN184" i="2"/>
  <c r="BQ184" i="2"/>
  <c r="BM184" i="2"/>
  <c r="BF184" i="2"/>
  <c r="BE184" i="2"/>
  <c r="T184" i="2"/>
  <c r="AG183" i="2"/>
  <c r="AD183" i="2"/>
  <c r="AC183" i="2"/>
  <c r="U183" i="2"/>
  <c r="AI183" i="2" l="1"/>
  <c r="BS184" i="2"/>
  <c r="DC182" i="2"/>
  <c r="CZ183" i="2"/>
  <c r="CY183" i="2"/>
  <c r="BP185" i="2"/>
  <c r="BO185" i="2"/>
  <c r="AF184" i="2"/>
  <c r="AE184" i="2"/>
  <c r="DD182" i="2"/>
  <c r="DB182" i="2"/>
  <c r="BT184" i="2"/>
  <c r="BR184" i="2"/>
  <c r="BR185" i="2" s="1"/>
  <c r="T185" i="2"/>
  <c r="AG184" i="2"/>
  <c r="AD184" i="2"/>
  <c r="AC184" i="2"/>
  <c r="V184" i="2"/>
  <c r="U184" i="2"/>
  <c r="BD186" i="2"/>
  <c r="BQ185" i="2"/>
  <c r="BN185" i="2"/>
  <c r="BS185" i="2" s="1"/>
  <c r="BM185" i="2"/>
  <c r="BF185" i="2"/>
  <c r="BE185" i="2"/>
  <c r="CN184" i="2"/>
  <c r="DA183" i="2"/>
  <c r="CX183" i="2"/>
  <c r="DC183" i="2" s="1"/>
  <c r="CW183" i="2"/>
  <c r="CP183" i="2"/>
  <c r="CO183" i="2"/>
  <c r="AI184" i="2" l="1"/>
  <c r="AF185" i="2"/>
  <c r="AE185" i="2"/>
  <c r="BT185" i="2"/>
  <c r="BO186" i="2"/>
  <c r="BP186" i="2"/>
  <c r="CZ184" i="2"/>
  <c r="CY184" i="2"/>
  <c r="DB183" i="2"/>
  <c r="DD183" i="2"/>
  <c r="CN185" i="2"/>
  <c r="DA184" i="2"/>
  <c r="CX184" i="2"/>
  <c r="CW184" i="2"/>
  <c r="CP184" i="2"/>
  <c r="CO184" i="2"/>
  <c r="BD187" i="2"/>
  <c r="BQ186" i="2"/>
  <c r="BN186" i="2"/>
  <c r="BM186" i="2"/>
  <c r="BE186" i="2"/>
  <c r="BF186" i="2"/>
  <c r="T186" i="2"/>
  <c r="AG185" i="2"/>
  <c r="AD185" i="2"/>
  <c r="AC185" i="2"/>
  <c r="U185" i="2"/>
  <c r="V185" i="2"/>
  <c r="AI185" i="2" l="1"/>
  <c r="DC184" i="2"/>
  <c r="BS186" i="2"/>
  <c r="AF186" i="2"/>
  <c r="AE186" i="2"/>
  <c r="CZ185" i="2"/>
  <c r="CY185" i="2"/>
  <c r="BP187" i="2"/>
  <c r="BO187" i="2"/>
  <c r="DD184" i="2"/>
  <c r="DB184" i="2"/>
  <c r="BT186" i="2"/>
  <c r="BR186" i="2"/>
  <c r="T187" i="2"/>
  <c r="AD186" i="2"/>
  <c r="AG186" i="2"/>
  <c r="U186" i="2"/>
  <c r="AC186" i="2"/>
  <c r="BD188" i="2"/>
  <c r="BQ187" i="2"/>
  <c r="BN187" i="2"/>
  <c r="BM187" i="2"/>
  <c r="BF187" i="2"/>
  <c r="BE187" i="2"/>
  <c r="CN186" i="2"/>
  <c r="DA185" i="2"/>
  <c r="CX185" i="2"/>
  <c r="DC185" i="2" s="1"/>
  <c r="CW185" i="2"/>
  <c r="CO185" i="2"/>
  <c r="CP185" i="2"/>
  <c r="AI186" i="2" l="1"/>
  <c r="BS187" i="2"/>
  <c r="BR187" i="2"/>
  <c r="AE187" i="2"/>
  <c r="AF187" i="2"/>
  <c r="CZ186" i="2"/>
  <c r="CY186" i="2"/>
  <c r="BT187" i="2"/>
  <c r="BP188" i="2"/>
  <c r="BO188" i="2"/>
  <c r="DB185" i="2"/>
  <c r="DD185" i="2"/>
  <c r="CN187" i="2"/>
  <c r="CX186" i="2"/>
  <c r="DC186" i="2" s="1"/>
  <c r="CP186" i="2"/>
  <c r="CO186" i="2"/>
  <c r="CW186" i="2"/>
  <c r="DA186" i="2"/>
  <c r="BD189" i="2"/>
  <c r="BQ188" i="2"/>
  <c r="BF188" i="2"/>
  <c r="BN188" i="2"/>
  <c r="BE188" i="2"/>
  <c r="BM188" i="2"/>
  <c r="T188" i="2"/>
  <c r="AG187" i="2"/>
  <c r="AD187" i="2"/>
  <c r="AC187" i="2"/>
  <c r="V187" i="2"/>
  <c r="U187" i="2"/>
  <c r="AI187" i="2" l="1"/>
  <c r="BS188" i="2"/>
  <c r="DD186" i="2"/>
  <c r="AF188" i="2"/>
  <c r="AE188" i="2"/>
  <c r="CY187" i="2"/>
  <c r="CZ187" i="2"/>
  <c r="BP189" i="2"/>
  <c r="BO189" i="2"/>
  <c r="DB186" i="2"/>
  <c r="BT188" i="2"/>
  <c r="BR188" i="2"/>
  <c r="T189" i="2"/>
  <c r="AG188" i="2"/>
  <c r="AD188" i="2"/>
  <c r="AC188" i="2"/>
  <c r="U188" i="2"/>
  <c r="BD190" i="2"/>
  <c r="BQ189" i="2"/>
  <c r="BF189" i="2"/>
  <c r="BM189" i="2"/>
  <c r="BE189" i="2"/>
  <c r="BN189" i="2"/>
  <c r="CN188" i="2"/>
  <c r="DA187" i="2"/>
  <c r="CX187" i="2"/>
  <c r="CP187" i="2"/>
  <c r="CW187" i="2"/>
  <c r="CO187" i="2"/>
  <c r="AI188" i="2" l="1"/>
  <c r="BS189" i="2"/>
  <c r="DC187" i="2"/>
  <c r="CZ188" i="2"/>
  <c r="CY188" i="2"/>
  <c r="AF189" i="2"/>
  <c r="AE189" i="2"/>
  <c r="BR189" i="2"/>
  <c r="BO190" i="2"/>
  <c r="BP190" i="2"/>
  <c r="DB187" i="2"/>
  <c r="DD187" i="2"/>
  <c r="BT189" i="2"/>
  <c r="CN189" i="2"/>
  <c r="DA188" i="2"/>
  <c r="CX188" i="2"/>
  <c r="DC188" i="2" s="1"/>
  <c r="CP188" i="2"/>
  <c r="CW188" i="2"/>
  <c r="CO188" i="2"/>
  <c r="BD191" i="2"/>
  <c r="BQ190" i="2"/>
  <c r="BN190" i="2"/>
  <c r="BM190" i="2"/>
  <c r="BF190" i="2"/>
  <c r="BE190" i="2"/>
  <c r="T190" i="2"/>
  <c r="AG189" i="2"/>
  <c r="AD189" i="2"/>
  <c r="AC189" i="2"/>
  <c r="V189" i="2"/>
  <c r="U189" i="2"/>
  <c r="AI189" i="2" l="1"/>
  <c r="BS190" i="2"/>
  <c r="CZ189" i="2"/>
  <c r="CY189" i="2"/>
  <c r="BP191" i="2"/>
  <c r="BO191" i="2"/>
  <c r="AF190" i="2"/>
  <c r="AE190" i="2"/>
  <c r="DD188" i="2"/>
  <c r="DB188" i="2"/>
  <c r="BT190" i="2"/>
  <c r="BR190" i="2"/>
  <c r="T191" i="2"/>
  <c r="AG190" i="2"/>
  <c r="AD190" i="2"/>
  <c r="V190" i="2"/>
  <c r="U190" i="2"/>
  <c r="AC190" i="2"/>
  <c r="BD192" i="2"/>
  <c r="BQ191" i="2"/>
  <c r="BN191" i="2"/>
  <c r="BS191" i="2" s="1"/>
  <c r="BM191" i="2"/>
  <c r="BF191" i="2"/>
  <c r="BE191" i="2"/>
  <c r="CN190" i="2"/>
  <c r="DA189" i="2"/>
  <c r="CX189" i="2"/>
  <c r="CW189" i="2"/>
  <c r="CP189" i="2"/>
  <c r="CO189" i="2"/>
  <c r="AI190" i="2" l="1"/>
  <c r="DC189" i="2"/>
  <c r="BR191" i="2"/>
  <c r="AF191" i="2"/>
  <c r="AE191" i="2"/>
  <c r="BP192" i="2"/>
  <c r="BO192" i="2"/>
  <c r="CZ190" i="2"/>
  <c r="CY190" i="2"/>
  <c r="DB189" i="2"/>
  <c r="DD189" i="2"/>
  <c r="BT191" i="2"/>
  <c r="CN191" i="2"/>
  <c r="DA190" i="2"/>
  <c r="CX190" i="2"/>
  <c r="DC190" i="2" s="1"/>
  <c r="CW190" i="2"/>
  <c r="CP190" i="2"/>
  <c r="CO190" i="2"/>
  <c r="BD193" i="2"/>
  <c r="BN192" i="2"/>
  <c r="BQ192" i="2"/>
  <c r="BM192" i="2"/>
  <c r="BF192" i="2"/>
  <c r="BE192" i="2"/>
  <c r="T192" i="2"/>
  <c r="AD191" i="2"/>
  <c r="AC191" i="2"/>
  <c r="AG191" i="2"/>
  <c r="V191" i="2"/>
  <c r="U191" i="2"/>
  <c r="AI191" i="2" l="1"/>
  <c r="BS192" i="2"/>
  <c r="AF192" i="2"/>
  <c r="AE192" i="2"/>
  <c r="CZ191" i="2"/>
  <c r="CY191" i="2"/>
  <c r="BP193" i="2"/>
  <c r="BO193" i="2"/>
  <c r="DD190" i="2"/>
  <c r="DB190" i="2"/>
  <c r="BT192" i="2"/>
  <c r="BR192" i="2"/>
  <c r="T193" i="2"/>
  <c r="AC192" i="2"/>
  <c r="AG192" i="2"/>
  <c r="AD192" i="2"/>
  <c r="V192" i="2"/>
  <c r="U192" i="2"/>
  <c r="BD194" i="2"/>
  <c r="BQ193" i="2"/>
  <c r="BM193" i="2"/>
  <c r="BF193" i="2"/>
  <c r="BN193" i="2"/>
  <c r="BE193" i="2"/>
  <c r="CN192" i="2"/>
  <c r="DA191" i="2"/>
  <c r="CX191" i="2"/>
  <c r="CW191" i="2"/>
  <c r="CP191" i="2"/>
  <c r="CO191" i="2"/>
  <c r="AI192" i="2" l="1"/>
  <c r="BS193" i="2"/>
  <c r="DC191" i="2"/>
  <c r="AF193" i="2"/>
  <c r="AE193" i="2"/>
  <c r="DB191" i="2"/>
  <c r="BP194" i="2"/>
  <c r="BO194" i="2"/>
  <c r="CZ192" i="2"/>
  <c r="CY192" i="2"/>
  <c r="DD191" i="2"/>
  <c r="BR193" i="2"/>
  <c r="BT193" i="2"/>
  <c r="CN193" i="2"/>
  <c r="DA192" i="2"/>
  <c r="CX192" i="2"/>
  <c r="CW192" i="2"/>
  <c r="CP192" i="2"/>
  <c r="CO192" i="2"/>
  <c r="BD195" i="2"/>
  <c r="BQ194" i="2"/>
  <c r="BN194" i="2"/>
  <c r="BM194" i="2"/>
  <c r="BF194" i="2"/>
  <c r="BE194" i="2"/>
  <c r="T194" i="2"/>
  <c r="AG193" i="2"/>
  <c r="U193" i="2"/>
  <c r="AC193" i="2"/>
  <c r="AD193" i="2"/>
  <c r="BS194" i="2" l="1"/>
  <c r="AI193" i="2"/>
  <c r="DC192" i="2"/>
  <c r="CZ193" i="2"/>
  <c r="CY193" i="2"/>
  <c r="BR194" i="2"/>
  <c r="BP195" i="2"/>
  <c r="BO195" i="2"/>
  <c r="AF194" i="2"/>
  <c r="AE194" i="2"/>
  <c r="DD192" i="2"/>
  <c r="DB192" i="2"/>
  <c r="BT194" i="2"/>
  <c r="T195" i="2"/>
  <c r="AG194" i="2"/>
  <c r="AD194" i="2"/>
  <c r="U194" i="2"/>
  <c r="AC194" i="2"/>
  <c r="V194" i="2"/>
  <c r="BD196" i="2"/>
  <c r="BQ195" i="2"/>
  <c r="BN195" i="2"/>
  <c r="BF195" i="2"/>
  <c r="BM195" i="2"/>
  <c r="BE195" i="2"/>
  <c r="CN194" i="2"/>
  <c r="DA193" i="2"/>
  <c r="CW193" i="2"/>
  <c r="CX193" i="2"/>
  <c r="DC193" i="2" s="1"/>
  <c r="CP193" i="2"/>
  <c r="CO193" i="2"/>
  <c r="BS195" i="2" l="1"/>
  <c r="AI194" i="2"/>
  <c r="BR195" i="2"/>
  <c r="AE195" i="2"/>
  <c r="AF195" i="2"/>
  <c r="BT195" i="2"/>
  <c r="BP196" i="2"/>
  <c r="BO196" i="2"/>
  <c r="CZ194" i="2"/>
  <c r="CY194" i="2"/>
  <c r="DB193" i="2"/>
  <c r="DD193" i="2"/>
  <c r="CN195" i="2"/>
  <c r="DA194" i="2"/>
  <c r="CX194" i="2"/>
  <c r="CW194" i="2"/>
  <c r="CP194" i="2"/>
  <c r="CO194" i="2"/>
  <c r="BD197" i="2"/>
  <c r="BQ196" i="2"/>
  <c r="BN196" i="2"/>
  <c r="BF196" i="2"/>
  <c r="BM196" i="2"/>
  <c r="BE196" i="2"/>
  <c r="T196" i="2"/>
  <c r="AG195" i="2"/>
  <c r="AD195" i="2"/>
  <c r="AC195" i="2"/>
  <c r="V195" i="2"/>
  <c r="U195" i="2"/>
  <c r="AI195" i="2" l="1"/>
  <c r="BS196" i="2"/>
  <c r="DC194" i="2"/>
  <c r="AF196" i="2"/>
  <c r="AE196" i="2"/>
  <c r="CY195" i="2"/>
  <c r="CZ195" i="2"/>
  <c r="BP197" i="2"/>
  <c r="BO197" i="2"/>
  <c r="DD194" i="2"/>
  <c r="DB194" i="2"/>
  <c r="BT196" i="2"/>
  <c r="BR196" i="2"/>
  <c r="T197" i="2"/>
  <c r="AG196" i="2"/>
  <c r="AD196" i="2"/>
  <c r="U196" i="2"/>
  <c r="AC196" i="2"/>
  <c r="V196" i="2"/>
  <c r="BD198" i="2"/>
  <c r="BQ197" i="2"/>
  <c r="BF197" i="2"/>
  <c r="BN197" i="2"/>
  <c r="BM197" i="2"/>
  <c r="BE197" i="2"/>
  <c r="CN196" i="2"/>
  <c r="CX195" i="2"/>
  <c r="DA195" i="2"/>
  <c r="CP195" i="2"/>
  <c r="CW195" i="2"/>
  <c r="CO195" i="2"/>
  <c r="AI196" i="2" l="1"/>
  <c r="BS197" i="2"/>
  <c r="DC195" i="2"/>
  <c r="AF197" i="2"/>
  <c r="AE197" i="2"/>
  <c r="BR197" i="2"/>
  <c r="BT197" i="2"/>
  <c r="BO198" i="2"/>
  <c r="BP198" i="2"/>
  <c r="CZ196" i="2"/>
  <c r="CY196" i="2"/>
  <c r="DB195" i="2"/>
  <c r="DD195" i="2"/>
  <c r="CN197" i="2"/>
  <c r="CX196" i="2"/>
  <c r="DA196" i="2"/>
  <c r="CP196" i="2"/>
  <c r="CW196" i="2"/>
  <c r="CO196" i="2"/>
  <c r="BD199" i="2"/>
  <c r="BQ198" i="2"/>
  <c r="BN198" i="2"/>
  <c r="BM198" i="2"/>
  <c r="BF198" i="2"/>
  <c r="BE198" i="2"/>
  <c r="T198" i="2"/>
  <c r="AG197" i="2"/>
  <c r="AD197" i="2"/>
  <c r="AC197" i="2"/>
  <c r="V197" i="2"/>
  <c r="U197" i="2"/>
  <c r="AI197" i="2" l="1"/>
  <c r="BS198" i="2"/>
  <c r="DC196" i="2"/>
  <c r="DD196" i="2"/>
  <c r="CZ197" i="2"/>
  <c r="CY197" i="2"/>
  <c r="BP199" i="2"/>
  <c r="BO199" i="2"/>
  <c r="AF198" i="2"/>
  <c r="AE198" i="2"/>
  <c r="DB196" i="2"/>
  <c r="BR198" i="2"/>
  <c r="BR199" i="2" s="1"/>
  <c r="BT198" i="2"/>
  <c r="T199" i="2"/>
  <c r="AG198" i="2"/>
  <c r="AD198" i="2"/>
  <c r="V198" i="2"/>
  <c r="U198" i="2"/>
  <c r="AC198" i="2"/>
  <c r="BD200" i="2"/>
  <c r="BQ199" i="2"/>
  <c r="BN199" i="2"/>
  <c r="BM199" i="2"/>
  <c r="BF199" i="2"/>
  <c r="BE199" i="2"/>
  <c r="CN198" i="2"/>
  <c r="DA197" i="2"/>
  <c r="CX197" i="2"/>
  <c r="DC197" i="2" s="1"/>
  <c r="CW197" i="2"/>
  <c r="CP197" i="2"/>
  <c r="CO197" i="2"/>
  <c r="BS199" i="2" l="1"/>
  <c r="AI198" i="2"/>
  <c r="AF199" i="2"/>
  <c r="AE199" i="2"/>
  <c r="BO200" i="2"/>
  <c r="BP200" i="2"/>
  <c r="CZ198" i="2"/>
  <c r="CY198" i="2"/>
  <c r="DB197" i="2"/>
  <c r="DD197" i="2"/>
  <c r="BT199" i="2"/>
  <c r="CN199" i="2"/>
  <c r="CX198" i="2"/>
  <c r="CW198" i="2"/>
  <c r="CP198" i="2"/>
  <c r="DA198" i="2"/>
  <c r="CO198" i="2"/>
  <c r="BD201" i="2"/>
  <c r="BN200" i="2"/>
  <c r="BQ200" i="2"/>
  <c r="BM200" i="2"/>
  <c r="BF200" i="2"/>
  <c r="BE200" i="2"/>
  <c r="T200" i="2"/>
  <c r="AG199" i="2"/>
  <c r="AD199" i="2"/>
  <c r="AC199" i="2"/>
  <c r="V199" i="2"/>
  <c r="U199" i="2"/>
  <c r="AI199" i="2" l="1"/>
  <c r="BS200" i="2"/>
  <c r="DC198" i="2"/>
  <c r="DD198" i="2"/>
  <c r="AF200" i="2"/>
  <c r="AE200" i="2"/>
  <c r="CZ199" i="2"/>
  <c r="CY199" i="2"/>
  <c r="BT200" i="2"/>
  <c r="BP201" i="2"/>
  <c r="BO201" i="2"/>
  <c r="DB198" i="2"/>
  <c r="BR200" i="2"/>
  <c r="T201" i="2"/>
  <c r="AG200" i="2"/>
  <c r="AC200" i="2"/>
  <c r="V200" i="2"/>
  <c r="U200" i="2"/>
  <c r="AD200" i="2"/>
  <c r="BD202" i="2"/>
  <c r="BQ201" i="2"/>
  <c r="BN201" i="2"/>
  <c r="BM201" i="2"/>
  <c r="BF201" i="2"/>
  <c r="BE201" i="2"/>
  <c r="CN200" i="2"/>
  <c r="DA199" i="2"/>
  <c r="CX199" i="2"/>
  <c r="DC199" i="2" s="1"/>
  <c r="CW199" i="2"/>
  <c r="CP199" i="2"/>
  <c r="CO199" i="2"/>
  <c r="AI200" i="2" l="1"/>
  <c r="BS201" i="2"/>
  <c r="BR201" i="2"/>
  <c r="CZ200" i="2"/>
  <c r="CY200" i="2"/>
  <c r="AF201" i="2"/>
  <c r="AE201" i="2"/>
  <c r="BP202" i="2"/>
  <c r="BO202" i="2"/>
  <c r="DB199" i="2"/>
  <c r="DD199" i="2"/>
  <c r="BT201" i="2"/>
  <c r="CN201" i="2"/>
  <c r="DA200" i="2"/>
  <c r="CX200" i="2"/>
  <c r="DC200" i="2" s="1"/>
  <c r="CW200" i="2"/>
  <c r="CP200" i="2"/>
  <c r="CO200" i="2"/>
  <c r="BD203" i="2"/>
  <c r="BQ202" i="2"/>
  <c r="BN202" i="2"/>
  <c r="BM202" i="2"/>
  <c r="BF202" i="2"/>
  <c r="BE202" i="2"/>
  <c r="T202" i="2"/>
  <c r="AG201" i="2"/>
  <c r="V201" i="2"/>
  <c r="AC201" i="2"/>
  <c r="AD201" i="2"/>
  <c r="U201" i="2"/>
  <c r="AI201" i="2" l="1"/>
  <c r="BS202" i="2"/>
  <c r="CZ201" i="2"/>
  <c r="CY201" i="2"/>
  <c r="BR202" i="2"/>
  <c r="BP203" i="2"/>
  <c r="BO203" i="2"/>
  <c r="AF202" i="2"/>
  <c r="AE202" i="2"/>
  <c r="DB200" i="2"/>
  <c r="DD200" i="2"/>
  <c r="BT202" i="2"/>
  <c r="T203" i="2"/>
  <c r="AD202" i="2"/>
  <c r="AG202" i="2"/>
  <c r="V202" i="2"/>
  <c r="U202" i="2"/>
  <c r="AC202" i="2"/>
  <c r="BQ203" i="2"/>
  <c r="BN203" i="2"/>
  <c r="BM203" i="2"/>
  <c r="BF203" i="2"/>
  <c r="BE203" i="2"/>
  <c r="CN202" i="2"/>
  <c r="DA201" i="2"/>
  <c r="CX201" i="2"/>
  <c r="DC201" i="2" s="1"/>
  <c r="CW201" i="2"/>
  <c r="CO201" i="2"/>
  <c r="CP201" i="2"/>
  <c r="BR203" i="2" l="1"/>
  <c r="DD201" i="2"/>
  <c r="AI202" i="2"/>
  <c r="AE203" i="2"/>
  <c r="AF203" i="2"/>
  <c r="BS203" i="2"/>
  <c r="CZ202" i="2"/>
  <c r="CY202" i="2"/>
  <c r="DB201" i="2"/>
  <c r="BT203" i="2"/>
  <c r="CN203" i="2"/>
  <c r="DA202" i="2"/>
  <c r="CX202" i="2"/>
  <c r="DC202" i="2" s="1"/>
  <c r="CW202" i="2"/>
  <c r="CO202" i="2"/>
  <c r="CP202" i="2"/>
  <c r="AG203" i="2"/>
  <c r="AD203" i="2"/>
  <c r="AC203" i="2"/>
  <c r="U203" i="2"/>
  <c r="CY203" i="2" l="1"/>
  <c r="CZ203" i="2"/>
  <c r="AI203" i="2"/>
  <c r="DD202" i="2"/>
  <c r="DB202" i="2"/>
  <c r="DA203" i="2"/>
  <c r="CX203" i="2"/>
  <c r="DC203" i="2" s="1"/>
  <c r="CP203" i="2"/>
  <c r="CW203" i="2"/>
  <c r="CO203" i="2"/>
  <c r="DB203" i="2" l="1"/>
  <c r="DD203" i="2"/>
  <c r="X4" i="2"/>
  <c r="Y4" i="2" s="1"/>
  <c r="X5" i="2"/>
  <c r="Y5" i="2" s="1"/>
  <c r="X6" i="2"/>
  <c r="Y6" i="2" s="1"/>
  <c r="X7" i="2"/>
  <c r="Y7" i="2" s="1"/>
  <c r="X8" i="2"/>
  <c r="Y8" i="2" s="1"/>
  <c r="X9" i="2"/>
  <c r="Y9" i="2" s="1"/>
  <c r="X10" i="2"/>
  <c r="Y10" i="2" s="1"/>
  <c r="X11" i="2"/>
  <c r="Y11" i="2" s="1"/>
  <c r="X54" i="2"/>
  <c r="Y54" i="2" s="1"/>
  <c r="X55" i="2"/>
  <c r="Y55" i="2" s="1"/>
  <c r="X56" i="2"/>
  <c r="Y56" i="2" s="1"/>
  <c r="C4" i="2" l="1"/>
  <c r="B170" i="1"/>
  <c r="B111" i="1"/>
  <c r="B59" i="1"/>
  <c r="A8" i="4"/>
  <c r="A6" i="4"/>
  <c r="C17" i="1"/>
  <c r="C18" i="1" s="1"/>
  <c r="C5" i="2" l="1"/>
  <c r="F16" i="1" a="1"/>
  <c r="F16" i="1" s="1"/>
  <c r="C6" i="2" l="1"/>
  <c r="C205" i="2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I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62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37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12" i="6"/>
  <c r="C7" i="2" l="1"/>
  <c r="C8" i="2" l="1"/>
  <c r="F15" i="1" a="1"/>
  <c r="F15" i="1" s="1"/>
  <c r="F14" i="1" a="1"/>
  <c r="F14" i="1" s="1"/>
  <c r="F13" i="1" a="1"/>
  <c r="F13" i="1" s="1"/>
  <c r="F12" i="1" a="1"/>
  <c r="F12" i="1" s="1"/>
  <c r="F11" i="1" a="1"/>
  <c r="F11" i="1" s="1"/>
  <c r="I148" i="1"/>
  <c r="C9" i="2" l="1"/>
  <c r="C5" i="4"/>
  <c r="C10" i="2" l="1"/>
  <c r="C11" i="2" l="1"/>
  <c r="BW205" i="2"/>
  <c r="AM205" i="2"/>
  <c r="C12" i="2" l="1"/>
  <c r="B137" i="1"/>
  <c r="B85" i="1"/>
  <c r="B33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43" i="1"/>
  <c r="I144" i="1"/>
  <c r="I145" i="1"/>
  <c r="I146" i="1"/>
  <c r="I147" i="1"/>
  <c r="I149" i="1"/>
  <c r="I150" i="1"/>
  <c r="I151" i="1"/>
  <c r="I152" i="1"/>
  <c r="I153" i="1"/>
  <c r="I154" i="1"/>
  <c r="I155" i="1"/>
  <c r="I156" i="1"/>
  <c r="I157" i="1"/>
  <c r="I158" i="1"/>
  <c r="I166" i="1"/>
  <c r="I167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74" i="1"/>
  <c r="I141" i="1"/>
  <c r="I115" i="1"/>
  <c r="I89" i="1"/>
  <c r="I63" i="1"/>
  <c r="V28" i="2" l="1"/>
  <c r="V78" i="2"/>
  <c r="V128" i="2"/>
  <c r="V178" i="2"/>
  <c r="V23" i="2"/>
  <c r="V73" i="2"/>
  <c r="V123" i="2"/>
  <c r="V173" i="2"/>
  <c r="V53" i="2"/>
  <c r="V103" i="2"/>
  <c r="V153" i="2"/>
  <c r="V203" i="2"/>
  <c r="V38" i="2"/>
  <c r="V88" i="2"/>
  <c r="V138" i="2"/>
  <c r="V188" i="2"/>
  <c r="V43" i="2"/>
  <c r="V93" i="2"/>
  <c r="V143" i="2"/>
  <c r="V193" i="2"/>
  <c r="V36" i="2"/>
  <c r="V86" i="2"/>
  <c r="V136" i="2"/>
  <c r="V186" i="2"/>
  <c r="V33" i="2"/>
  <c r="V83" i="2"/>
  <c r="V133" i="2"/>
  <c r="V183" i="2"/>
  <c r="V30" i="2"/>
  <c r="V80" i="2"/>
  <c r="V130" i="2"/>
  <c r="V180" i="2"/>
  <c r="V27" i="2"/>
  <c r="V77" i="2"/>
  <c r="V127" i="2"/>
  <c r="V177" i="2"/>
  <c r="V21" i="2"/>
  <c r="V71" i="2"/>
  <c r="V121" i="2"/>
  <c r="V171" i="2"/>
  <c r="V11" i="2"/>
  <c r="V61" i="2"/>
  <c r="V111" i="2"/>
  <c r="V161" i="2"/>
  <c r="C13" i="2"/>
  <c r="A14" i="4"/>
  <c r="C14" i="2" l="1"/>
  <c r="D11" i="1"/>
  <c r="R26" i="6" s="1"/>
  <c r="D13" i="1"/>
  <c r="R28" i="6" s="1"/>
  <c r="C15" i="2" l="1"/>
  <c r="I38" i="1"/>
  <c r="I37" i="1"/>
  <c r="D3" i="2" s="1"/>
  <c r="C16" i="2" l="1"/>
  <c r="K63" i="6"/>
  <c r="K64" i="6"/>
  <c r="K65" i="6"/>
  <c r="K66" i="6"/>
  <c r="K67" i="6"/>
  <c r="K68" i="6"/>
  <c r="K69" i="6"/>
  <c r="K70" i="6"/>
  <c r="K71" i="6"/>
  <c r="K72" i="6"/>
  <c r="K73" i="6"/>
  <c r="K74" i="6"/>
  <c r="K75" i="6"/>
  <c r="K76" i="6"/>
  <c r="K77" i="6"/>
  <c r="K78" i="6"/>
  <c r="K79" i="6"/>
  <c r="K80" i="6"/>
  <c r="K81" i="6"/>
  <c r="K62" i="6"/>
  <c r="D63" i="6"/>
  <c r="D64" i="6"/>
  <c r="D65" i="6"/>
  <c r="D66" i="6"/>
  <c r="D67" i="6"/>
  <c r="D69" i="6"/>
  <c r="D70" i="6"/>
  <c r="D71" i="6"/>
  <c r="D72" i="6"/>
  <c r="D73" i="6"/>
  <c r="D74" i="6"/>
  <c r="D75" i="6"/>
  <c r="D76" i="6"/>
  <c r="D77" i="6"/>
  <c r="D78" i="6"/>
  <c r="D79" i="6"/>
  <c r="D80" i="6"/>
  <c r="D81" i="6"/>
  <c r="D62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K53" i="6"/>
  <c r="K54" i="6"/>
  <c r="K55" i="6"/>
  <c r="K56" i="6"/>
  <c r="K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56" i="6"/>
  <c r="D37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12" i="6"/>
  <c r="B9" i="6"/>
  <c r="A7" i="4"/>
  <c r="D13" i="6"/>
  <c r="D14" i="6"/>
  <c r="D15" i="6"/>
  <c r="D16" i="6"/>
  <c r="D17" i="6"/>
  <c r="Q25" i="6" s="1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12" i="6"/>
  <c r="D68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6" i="6"/>
  <c r="H77" i="6"/>
  <c r="H78" i="6"/>
  <c r="H79" i="6"/>
  <c r="H80" i="6"/>
  <c r="H81" i="6"/>
  <c r="H62" i="6"/>
  <c r="A63" i="6"/>
  <c r="A64" i="6"/>
  <c r="A65" i="6"/>
  <c r="A66" i="6"/>
  <c r="A67" i="6"/>
  <c r="A68" i="6"/>
  <c r="A69" i="6"/>
  <c r="A70" i="6"/>
  <c r="A71" i="6"/>
  <c r="A72" i="6"/>
  <c r="A73" i="6"/>
  <c r="A74" i="6"/>
  <c r="A75" i="6"/>
  <c r="A76" i="6"/>
  <c r="A77" i="6"/>
  <c r="A78" i="6"/>
  <c r="A79" i="6"/>
  <c r="A80" i="6"/>
  <c r="A81" i="6"/>
  <c r="A62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53" i="6"/>
  <c r="A54" i="6"/>
  <c r="A55" i="6"/>
  <c r="A56" i="6"/>
  <c r="A37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12" i="6"/>
  <c r="C17" i="2" l="1"/>
  <c r="A69" i="4"/>
  <c r="Q30" i="6"/>
  <c r="Q27" i="6"/>
  <c r="Q29" i="6"/>
  <c r="Q28" i="6"/>
  <c r="P25" i="6"/>
  <c r="C18" i="2" l="1"/>
  <c r="I142" i="1"/>
  <c r="I175" i="1"/>
  <c r="C19" i="2" l="1"/>
  <c r="CH3" i="2"/>
  <c r="CG3" i="2"/>
  <c r="AX3" i="2"/>
  <c r="AW3" i="2"/>
  <c r="N3" i="2"/>
  <c r="M3" i="2"/>
  <c r="C20" i="2" l="1"/>
  <c r="CU3" i="2"/>
  <c r="DE3" i="2"/>
  <c r="CI3" i="2"/>
  <c r="CF3" i="2"/>
  <c r="CE3" i="2"/>
  <c r="CA3" i="2"/>
  <c r="CC3" i="2" s="1"/>
  <c r="CM3" i="2"/>
  <c r="BK3" i="2"/>
  <c r="AQ3" i="2"/>
  <c r="AS3" i="2" s="1"/>
  <c r="G3" i="2"/>
  <c r="I3" i="2" s="1"/>
  <c r="BU3" i="2"/>
  <c r="AY3" i="2"/>
  <c r="AV3" i="2"/>
  <c r="AU3" i="2"/>
  <c r="BC3" i="2"/>
  <c r="BX3" i="2"/>
  <c r="I116" i="1"/>
  <c r="I90" i="1"/>
  <c r="AN3" i="2"/>
  <c r="AK3" i="2"/>
  <c r="I64" i="1"/>
  <c r="V13" i="2" l="1"/>
  <c r="V63" i="2"/>
  <c r="V113" i="2"/>
  <c r="V163" i="2"/>
  <c r="V18" i="2"/>
  <c r="V68" i="2"/>
  <c r="V118" i="2"/>
  <c r="V168" i="2"/>
  <c r="C21" i="2"/>
  <c r="D15" i="1"/>
  <c r="R30" i="6" s="1"/>
  <c r="S30" i="6" s="1"/>
  <c r="C22" i="2" l="1"/>
  <c r="B6" i="4"/>
  <c r="R25" i="6"/>
  <c r="S25" i="6" s="1"/>
  <c r="B7" i="4"/>
  <c r="R27" i="6"/>
  <c r="S27" i="6" s="1"/>
  <c r="B8" i="4"/>
  <c r="R29" i="6"/>
  <c r="S29" i="6" s="1"/>
  <c r="S28" i="6"/>
  <c r="D17" i="1"/>
  <c r="P33" i="6" l="1"/>
  <c r="C23" i="2"/>
  <c r="C24" i="2" l="1"/>
  <c r="C25" i="2" l="1"/>
  <c r="C26" i="2" l="1"/>
  <c r="C27" i="2" l="1"/>
  <c r="C28" i="2" l="1"/>
  <c r="C29" i="2" l="1"/>
  <c r="O3" i="2" l="1"/>
  <c r="S3" i="2"/>
  <c r="L3" i="2" l="1"/>
  <c r="K3" i="2"/>
  <c r="I40" i="1" l="1"/>
  <c r="I39" i="1"/>
  <c r="C8" i="4" l="1"/>
  <c r="E8" i="4" l="1"/>
  <c r="F8" i="4" s="1"/>
  <c r="G8" i="4" s="1"/>
  <c r="K7" i="4"/>
  <c r="AA3" i="2" l="1"/>
  <c r="P26" i="6"/>
  <c r="Q26" i="6" l="1"/>
  <c r="S26" i="6" s="1"/>
  <c r="P34" i="6" s="1"/>
  <c r="I7" i="4" l="1"/>
  <c r="I8" i="4"/>
  <c r="K8" i="4"/>
  <c r="M4" i="2"/>
  <c r="K4" i="2"/>
  <c r="D4" i="2"/>
  <c r="N4" i="2"/>
  <c r="CG4" i="2"/>
  <c r="AU4" i="2"/>
  <c r="AN4" i="2"/>
  <c r="AY4" i="2"/>
  <c r="AW4" i="2"/>
  <c r="CH4" i="2"/>
  <c r="BW4" i="2"/>
  <c r="CE4" i="2"/>
  <c r="CI4" i="2"/>
  <c r="O4" i="2"/>
  <c r="AM4" i="2"/>
  <c r="AX4" i="2"/>
  <c r="BX4" i="2"/>
  <c r="F4" i="2"/>
  <c r="G4" i="2" s="1"/>
  <c r="CF4" i="2"/>
  <c r="AV4" i="2"/>
  <c r="L4" i="2"/>
  <c r="P35" i="6" l="1"/>
  <c r="P36" i="6" s="1"/>
  <c r="CK4" i="2"/>
  <c r="BA4" i="2"/>
  <c r="Q4" i="2"/>
  <c r="CL4" i="2"/>
  <c r="R4" i="2"/>
  <c r="CJ4" i="2"/>
  <c r="L8" i="4"/>
  <c r="AZ4" i="2"/>
  <c r="BB4" i="2"/>
  <c r="AJ4" i="2"/>
  <c r="AH4" i="2"/>
  <c r="P4" i="2"/>
  <c r="Z4" i="2"/>
  <c r="AA4" i="2" s="1"/>
  <c r="H4" i="2"/>
  <c r="I4" i="2" s="1"/>
  <c r="CM4" i="2" l="1"/>
  <c r="AK4" i="2"/>
  <c r="S4" i="2"/>
  <c r="DE4" i="2"/>
  <c r="BU4" i="2"/>
  <c r="BC4" i="2"/>
  <c r="BW5" i="2"/>
  <c r="AU5" i="2"/>
  <c r="AM5" i="2"/>
  <c r="O5" i="2"/>
  <c r="CE5" i="2"/>
  <c r="K5" i="2"/>
  <c r="AW5" i="2"/>
  <c r="CG5" i="2"/>
  <c r="CH5" i="2"/>
  <c r="M5" i="2"/>
  <c r="AY5" i="2"/>
  <c r="CI5" i="2"/>
  <c r="N5" i="2"/>
  <c r="AX5" i="2"/>
  <c r="AY6" i="2"/>
  <c r="CG6" i="2"/>
  <c r="AX6" i="2"/>
  <c r="CF6" i="2"/>
  <c r="N6" i="2"/>
  <c r="M6" i="2"/>
  <c r="BX6" i="2"/>
  <c r="AU6" i="2"/>
  <c r="K6" i="2"/>
  <c r="O6" i="2"/>
  <c r="L6" i="2"/>
  <c r="AV6" i="2"/>
  <c r="AW6" i="2"/>
  <c r="D6" i="2"/>
  <c r="CI6" i="2"/>
  <c r="AM6" i="2"/>
  <c r="BW6" i="2"/>
  <c r="CE6" i="2"/>
  <c r="AN6" i="2"/>
  <c r="CH6" i="2"/>
  <c r="AM7" i="2"/>
  <c r="CF7" i="2"/>
  <c r="AN7" i="2"/>
  <c r="AX7" i="2"/>
  <c r="M7" i="2"/>
  <c r="L7" i="2"/>
  <c r="N7" i="2"/>
  <c r="CI7" i="2"/>
  <c r="AW7" i="2"/>
  <c r="CH7" i="2"/>
  <c r="AU7" i="2"/>
  <c r="D7" i="2"/>
  <c r="AY7" i="2"/>
  <c r="CE7" i="2"/>
  <c r="CG7" i="2"/>
  <c r="BW7" i="2"/>
  <c r="O7" i="2"/>
  <c r="BX7" i="2"/>
  <c r="K7" i="2"/>
  <c r="AV7" i="2"/>
  <c r="BW8" i="2"/>
  <c r="K8" i="2"/>
  <c r="AW8" i="2"/>
  <c r="O8" i="2"/>
  <c r="CH8" i="2"/>
  <c r="M8" i="2"/>
  <c r="AU8" i="2"/>
  <c r="CF8" i="2"/>
  <c r="CI8" i="2"/>
  <c r="CE8" i="2"/>
  <c r="L8" i="2"/>
  <c r="CG8" i="2"/>
  <c r="N8" i="2"/>
  <c r="AY8" i="2"/>
  <c r="AV8" i="2"/>
  <c r="AX8" i="2"/>
  <c r="AM8" i="2"/>
  <c r="K9" i="2"/>
  <c r="CH9" i="2"/>
  <c r="BW9" i="2"/>
  <c r="M9" i="2"/>
  <c r="AY9" i="2"/>
  <c r="O9" i="2"/>
  <c r="N9" i="2"/>
  <c r="CE9" i="2"/>
  <c r="AV9" i="2"/>
  <c r="AW9" i="2"/>
  <c r="AU9" i="2"/>
  <c r="AX9" i="2"/>
  <c r="CG9" i="2"/>
  <c r="L9" i="2"/>
  <c r="CI9" i="2"/>
  <c r="AM9" i="2"/>
  <c r="CF9" i="2"/>
  <c r="O10" i="2"/>
  <c r="K10" i="2"/>
  <c r="AY10" i="2"/>
  <c r="M10" i="2"/>
  <c r="CE10" i="2"/>
  <c r="CG10" i="2"/>
  <c r="AW10" i="2"/>
  <c r="AM10" i="2"/>
  <c r="AX10" i="2"/>
  <c r="AU10" i="2"/>
  <c r="CH10" i="2"/>
  <c r="L10" i="2"/>
  <c r="BW10" i="2"/>
  <c r="N10" i="2"/>
  <c r="CF10" i="2"/>
  <c r="CI10" i="2"/>
  <c r="AV10" i="2"/>
  <c r="CG11" i="2"/>
  <c r="N11" i="2"/>
  <c r="AX11" i="2"/>
  <c r="AV11" i="2"/>
  <c r="AY11" i="2"/>
  <c r="O11" i="2"/>
  <c r="K11" i="2"/>
  <c r="L11" i="2"/>
  <c r="CH11" i="2"/>
  <c r="M11" i="2"/>
  <c r="AU11" i="2"/>
  <c r="CF11" i="2"/>
  <c r="AM11" i="2"/>
  <c r="CE11" i="2"/>
  <c r="AW11" i="2"/>
  <c r="BW11" i="2"/>
  <c r="CI11" i="2"/>
  <c r="CG12" i="2"/>
  <c r="K12" i="2"/>
  <c r="O12" i="2"/>
  <c r="AY12" i="2"/>
  <c r="AU12" i="2"/>
  <c r="CI12" i="2"/>
  <c r="N12" i="2"/>
  <c r="AW12" i="2"/>
  <c r="L12" i="2"/>
  <c r="AM12" i="2"/>
  <c r="BW12" i="2"/>
  <c r="CE12" i="2"/>
  <c r="AV12" i="2"/>
  <c r="CH12" i="2"/>
  <c r="AX12" i="2"/>
  <c r="M12" i="2"/>
  <c r="CF12" i="2"/>
  <c r="CF13" i="2"/>
  <c r="CE13" i="2"/>
  <c r="AY13" i="2"/>
  <c r="AX13" i="2"/>
  <c r="N13" i="2"/>
  <c r="AU13" i="2"/>
  <c r="AM13" i="2"/>
  <c r="M13" i="2"/>
  <c r="O13" i="2"/>
  <c r="CH13" i="2"/>
  <c r="CI13" i="2"/>
  <c r="AW13" i="2"/>
  <c r="BW13" i="2"/>
  <c r="L13" i="2"/>
  <c r="CG13" i="2"/>
  <c r="K13" i="2"/>
  <c r="AV13" i="2"/>
  <c r="N14" i="2"/>
  <c r="M14" i="2"/>
  <c r="CG14" i="2"/>
  <c r="CF14" i="2"/>
  <c r="L14" i="2"/>
  <c r="AX14" i="2"/>
  <c r="CE14" i="2"/>
  <c r="O14" i="2"/>
  <c r="CI14" i="2"/>
  <c r="CH14" i="2"/>
  <c r="AU14" i="2"/>
  <c r="K14" i="2"/>
  <c r="AV14" i="2"/>
  <c r="AY14" i="2"/>
  <c r="BW14" i="2"/>
  <c r="AW14" i="2"/>
  <c r="AM14" i="2"/>
  <c r="CI15" i="2"/>
  <c r="M15" i="2"/>
  <c r="CH15" i="2"/>
  <c r="L15" i="2"/>
  <c r="AV15" i="2"/>
  <c r="K15" i="2"/>
  <c r="AY15" i="2"/>
  <c r="AU15" i="2"/>
  <c r="O15" i="2"/>
  <c r="CG15" i="2"/>
  <c r="BW15" i="2"/>
  <c r="CF15" i="2"/>
  <c r="CE15" i="2"/>
  <c r="AM15" i="2"/>
  <c r="AW15" i="2"/>
  <c r="N15" i="2"/>
  <c r="AX15" i="2"/>
  <c r="AY16" i="2"/>
  <c r="CF16" i="2"/>
  <c r="CG16" i="2"/>
  <c r="O16" i="2"/>
  <c r="L16" i="2"/>
  <c r="AW16" i="2"/>
  <c r="BW16" i="2"/>
  <c r="CI16" i="2"/>
  <c r="AX16" i="2"/>
  <c r="CH16" i="2"/>
  <c r="CE16" i="2"/>
  <c r="AU16" i="2"/>
  <c r="N16" i="2"/>
  <c r="K16" i="2"/>
  <c r="AM16" i="2"/>
  <c r="AV16" i="2"/>
  <c r="M16" i="2"/>
  <c r="K17" i="2"/>
  <c r="N17" i="2"/>
  <c r="AW17" i="2"/>
  <c r="O17" i="2"/>
  <c r="AV17" i="2"/>
  <c r="CE17" i="2"/>
  <c r="BW17" i="2"/>
  <c r="CG17" i="2"/>
  <c r="L17" i="2"/>
  <c r="AM17" i="2"/>
  <c r="CH17" i="2"/>
  <c r="AX17" i="2"/>
  <c r="CI17" i="2"/>
  <c r="CF17" i="2"/>
  <c r="AU17" i="2"/>
  <c r="AY17" i="2"/>
  <c r="M17" i="2"/>
  <c r="L18" i="2"/>
  <c r="CG18" i="2"/>
  <c r="AY18" i="2"/>
  <c r="AM18" i="2"/>
  <c r="K18" i="2"/>
  <c r="O18" i="2"/>
  <c r="CE18" i="2"/>
  <c r="CI18" i="2"/>
  <c r="BW18" i="2"/>
  <c r="CF18" i="2"/>
  <c r="M18" i="2"/>
  <c r="AV18" i="2"/>
  <c r="AX18" i="2"/>
  <c r="N18" i="2"/>
  <c r="CH18" i="2"/>
  <c r="AU18" i="2"/>
  <c r="AW18" i="2"/>
  <c r="CF19" i="2"/>
  <c r="N19" i="2"/>
  <c r="CH19" i="2"/>
  <c r="AM19" i="2"/>
  <c r="CE19" i="2"/>
  <c r="CG19" i="2"/>
  <c r="L19" i="2"/>
  <c r="AX19" i="2"/>
  <c r="BW19" i="2"/>
  <c r="CI19" i="2"/>
  <c r="AY19" i="2"/>
  <c r="AU19" i="2"/>
  <c r="AV19" i="2"/>
  <c r="M19" i="2"/>
  <c r="K19" i="2"/>
  <c r="O19" i="2"/>
  <c r="AW19" i="2"/>
  <c r="CH20" i="2"/>
  <c r="M20" i="2"/>
  <c r="AX20" i="2"/>
  <c r="CF20" i="2"/>
  <c r="AM20" i="2"/>
  <c r="BW20" i="2"/>
  <c r="AU20" i="2"/>
  <c r="AW20" i="2"/>
  <c r="CG20" i="2"/>
  <c r="CI20" i="2"/>
  <c r="N20" i="2"/>
  <c r="AY20" i="2"/>
  <c r="L20" i="2"/>
  <c r="O20" i="2"/>
  <c r="AV20" i="2"/>
  <c r="K20" i="2"/>
  <c r="CE20" i="2"/>
  <c r="N21" i="2"/>
  <c r="BW21" i="2"/>
  <c r="AY21" i="2"/>
  <c r="AU21" i="2"/>
  <c r="AX21" i="2"/>
  <c r="K21" i="2"/>
  <c r="CE21" i="2"/>
  <c r="O21" i="2"/>
  <c r="CI21" i="2"/>
  <c r="AM21" i="2"/>
  <c r="CH21" i="2"/>
  <c r="L21" i="2"/>
  <c r="AW21" i="2"/>
  <c r="AV21" i="2"/>
  <c r="CG21" i="2"/>
  <c r="CF21" i="2"/>
  <c r="M21" i="2"/>
  <c r="CH22" i="2"/>
  <c r="L22" i="2"/>
  <c r="AV22" i="2"/>
  <c r="M22" i="2"/>
  <c r="AW22" i="2"/>
  <c r="AU22" i="2"/>
  <c r="AX22" i="2"/>
  <c r="K22" i="2"/>
  <c r="CF22" i="2"/>
  <c r="AM22" i="2"/>
  <c r="N22" i="2"/>
  <c r="AY22" i="2"/>
  <c r="O22" i="2"/>
  <c r="CG22" i="2"/>
  <c r="CI22" i="2"/>
  <c r="CE22" i="2"/>
  <c r="BW22" i="2"/>
  <c r="M23" i="2"/>
  <c r="AU23" i="2"/>
  <c r="BW23" i="2"/>
  <c r="CG23" i="2"/>
  <c r="AV23" i="2"/>
  <c r="AY23" i="2"/>
  <c r="O23" i="2"/>
  <c r="AM23" i="2"/>
  <c r="CI23" i="2"/>
  <c r="CF23" i="2"/>
  <c r="K23" i="2"/>
  <c r="AX23" i="2"/>
  <c r="AW23" i="2"/>
  <c r="N23" i="2"/>
  <c r="CE23" i="2"/>
  <c r="CH23" i="2"/>
  <c r="L23" i="2"/>
  <c r="CF24" i="2"/>
  <c r="CI24" i="2"/>
  <c r="BW24" i="2"/>
  <c r="M24" i="2"/>
  <c r="CH24" i="2"/>
  <c r="L24" i="2"/>
  <c r="AX24" i="2"/>
  <c r="N24" i="2"/>
  <c r="K24" i="2"/>
  <c r="AW24" i="2"/>
  <c r="CE24" i="2"/>
  <c r="O24" i="2"/>
  <c r="AM24" i="2"/>
  <c r="AV24" i="2"/>
  <c r="AU24" i="2"/>
  <c r="CG24" i="2"/>
  <c r="AY24" i="2"/>
  <c r="K25" i="2"/>
  <c r="O25" i="2"/>
  <c r="CF25" i="2"/>
  <c r="AV25" i="2"/>
  <c r="AY25" i="2"/>
  <c r="N25" i="2"/>
  <c r="BW25" i="2"/>
  <c r="CH25" i="2"/>
  <c r="CI25" i="2"/>
  <c r="M25" i="2"/>
  <c r="AU25" i="2"/>
  <c r="AM25" i="2"/>
  <c r="CE25" i="2"/>
  <c r="L25" i="2"/>
  <c r="AX25" i="2"/>
  <c r="AW25" i="2"/>
  <c r="CG25" i="2"/>
  <c r="AY26" i="2"/>
  <c r="CE26" i="2"/>
  <c r="AU26" i="2"/>
  <c r="CG26" i="2"/>
  <c r="BW26" i="2"/>
  <c r="CH26" i="2"/>
  <c r="O26" i="2"/>
  <c r="N26" i="2"/>
  <c r="K26" i="2"/>
  <c r="M26" i="2"/>
  <c r="L26" i="2"/>
  <c r="AV26" i="2"/>
  <c r="AX26" i="2"/>
  <c r="CI26" i="2"/>
  <c r="CF26" i="2"/>
  <c r="AM26" i="2"/>
  <c r="AW26" i="2"/>
  <c r="M27" i="2"/>
  <c r="CI27" i="2"/>
  <c r="K27" i="2"/>
  <c r="CG27" i="2"/>
  <c r="AV27" i="2"/>
  <c r="L27" i="2"/>
  <c r="CE27" i="2"/>
  <c r="AX27" i="2"/>
  <c r="N27" i="2"/>
  <c r="BW27" i="2"/>
  <c r="CF27" i="2"/>
  <c r="AY27" i="2"/>
  <c r="AM27" i="2"/>
  <c r="AW27" i="2"/>
  <c r="AU27" i="2"/>
  <c r="CH27" i="2"/>
  <c r="O27" i="2"/>
  <c r="O28" i="2"/>
  <c r="AW28" i="2"/>
  <c r="CG28" i="2"/>
  <c r="L28" i="2"/>
  <c r="AM28" i="2"/>
  <c r="CF28" i="2"/>
  <c r="M28" i="2"/>
  <c r="CH28" i="2"/>
  <c r="BW28" i="2"/>
  <c r="AX28" i="2"/>
  <c r="N28" i="2"/>
  <c r="CI28" i="2"/>
  <c r="CE28" i="2"/>
  <c r="K28" i="2"/>
  <c r="AY28" i="2"/>
  <c r="AV28" i="2"/>
  <c r="AU28" i="2"/>
  <c r="L49" i="2"/>
  <c r="AY49" i="2"/>
  <c r="C49" i="2"/>
  <c r="AV49" i="2"/>
  <c r="CH49" i="2"/>
  <c r="AX49" i="2"/>
  <c r="O49" i="2"/>
  <c r="CI49" i="2"/>
  <c r="CE49" i="2"/>
  <c r="CF49" i="2"/>
  <c r="BW49" i="2"/>
  <c r="AU49" i="2"/>
  <c r="AW49" i="2"/>
  <c r="K49" i="2"/>
  <c r="M49" i="2"/>
  <c r="N49" i="2"/>
  <c r="AM49" i="2"/>
  <c r="CG49" i="2"/>
  <c r="M47" i="2"/>
  <c r="K47" i="2"/>
  <c r="AV47" i="2"/>
  <c r="AY47" i="2"/>
  <c r="L47" i="2"/>
  <c r="AU47" i="2"/>
  <c r="CH47" i="2"/>
  <c r="O47" i="2"/>
  <c r="CF47" i="2"/>
  <c r="CE47" i="2"/>
  <c r="CG47" i="2"/>
  <c r="BW47" i="2"/>
  <c r="CI47" i="2"/>
  <c r="C47" i="2"/>
  <c r="AM47" i="2"/>
  <c r="N47" i="2"/>
  <c r="AX47" i="2"/>
  <c r="AW47" i="2"/>
  <c r="CH50" i="2"/>
  <c r="CI50" i="2"/>
  <c r="CF50" i="2"/>
  <c r="AU50" i="2"/>
  <c r="CG50" i="2"/>
  <c r="AX50" i="2"/>
  <c r="L50" i="2"/>
  <c r="AW50" i="2"/>
  <c r="C50" i="2"/>
  <c r="CE50" i="2"/>
  <c r="AY50" i="2"/>
  <c r="M50" i="2"/>
  <c r="AM50" i="2"/>
  <c r="BW50" i="2"/>
  <c r="N50" i="2"/>
  <c r="K50" i="2"/>
  <c r="O50" i="2"/>
  <c r="AV50" i="2"/>
  <c r="N43" i="2"/>
  <c r="CI43" i="2"/>
  <c r="AM43" i="2"/>
  <c r="C43" i="2"/>
  <c r="AW43" i="2"/>
  <c r="L43" i="2"/>
  <c r="CE43" i="2"/>
  <c r="AV43" i="2"/>
  <c r="CG43" i="2"/>
  <c r="AY43" i="2"/>
  <c r="BW43" i="2"/>
  <c r="CF43" i="2"/>
  <c r="O43" i="2"/>
  <c r="M43" i="2"/>
  <c r="K43" i="2"/>
  <c r="CH43" i="2"/>
  <c r="AU43" i="2"/>
  <c r="AX43" i="2"/>
  <c r="BW59" i="2"/>
  <c r="AW59" i="2"/>
  <c r="CI59" i="2"/>
  <c r="C59" i="2"/>
  <c r="CG59" i="2"/>
  <c r="AX59" i="2"/>
  <c r="CF59" i="2"/>
  <c r="AU59" i="2"/>
  <c r="M59" i="2"/>
  <c r="L59" i="2"/>
  <c r="AY59" i="2"/>
  <c r="AM59" i="2"/>
  <c r="N59" i="2"/>
  <c r="CE59" i="2"/>
  <c r="AV59" i="2"/>
  <c r="CH59" i="2"/>
  <c r="O59" i="2"/>
  <c r="K59" i="2"/>
  <c r="AX51" i="2"/>
  <c r="O51" i="2"/>
  <c r="CE51" i="2"/>
  <c r="L51" i="2"/>
  <c r="M51" i="2"/>
  <c r="AW51" i="2"/>
  <c r="AY51" i="2"/>
  <c r="CH51" i="2"/>
  <c r="CI51" i="2"/>
  <c r="K51" i="2"/>
  <c r="AM51" i="2"/>
  <c r="N51" i="2"/>
  <c r="CF51" i="2"/>
  <c r="C51" i="2"/>
  <c r="CG51" i="2"/>
  <c r="AV51" i="2"/>
  <c r="AU51" i="2"/>
  <c r="BW51" i="2"/>
  <c r="AY33" i="2"/>
  <c r="CI33" i="2"/>
  <c r="CF33" i="2"/>
  <c r="AM33" i="2"/>
  <c r="CG33" i="2"/>
  <c r="L33" i="2"/>
  <c r="AX33" i="2"/>
  <c r="BW33" i="2"/>
  <c r="AV33" i="2"/>
  <c r="O33" i="2"/>
  <c r="N33" i="2"/>
  <c r="CE33" i="2"/>
  <c r="CH33" i="2"/>
  <c r="C33" i="2"/>
  <c r="AU33" i="2"/>
  <c r="M33" i="2"/>
  <c r="K33" i="2"/>
  <c r="AW33" i="2"/>
  <c r="AW34" i="2"/>
  <c r="L34" i="2"/>
  <c r="O34" i="2"/>
  <c r="AY34" i="2"/>
  <c r="K34" i="2"/>
  <c r="N34" i="2"/>
  <c r="CI34" i="2"/>
  <c r="M34" i="2"/>
  <c r="AV34" i="2"/>
  <c r="CG34" i="2"/>
  <c r="C34" i="2"/>
  <c r="BW34" i="2"/>
  <c r="AX34" i="2"/>
  <c r="CH34" i="2"/>
  <c r="CE34" i="2"/>
  <c r="AM34" i="2"/>
  <c r="CF34" i="2"/>
  <c r="AU34" i="2"/>
  <c r="CF29" i="2"/>
  <c r="AM29" i="2"/>
  <c r="CE29" i="2"/>
  <c r="AV29" i="2"/>
  <c r="CG29" i="2"/>
  <c r="BW29" i="2"/>
  <c r="AX29" i="2"/>
  <c r="O29" i="2"/>
  <c r="AY29" i="2"/>
  <c r="CI29" i="2"/>
  <c r="M29" i="2"/>
  <c r="N29" i="2"/>
  <c r="AW29" i="2"/>
  <c r="L29" i="2"/>
  <c r="CH29" i="2"/>
  <c r="AU29" i="2"/>
  <c r="K29" i="2"/>
  <c r="C58" i="2"/>
  <c r="O58" i="2"/>
  <c r="CG58" i="2"/>
  <c r="AV58" i="2"/>
  <c r="CI58" i="2"/>
  <c r="M58" i="2"/>
  <c r="CE58" i="2"/>
  <c r="AU58" i="2"/>
  <c r="N58" i="2"/>
  <c r="K58" i="2"/>
  <c r="L58" i="2"/>
  <c r="AX58" i="2"/>
  <c r="AY58" i="2"/>
  <c r="CH58" i="2"/>
  <c r="AM58" i="2"/>
  <c r="AW58" i="2"/>
  <c r="BW58" i="2"/>
  <c r="CF58" i="2"/>
  <c r="AU57" i="2"/>
  <c r="CF57" i="2"/>
  <c r="M57" i="2"/>
  <c r="CG57" i="2"/>
  <c r="AV57" i="2"/>
  <c r="C57" i="2"/>
  <c r="N57" i="2"/>
  <c r="AY57" i="2"/>
  <c r="CH57" i="2"/>
  <c r="AX57" i="2"/>
  <c r="BW57" i="2"/>
  <c r="AM57" i="2"/>
  <c r="AW57" i="2"/>
  <c r="K57" i="2"/>
  <c r="CE57" i="2"/>
  <c r="O57" i="2"/>
  <c r="L57" i="2"/>
  <c r="CI57" i="2"/>
  <c r="CF56" i="2"/>
  <c r="AV56" i="2"/>
  <c r="N56" i="2"/>
  <c r="BW56" i="2"/>
  <c r="O56" i="2"/>
  <c r="K56" i="2"/>
  <c r="AU56" i="2"/>
  <c r="C56" i="2"/>
  <c r="AX56" i="2"/>
  <c r="AW56" i="2"/>
  <c r="M56" i="2"/>
  <c r="CE56" i="2"/>
  <c r="CH56" i="2"/>
  <c r="L56" i="2"/>
  <c r="CI56" i="2"/>
  <c r="AM56" i="2"/>
  <c r="AY56" i="2"/>
  <c r="CG56" i="2"/>
  <c r="CG48" i="2"/>
  <c r="BW48" i="2"/>
  <c r="L48" i="2"/>
  <c r="AV48" i="2"/>
  <c r="AY48" i="2"/>
  <c r="CI48" i="2"/>
  <c r="O48" i="2"/>
  <c r="CE48" i="2"/>
  <c r="CF48" i="2"/>
  <c r="M48" i="2"/>
  <c r="C48" i="2"/>
  <c r="AW48" i="2"/>
  <c r="AU48" i="2"/>
  <c r="K48" i="2"/>
  <c r="CH48" i="2"/>
  <c r="AM48" i="2"/>
  <c r="AX48" i="2"/>
  <c r="N48" i="2"/>
  <c r="BW32" i="2"/>
  <c r="O32" i="2"/>
  <c r="CI32" i="2"/>
  <c r="AY32" i="2"/>
  <c r="AM32" i="2"/>
  <c r="L32" i="2"/>
  <c r="N32" i="2"/>
  <c r="CE32" i="2"/>
  <c r="CF32" i="2"/>
  <c r="K32" i="2"/>
  <c r="CG32" i="2"/>
  <c r="AU32" i="2"/>
  <c r="CH32" i="2"/>
  <c r="C32" i="2"/>
  <c r="AW32" i="2"/>
  <c r="AX32" i="2"/>
  <c r="M32" i="2"/>
  <c r="AV32" i="2"/>
  <c r="M36" i="2"/>
  <c r="O36" i="2"/>
  <c r="AX36" i="2"/>
  <c r="C36" i="2"/>
  <c r="N36" i="2"/>
  <c r="L36" i="2"/>
  <c r="AU36" i="2"/>
  <c r="K36" i="2"/>
  <c r="CG36" i="2"/>
  <c r="CF36" i="2"/>
  <c r="AW36" i="2"/>
  <c r="CI36" i="2"/>
  <c r="BW36" i="2"/>
  <c r="CE36" i="2"/>
  <c r="AY36" i="2"/>
  <c r="AM36" i="2"/>
  <c r="CH36" i="2"/>
  <c r="AV36" i="2"/>
  <c r="AM39" i="2"/>
  <c r="CH39" i="2"/>
  <c r="L39" i="2"/>
  <c r="CG39" i="2"/>
  <c r="N39" i="2"/>
  <c r="AU39" i="2"/>
  <c r="BW39" i="2"/>
  <c r="AX39" i="2"/>
  <c r="AW39" i="2"/>
  <c r="AY39" i="2"/>
  <c r="CF39" i="2"/>
  <c r="K39" i="2"/>
  <c r="C39" i="2"/>
  <c r="AV39" i="2"/>
  <c r="M39" i="2"/>
  <c r="O39" i="2"/>
  <c r="CI39" i="2"/>
  <c r="CE39" i="2"/>
  <c r="CH52" i="2"/>
  <c r="CE52" i="2"/>
  <c r="CG52" i="2"/>
  <c r="K52" i="2"/>
  <c r="AU52" i="2"/>
  <c r="CI52" i="2"/>
  <c r="AV52" i="2"/>
  <c r="N52" i="2"/>
  <c r="BW52" i="2"/>
  <c r="O52" i="2"/>
  <c r="AM52" i="2"/>
  <c r="L52" i="2"/>
  <c r="M52" i="2"/>
  <c r="CF52" i="2"/>
  <c r="C52" i="2"/>
  <c r="AX52" i="2"/>
  <c r="AY52" i="2"/>
  <c r="AW52" i="2"/>
  <c r="CE38" i="2"/>
  <c r="AV38" i="2"/>
  <c r="CH38" i="2"/>
  <c r="O38" i="2"/>
  <c r="K38" i="2"/>
  <c r="AU38" i="2"/>
  <c r="AY38" i="2"/>
  <c r="CG38" i="2"/>
  <c r="AM38" i="2"/>
  <c r="BW38" i="2"/>
  <c r="CF38" i="2"/>
  <c r="AW38" i="2"/>
  <c r="L38" i="2"/>
  <c r="M38" i="2"/>
  <c r="C38" i="2"/>
  <c r="CI38" i="2"/>
  <c r="N38" i="2"/>
  <c r="AX38" i="2"/>
  <c r="M53" i="2"/>
  <c r="CI53" i="2"/>
  <c r="AY53" i="2"/>
  <c r="BW53" i="2"/>
  <c r="CE53" i="2"/>
  <c r="L53" i="2"/>
  <c r="AU53" i="2"/>
  <c r="CF53" i="2"/>
  <c r="AX53" i="2"/>
  <c r="K53" i="2"/>
  <c r="C53" i="2"/>
  <c r="CG53" i="2"/>
  <c r="N53" i="2"/>
  <c r="AW53" i="2"/>
  <c r="O53" i="2"/>
  <c r="AM53" i="2"/>
  <c r="CH53" i="2"/>
  <c r="AV53" i="2"/>
  <c r="O40" i="2"/>
  <c r="CG40" i="2"/>
  <c r="AX40" i="2"/>
  <c r="CE40" i="2"/>
  <c r="BW40" i="2"/>
  <c r="AW40" i="2"/>
  <c r="N40" i="2"/>
  <c r="CH40" i="2"/>
  <c r="AU40" i="2"/>
  <c r="K40" i="2"/>
  <c r="CI40" i="2"/>
  <c r="C40" i="2"/>
  <c r="AY40" i="2"/>
  <c r="CF40" i="2"/>
  <c r="L40" i="2"/>
  <c r="M40" i="2"/>
  <c r="AV40" i="2"/>
  <c r="AM40" i="2"/>
  <c r="L44" i="2"/>
  <c r="CG44" i="2"/>
  <c r="C44" i="2"/>
  <c r="N44" i="2"/>
  <c r="M44" i="2"/>
  <c r="AV44" i="2"/>
  <c r="O44" i="2"/>
  <c r="AY44" i="2"/>
  <c r="AU44" i="2"/>
  <c r="CF44" i="2"/>
  <c r="AM44" i="2"/>
  <c r="CE44" i="2"/>
  <c r="AW44" i="2"/>
  <c r="CI44" i="2"/>
  <c r="CH44" i="2"/>
  <c r="K44" i="2"/>
  <c r="BW44" i="2"/>
  <c r="AX44" i="2"/>
  <c r="CF46" i="2"/>
  <c r="AY46" i="2"/>
  <c r="C46" i="2"/>
  <c r="L46" i="2"/>
  <c r="M46" i="2"/>
  <c r="AW46" i="2"/>
  <c r="K46" i="2"/>
  <c r="CH46" i="2"/>
  <c r="AV46" i="2"/>
  <c r="O46" i="2"/>
  <c r="CI46" i="2"/>
  <c r="AX46" i="2"/>
  <c r="AU46" i="2"/>
  <c r="N46" i="2"/>
  <c r="BW46" i="2"/>
  <c r="CG46" i="2"/>
  <c r="CE46" i="2"/>
  <c r="AM46" i="2"/>
  <c r="M54" i="2"/>
  <c r="N54" i="2"/>
  <c r="C54" i="2"/>
  <c r="AV54" i="2"/>
  <c r="AY54" i="2"/>
  <c r="K54" i="2"/>
  <c r="L54" i="2"/>
  <c r="CF54" i="2"/>
  <c r="AX54" i="2"/>
  <c r="BW54" i="2"/>
  <c r="CI54" i="2"/>
  <c r="AW54" i="2"/>
  <c r="CH54" i="2"/>
  <c r="AM54" i="2"/>
  <c r="AU54" i="2"/>
  <c r="O54" i="2"/>
  <c r="CE54" i="2"/>
  <c r="CG54" i="2"/>
  <c r="L30" i="2"/>
  <c r="AM30" i="2"/>
  <c r="CI30" i="2"/>
  <c r="M30" i="2"/>
  <c r="AV30" i="2"/>
  <c r="O30" i="2"/>
  <c r="AY30" i="2"/>
  <c r="CH30" i="2"/>
  <c r="C30" i="2"/>
  <c r="AU30" i="2"/>
  <c r="N30" i="2"/>
  <c r="CE30" i="2"/>
  <c r="AW30" i="2"/>
  <c r="BW30" i="2"/>
  <c r="CG30" i="2"/>
  <c r="AX30" i="2"/>
  <c r="K30" i="2"/>
  <c r="CF30" i="2"/>
  <c r="AW31" i="2"/>
  <c r="AU31" i="2"/>
  <c r="AV31" i="2"/>
  <c r="O31" i="2"/>
  <c r="CG31" i="2"/>
  <c r="CI31" i="2"/>
  <c r="M31" i="2"/>
  <c r="K31" i="2"/>
  <c r="AX31" i="2"/>
  <c r="L31" i="2"/>
  <c r="AM31" i="2"/>
  <c r="CH31" i="2"/>
  <c r="CE31" i="2"/>
  <c r="N31" i="2"/>
  <c r="BW31" i="2"/>
  <c r="CF31" i="2"/>
  <c r="AY31" i="2"/>
  <c r="C31" i="2"/>
  <c r="F9" i="2"/>
  <c r="G9" i="2" s="1"/>
  <c r="AW41" i="2"/>
  <c r="CG41" i="2"/>
  <c r="N41" i="2"/>
  <c r="C41" i="2"/>
  <c r="AY41" i="2"/>
  <c r="AX41" i="2"/>
  <c r="O41" i="2"/>
  <c r="M41" i="2"/>
  <c r="BW41" i="2"/>
  <c r="CH41" i="2"/>
  <c r="CE41" i="2"/>
  <c r="K41" i="2"/>
  <c r="L41" i="2"/>
  <c r="CF41" i="2"/>
  <c r="AV41" i="2"/>
  <c r="AM41" i="2"/>
  <c r="CI41" i="2"/>
  <c r="AU41" i="2"/>
  <c r="AY37" i="2"/>
  <c r="CF37" i="2"/>
  <c r="CG37" i="2"/>
  <c r="CE37" i="2"/>
  <c r="N37" i="2"/>
  <c r="AV37" i="2"/>
  <c r="M37" i="2"/>
  <c r="AU37" i="2"/>
  <c r="AM37" i="2"/>
  <c r="BW37" i="2"/>
  <c r="AW37" i="2"/>
  <c r="CH37" i="2"/>
  <c r="L37" i="2"/>
  <c r="O37" i="2"/>
  <c r="AX37" i="2"/>
  <c r="CI37" i="2"/>
  <c r="C37" i="2"/>
  <c r="K37" i="2"/>
  <c r="AW55" i="2"/>
  <c r="AY55" i="2"/>
  <c r="C55" i="2"/>
  <c r="CE55" i="2"/>
  <c r="BW55" i="2"/>
  <c r="AU55" i="2"/>
  <c r="CI55" i="2"/>
  <c r="N55" i="2"/>
  <c r="AX55" i="2"/>
  <c r="CH55" i="2"/>
  <c r="CG55" i="2"/>
  <c r="CF55" i="2"/>
  <c r="AV55" i="2"/>
  <c r="K55" i="2"/>
  <c r="L55" i="2"/>
  <c r="AM55" i="2"/>
  <c r="M55" i="2"/>
  <c r="O55" i="2"/>
  <c r="AU42" i="2"/>
  <c r="L42" i="2"/>
  <c r="AX42" i="2"/>
  <c r="AM42" i="2"/>
  <c r="AW42" i="2"/>
  <c r="N42" i="2"/>
  <c r="CG42" i="2"/>
  <c r="BW42" i="2"/>
  <c r="O42" i="2"/>
  <c r="CF42" i="2"/>
  <c r="AY42" i="2"/>
  <c r="AV42" i="2"/>
  <c r="K42" i="2"/>
  <c r="CH42" i="2"/>
  <c r="CE42" i="2"/>
  <c r="M42" i="2"/>
  <c r="CI42" i="2"/>
  <c r="C42" i="2"/>
  <c r="AV35" i="2"/>
  <c r="AX35" i="2"/>
  <c r="AU35" i="2"/>
  <c r="AY35" i="2"/>
  <c r="CH35" i="2"/>
  <c r="CF35" i="2"/>
  <c r="O35" i="2"/>
  <c r="CG35" i="2"/>
  <c r="BW35" i="2"/>
  <c r="CI35" i="2"/>
  <c r="L35" i="2"/>
  <c r="N35" i="2"/>
  <c r="K35" i="2"/>
  <c r="CE35" i="2"/>
  <c r="C35" i="2"/>
  <c r="M35" i="2"/>
  <c r="AM35" i="2"/>
  <c r="AW35" i="2"/>
  <c r="C45" i="2"/>
  <c r="BW45" i="2"/>
  <c r="L45" i="2"/>
  <c r="CF45" i="2"/>
  <c r="K45" i="2"/>
  <c r="M45" i="2"/>
  <c r="CH45" i="2"/>
  <c r="AV45" i="2"/>
  <c r="N45" i="2"/>
  <c r="O45" i="2"/>
  <c r="CI45" i="2"/>
  <c r="AM45" i="2"/>
  <c r="AW45" i="2"/>
  <c r="AY45" i="2"/>
  <c r="AX45" i="2"/>
  <c r="AU45" i="2"/>
  <c r="CE45" i="2"/>
  <c r="CG45" i="2"/>
  <c r="BX5" i="2"/>
  <c r="D36" i="2"/>
  <c r="F5" i="2"/>
  <c r="G5" i="2" s="1"/>
  <c r="F7" i="2"/>
  <c r="G7" i="2" s="1"/>
  <c r="F6" i="2"/>
  <c r="G6" i="2" s="1"/>
  <c r="BX31" i="2"/>
  <c r="AN5" i="2"/>
  <c r="AN35" i="2"/>
  <c r="AN51" i="2"/>
  <c r="D47" i="2"/>
  <c r="AN52" i="2"/>
  <c r="BX45" i="2"/>
  <c r="D52" i="2"/>
  <c r="D5" i="2"/>
  <c r="BX56" i="2"/>
  <c r="BX55" i="2"/>
  <c r="D48" i="2"/>
  <c r="D54" i="2"/>
  <c r="AN37" i="2"/>
  <c r="AN43" i="2"/>
  <c r="BX53" i="2"/>
  <c r="D51" i="2"/>
  <c r="BX16" i="2"/>
  <c r="D38" i="2"/>
  <c r="D53" i="2"/>
  <c r="BX40" i="2"/>
  <c r="AN59" i="2"/>
  <c r="D26" i="2"/>
  <c r="BX48" i="2"/>
  <c r="BX12" i="2"/>
  <c r="D56" i="2"/>
  <c r="BX23" i="2"/>
  <c r="AN40" i="2"/>
  <c r="BX21" i="2"/>
  <c r="BX11" i="2"/>
  <c r="BX17" i="2"/>
  <c r="BX38" i="2"/>
  <c r="AN48" i="2"/>
  <c r="D14" i="2"/>
  <c r="AN11" i="2"/>
  <c r="BX39" i="2"/>
  <c r="D58" i="2"/>
  <c r="AN45" i="2"/>
  <c r="F8" i="2"/>
  <c r="G8" i="2" s="1"/>
  <c r="AN12" i="2"/>
  <c r="AN49" i="2"/>
  <c r="AN33" i="2"/>
  <c r="AN19" i="2"/>
  <c r="AN27" i="2"/>
  <c r="BX18" i="2"/>
  <c r="BX52" i="2"/>
  <c r="D10" i="2"/>
  <c r="D15" i="2"/>
  <c r="BX50" i="2"/>
  <c r="BX33" i="2"/>
  <c r="D29" i="2"/>
  <c r="AN25" i="2"/>
  <c r="BX47" i="2"/>
  <c r="BX24" i="2"/>
  <c r="BX37" i="2"/>
  <c r="AN15" i="2"/>
  <c r="BX43" i="2"/>
  <c r="AN26" i="2"/>
  <c r="D8" i="2"/>
  <c r="D31" i="2"/>
  <c r="D20" i="2"/>
  <c r="BX19" i="2"/>
  <c r="D39" i="2"/>
  <c r="AN44" i="2"/>
  <c r="D28" i="2"/>
  <c r="AN39" i="2"/>
  <c r="D32" i="2"/>
  <c r="D13" i="2"/>
  <c r="AN18" i="2"/>
  <c r="BX36" i="2"/>
  <c r="BX54" i="2"/>
  <c r="AN41" i="2"/>
  <c r="BX14" i="2"/>
  <c r="BX28" i="2"/>
  <c r="AN14" i="2"/>
  <c r="D24" i="2"/>
  <c r="D12" i="2"/>
  <c r="F10" i="2"/>
  <c r="G10" i="2" s="1"/>
  <c r="AN57" i="2"/>
  <c r="AN21" i="2"/>
  <c r="AN38" i="2"/>
  <c r="AN29" i="2"/>
  <c r="BX30" i="2"/>
  <c r="AN58" i="2"/>
  <c r="D35" i="2"/>
  <c r="AN9" i="2"/>
  <c r="AN34" i="2"/>
  <c r="BX9" i="2"/>
  <c r="BX58" i="2"/>
  <c r="BX35" i="2"/>
  <c r="D59" i="2"/>
  <c r="D30" i="2"/>
  <c r="AN8" i="2"/>
  <c r="BX41" i="2"/>
  <c r="D16" i="2"/>
  <c r="D21" i="2"/>
  <c r="AN16" i="2"/>
  <c r="AN17" i="2"/>
  <c r="D42" i="2"/>
  <c r="BX42" i="2"/>
  <c r="D43" i="2"/>
  <c r="D33" i="2"/>
  <c r="D37" i="2"/>
  <c r="AN47" i="2"/>
  <c r="BX46" i="2"/>
  <c r="D17" i="2"/>
  <c r="BX20" i="2"/>
  <c r="D11" i="2"/>
  <c r="AN20" i="2"/>
  <c r="BX29" i="2"/>
  <c r="D18" i="2"/>
  <c r="D44" i="2"/>
  <c r="AN46" i="2"/>
  <c r="D41" i="2"/>
  <c r="BX15" i="2"/>
  <c r="BX51" i="2"/>
  <c r="D25" i="2"/>
  <c r="AN32" i="2"/>
  <c r="AN13" i="2"/>
  <c r="AN53" i="2"/>
  <c r="AN55" i="2"/>
  <c r="BX25" i="2"/>
  <c r="AN30" i="2"/>
  <c r="D9" i="2"/>
  <c r="D49" i="2"/>
  <c r="AN24" i="2"/>
  <c r="BX44" i="2"/>
  <c r="BX57" i="2"/>
  <c r="BX49" i="2"/>
  <c r="AN42" i="2"/>
  <c r="D34" i="2"/>
  <c r="AN31" i="2"/>
  <c r="AN10" i="2"/>
  <c r="AN23" i="2"/>
  <c r="BX32" i="2"/>
  <c r="D45" i="2"/>
  <c r="AN36" i="2"/>
  <c r="D40" i="2"/>
  <c r="AN56" i="2"/>
  <c r="BX26" i="2"/>
  <c r="D23" i="2"/>
  <c r="D22" i="2"/>
  <c r="AN28" i="2"/>
  <c r="BX10" i="2"/>
  <c r="D50" i="2"/>
  <c r="BX59" i="2"/>
  <c r="BX27" i="2"/>
  <c r="AN50" i="2"/>
  <c r="AN22" i="2"/>
  <c r="D57" i="2"/>
  <c r="BX22" i="2"/>
  <c r="AN54" i="2"/>
  <c r="BX13" i="2"/>
  <c r="D55" i="2"/>
  <c r="D46" i="2"/>
  <c r="D27" i="2"/>
  <c r="D19" i="2"/>
  <c r="BX8" i="2"/>
  <c r="BX34" i="2"/>
  <c r="L5" i="2"/>
  <c r="AV5" i="2"/>
  <c r="BA5" i="2" s="1"/>
  <c r="CF5" i="2"/>
  <c r="J6" i="4" l="1"/>
  <c r="CK5" i="2"/>
  <c r="CK6" i="2" s="1"/>
  <c r="CK7" i="2" s="1"/>
  <c r="CK8" i="2" s="1"/>
  <c r="CK9" i="2" s="1"/>
  <c r="CK10" i="2" s="1"/>
  <c r="CK11" i="2" s="1"/>
  <c r="CK12" i="2" s="1"/>
  <c r="CK13" i="2" s="1"/>
  <c r="CK14" i="2" s="1"/>
  <c r="CK15" i="2" s="1"/>
  <c r="CK16" i="2" s="1"/>
  <c r="CK17" i="2" s="1"/>
  <c r="CK18" i="2" s="1"/>
  <c r="CK19" i="2" s="1"/>
  <c r="CK20" i="2" s="1"/>
  <c r="CK21" i="2" s="1"/>
  <c r="CK22" i="2" s="1"/>
  <c r="CK23" i="2" s="1"/>
  <c r="CK24" i="2" s="1"/>
  <c r="CK25" i="2" s="1"/>
  <c r="CK26" i="2" s="1"/>
  <c r="CK27" i="2" s="1"/>
  <c r="CK28" i="2" s="1"/>
  <c r="CK29" i="2" s="1"/>
  <c r="CK30" i="2" s="1"/>
  <c r="CK31" i="2" s="1"/>
  <c r="CK32" i="2" s="1"/>
  <c r="CK33" i="2" s="1"/>
  <c r="CK34" i="2" s="1"/>
  <c r="CK35" i="2" s="1"/>
  <c r="CK36" i="2" s="1"/>
  <c r="CK37" i="2" s="1"/>
  <c r="CK38" i="2" s="1"/>
  <c r="CK39" i="2" s="1"/>
  <c r="CK40" i="2" s="1"/>
  <c r="CK41" i="2" s="1"/>
  <c r="CK42" i="2" s="1"/>
  <c r="CK43" i="2" s="1"/>
  <c r="CK44" i="2" s="1"/>
  <c r="CK45" i="2" s="1"/>
  <c r="CK46" i="2" s="1"/>
  <c r="CK47" i="2" s="1"/>
  <c r="CK48" i="2" s="1"/>
  <c r="CK49" i="2" s="1"/>
  <c r="CK50" i="2" s="1"/>
  <c r="CK51" i="2" s="1"/>
  <c r="CK52" i="2" s="1"/>
  <c r="CK53" i="2" s="1"/>
  <c r="CK54" i="2" s="1"/>
  <c r="CK55" i="2" s="1"/>
  <c r="CK56" i="2" s="1"/>
  <c r="CK57" i="2" s="1"/>
  <c r="CK58" i="2" s="1"/>
  <c r="CK59" i="2" s="1"/>
  <c r="BA6" i="2"/>
  <c r="BA7" i="2" s="1"/>
  <c r="BA8" i="2" s="1"/>
  <c r="BA9" i="2" s="1"/>
  <c r="BA10" i="2" s="1"/>
  <c r="BA11" i="2" s="1"/>
  <c r="BA12" i="2" s="1"/>
  <c r="BA13" i="2" s="1"/>
  <c r="BA14" i="2" s="1"/>
  <c r="BA15" i="2" s="1"/>
  <c r="BA16" i="2" s="1"/>
  <c r="BA17" i="2" s="1"/>
  <c r="BA18" i="2" s="1"/>
  <c r="BA19" i="2" s="1"/>
  <c r="BA20" i="2" s="1"/>
  <c r="BA21" i="2" s="1"/>
  <c r="BA22" i="2" s="1"/>
  <c r="BA23" i="2" s="1"/>
  <c r="BA24" i="2" s="1"/>
  <c r="BA25" i="2" s="1"/>
  <c r="BA26" i="2" s="1"/>
  <c r="BA27" i="2" s="1"/>
  <c r="BA28" i="2" s="1"/>
  <c r="BA29" i="2" s="1"/>
  <c r="BA30" i="2" s="1"/>
  <c r="BA31" i="2" s="1"/>
  <c r="BA32" i="2" s="1"/>
  <c r="BA33" i="2" s="1"/>
  <c r="BA34" i="2" s="1"/>
  <c r="BA35" i="2" s="1"/>
  <c r="BA36" i="2" s="1"/>
  <c r="BA37" i="2" s="1"/>
  <c r="BA38" i="2" s="1"/>
  <c r="BA39" i="2" s="1"/>
  <c r="BA40" i="2" s="1"/>
  <c r="BA41" i="2" s="1"/>
  <c r="BA42" i="2" s="1"/>
  <c r="BA43" i="2" s="1"/>
  <c r="BA44" i="2" s="1"/>
  <c r="BA45" i="2" s="1"/>
  <c r="BA46" i="2" s="1"/>
  <c r="BA47" i="2" s="1"/>
  <c r="BA48" i="2" s="1"/>
  <c r="BA49" i="2" s="1"/>
  <c r="BA50" i="2" s="1"/>
  <c r="BA51" i="2" s="1"/>
  <c r="BA52" i="2" s="1"/>
  <c r="BA53" i="2" s="1"/>
  <c r="BA54" i="2" s="1"/>
  <c r="BA55" i="2" s="1"/>
  <c r="BA56" i="2" s="1"/>
  <c r="BA57" i="2" s="1"/>
  <c r="BA58" i="2" s="1"/>
  <c r="BA59" i="2" s="1"/>
  <c r="R5" i="2"/>
  <c r="R6" i="2" s="1"/>
  <c r="R7" i="2" s="1"/>
  <c r="R8" i="2" s="1"/>
  <c r="R9" i="2" s="1"/>
  <c r="R10" i="2" s="1"/>
  <c r="R11" i="2" s="1"/>
  <c r="R12" i="2" s="1"/>
  <c r="R13" i="2" s="1"/>
  <c r="R14" i="2" s="1"/>
  <c r="R15" i="2" s="1"/>
  <c r="R16" i="2" s="1"/>
  <c r="R17" i="2" s="1"/>
  <c r="R18" i="2" s="1"/>
  <c r="R19" i="2" s="1"/>
  <c r="R20" i="2" s="1"/>
  <c r="R21" i="2" s="1"/>
  <c r="R22" i="2" s="1"/>
  <c r="R23" i="2" s="1"/>
  <c r="R24" i="2" s="1"/>
  <c r="R25" i="2" s="1"/>
  <c r="R26" i="2" s="1"/>
  <c r="R27" i="2" s="1"/>
  <c r="R28" i="2" s="1"/>
  <c r="R29" i="2" s="1"/>
  <c r="R30" i="2" s="1"/>
  <c r="R31" i="2" s="1"/>
  <c r="R32" i="2" s="1"/>
  <c r="R33" i="2" s="1"/>
  <c r="R34" i="2" s="1"/>
  <c r="R35" i="2" s="1"/>
  <c r="R36" i="2" s="1"/>
  <c r="R37" i="2" s="1"/>
  <c r="R38" i="2" s="1"/>
  <c r="R39" i="2" s="1"/>
  <c r="R40" i="2" s="1"/>
  <c r="R41" i="2" s="1"/>
  <c r="R42" i="2" s="1"/>
  <c r="R43" i="2" s="1"/>
  <c r="R44" i="2" s="1"/>
  <c r="R45" i="2" s="1"/>
  <c r="R46" i="2" s="1"/>
  <c r="R47" i="2" s="1"/>
  <c r="R48" i="2" s="1"/>
  <c r="R49" i="2" s="1"/>
  <c r="R50" i="2" s="1"/>
  <c r="R51" i="2" s="1"/>
  <c r="R52" i="2" s="1"/>
  <c r="R53" i="2" s="1"/>
  <c r="R54" i="2" s="1"/>
  <c r="R55" i="2" s="1"/>
  <c r="R56" i="2" s="1"/>
  <c r="R57" i="2" s="1"/>
  <c r="R58" i="2" s="1"/>
  <c r="R59" i="2" s="1"/>
  <c r="Q5" i="2"/>
  <c r="Q6" i="2" s="1"/>
  <c r="Q7" i="2" s="1"/>
  <c r="Q8" i="2" s="1"/>
  <c r="Q9" i="2" s="1"/>
  <c r="Q10" i="2" s="1"/>
  <c r="Q11" i="2" s="1"/>
  <c r="Q12" i="2" s="1"/>
  <c r="Q13" i="2" s="1"/>
  <c r="Q14" i="2" s="1"/>
  <c r="Q15" i="2" s="1"/>
  <c r="Q16" i="2" s="1"/>
  <c r="Q17" i="2" s="1"/>
  <c r="Q18" i="2" s="1"/>
  <c r="Q19" i="2" s="1"/>
  <c r="Q20" i="2" s="1"/>
  <c r="Q21" i="2" s="1"/>
  <c r="Q22" i="2" s="1"/>
  <c r="Q23" i="2" s="1"/>
  <c r="Q24" i="2" s="1"/>
  <c r="Q25" i="2" s="1"/>
  <c r="Q26" i="2" s="1"/>
  <c r="Q27" i="2" s="1"/>
  <c r="Q28" i="2" s="1"/>
  <c r="Q29" i="2" s="1"/>
  <c r="Q30" i="2" s="1"/>
  <c r="Q31" i="2" s="1"/>
  <c r="Q32" i="2" s="1"/>
  <c r="Q33" i="2" s="1"/>
  <c r="Q34" i="2" s="1"/>
  <c r="Q35" i="2" s="1"/>
  <c r="Q36" i="2" s="1"/>
  <c r="Q37" i="2" s="1"/>
  <c r="Q38" i="2" s="1"/>
  <c r="Q39" i="2" s="1"/>
  <c r="Q40" i="2" s="1"/>
  <c r="Q41" i="2" s="1"/>
  <c r="Q42" i="2" s="1"/>
  <c r="Q43" i="2" s="1"/>
  <c r="Q44" i="2" s="1"/>
  <c r="Q45" i="2" s="1"/>
  <c r="Q46" i="2" s="1"/>
  <c r="Q47" i="2" s="1"/>
  <c r="Q48" i="2" s="1"/>
  <c r="Q49" i="2" s="1"/>
  <c r="Q50" i="2" s="1"/>
  <c r="Q51" i="2" s="1"/>
  <c r="Q52" i="2" s="1"/>
  <c r="Q53" i="2" s="1"/>
  <c r="Q54" i="2" s="1"/>
  <c r="Q55" i="2" s="1"/>
  <c r="Q56" i="2" s="1"/>
  <c r="Q57" i="2" s="1"/>
  <c r="Q58" i="2" s="1"/>
  <c r="Q59" i="2" s="1"/>
  <c r="AJ5" i="2"/>
  <c r="AJ6" i="2" s="1"/>
  <c r="AJ7" i="2" s="1"/>
  <c r="AJ8" i="2" s="1"/>
  <c r="AJ9" i="2" s="1"/>
  <c r="AJ10" i="2" s="1"/>
  <c r="AJ11" i="2" s="1"/>
  <c r="AJ12" i="2" s="1"/>
  <c r="AJ13" i="2" s="1"/>
  <c r="AJ14" i="2" s="1"/>
  <c r="AJ15" i="2" s="1"/>
  <c r="AJ16" i="2" s="1"/>
  <c r="AJ17" i="2" s="1"/>
  <c r="AJ18" i="2" s="1"/>
  <c r="AJ19" i="2" s="1"/>
  <c r="AJ20" i="2" s="1"/>
  <c r="AJ21" i="2" s="1"/>
  <c r="AJ22" i="2" s="1"/>
  <c r="AJ23" i="2" s="1"/>
  <c r="AJ24" i="2" s="1"/>
  <c r="AJ25" i="2" s="1"/>
  <c r="AJ26" i="2" s="1"/>
  <c r="AJ27" i="2" s="1"/>
  <c r="AJ28" i="2" s="1"/>
  <c r="AJ29" i="2" s="1"/>
  <c r="AJ30" i="2" s="1"/>
  <c r="AJ31" i="2" s="1"/>
  <c r="AJ32" i="2" s="1"/>
  <c r="AJ33" i="2" s="1"/>
  <c r="AJ34" i="2" s="1"/>
  <c r="AJ35" i="2" s="1"/>
  <c r="AJ36" i="2" s="1"/>
  <c r="AJ37" i="2" s="1"/>
  <c r="AJ38" i="2" s="1"/>
  <c r="AJ39" i="2" s="1"/>
  <c r="AJ40" i="2" s="1"/>
  <c r="AJ41" i="2" s="1"/>
  <c r="AJ42" i="2" s="1"/>
  <c r="AJ43" i="2" s="1"/>
  <c r="AJ44" i="2" s="1"/>
  <c r="AJ45" i="2" s="1"/>
  <c r="AJ46" i="2" s="1"/>
  <c r="AJ47" i="2" s="1"/>
  <c r="AJ48" i="2" s="1"/>
  <c r="AJ49" i="2" s="1"/>
  <c r="AJ50" i="2" s="1"/>
  <c r="AJ51" i="2" s="1"/>
  <c r="AJ52" i="2" s="1"/>
  <c r="AJ53" i="2" s="1"/>
  <c r="AJ54" i="2" s="1"/>
  <c r="AJ55" i="2" s="1"/>
  <c r="AJ56" i="2" s="1"/>
  <c r="AJ57" i="2" s="1"/>
  <c r="AJ58" i="2" s="1"/>
  <c r="AJ59" i="2" s="1"/>
  <c r="BB5" i="2"/>
  <c r="BB6" i="2" s="1"/>
  <c r="BB7" i="2" s="1"/>
  <c r="BB8" i="2" s="1"/>
  <c r="BB9" i="2" s="1"/>
  <c r="BB10" i="2" s="1"/>
  <c r="BB11" i="2" s="1"/>
  <c r="BB12" i="2" s="1"/>
  <c r="BB13" i="2" s="1"/>
  <c r="BB14" i="2" s="1"/>
  <c r="BB15" i="2" s="1"/>
  <c r="BB16" i="2" s="1"/>
  <c r="BB17" i="2" s="1"/>
  <c r="BB18" i="2" s="1"/>
  <c r="BB19" i="2" s="1"/>
  <c r="BB20" i="2" s="1"/>
  <c r="BB21" i="2" s="1"/>
  <c r="BB22" i="2" s="1"/>
  <c r="BB23" i="2" s="1"/>
  <c r="BB24" i="2" s="1"/>
  <c r="BB25" i="2" s="1"/>
  <c r="BB26" i="2" s="1"/>
  <c r="BB27" i="2" s="1"/>
  <c r="BB28" i="2" s="1"/>
  <c r="BB29" i="2" s="1"/>
  <c r="BB30" i="2" s="1"/>
  <c r="BB31" i="2" s="1"/>
  <c r="BB32" i="2" s="1"/>
  <c r="BB33" i="2" s="1"/>
  <c r="BB34" i="2" s="1"/>
  <c r="BB35" i="2" s="1"/>
  <c r="BB36" i="2" s="1"/>
  <c r="BB37" i="2" s="1"/>
  <c r="BB38" i="2" s="1"/>
  <c r="BB39" i="2" s="1"/>
  <c r="BB40" i="2" s="1"/>
  <c r="BB41" i="2" s="1"/>
  <c r="BB42" i="2" s="1"/>
  <c r="BB43" i="2" s="1"/>
  <c r="BB44" i="2" s="1"/>
  <c r="BB45" i="2" s="1"/>
  <c r="BB46" i="2" s="1"/>
  <c r="BB47" i="2" s="1"/>
  <c r="BB48" i="2" s="1"/>
  <c r="BB49" i="2" s="1"/>
  <c r="BB50" i="2" s="1"/>
  <c r="BB51" i="2" s="1"/>
  <c r="BB52" i="2" s="1"/>
  <c r="BB53" i="2" s="1"/>
  <c r="BB54" i="2" s="1"/>
  <c r="BB55" i="2" s="1"/>
  <c r="BB56" i="2" s="1"/>
  <c r="BB57" i="2" s="1"/>
  <c r="BB58" i="2" s="1"/>
  <c r="BB59" i="2" s="1"/>
  <c r="CJ5" i="2"/>
  <c r="CL5" i="2"/>
  <c r="CL6" i="2" s="1"/>
  <c r="CL7" i="2" s="1"/>
  <c r="CL8" i="2" s="1"/>
  <c r="CL9" i="2" s="1"/>
  <c r="CL10" i="2" s="1"/>
  <c r="CL11" i="2" s="1"/>
  <c r="CL12" i="2" s="1"/>
  <c r="CL13" i="2" s="1"/>
  <c r="CL14" i="2" s="1"/>
  <c r="CL15" i="2" s="1"/>
  <c r="CL16" i="2" s="1"/>
  <c r="CL17" i="2" s="1"/>
  <c r="CL18" i="2" s="1"/>
  <c r="CL19" i="2" s="1"/>
  <c r="CL20" i="2" s="1"/>
  <c r="CL21" i="2" s="1"/>
  <c r="CL22" i="2" s="1"/>
  <c r="CL23" i="2" s="1"/>
  <c r="CL24" i="2" s="1"/>
  <c r="CL25" i="2" s="1"/>
  <c r="CL26" i="2" s="1"/>
  <c r="CL27" i="2" s="1"/>
  <c r="CL28" i="2" s="1"/>
  <c r="CL29" i="2" s="1"/>
  <c r="CL30" i="2" s="1"/>
  <c r="CL31" i="2" s="1"/>
  <c r="CL32" i="2" s="1"/>
  <c r="CL33" i="2" s="1"/>
  <c r="CL34" i="2" s="1"/>
  <c r="CL35" i="2" s="1"/>
  <c r="CL36" i="2" s="1"/>
  <c r="CL37" i="2" s="1"/>
  <c r="CL38" i="2" s="1"/>
  <c r="CL39" i="2" s="1"/>
  <c r="CL40" i="2" s="1"/>
  <c r="CL41" i="2" s="1"/>
  <c r="CL42" i="2" s="1"/>
  <c r="CL43" i="2" s="1"/>
  <c r="CL44" i="2" s="1"/>
  <c r="CL45" i="2" s="1"/>
  <c r="CL46" i="2" s="1"/>
  <c r="CL47" i="2" s="1"/>
  <c r="CL48" i="2" s="1"/>
  <c r="CL49" i="2" s="1"/>
  <c r="CL50" i="2" s="1"/>
  <c r="CL51" i="2" s="1"/>
  <c r="CL52" i="2" s="1"/>
  <c r="CL53" i="2" s="1"/>
  <c r="CL54" i="2" s="1"/>
  <c r="CL55" i="2" s="1"/>
  <c r="CL56" i="2" s="1"/>
  <c r="CL57" i="2" s="1"/>
  <c r="CL58" i="2" s="1"/>
  <c r="CL59" i="2" s="1"/>
  <c r="AZ5" i="2"/>
  <c r="AH5" i="2"/>
  <c r="P5" i="2"/>
  <c r="H10" i="2"/>
  <c r="I10" i="2" s="1"/>
  <c r="Z5" i="2"/>
  <c r="AA5" i="2" s="1"/>
  <c r="H8" i="2"/>
  <c r="I8" i="2" s="1"/>
  <c r="Z6" i="2"/>
  <c r="AA6" i="2" s="1"/>
  <c r="Z8" i="2"/>
  <c r="AA8" i="2" s="1"/>
  <c r="H7" i="2"/>
  <c r="I7" i="2" s="1"/>
  <c r="H6" i="2"/>
  <c r="I6" i="2" s="1"/>
  <c r="Z7" i="2"/>
  <c r="AA7" i="2" s="1"/>
  <c r="Z10" i="2"/>
  <c r="AA10" i="2" s="1"/>
  <c r="H5" i="2"/>
  <c r="I5" i="2" s="1"/>
  <c r="Z9" i="2"/>
  <c r="AA9" i="2" s="1"/>
  <c r="H9" i="2"/>
  <c r="I9" i="2" s="1"/>
  <c r="Z11" i="2"/>
  <c r="AA11" i="2" s="1"/>
  <c r="CF60" i="2" l="1"/>
  <c r="L60" i="2"/>
  <c r="C60" i="2"/>
  <c r="AX60" i="2"/>
  <c r="O60" i="2"/>
  <c r="CH60" i="2"/>
  <c r="CI60" i="2"/>
  <c r="N60" i="2"/>
  <c r="AY60" i="2"/>
  <c r="AV60" i="2"/>
  <c r="AW60" i="2"/>
  <c r="CE60" i="2"/>
  <c r="BW60" i="2"/>
  <c r="CG60" i="2"/>
  <c r="M60" i="2"/>
  <c r="AN60" i="2"/>
  <c r="AM60" i="2"/>
  <c r="K60" i="2"/>
  <c r="AU60" i="2"/>
  <c r="D60" i="2"/>
  <c r="BX60" i="2"/>
  <c r="DE6" i="2"/>
  <c r="DE5" i="2"/>
  <c r="K6" i="4"/>
  <c r="K9" i="4" s="1"/>
  <c r="J9" i="4"/>
  <c r="S5" i="2"/>
  <c r="P6" i="2"/>
  <c r="AK5" i="2"/>
  <c r="AH6" i="2"/>
  <c r="DE7" i="2"/>
  <c r="BC5" i="2"/>
  <c r="AZ6" i="2"/>
  <c r="CM5" i="2"/>
  <c r="CJ6" i="2"/>
  <c r="BU5" i="2"/>
  <c r="CK60" i="2" l="1"/>
  <c r="BB60" i="2"/>
  <c r="BA60" i="2"/>
  <c r="Q60" i="2"/>
  <c r="AJ60" i="2"/>
  <c r="CL60" i="2"/>
  <c r="CH61" i="2"/>
  <c r="AW61" i="2"/>
  <c r="K61" i="2"/>
  <c r="AU61" i="2"/>
  <c r="AM61" i="2"/>
  <c r="M61" i="2"/>
  <c r="CG61" i="2"/>
  <c r="CE61" i="2"/>
  <c r="N61" i="2"/>
  <c r="AY61" i="2"/>
  <c r="CF61" i="2"/>
  <c r="AV61" i="2"/>
  <c r="C61" i="2"/>
  <c r="BW61" i="2"/>
  <c r="AX61" i="2"/>
  <c r="O61" i="2"/>
  <c r="D61" i="2"/>
  <c r="L61" i="2"/>
  <c r="CI61" i="2"/>
  <c r="AN61" i="2"/>
  <c r="BX61" i="2"/>
  <c r="R60" i="2"/>
  <c r="BU6" i="2"/>
  <c r="DE8" i="2"/>
  <c r="CM6" i="2"/>
  <c r="CJ7" i="2"/>
  <c r="AK6" i="2"/>
  <c r="AH7" i="2"/>
  <c r="S6" i="2"/>
  <c r="P7" i="2"/>
  <c r="BC6" i="2"/>
  <c r="AZ7" i="2"/>
  <c r="CK61" i="2" l="1"/>
  <c r="BA61" i="2"/>
  <c r="Q61" i="2"/>
  <c r="AJ61" i="2"/>
  <c r="CL61" i="2"/>
  <c r="BB61" i="2"/>
  <c r="AV62" i="2"/>
  <c r="CH62" i="2"/>
  <c r="M62" i="2"/>
  <c r="CG62" i="2"/>
  <c r="CI62" i="2"/>
  <c r="N62" i="2"/>
  <c r="K62" i="2"/>
  <c r="AX62" i="2"/>
  <c r="O62" i="2"/>
  <c r="CE62" i="2"/>
  <c r="L62" i="2"/>
  <c r="AW62" i="2"/>
  <c r="AY62" i="2"/>
  <c r="BW62" i="2"/>
  <c r="CF62" i="2"/>
  <c r="C62" i="2"/>
  <c r="AU62" i="2"/>
  <c r="AM62" i="2"/>
  <c r="BX62" i="2"/>
  <c r="D62" i="2"/>
  <c r="AN62" i="2"/>
  <c r="R61" i="2"/>
  <c r="DE9" i="2"/>
  <c r="BU7" i="2"/>
  <c r="CM7" i="2"/>
  <c r="CJ8" i="2"/>
  <c r="BC7" i="2"/>
  <c r="AZ8" i="2"/>
  <c r="S7" i="2"/>
  <c r="P8" i="2"/>
  <c r="AK7" i="2"/>
  <c r="AH8" i="2"/>
  <c r="BA62" i="2" l="1"/>
  <c r="CK62" i="2"/>
  <c r="Q62" i="2"/>
  <c r="BB62" i="2"/>
  <c r="AJ62" i="2"/>
  <c r="CL62" i="2"/>
  <c r="R62" i="2"/>
  <c r="CE63" i="2"/>
  <c r="AY63" i="2"/>
  <c r="O63" i="2"/>
  <c r="CF63" i="2"/>
  <c r="AW63" i="2"/>
  <c r="AU63" i="2"/>
  <c r="CI63" i="2"/>
  <c r="AX63" i="2"/>
  <c r="AV63" i="2"/>
  <c r="M63" i="2"/>
  <c r="CH63" i="2"/>
  <c r="N63" i="2"/>
  <c r="AM63" i="2"/>
  <c r="BW63" i="2"/>
  <c r="CG63" i="2"/>
  <c r="C63" i="2"/>
  <c r="K63" i="2"/>
  <c r="L63" i="2"/>
  <c r="D63" i="2"/>
  <c r="BX63" i="2"/>
  <c r="AN63" i="2"/>
  <c r="DE10" i="2"/>
  <c r="AK8" i="2"/>
  <c r="AH9" i="2"/>
  <c r="CM8" i="2"/>
  <c r="CJ9" i="2"/>
  <c r="S8" i="2"/>
  <c r="P9" i="2"/>
  <c r="BU8" i="2"/>
  <c r="BC8" i="2"/>
  <c r="AZ9" i="2"/>
  <c r="BA63" i="2" l="1"/>
  <c r="CK63" i="2"/>
  <c r="Q63" i="2"/>
  <c r="AJ63" i="2"/>
  <c r="R63" i="2"/>
  <c r="CL63" i="2"/>
  <c r="BB63" i="2"/>
  <c r="CF64" i="2"/>
  <c r="AM64" i="2"/>
  <c r="M64" i="2"/>
  <c r="CI64" i="2"/>
  <c r="AY64" i="2"/>
  <c r="BW64" i="2"/>
  <c r="AX64" i="2"/>
  <c r="AW64" i="2"/>
  <c r="CE64" i="2"/>
  <c r="C64" i="2"/>
  <c r="L64" i="2"/>
  <c r="CH64" i="2"/>
  <c r="AV64" i="2"/>
  <c r="AU64" i="2"/>
  <c r="N64" i="2"/>
  <c r="K64" i="2"/>
  <c r="BX64" i="2"/>
  <c r="CG64" i="2"/>
  <c r="AN64" i="2"/>
  <c r="D64" i="2"/>
  <c r="O64" i="2"/>
  <c r="S9" i="2"/>
  <c r="P10" i="2"/>
  <c r="AK9" i="2"/>
  <c r="AH10" i="2"/>
  <c r="CM9" i="2"/>
  <c r="CJ10" i="2"/>
  <c r="BC9" i="2"/>
  <c r="AZ10" i="2"/>
  <c r="BU9" i="2"/>
  <c r="DE11" i="2"/>
  <c r="CK64" i="2" l="1"/>
  <c r="BA64" i="2"/>
  <c r="Q64" i="2"/>
  <c r="AJ64" i="2"/>
  <c r="CL64" i="2"/>
  <c r="R64" i="2"/>
  <c r="CG65" i="2"/>
  <c r="AM65" i="2"/>
  <c r="N65" i="2"/>
  <c r="AU65" i="2"/>
  <c r="CE65" i="2"/>
  <c r="AY65" i="2"/>
  <c r="M65" i="2"/>
  <c r="K65" i="2"/>
  <c r="CH65" i="2"/>
  <c r="C65" i="2"/>
  <c r="L65" i="2"/>
  <c r="CF65" i="2"/>
  <c r="AX65" i="2"/>
  <c r="CI65" i="2"/>
  <c r="O65" i="2"/>
  <c r="AV65" i="2"/>
  <c r="BX65" i="2"/>
  <c r="BW65" i="2"/>
  <c r="AN65" i="2"/>
  <c r="D65" i="2"/>
  <c r="AW65" i="2"/>
  <c r="BB64" i="2"/>
  <c r="AK10" i="2"/>
  <c r="AH11" i="2"/>
  <c r="DE12" i="2"/>
  <c r="BC10" i="2"/>
  <c r="AZ11" i="2"/>
  <c r="CM10" i="2"/>
  <c r="CJ11" i="2"/>
  <c r="S10" i="2"/>
  <c r="P11" i="2"/>
  <c r="BU10" i="2"/>
  <c r="BA65" i="2" l="1"/>
  <c r="CK65" i="2"/>
  <c r="Q65" i="2"/>
  <c r="R65" i="2"/>
  <c r="BB65" i="2"/>
  <c r="CL65" i="2"/>
  <c r="AJ65" i="2"/>
  <c r="AW66" i="2"/>
  <c r="O66" i="2"/>
  <c r="CH66" i="2"/>
  <c r="CE66" i="2"/>
  <c r="N66" i="2"/>
  <c r="AM66" i="2"/>
  <c r="BW66" i="2"/>
  <c r="M66" i="2"/>
  <c r="CI66" i="2"/>
  <c r="CG66" i="2"/>
  <c r="L66" i="2"/>
  <c r="AU66" i="2"/>
  <c r="AV66" i="2"/>
  <c r="AX66" i="2"/>
  <c r="K66" i="2"/>
  <c r="AY66" i="2"/>
  <c r="CF66" i="2"/>
  <c r="C66" i="2"/>
  <c r="D66" i="2"/>
  <c r="BX66" i="2"/>
  <c r="AN66" i="2"/>
  <c r="BU11" i="2"/>
  <c r="S11" i="2"/>
  <c r="P12" i="2"/>
  <c r="CM11" i="2"/>
  <c r="CJ12" i="2"/>
  <c r="DE13" i="2"/>
  <c r="AK11" i="2"/>
  <c r="AH12" i="2"/>
  <c r="BC11" i="2"/>
  <c r="AZ12" i="2"/>
  <c r="CK66" i="2" l="1"/>
  <c r="BA66" i="2"/>
  <c r="Q66" i="2"/>
  <c r="R66" i="2"/>
  <c r="BB66" i="2"/>
  <c r="CL66" i="2"/>
  <c r="AJ66" i="2"/>
  <c r="CE67" i="2"/>
  <c r="M67" i="2"/>
  <c r="N67" i="2"/>
  <c r="C67" i="2"/>
  <c r="CH67" i="2"/>
  <c r="AW67" i="2"/>
  <c r="O67" i="2"/>
  <c r="CF67" i="2"/>
  <c r="AX67" i="2"/>
  <c r="AV67" i="2"/>
  <c r="AU67" i="2"/>
  <c r="K67" i="2"/>
  <c r="BW67" i="2"/>
  <c r="CG67" i="2"/>
  <c r="AM67" i="2"/>
  <c r="CI67" i="2"/>
  <c r="AY67" i="2"/>
  <c r="L67" i="2"/>
  <c r="BX67" i="2"/>
  <c r="AN67" i="2"/>
  <c r="D67" i="2"/>
  <c r="S12" i="2"/>
  <c r="P13" i="2"/>
  <c r="DE14" i="2"/>
  <c r="CM12" i="2"/>
  <c r="CJ13" i="2"/>
  <c r="BC12" i="2"/>
  <c r="AZ13" i="2"/>
  <c r="AK12" i="2"/>
  <c r="AH13" i="2"/>
  <c r="BU12" i="2"/>
  <c r="CK67" i="2" l="1"/>
  <c r="BA67" i="2"/>
  <c r="Q67" i="2"/>
  <c r="CL67" i="2"/>
  <c r="AJ67" i="2"/>
  <c r="AJ68" i="2" s="1"/>
  <c r="BB67" i="2"/>
  <c r="R67" i="2"/>
  <c r="N68" i="2"/>
  <c r="D68" i="2"/>
  <c r="AU68" i="2"/>
  <c r="AX68" i="2"/>
  <c r="AV68" i="2"/>
  <c r="CH68" i="2"/>
  <c r="L68" i="2"/>
  <c r="CE68" i="2"/>
  <c r="M68" i="2"/>
  <c r="CF68" i="2"/>
  <c r="BW68" i="2"/>
  <c r="CI68" i="2"/>
  <c r="AM68" i="2"/>
  <c r="CG68" i="2"/>
  <c r="O68" i="2"/>
  <c r="C68" i="2"/>
  <c r="AY68" i="2"/>
  <c r="K68" i="2"/>
  <c r="AW68" i="2"/>
  <c r="AN68" i="2"/>
  <c r="BX68" i="2"/>
  <c r="DE15" i="2"/>
  <c r="AK13" i="2"/>
  <c r="AH14" i="2"/>
  <c r="S13" i="2"/>
  <c r="P14" i="2"/>
  <c r="BC13" i="2"/>
  <c r="AZ14" i="2"/>
  <c r="BU13" i="2"/>
  <c r="CM13" i="2"/>
  <c r="CJ14" i="2"/>
  <c r="CK68" i="2" l="1"/>
  <c r="BA68" i="2"/>
  <c r="Q68" i="2"/>
  <c r="BB68" i="2"/>
  <c r="R68" i="2"/>
  <c r="CL68" i="2"/>
  <c r="AM69" i="2"/>
  <c r="AU69" i="2"/>
  <c r="K69" i="2"/>
  <c r="AX69" i="2"/>
  <c r="N69" i="2"/>
  <c r="CF69" i="2"/>
  <c r="AY69" i="2"/>
  <c r="M69" i="2"/>
  <c r="BW69" i="2"/>
  <c r="CG69" i="2"/>
  <c r="C69" i="2"/>
  <c r="CI69" i="2"/>
  <c r="L69" i="2"/>
  <c r="AW69" i="2"/>
  <c r="AV69" i="2"/>
  <c r="CE69" i="2"/>
  <c r="O69" i="2"/>
  <c r="CH69" i="2"/>
  <c r="AN69" i="2"/>
  <c r="BX69" i="2"/>
  <c r="D69" i="2"/>
  <c r="BU14" i="2"/>
  <c r="DE16" i="2"/>
  <c r="AK14" i="2"/>
  <c r="AH15" i="2"/>
  <c r="CM14" i="2"/>
  <c r="CJ15" i="2"/>
  <c r="BC14" i="2"/>
  <c r="AZ15" i="2"/>
  <c r="S14" i="2"/>
  <c r="P15" i="2"/>
  <c r="BA69" i="2" l="1"/>
  <c r="CK69" i="2"/>
  <c r="Q69" i="2"/>
  <c r="R69" i="2"/>
  <c r="BB69" i="2"/>
  <c r="AJ69" i="2"/>
  <c r="CL69" i="2"/>
  <c r="CF70" i="2"/>
  <c r="O70" i="2"/>
  <c r="CI70" i="2"/>
  <c r="K70" i="2"/>
  <c r="C70" i="2"/>
  <c r="M70" i="2"/>
  <c r="CH70" i="2"/>
  <c r="AU70" i="2"/>
  <c r="AW70" i="2"/>
  <c r="AM70" i="2"/>
  <c r="AX70" i="2"/>
  <c r="N70" i="2"/>
  <c r="L70" i="2"/>
  <c r="AY70" i="2"/>
  <c r="CE70" i="2"/>
  <c r="AV70" i="2"/>
  <c r="BW70" i="2"/>
  <c r="CG70" i="2"/>
  <c r="AN70" i="2"/>
  <c r="D70" i="2"/>
  <c r="BX70" i="2"/>
  <c r="S15" i="2"/>
  <c r="P16" i="2"/>
  <c r="DE17" i="2"/>
  <c r="BC15" i="2"/>
  <c r="AZ16" i="2"/>
  <c r="AK15" i="2"/>
  <c r="AH16" i="2"/>
  <c r="BU15" i="2"/>
  <c r="CM15" i="2"/>
  <c r="CJ16" i="2"/>
  <c r="CK70" i="2" l="1"/>
  <c r="BA70" i="2"/>
  <c r="Q70" i="2"/>
  <c r="R70" i="2"/>
  <c r="CL70" i="2"/>
  <c r="AJ70" i="2"/>
  <c r="AJ71" i="2" s="1"/>
  <c r="BB70" i="2"/>
  <c r="AX71" i="2"/>
  <c r="CH71" i="2"/>
  <c r="M71" i="2"/>
  <c r="C71" i="2"/>
  <c r="CE71" i="2"/>
  <c r="AU71" i="2"/>
  <c r="N71" i="2"/>
  <c r="O71" i="2"/>
  <c r="AV71" i="2"/>
  <c r="K71" i="2"/>
  <c r="AW71" i="2"/>
  <c r="CG71" i="2"/>
  <c r="CI71" i="2"/>
  <c r="AY71" i="2"/>
  <c r="BW71" i="2"/>
  <c r="L71" i="2"/>
  <c r="AM71" i="2"/>
  <c r="CF71" i="2"/>
  <c r="CK71" i="2" s="1"/>
  <c r="D71" i="2"/>
  <c r="BX71" i="2"/>
  <c r="AN71" i="2"/>
  <c r="S16" i="2"/>
  <c r="P17" i="2"/>
  <c r="AK16" i="2"/>
  <c r="AH17" i="2"/>
  <c r="CM16" i="2"/>
  <c r="CJ17" i="2"/>
  <c r="BC16" i="2"/>
  <c r="AZ17" i="2"/>
  <c r="BU16" i="2"/>
  <c r="DE18" i="2"/>
  <c r="BA71" i="2" l="1"/>
  <c r="Q71" i="2"/>
  <c r="BB71" i="2"/>
  <c r="CL71" i="2"/>
  <c r="CE72" i="2"/>
  <c r="CI72" i="2"/>
  <c r="AV72" i="2"/>
  <c r="K72" i="2"/>
  <c r="CG72" i="2"/>
  <c r="N72" i="2"/>
  <c r="CF72" i="2"/>
  <c r="AW72" i="2"/>
  <c r="AX72" i="2"/>
  <c r="BW72" i="2"/>
  <c r="C72" i="2"/>
  <c r="AM72" i="2"/>
  <c r="L72" i="2"/>
  <c r="AY72" i="2"/>
  <c r="M72" i="2"/>
  <c r="AU72" i="2"/>
  <c r="O72" i="2"/>
  <c r="CH72" i="2"/>
  <c r="BX72" i="2"/>
  <c r="AN72" i="2"/>
  <c r="D72" i="2"/>
  <c r="R71" i="2"/>
  <c r="DE19" i="2"/>
  <c r="BU17" i="2"/>
  <c r="BC17" i="2"/>
  <c r="AZ18" i="2"/>
  <c r="CM17" i="2"/>
  <c r="CJ18" i="2"/>
  <c r="AK17" i="2"/>
  <c r="AH18" i="2"/>
  <c r="S17" i="2"/>
  <c r="P18" i="2"/>
  <c r="BA72" i="2" l="1"/>
  <c r="CK72" i="2"/>
  <c r="Q72" i="2"/>
  <c r="BB72" i="2"/>
  <c r="R72" i="2"/>
  <c r="AJ72" i="2"/>
  <c r="CL72" i="2"/>
  <c r="AW73" i="2"/>
  <c r="C73" i="2"/>
  <c r="CH73" i="2"/>
  <c r="CI73" i="2"/>
  <c r="CE73" i="2"/>
  <c r="AX73" i="2"/>
  <c r="AV73" i="2"/>
  <c r="CF73" i="2"/>
  <c r="CK73" i="2" s="1"/>
  <c r="AU73" i="2"/>
  <c r="BW73" i="2"/>
  <c r="O73" i="2"/>
  <c r="CG73" i="2"/>
  <c r="N73" i="2"/>
  <c r="L73" i="2"/>
  <c r="K73" i="2"/>
  <c r="AY73" i="2"/>
  <c r="AM73" i="2"/>
  <c r="M73" i="2"/>
  <c r="AN73" i="2"/>
  <c r="BX73" i="2"/>
  <c r="D73" i="2"/>
  <c r="BU18" i="2"/>
  <c r="CM18" i="2"/>
  <c r="CJ19" i="2"/>
  <c r="DE20" i="2"/>
  <c r="S18" i="2"/>
  <c r="P19" i="2"/>
  <c r="BC18" i="2"/>
  <c r="AZ19" i="2"/>
  <c r="AK18" i="2"/>
  <c r="AH19" i="2"/>
  <c r="BA73" i="2" l="1"/>
  <c r="Q73" i="2"/>
  <c r="R73" i="2"/>
  <c r="BB73" i="2"/>
  <c r="CL73" i="2"/>
  <c r="AJ73" i="2"/>
  <c r="N74" i="2"/>
  <c r="C74" i="2"/>
  <c r="AX74" i="2"/>
  <c r="AW74" i="2"/>
  <c r="CF74" i="2"/>
  <c r="CE74" i="2"/>
  <c r="CI74" i="2"/>
  <c r="M74" i="2"/>
  <c r="BW74" i="2"/>
  <c r="AM74" i="2"/>
  <c r="AU74" i="2"/>
  <c r="O74" i="2"/>
  <c r="K74" i="2"/>
  <c r="AY74" i="2"/>
  <c r="L74" i="2"/>
  <c r="CG74" i="2"/>
  <c r="CH74" i="2"/>
  <c r="AV74" i="2"/>
  <c r="BX74" i="2"/>
  <c r="D74" i="2"/>
  <c r="AN74" i="2"/>
  <c r="BC19" i="2"/>
  <c r="AZ20" i="2"/>
  <c r="S19" i="2"/>
  <c r="P20" i="2"/>
  <c r="AK19" i="2"/>
  <c r="AH20" i="2"/>
  <c r="DE21" i="2"/>
  <c r="CM19" i="2"/>
  <c r="CJ20" i="2"/>
  <c r="BU19" i="2"/>
  <c r="BA74" i="2" l="1"/>
  <c r="CK74" i="2"/>
  <c r="Q74" i="2"/>
  <c r="CE75" i="2"/>
  <c r="CI75" i="2"/>
  <c r="K75" i="2"/>
  <c r="L75" i="2"/>
  <c r="BW75" i="2"/>
  <c r="AM75" i="2"/>
  <c r="M75" i="2"/>
  <c r="AW75" i="2"/>
  <c r="AY75" i="2"/>
  <c r="N75" i="2"/>
  <c r="AX75" i="2"/>
  <c r="CF75" i="2"/>
  <c r="AU75" i="2"/>
  <c r="AV75" i="2"/>
  <c r="C75" i="2"/>
  <c r="CH75" i="2"/>
  <c r="O75" i="2"/>
  <c r="CG75" i="2"/>
  <c r="BX75" i="2"/>
  <c r="D75" i="2"/>
  <c r="AN75" i="2"/>
  <c r="R74" i="2"/>
  <c r="BB74" i="2"/>
  <c r="AJ74" i="2"/>
  <c r="AJ75" i="2" s="1"/>
  <c r="CL74" i="2"/>
  <c r="S20" i="2"/>
  <c r="P21" i="2"/>
  <c r="DE22" i="2"/>
  <c r="BC20" i="2"/>
  <c r="AZ21" i="2"/>
  <c r="BU20" i="2"/>
  <c r="CM20" i="2"/>
  <c r="CJ21" i="2"/>
  <c r="AK20" i="2"/>
  <c r="AH21" i="2"/>
  <c r="CK75" i="2" l="1"/>
  <c r="CL75" i="2"/>
  <c r="BA75" i="2"/>
  <c r="BB75" i="2"/>
  <c r="Q75" i="2"/>
  <c r="R75" i="2"/>
  <c r="AW76" i="2"/>
  <c r="AY76" i="2"/>
  <c r="L76" i="2"/>
  <c r="BW76" i="2"/>
  <c r="AX76" i="2"/>
  <c r="BX76" i="2"/>
  <c r="CF76" i="2"/>
  <c r="CH76" i="2"/>
  <c r="CE76" i="2"/>
  <c r="K76" i="2"/>
  <c r="AN76" i="2"/>
  <c r="CI76" i="2"/>
  <c r="AM76" i="2"/>
  <c r="AU76" i="2"/>
  <c r="AV76" i="2"/>
  <c r="C76" i="2"/>
  <c r="N76" i="2"/>
  <c r="D76" i="2"/>
  <c r="O76" i="2"/>
  <c r="CG76" i="2"/>
  <c r="M76" i="2"/>
  <c r="BU21" i="2"/>
  <c r="AK21" i="2"/>
  <c r="AH22" i="2"/>
  <c r="S21" i="2"/>
  <c r="P22" i="2"/>
  <c r="DE23" i="2"/>
  <c r="CM21" i="2"/>
  <c r="CJ22" i="2"/>
  <c r="BC21" i="2"/>
  <c r="AZ22" i="2"/>
  <c r="BA76" i="2" l="1"/>
  <c r="CK76" i="2"/>
  <c r="Q76" i="2"/>
  <c r="CL76" i="2"/>
  <c r="R76" i="2"/>
  <c r="AJ76" i="2"/>
  <c r="BB76" i="2"/>
  <c r="N77" i="2"/>
  <c r="C77" i="2"/>
  <c r="AW77" i="2"/>
  <c r="CF77" i="2"/>
  <c r="AY77" i="2"/>
  <c r="BW77" i="2"/>
  <c r="CI77" i="2"/>
  <c r="CG77" i="2"/>
  <c r="K77" i="2"/>
  <c r="AX77" i="2"/>
  <c r="L77" i="2"/>
  <c r="M77" i="2"/>
  <c r="CE77" i="2"/>
  <c r="AU77" i="2"/>
  <c r="AV77" i="2"/>
  <c r="AM77" i="2"/>
  <c r="O77" i="2"/>
  <c r="CH77" i="2"/>
  <c r="D77" i="2"/>
  <c r="BX77" i="2"/>
  <c r="AN77" i="2"/>
  <c r="CM22" i="2"/>
  <c r="CJ23" i="2"/>
  <c r="BC22" i="2"/>
  <c r="AZ23" i="2"/>
  <c r="DE24" i="2"/>
  <c r="S22" i="2"/>
  <c r="P23" i="2"/>
  <c r="AK22" i="2"/>
  <c r="AH23" i="2"/>
  <c r="BU22" i="2"/>
  <c r="BA77" i="2" l="1"/>
  <c r="CK77" i="2"/>
  <c r="Q77" i="2"/>
  <c r="CL77" i="2"/>
  <c r="AJ77" i="2"/>
  <c r="R77" i="2"/>
  <c r="AM78" i="2"/>
  <c r="K78" i="2"/>
  <c r="CH78" i="2"/>
  <c r="AX78" i="2"/>
  <c r="AW78" i="2"/>
  <c r="O78" i="2"/>
  <c r="L78" i="2"/>
  <c r="N78" i="2"/>
  <c r="CF78" i="2"/>
  <c r="BW78" i="2"/>
  <c r="CI78" i="2"/>
  <c r="AV78" i="2"/>
  <c r="AU78" i="2"/>
  <c r="C78" i="2"/>
  <c r="CE78" i="2"/>
  <c r="AY78" i="2"/>
  <c r="M78" i="2"/>
  <c r="CG78" i="2"/>
  <c r="D78" i="2"/>
  <c r="AN78" i="2"/>
  <c r="BX78" i="2"/>
  <c r="BB77" i="2"/>
  <c r="S23" i="2"/>
  <c r="P24" i="2"/>
  <c r="AK23" i="2"/>
  <c r="AH24" i="2"/>
  <c r="BC23" i="2"/>
  <c r="AZ24" i="2"/>
  <c r="BU23" i="2"/>
  <c r="DE25" i="2"/>
  <c r="CM23" i="2"/>
  <c r="CJ24" i="2"/>
  <c r="BA78" i="2" l="1"/>
  <c r="CK78" i="2"/>
  <c r="Q78" i="2"/>
  <c r="CL78" i="2"/>
  <c r="BB78" i="2"/>
  <c r="AJ78" i="2"/>
  <c r="R78" i="2"/>
  <c r="CE79" i="2"/>
  <c r="BW79" i="2"/>
  <c r="AM79" i="2"/>
  <c r="CF79" i="2"/>
  <c r="AY79" i="2"/>
  <c r="CH79" i="2"/>
  <c r="CG79" i="2"/>
  <c r="AW79" i="2"/>
  <c r="K79" i="2"/>
  <c r="CI79" i="2"/>
  <c r="AX79" i="2"/>
  <c r="AV79" i="2"/>
  <c r="M79" i="2"/>
  <c r="N79" i="2"/>
  <c r="O79" i="2"/>
  <c r="C79" i="2"/>
  <c r="AU79" i="2"/>
  <c r="L79" i="2"/>
  <c r="BX79" i="2"/>
  <c r="AN79" i="2"/>
  <c r="D79" i="2"/>
  <c r="DE26" i="2"/>
  <c r="BU24" i="2"/>
  <c r="S24" i="2"/>
  <c r="P25" i="2"/>
  <c r="BC24" i="2"/>
  <c r="AZ25" i="2"/>
  <c r="AK24" i="2"/>
  <c r="AH25" i="2"/>
  <c r="CM24" i="2"/>
  <c r="CJ25" i="2"/>
  <c r="BA79" i="2" l="1"/>
  <c r="CK79" i="2"/>
  <c r="Q79" i="2"/>
  <c r="BB79" i="2"/>
  <c r="AJ79" i="2"/>
  <c r="CL79" i="2"/>
  <c r="CE80" i="2"/>
  <c r="CF80" i="2"/>
  <c r="M80" i="2"/>
  <c r="CH80" i="2"/>
  <c r="AV80" i="2"/>
  <c r="AW80" i="2"/>
  <c r="K80" i="2"/>
  <c r="AM80" i="2"/>
  <c r="AU80" i="2"/>
  <c r="O80" i="2"/>
  <c r="AX80" i="2"/>
  <c r="BW80" i="2"/>
  <c r="AY80" i="2"/>
  <c r="L80" i="2"/>
  <c r="BX80" i="2"/>
  <c r="CG80" i="2"/>
  <c r="C80" i="2"/>
  <c r="N80" i="2"/>
  <c r="D80" i="2"/>
  <c r="AN80" i="2"/>
  <c r="CI80" i="2"/>
  <c r="R79" i="2"/>
  <c r="BC25" i="2"/>
  <c r="AZ26" i="2"/>
  <c r="DE27" i="2"/>
  <c r="S25" i="2"/>
  <c r="P26" i="2"/>
  <c r="BU25" i="2"/>
  <c r="AK25" i="2"/>
  <c r="AH26" i="2"/>
  <c r="CM25" i="2"/>
  <c r="CJ26" i="2"/>
  <c r="CK80" i="2" l="1"/>
  <c r="BA80" i="2"/>
  <c r="Q80" i="2"/>
  <c r="R80" i="2"/>
  <c r="CL80" i="2"/>
  <c r="BB80" i="2"/>
  <c r="AJ80" i="2"/>
  <c r="O81" i="2"/>
  <c r="BW81" i="2"/>
  <c r="M81" i="2"/>
  <c r="AX81" i="2"/>
  <c r="CH81" i="2"/>
  <c r="AY81" i="2"/>
  <c r="C81" i="2"/>
  <c r="AN81" i="2"/>
  <c r="CE81" i="2"/>
  <c r="AU81" i="2"/>
  <c r="AV81" i="2"/>
  <c r="D81" i="2"/>
  <c r="AM81" i="2"/>
  <c r="CI81" i="2"/>
  <c r="N81" i="2"/>
  <c r="L81" i="2"/>
  <c r="BX81" i="2"/>
  <c r="AW81" i="2"/>
  <c r="CG81" i="2"/>
  <c r="K81" i="2"/>
  <c r="CF81" i="2"/>
  <c r="Z54" i="2"/>
  <c r="AA54" i="2" s="1"/>
  <c r="BU26" i="2"/>
  <c r="AK26" i="2"/>
  <c r="AH27" i="2"/>
  <c r="S26" i="2"/>
  <c r="P27" i="2"/>
  <c r="DE28" i="2"/>
  <c r="BC26" i="2"/>
  <c r="AZ27" i="2"/>
  <c r="CM26" i="2"/>
  <c r="CJ27" i="2"/>
  <c r="CK81" i="2" l="1"/>
  <c r="BA81" i="2"/>
  <c r="Q81" i="2"/>
  <c r="CL81" i="2"/>
  <c r="R81" i="2"/>
  <c r="BB81" i="2"/>
  <c r="CG82" i="2"/>
  <c r="AY82" i="2"/>
  <c r="AU82" i="2"/>
  <c r="AX82" i="2"/>
  <c r="M82" i="2"/>
  <c r="L82" i="2"/>
  <c r="AV82" i="2"/>
  <c r="K82" i="2"/>
  <c r="BW82" i="2"/>
  <c r="N82" i="2"/>
  <c r="CF82" i="2"/>
  <c r="CE82" i="2"/>
  <c r="AW82" i="2"/>
  <c r="C82" i="2"/>
  <c r="CH82" i="2"/>
  <c r="AM82" i="2"/>
  <c r="CI82" i="2"/>
  <c r="O82" i="2"/>
  <c r="BX82" i="2"/>
  <c r="D82" i="2"/>
  <c r="AN82" i="2"/>
  <c r="AJ81" i="2"/>
  <c r="Z56" i="2"/>
  <c r="AA56" i="2" s="1"/>
  <c r="Z55" i="2"/>
  <c r="AA55" i="2" s="1"/>
  <c r="DE29" i="2"/>
  <c r="BU27" i="2"/>
  <c r="S27" i="2"/>
  <c r="P28" i="2"/>
  <c r="AK27" i="2"/>
  <c r="AH28" i="2"/>
  <c r="BC27" i="2"/>
  <c r="AZ28" i="2"/>
  <c r="CM27" i="2"/>
  <c r="CJ28" i="2"/>
  <c r="CK82" i="2" l="1"/>
  <c r="BA82" i="2"/>
  <c r="Q82" i="2"/>
  <c r="AJ82" i="2"/>
  <c r="BB82" i="2"/>
  <c r="R82" i="2"/>
  <c r="L83" i="2"/>
  <c r="C83" i="2"/>
  <c r="AY83" i="2"/>
  <c r="CG83" i="2"/>
  <c r="CH83" i="2"/>
  <c r="AW83" i="2"/>
  <c r="CF83" i="2"/>
  <c r="K83" i="2"/>
  <c r="AU83" i="2"/>
  <c r="AX83" i="2"/>
  <c r="BW83" i="2"/>
  <c r="M83" i="2"/>
  <c r="AM83" i="2"/>
  <c r="O83" i="2"/>
  <c r="N83" i="2"/>
  <c r="D83" i="2"/>
  <c r="CI83" i="2"/>
  <c r="CE83" i="2"/>
  <c r="AN83" i="2"/>
  <c r="BX83" i="2"/>
  <c r="AV83" i="2"/>
  <c r="CL82" i="2"/>
  <c r="AK28" i="2"/>
  <c r="AH29" i="2"/>
  <c r="BC28" i="2"/>
  <c r="AZ29" i="2"/>
  <c r="DE30" i="2"/>
  <c r="BU28" i="2"/>
  <c r="S28" i="2"/>
  <c r="P29" i="2"/>
  <c r="CM28" i="2"/>
  <c r="CJ29" i="2"/>
  <c r="CK83" i="2" l="1"/>
  <c r="BA83" i="2"/>
  <c r="Q83" i="2"/>
  <c r="BB83" i="2"/>
  <c r="R83" i="2"/>
  <c r="CL83" i="2"/>
  <c r="AJ83" i="2"/>
  <c r="BW84" i="2"/>
  <c r="N84" i="2"/>
  <c r="CI84" i="2"/>
  <c r="O84" i="2"/>
  <c r="CE84" i="2"/>
  <c r="AY84" i="2"/>
  <c r="AX84" i="2"/>
  <c r="AU84" i="2"/>
  <c r="AV84" i="2"/>
  <c r="AW84" i="2"/>
  <c r="K84" i="2"/>
  <c r="AM84" i="2"/>
  <c r="M84" i="2"/>
  <c r="CH84" i="2"/>
  <c r="C84" i="2"/>
  <c r="CF84" i="2"/>
  <c r="CG84" i="2"/>
  <c r="L84" i="2"/>
  <c r="BX84" i="2"/>
  <c r="AN84" i="2"/>
  <c r="D84" i="2"/>
  <c r="BU29" i="2"/>
  <c r="S29" i="2"/>
  <c r="P30" i="2"/>
  <c r="DE31" i="2"/>
  <c r="BC29" i="2"/>
  <c r="AZ30" i="2"/>
  <c r="CM29" i="2"/>
  <c r="CJ30" i="2"/>
  <c r="AK29" i="2"/>
  <c r="AH30" i="2"/>
  <c r="BA84" i="2" l="1"/>
  <c r="CK84" i="2"/>
  <c r="Q84" i="2"/>
  <c r="AJ84" i="2"/>
  <c r="CL84" i="2"/>
  <c r="R84" i="2"/>
  <c r="BB84" i="2"/>
  <c r="N85" i="2"/>
  <c r="CG85" i="2"/>
  <c r="L85" i="2"/>
  <c r="K85" i="2"/>
  <c r="M85" i="2"/>
  <c r="BW85" i="2"/>
  <c r="C85" i="2"/>
  <c r="CI85" i="2"/>
  <c r="AX85" i="2"/>
  <c r="AV85" i="2"/>
  <c r="AU85" i="2"/>
  <c r="AY85" i="2"/>
  <c r="O85" i="2"/>
  <c r="AW85" i="2"/>
  <c r="AM85" i="2"/>
  <c r="CH85" i="2"/>
  <c r="CE85" i="2"/>
  <c r="CF85" i="2"/>
  <c r="AN85" i="2"/>
  <c r="BX85" i="2"/>
  <c r="D85" i="2"/>
  <c r="BC30" i="2"/>
  <c r="AZ31" i="2"/>
  <c r="BU30" i="2"/>
  <c r="CM30" i="2"/>
  <c r="CJ31" i="2"/>
  <c r="S30" i="2"/>
  <c r="P31" i="2"/>
  <c r="DE32" i="2"/>
  <c r="AK30" i="2"/>
  <c r="AH31" i="2"/>
  <c r="CK85" i="2" l="1"/>
  <c r="BA85" i="2"/>
  <c r="Q85" i="2"/>
  <c r="R85" i="2"/>
  <c r="CL85" i="2"/>
  <c r="AJ85" i="2"/>
  <c r="BB85" i="2"/>
  <c r="M86" i="2"/>
  <c r="AM86" i="2"/>
  <c r="CF86" i="2"/>
  <c r="AX86" i="2"/>
  <c r="O86" i="2"/>
  <c r="AY86" i="2"/>
  <c r="L86" i="2"/>
  <c r="BW86" i="2"/>
  <c r="CE86" i="2"/>
  <c r="AV86" i="2"/>
  <c r="AW86" i="2"/>
  <c r="AU86" i="2"/>
  <c r="AN86" i="2"/>
  <c r="N86" i="2"/>
  <c r="C86" i="2"/>
  <c r="CG86" i="2"/>
  <c r="BX86" i="2"/>
  <c r="CI86" i="2"/>
  <c r="CH86" i="2"/>
  <c r="D86" i="2"/>
  <c r="K86" i="2"/>
  <c r="S31" i="2"/>
  <c r="P32" i="2"/>
  <c r="BC31" i="2"/>
  <c r="AZ32" i="2"/>
  <c r="CM31" i="2"/>
  <c r="CJ32" i="2"/>
  <c r="BU31" i="2"/>
  <c r="AK31" i="2"/>
  <c r="AH32" i="2"/>
  <c r="DE33" i="2"/>
  <c r="CK86" i="2" l="1"/>
  <c r="BA86" i="2"/>
  <c r="Q86" i="2"/>
  <c r="R86" i="2"/>
  <c r="AJ86" i="2"/>
  <c r="AJ87" i="2" s="1"/>
  <c r="CL86" i="2"/>
  <c r="L87" i="2"/>
  <c r="K87" i="2"/>
  <c r="AX87" i="2"/>
  <c r="O87" i="2"/>
  <c r="AY87" i="2"/>
  <c r="CF87" i="2"/>
  <c r="N87" i="2"/>
  <c r="AW87" i="2"/>
  <c r="CG87" i="2"/>
  <c r="BW87" i="2"/>
  <c r="AV87" i="2"/>
  <c r="M87" i="2"/>
  <c r="AM87" i="2"/>
  <c r="CI87" i="2"/>
  <c r="CH87" i="2"/>
  <c r="AU87" i="2"/>
  <c r="C87" i="2"/>
  <c r="CE87" i="2"/>
  <c r="AN87" i="2"/>
  <c r="D87" i="2"/>
  <c r="BX87" i="2"/>
  <c r="BB86" i="2"/>
  <c r="BU32" i="2"/>
  <c r="S32" i="2"/>
  <c r="P33" i="2"/>
  <c r="CM32" i="2"/>
  <c r="CJ33" i="2"/>
  <c r="BC32" i="2"/>
  <c r="AZ33" i="2"/>
  <c r="AK32" i="2"/>
  <c r="AH33" i="2"/>
  <c r="DE34" i="2"/>
  <c r="BA87" i="2" l="1"/>
  <c r="CK87" i="2"/>
  <c r="Q87" i="2"/>
  <c r="BB87" i="2"/>
  <c r="R87" i="2"/>
  <c r="CL87" i="2"/>
  <c r="C88" i="2"/>
  <c r="AW88" i="2"/>
  <c r="N88" i="2"/>
  <c r="BW88" i="2"/>
  <c r="M88" i="2"/>
  <c r="CH88" i="2"/>
  <c r="CG88" i="2"/>
  <c r="AY88" i="2"/>
  <c r="K88" i="2"/>
  <c r="AM88" i="2"/>
  <c r="AV88" i="2"/>
  <c r="O88" i="2"/>
  <c r="CF88" i="2"/>
  <c r="AX88" i="2"/>
  <c r="CI88" i="2"/>
  <c r="AU88" i="2"/>
  <c r="CE88" i="2"/>
  <c r="L88" i="2"/>
  <c r="D88" i="2"/>
  <c r="BX88" i="2"/>
  <c r="AN88" i="2"/>
  <c r="BC33" i="2"/>
  <c r="AZ34" i="2"/>
  <c r="AK33" i="2"/>
  <c r="AH34" i="2"/>
  <c r="CM33" i="2"/>
  <c r="CJ34" i="2"/>
  <c r="S33" i="2"/>
  <c r="P34" i="2"/>
  <c r="DE35" i="2"/>
  <c r="BU33" i="2"/>
  <c r="BA88" i="2" l="1"/>
  <c r="CK88" i="2"/>
  <c r="Q88" i="2"/>
  <c r="CL88" i="2"/>
  <c r="AJ88" i="2"/>
  <c r="R88" i="2"/>
  <c r="BB88" i="2"/>
  <c r="CE89" i="2"/>
  <c r="N89" i="2"/>
  <c r="AW89" i="2"/>
  <c r="AV89" i="2"/>
  <c r="CG89" i="2"/>
  <c r="CH89" i="2"/>
  <c r="CI89" i="2"/>
  <c r="K89" i="2"/>
  <c r="AY89" i="2"/>
  <c r="AX89" i="2"/>
  <c r="M89" i="2"/>
  <c r="AU89" i="2"/>
  <c r="O89" i="2"/>
  <c r="C89" i="2"/>
  <c r="BW89" i="2"/>
  <c r="CF89" i="2"/>
  <c r="AN89" i="2"/>
  <c r="BX89" i="2"/>
  <c r="AM89" i="2"/>
  <c r="L89" i="2"/>
  <c r="D89" i="2"/>
  <c r="S34" i="2"/>
  <c r="P35" i="2"/>
  <c r="CM34" i="2"/>
  <c r="CJ35" i="2"/>
  <c r="AK34" i="2"/>
  <c r="AH35" i="2"/>
  <c r="BU34" i="2"/>
  <c r="DE36" i="2"/>
  <c r="BC34" i="2"/>
  <c r="AZ35" i="2"/>
  <c r="CK89" i="2" l="1"/>
  <c r="BA89" i="2"/>
  <c r="Q89" i="2"/>
  <c r="AJ89" i="2"/>
  <c r="CL89" i="2"/>
  <c r="R89" i="2"/>
  <c r="BB89" i="2"/>
  <c r="K90" i="2"/>
  <c r="CE90" i="2"/>
  <c r="CF90" i="2"/>
  <c r="M90" i="2"/>
  <c r="AU90" i="2"/>
  <c r="AW90" i="2"/>
  <c r="AX90" i="2"/>
  <c r="L90" i="2"/>
  <c r="N90" i="2"/>
  <c r="O90" i="2"/>
  <c r="AV90" i="2"/>
  <c r="AY90" i="2"/>
  <c r="CH90" i="2"/>
  <c r="BW90" i="2"/>
  <c r="CI90" i="2"/>
  <c r="AM90" i="2"/>
  <c r="CG90" i="2"/>
  <c r="C90" i="2"/>
  <c r="D90" i="2"/>
  <c r="BX90" i="2"/>
  <c r="AN90" i="2"/>
  <c r="AK35" i="2"/>
  <c r="AH36" i="2"/>
  <c r="BU35" i="2"/>
  <c r="CM35" i="2"/>
  <c r="CJ36" i="2"/>
  <c r="BC35" i="2"/>
  <c r="AZ36" i="2"/>
  <c r="DE37" i="2"/>
  <c r="S35" i="2"/>
  <c r="P36" i="2"/>
  <c r="BA90" i="2" l="1"/>
  <c r="CK90" i="2"/>
  <c r="Q90" i="2"/>
  <c r="AJ90" i="2"/>
  <c r="BB90" i="2"/>
  <c r="R90" i="2"/>
  <c r="CL90" i="2"/>
  <c r="AV91" i="2"/>
  <c r="BW91" i="2"/>
  <c r="M91" i="2"/>
  <c r="CH91" i="2"/>
  <c r="CE91" i="2"/>
  <c r="C91" i="2"/>
  <c r="O91" i="2"/>
  <c r="CI91" i="2"/>
  <c r="K91" i="2"/>
  <c r="L91" i="2"/>
  <c r="AW91" i="2"/>
  <c r="AU91" i="2"/>
  <c r="CG91" i="2"/>
  <c r="CF91" i="2"/>
  <c r="N91" i="2"/>
  <c r="AX91" i="2"/>
  <c r="AY91" i="2"/>
  <c r="AM91" i="2"/>
  <c r="AN91" i="2"/>
  <c r="BX91" i="2"/>
  <c r="D91" i="2"/>
  <c r="BC36" i="2"/>
  <c r="AZ37" i="2"/>
  <c r="S36" i="2"/>
  <c r="P37" i="2"/>
  <c r="CM36" i="2"/>
  <c r="CJ37" i="2"/>
  <c r="BU36" i="2"/>
  <c r="DE38" i="2"/>
  <c r="AK36" i="2"/>
  <c r="AH37" i="2"/>
  <c r="CK91" i="2" l="1"/>
  <c r="BA91" i="2"/>
  <c r="Q91" i="2"/>
  <c r="CL91" i="2"/>
  <c r="AJ91" i="2"/>
  <c r="R91" i="2"/>
  <c r="BB91" i="2"/>
  <c r="AX92" i="2"/>
  <c r="N92" i="2"/>
  <c r="CI92" i="2"/>
  <c r="K92" i="2"/>
  <c r="AY92" i="2"/>
  <c r="AW92" i="2"/>
  <c r="O92" i="2"/>
  <c r="CE92" i="2"/>
  <c r="M92" i="2"/>
  <c r="BW92" i="2"/>
  <c r="CG92" i="2"/>
  <c r="CF92" i="2"/>
  <c r="CH92" i="2"/>
  <c r="C92" i="2"/>
  <c r="D92" i="2"/>
  <c r="AN92" i="2"/>
  <c r="AM92" i="2"/>
  <c r="AV92" i="2"/>
  <c r="AU92" i="2"/>
  <c r="BX92" i="2"/>
  <c r="L92" i="2"/>
  <c r="BU37" i="2"/>
  <c r="DE39" i="2"/>
  <c r="CM37" i="2"/>
  <c r="CJ38" i="2"/>
  <c r="S37" i="2"/>
  <c r="P38" i="2"/>
  <c r="AK37" i="2"/>
  <c r="AH38" i="2"/>
  <c r="BC37" i="2"/>
  <c r="AZ38" i="2"/>
  <c r="BA92" i="2" l="1"/>
  <c r="CK92" i="2"/>
  <c r="Q92" i="2"/>
  <c r="BB92" i="2"/>
  <c r="R92" i="2"/>
  <c r="AJ92" i="2"/>
  <c r="AJ93" i="2" s="1"/>
  <c r="CL92" i="2"/>
  <c r="AX93" i="2"/>
  <c r="N93" i="2"/>
  <c r="CG93" i="2"/>
  <c r="CI93" i="2"/>
  <c r="AM93" i="2"/>
  <c r="M93" i="2"/>
  <c r="CH93" i="2"/>
  <c r="BW93" i="2"/>
  <c r="AU93" i="2"/>
  <c r="AY93" i="2"/>
  <c r="L93" i="2"/>
  <c r="O93" i="2"/>
  <c r="CF93" i="2"/>
  <c r="AV93" i="2"/>
  <c r="K93" i="2"/>
  <c r="C93" i="2"/>
  <c r="CE93" i="2"/>
  <c r="AW93" i="2"/>
  <c r="AN93" i="2"/>
  <c r="D93" i="2"/>
  <c r="BX93" i="2"/>
  <c r="S38" i="2"/>
  <c r="P39" i="2"/>
  <c r="CM38" i="2"/>
  <c r="CJ39" i="2"/>
  <c r="DE40" i="2"/>
  <c r="BC38" i="2"/>
  <c r="AZ39" i="2"/>
  <c r="BU38" i="2"/>
  <c r="AK38" i="2"/>
  <c r="AH39" i="2"/>
  <c r="CK93" i="2" l="1"/>
  <c r="BB93" i="2"/>
  <c r="BA93" i="2"/>
  <c r="Q93" i="2"/>
  <c r="R93" i="2"/>
  <c r="CL93" i="2"/>
  <c r="CE94" i="2"/>
  <c r="L94" i="2"/>
  <c r="AU94" i="2"/>
  <c r="K94" i="2"/>
  <c r="N94" i="2"/>
  <c r="AX94" i="2"/>
  <c r="AV94" i="2"/>
  <c r="CG94" i="2"/>
  <c r="C94" i="2"/>
  <c r="M94" i="2"/>
  <c r="CF94" i="2"/>
  <c r="AW94" i="2"/>
  <c r="AY94" i="2"/>
  <c r="BW94" i="2"/>
  <c r="O94" i="2"/>
  <c r="CI94" i="2"/>
  <c r="AM94" i="2"/>
  <c r="CH94" i="2"/>
  <c r="AN94" i="2"/>
  <c r="BX94" i="2"/>
  <c r="D94" i="2"/>
  <c r="BC39" i="2"/>
  <c r="AZ40" i="2"/>
  <c r="DE41" i="2"/>
  <c r="CM39" i="2"/>
  <c r="CJ40" i="2"/>
  <c r="AK39" i="2"/>
  <c r="AH40" i="2"/>
  <c r="S39" i="2"/>
  <c r="P40" i="2"/>
  <c r="BU39" i="2"/>
  <c r="CK94" i="2" l="1"/>
  <c r="BA94" i="2"/>
  <c r="Q94" i="2"/>
  <c r="R94" i="2"/>
  <c r="AJ94" i="2"/>
  <c r="BB94" i="2"/>
  <c r="CL94" i="2"/>
  <c r="AM95" i="2"/>
  <c r="CE95" i="2"/>
  <c r="AY95" i="2"/>
  <c r="AW95" i="2"/>
  <c r="AX95" i="2"/>
  <c r="CI95" i="2"/>
  <c r="M95" i="2"/>
  <c r="CH95" i="2"/>
  <c r="O95" i="2"/>
  <c r="BW95" i="2"/>
  <c r="CG95" i="2"/>
  <c r="C95" i="2"/>
  <c r="AU95" i="2"/>
  <c r="CF95" i="2"/>
  <c r="AV95" i="2"/>
  <c r="L95" i="2"/>
  <c r="K95" i="2"/>
  <c r="N95" i="2"/>
  <c r="BX95" i="2"/>
  <c r="D95" i="2"/>
  <c r="AN95" i="2"/>
  <c r="AK40" i="2"/>
  <c r="AH41" i="2"/>
  <c r="CM40" i="2"/>
  <c r="CJ41" i="2"/>
  <c r="DE42" i="2"/>
  <c r="BU40" i="2"/>
  <c r="BC40" i="2"/>
  <c r="AZ41" i="2"/>
  <c r="S40" i="2"/>
  <c r="P41" i="2"/>
  <c r="CK95" i="2" l="1"/>
  <c r="BA95" i="2"/>
  <c r="Q95" i="2"/>
  <c r="BB95" i="2"/>
  <c r="CL95" i="2"/>
  <c r="R95" i="2"/>
  <c r="AJ95" i="2"/>
  <c r="BW96" i="2"/>
  <c r="M96" i="2"/>
  <c r="AX96" i="2"/>
  <c r="CF96" i="2"/>
  <c r="CH96" i="2"/>
  <c r="O96" i="2"/>
  <c r="CI96" i="2"/>
  <c r="L96" i="2"/>
  <c r="CG96" i="2"/>
  <c r="CE96" i="2"/>
  <c r="N96" i="2"/>
  <c r="C96" i="2"/>
  <c r="AV96" i="2"/>
  <c r="AM96" i="2"/>
  <c r="AY96" i="2"/>
  <c r="AU96" i="2"/>
  <c r="K96" i="2"/>
  <c r="AW96" i="2"/>
  <c r="D96" i="2"/>
  <c r="BX96" i="2"/>
  <c r="AN96" i="2"/>
  <c r="BU41" i="2"/>
  <c r="DE43" i="2"/>
  <c r="CM41" i="2"/>
  <c r="CJ42" i="2"/>
  <c r="S41" i="2"/>
  <c r="P42" i="2"/>
  <c r="AK41" i="2"/>
  <c r="AH42" i="2"/>
  <c r="BC41" i="2"/>
  <c r="AZ42" i="2"/>
  <c r="CK96" i="2" l="1"/>
  <c r="BA96" i="2"/>
  <c r="Q96" i="2"/>
  <c r="R96" i="2"/>
  <c r="BB96" i="2"/>
  <c r="CL96" i="2"/>
  <c r="AJ96" i="2"/>
  <c r="AM97" i="2"/>
  <c r="N97" i="2"/>
  <c r="AN97" i="2"/>
  <c r="AV97" i="2"/>
  <c r="CE97" i="2"/>
  <c r="C97" i="2"/>
  <c r="AX97" i="2"/>
  <c r="AW97" i="2"/>
  <c r="AU97" i="2"/>
  <c r="M97" i="2"/>
  <c r="CH97" i="2"/>
  <c r="CG97" i="2"/>
  <c r="CI97" i="2"/>
  <c r="L97" i="2"/>
  <c r="CF97" i="2"/>
  <c r="O97" i="2"/>
  <c r="AY97" i="2"/>
  <c r="BW97" i="2"/>
  <c r="BX97" i="2"/>
  <c r="D97" i="2"/>
  <c r="K97" i="2"/>
  <c r="S42" i="2"/>
  <c r="P43" i="2"/>
  <c r="CM42" i="2"/>
  <c r="CJ43" i="2"/>
  <c r="DE44" i="2"/>
  <c r="BC42" i="2"/>
  <c r="AZ43" i="2"/>
  <c r="BU42" i="2"/>
  <c r="AK42" i="2"/>
  <c r="AH43" i="2"/>
  <c r="CK97" i="2" l="1"/>
  <c r="BA97" i="2"/>
  <c r="Q97" i="2"/>
  <c r="CL97" i="2"/>
  <c r="AJ97" i="2"/>
  <c r="R97" i="2"/>
  <c r="BB97" i="2"/>
  <c r="CI98" i="2"/>
  <c r="CE98" i="2"/>
  <c r="AM98" i="2"/>
  <c r="CF98" i="2"/>
  <c r="AX98" i="2"/>
  <c r="K98" i="2"/>
  <c r="L98" i="2"/>
  <c r="BX98" i="2"/>
  <c r="AY98" i="2"/>
  <c r="O98" i="2"/>
  <c r="BW98" i="2"/>
  <c r="CG98" i="2"/>
  <c r="N98" i="2"/>
  <c r="M98" i="2"/>
  <c r="AV98" i="2"/>
  <c r="D98" i="2"/>
  <c r="AN98" i="2"/>
  <c r="AU98" i="2"/>
  <c r="CH98" i="2"/>
  <c r="AW98" i="2"/>
  <c r="C98" i="2"/>
  <c r="BC43" i="2"/>
  <c r="AZ44" i="2"/>
  <c r="DE45" i="2"/>
  <c r="CM43" i="2"/>
  <c r="CJ44" i="2"/>
  <c r="AK43" i="2"/>
  <c r="AH44" i="2"/>
  <c r="S43" i="2"/>
  <c r="P44" i="2"/>
  <c r="BU43" i="2"/>
  <c r="CL98" i="2" l="1"/>
  <c r="BA98" i="2"/>
  <c r="CK98" i="2"/>
  <c r="Q98" i="2"/>
  <c r="R98" i="2"/>
  <c r="BB98" i="2"/>
  <c r="AJ98" i="2"/>
  <c r="CI99" i="2"/>
  <c r="O99" i="2"/>
  <c r="CG99" i="2"/>
  <c r="C99" i="2"/>
  <c r="CH99" i="2"/>
  <c r="AU99" i="2"/>
  <c r="CF99" i="2"/>
  <c r="AV99" i="2"/>
  <c r="AM99" i="2"/>
  <c r="K99" i="2"/>
  <c r="AY99" i="2"/>
  <c r="N99" i="2"/>
  <c r="CE99" i="2"/>
  <c r="L99" i="2"/>
  <c r="AX99" i="2"/>
  <c r="BW99" i="2"/>
  <c r="M99" i="2"/>
  <c r="AW99" i="2"/>
  <c r="BX99" i="2"/>
  <c r="D99" i="2"/>
  <c r="AN99" i="2"/>
  <c r="AK44" i="2"/>
  <c r="AH45" i="2"/>
  <c r="CM44" i="2"/>
  <c r="CJ45" i="2"/>
  <c r="DE46" i="2"/>
  <c r="BU44" i="2"/>
  <c r="BC44" i="2"/>
  <c r="AZ45" i="2"/>
  <c r="S44" i="2"/>
  <c r="P45" i="2"/>
  <c r="CK99" i="2" l="1"/>
  <c r="BA99" i="2"/>
  <c r="Q99" i="2"/>
  <c r="BB99" i="2"/>
  <c r="AJ99" i="2"/>
  <c r="R99" i="2"/>
  <c r="CL99" i="2"/>
  <c r="CI100" i="2"/>
  <c r="CF100" i="2"/>
  <c r="AM100" i="2"/>
  <c r="AV100" i="2"/>
  <c r="C100" i="2"/>
  <c r="L100" i="2"/>
  <c r="BW100" i="2"/>
  <c r="CE100" i="2"/>
  <c r="AU100" i="2"/>
  <c r="AW100" i="2"/>
  <c r="AY100" i="2"/>
  <c r="K100" i="2"/>
  <c r="O100" i="2"/>
  <c r="AX100" i="2"/>
  <c r="CH100" i="2"/>
  <c r="M100" i="2"/>
  <c r="BX100" i="2"/>
  <c r="AN100" i="2"/>
  <c r="N100" i="2"/>
  <c r="D100" i="2"/>
  <c r="CG100" i="2"/>
  <c r="BU45" i="2"/>
  <c r="DE47" i="2"/>
  <c r="CM45" i="2"/>
  <c r="CJ46" i="2"/>
  <c r="S45" i="2"/>
  <c r="P46" i="2"/>
  <c r="AK45" i="2"/>
  <c r="AH46" i="2"/>
  <c r="BC45" i="2"/>
  <c r="AZ46" i="2"/>
  <c r="BA100" i="2" l="1"/>
  <c r="CK100" i="2"/>
  <c r="Q100" i="2"/>
  <c r="BB100" i="2"/>
  <c r="AJ100" i="2"/>
  <c r="CL100" i="2"/>
  <c r="C101" i="2"/>
  <c r="BW101" i="2"/>
  <c r="K101" i="2"/>
  <c r="CG101" i="2"/>
  <c r="AM101" i="2"/>
  <c r="O101" i="2"/>
  <c r="AV101" i="2"/>
  <c r="CH101" i="2"/>
  <c r="AW101" i="2"/>
  <c r="CE101" i="2"/>
  <c r="CF101" i="2"/>
  <c r="L101" i="2"/>
  <c r="AU101" i="2"/>
  <c r="AY101" i="2"/>
  <c r="D101" i="2"/>
  <c r="M101" i="2"/>
  <c r="AX101" i="2"/>
  <c r="CI101" i="2"/>
  <c r="AN101" i="2"/>
  <c r="N101" i="2"/>
  <c r="BX101" i="2"/>
  <c r="R100" i="2"/>
  <c r="S46" i="2"/>
  <c r="P47" i="2"/>
  <c r="CM46" i="2"/>
  <c r="CJ47" i="2"/>
  <c r="DE48" i="2"/>
  <c r="BC46" i="2"/>
  <c r="AZ47" i="2"/>
  <c r="BU46" i="2"/>
  <c r="AK46" i="2"/>
  <c r="AH47" i="2"/>
  <c r="CK101" i="2" l="1"/>
  <c r="BA101" i="2"/>
  <c r="Q101" i="2"/>
  <c r="CL101" i="2"/>
  <c r="BB101" i="2"/>
  <c r="AJ101" i="2"/>
  <c r="C102" i="2"/>
  <c r="N102" i="2"/>
  <c r="BW102" i="2"/>
  <c r="CE102" i="2"/>
  <c r="O102" i="2"/>
  <c r="K102" i="2"/>
  <c r="AV102" i="2"/>
  <c r="CH102" i="2"/>
  <c r="AY102" i="2"/>
  <c r="AW102" i="2"/>
  <c r="CF102" i="2"/>
  <c r="CI102" i="2"/>
  <c r="AM102" i="2"/>
  <c r="CG102" i="2"/>
  <c r="L102" i="2"/>
  <c r="AX102" i="2"/>
  <c r="D102" i="2"/>
  <c r="M102" i="2"/>
  <c r="AU102" i="2"/>
  <c r="BX102" i="2"/>
  <c r="AN102" i="2"/>
  <c r="R101" i="2"/>
  <c r="R102" i="2" s="1"/>
  <c r="BC47" i="2"/>
  <c r="AZ48" i="2"/>
  <c r="DE49" i="2"/>
  <c r="CM47" i="2"/>
  <c r="CJ48" i="2"/>
  <c r="AK47" i="2"/>
  <c r="AH48" i="2"/>
  <c r="S47" i="2"/>
  <c r="P48" i="2"/>
  <c r="BU47" i="2"/>
  <c r="CK102" i="2" l="1"/>
  <c r="BA102" i="2"/>
  <c r="Q102" i="2"/>
  <c r="BB102" i="2"/>
  <c r="CL102" i="2"/>
  <c r="AJ102" i="2"/>
  <c r="AJ103" i="2" s="1"/>
  <c r="AY103" i="2"/>
  <c r="AU103" i="2"/>
  <c r="AM103" i="2"/>
  <c r="L103" i="2"/>
  <c r="AV103" i="2"/>
  <c r="CF103" i="2"/>
  <c r="CG103" i="2"/>
  <c r="AW103" i="2"/>
  <c r="BW103" i="2"/>
  <c r="C103" i="2"/>
  <c r="CH103" i="2"/>
  <c r="CE103" i="2"/>
  <c r="AX103" i="2"/>
  <c r="O103" i="2"/>
  <c r="N103" i="2"/>
  <c r="CI103" i="2"/>
  <c r="K103" i="2"/>
  <c r="M103" i="2"/>
  <c r="D103" i="2"/>
  <c r="BX103" i="2"/>
  <c r="AN103" i="2"/>
  <c r="AK48" i="2"/>
  <c r="AH49" i="2"/>
  <c r="CM48" i="2"/>
  <c r="CJ49" i="2"/>
  <c r="DE50" i="2"/>
  <c r="BU48" i="2"/>
  <c r="BC48" i="2"/>
  <c r="AZ49" i="2"/>
  <c r="S48" i="2"/>
  <c r="P49" i="2"/>
  <c r="CK103" i="2" l="1"/>
  <c r="BA103" i="2"/>
  <c r="Q103" i="2"/>
  <c r="BB103" i="2"/>
  <c r="CL103" i="2"/>
  <c r="AY104" i="2"/>
  <c r="CG104" i="2"/>
  <c r="CH104" i="2"/>
  <c r="BW104" i="2"/>
  <c r="L104" i="2"/>
  <c r="M104" i="2"/>
  <c r="CE104" i="2"/>
  <c r="AU104" i="2"/>
  <c r="AM104" i="2"/>
  <c r="AV104" i="2"/>
  <c r="CI104" i="2"/>
  <c r="AW104" i="2"/>
  <c r="C104" i="2"/>
  <c r="AX104" i="2"/>
  <c r="CF104" i="2"/>
  <c r="K104" i="2"/>
  <c r="N104" i="2"/>
  <c r="O104" i="2"/>
  <c r="AN104" i="2"/>
  <c r="BX104" i="2"/>
  <c r="D104" i="2"/>
  <c r="R103" i="2"/>
  <c r="BU49" i="2"/>
  <c r="DE51" i="2"/>
  <c r="CM49" i="2"/>
  <c r="CJ50" i="2"/>
  <c r="S49" i="2"/>
  <c r="P50" i="2"/>
  <c r="AK49" i="2"/>
  <c r="AH50" i="2"/>
  <c r="BC49" i="2"/>
  <c r="AZ50" i="2"/>
  <c r="CK104" i="2" l="1"/>
  <c r="BA104" i="2"/>
  <c r="Q104" i="2"/>
  <c r="BB104" i="2"/>
  <c r="CL104" i="2"/>
  <c r="R104" i="2"/>
  <c r="AJ104" i="2"/>
  <c r="BW105" i="2"/>
  <c r="CF105" i="2"/>
  <c r="CH105" i="2"/>
  <c r="AX105" i="2"/>
  <c r="M105" i="2"/>
  <c r="CI105" i="2"/>
  <c r="AY105" i="2"/>
  <c r="AM105" i="2"/>
  <c r="AW105" i="2"/>
  <c r="K105" i="2"/>
  <c r="CE105" i="2"/>
  <c r="L105" i="2"/>
  <c r="CG105" i="2"/>
  <c r="N105" i="2"/>
  <c r="AV105" i="2"/>
  <c r="AU105" i="2"/>
  <c r="O105" i="2"/>
  <c r="C105" i="2"/>
  <c r="D105" i="2"/>
  <c r="AN105" i="2"/>
  <c r="BX105" i="2"/>
  <c r="S50" i="2"/>
  <c r="H6" i="4" s="1"/>
  <c r="P51" i="2"/>
  <c r="CM50" i="2"/>
  <c r="CJ51" i="2"/>
  <c r="DE52" i="2"/>
  <c r="BC50" i="2"/>
  <c r="AZ51" i="2"/>
  <c r="BU50" i="2"/>
  <c r="AK50" i="2"/>
  <c r="AH51" i="2"/>
  <c r="CK105" i="2" l="1"/>
  <c r="BA105" i="2"/>
  <c r="Q105" i="2"/>
  <c r="CL105" i="2"/>
  <c r="BB105" i="2"/>
  <c r="K106" i="2"/>
  <c r="CE106" i="2"/>
  <c r="AW106" i="2"/>
  <c r="L106" i="2"/>
  <c r="AM106" i="2"/>
  <c r="N106" i="2"/>
  <c r="AU106" i="2"/>
  <c r="C106" i="2"/>
  <c r="CI106" i="2"/>
  <c r="O106" i="2"/>
  <c r="CG106" i="2"/>
  <c r="M106" i="2"/>
  <c r="BW106" i="2"/>
  <c r="AV106" i="2"/>
  <c r="AY106" i="2"/>
  <c r="CF106" i="2"/>
  <c r="CH106" i="2"/>
  <c r="AX106" i="2"/>
  <c r="BX106" i="2"/>
  <c r="AN106" i="2"/>
  <c r="D106" i="2"/>
  <c r="R105" i="2"/>
  <c r="AJ105" i="2"/>
  <c r="AJ106" i="2" s="1"/>
  <c r="BC51" i="2"/>
  <c r="AZ52" i="2"/>
  <c r="DE53" i="2"/>
  <c r="CM51" i="2"/>
  <c r="CJ52" i="2"/>
  <c r="AK51" i="2"/>
  <c r="AH52" i="2"/>
  <c r="S51" i="2"/>
  <c r="P52" i="2"/>
  <c r="BU51" i="2"/>
  <c r="CK106" i="2" l="1"/>
  <c r="R106" i="2"/>
  <c r="BA106" i="2"/>
  <c r="Q106" i="2"/>
  <c r="BB106" i="2"/>
  <c r="M107" i="2"/>
  <c r="AW107" i="2"/>
  <c r="N107" i="2"/>
  <c r="CF107" i="2"/>
  <c r="L107" i="2"/>
  <c r="O107" i="2"/>
  <c r="CG107" i="2"/>
  <c r="K107" i="2"/>
  <c r="CE107" i="2"/>
  <c r="CI107" i="2"/>
  <c r="AX107" i="2"/>
  <c r="AU107" i="2"/>
  <c r="C107" i="2"/>
  <c r="AM107" i="2"/>
  <c r="AY107" i="2"/>
  <c r="BW107" i="2"/>
  <c r="AV107" i="2"/>
  <c r="D107" i="2"/>
  <c r="CH107" i="2"/>
  <c r="BX107" i="2"/>
  <c r="AN107" i="2"/>
  <c r="CL106" i="2"/>
  <c r="AJ107" i="2"/>
  <c r="AK52" i="2"/>
  <c r="AH53" i="2"/>
  <c r="CM52" i="2"/>
  <c r="CJ53" i="2"/>
  <c r="DE54" i="2"/>
  <c r="BU52" i="2"/>
  <c r="S52" i="2"/>
  <c r="P53" i="2"/>
  <c r="BC52" i="2"/>
  <c r="AZ53" i="2"/>
  <c r="CK107" i="2" l="1"/>
  <c r="I6" i="4"/>
  <c r="I9" i="4" s="1"/>
  <c r="H9" i="4"/>
  <c r="BA107" i="2"/>
  <c r="Q107" i="2"/>
  <c r="R107" i="2"/>
  <c r="CL107" i="2"/>
  <c r="O108" i="2"/>
  <c r="AY108" i="2"/>
  <c r="AW108" i="2"/>
  <c r="CI108" i="2"/>
  <c r="CE108" i="2"/>
  <c r="AX108" i="2"/>
  <c r="AM108" i="2"/>
  <c r="CF108" i="2"/>
  <c r="AU108" i="2"/>
  <c r="L108" i="2"/>
  <c r="C108" i="2"/>
  <c r="AV108" i="2"/>
  <c r="M108" i="2"/>
  <c r="CH108" i="2"/>
  <c r="CG108" i="2"/>
  <c r="BW108" i="2"/>
  <c r="K108" i="2"/>
  <c r="N108" i="2"/>
  <c r="AN108" i="2"/>
  <c r="BX108" i="2"/>
  <c r="D108" i="2"/>
  <c r="BB107" i="2"/>
  <c r="BU53" i="2"/>
  <c r="DE55" i="2"/>
  <c r="CM53" i="2"/>
  <c r="CJ54" i="2"/>
  <c r="BC53" i="2"/>
  <c r="AZ54" i="2"/>
  <c r="AK53" i="2"/>
  <c r="AH54" i="2"/>
  <c r="S53" i="2"/>
  <c r="P54" i="2"/>
  <c r="CK108" i="2" l="1"/>
  <c r="BA108" i="2"/>
  <c r="Q108" i="2"/>
  <c r="R108" i="2"/>
  <c r="AJ108" i="2"/>
  <c r="BB108" i="2"/>
  <c r="AU109" i="2"/>
  <c r="M109" i="2"/>
  <c r="C109" i="2"/>
  <c r="CF109" i="2"/>
  <c r="N109" i="2"/>
  <c r="CG109" i="2"/>
  <c r="K109" i="2"/>
  <c r="AM109" i="2"/>
  <c r="CI109" i="2"/>
  <c r="L109" i="2"/>
  <c r="AY109" i="2"/>
  <c r="CE109" i="2"/>
  <c r="AV109" i="2"/>
  <c r="AW109" i="2"/>
  <c r="O109" i="2"/>
  <c r="BW109" i="2"/>
  <c r="CH109" i="2"/>
  <c r="BX109" i="2"/>
  <c r="AX109" i="2"/>
  <c r="D109" i="2"/>
  <c r="AN109" i="2"/>
  <c r="CL108" i="2"/>
  <c r="BC54" i="2"/>
  <c r="AZ55" i="2"/>
  <c r="CM54" i="2"/>
  <c r="CJ55" i="2"/>
  <c r="DE56" i="2"/>
  <c r="S54" i="2"/>
  <c r="P55" i="2"/>
  <c r="BU54" i="2"/>
  <c r="AK54" i="2"/>
  <c r="AH55" i="2"/>
  <c r="BA109" i="2" l="1"/>
  <c r="CK109" i="2"/>
  <c r="Q109" i="2"/>
  <c r="AJ109" i="2"/>
  <c r="AJ110" i="2" s="1"/>
  <c r="CL109" i="2"/>
  <c r="R109" i="2"/>
  <c r="AM110" i="2"/>
  <c r="CH110" i="2"/>
  <c r="N110" i="2"/>
  <c r="AW110" i="2"/>
  <c r="CE110" i="2"/>
  <c r="K110" i="2"/>
  <c r="C110" i="2"/>
  <c r="CF110" i="2"/>
  <c r="AY110" i="2"/>
  <c r="CI110" i="2"/>
  <c r="CG110" i="2"/>
  <c r="AU110" i="2"/>
  <c r="O110" i="2"/>
  <c r="M110" i="2"/>
  <c r="L110" i="2"/>
  <c r="BW110" i="2"/>
  <c r="AV110" i="2"/>
  <c r="AX110" i="2"/>
  <c r="AN110" i="2"/>
  <c r="BX110" i="2"/>
  <c r="D110" i="2"/>
  <c r="BB109" i="2"/>
  <c r="S55" i="2"/>
  <c r="P56" i="2"/>
  <c r="DE57" i="2"/>
  <c r="CM55" i="2"/>
  <c r="CJ56" i="2"/>
  <c r="AK55" i="2"/>
  <c r="AH56" i="2"/>
  <c r="BC55" i="2"/>
  <c r="AZ56" i="2"/>
  <c r="BU55" i="2"/>
  <c r="BB110" i="2" l="1"/>
  <c r="BA110" i="2"/>
  <c r="CK110" i="2"/>
  <c r="Q110" i="2"/>
  <c r="CL110" i="2"/>
  <c r="R110" i="2"/>
  <c r="CF111" i="2"/>
  <c r="C111" i="2"/>
  <c r="N111" i="2"/>
  <c r="BW111" i="2"/>
  <c r="CE111" i="2"/>
  <c r="K111" i="2"/>
  <c r="AY111" i="2"/>
  <c r="BX111" i="2"/>
  <c r="AW111" i="2"/>
  <c r="CG111" i="2"/>
  <c r="CH111" i="2"/>
  <c r="AM111" i="2"/>
  <c r="O111" i="2"/>
  <c r="AX111" i="2"/>
  <c r="L111" i="2"/>
  <c r="AU111" i="2"/>
  <c r="AN111" i="2"/>
  <c r="CI111" i="2"/>
  <c r="AV111" i="2"/>
  <c r="BA111" i="2" s="1"/>
  <c r="M111" i="2"/>
  <c r="D111" i="2"/>
  <c r="AK56" i="2"/>
  <c r="AH57" i="2"/>
  <c r="CM56" i="2"/>
  <c r="CJ57" i="2"/>
  <c r="DE58" i="2"/>
  <c r="BU56" i="2"/>
  <c r="S56" i="2"/>
  <c r="P57" i="2"/>
  <c r="AZ57" i="2"/>
  <c r="BC56" i="2"/>
  <c r="CK111" i="2" l="1"/>
  <c r="Q111" i="2"/>
  <c r="R111" i="2"/>
  <c r="AJ111" i="2"/>
  <c r="CL111" i="2"/>
  <c r="BB111" i="2"/>
  <c r="BW112" i="2"/>
  <c r="AM112" i="2"/>
  <c r="AU112" i="2"/>
  <c r="CE112" i="2"/>
  <c r="AX112" i="2"/>
  <c r="L112" i="2"/>
  <c r="CF112" i="2"/>
  <c r="O112" i="2"/>
  <c r="AY112" i="2"/>
  <c r="CI112" i="2"/>
  <c r="M112" i="2"/>
  <c r="AW112" i="2"/>
  <c r="C112" i="2"/>
  <c r="K112" i="2"/>
  <c r="N112" i="2"/>
  <c r="AV112" i="2"/>
  <c r="BA112" i="2" s="1"/>
  <c r="CG112" i="2"/>
  <c r="CH112" i="2"/>
  <c r="AN112" i="2"/>
  <c r="D112" i="2"/>
  <c r="BX112" i="2"/>
  <c r="BU57" i="2"/>
  <c r="DE59" i="2"/>
  <c r="CM57" i="2"/>
  <c r="CJ58" i="2"/>
  <c r="BC57" i="2"/>
  <c r="AZ58" i="2"/>
  <c r="AK57" i="2"/>
  <c r="AH58" i="2"/>
  <c r="S57" i="2"/>
  <c r="P58" i="2"/>
  <c r="CK112" i="2" l="1"/>
  <c r="Q112" i="2"/>
  <c r="CL112" i="2"/>
  <c r="BB112" i="2"/>
  <c r="AJ112" i="2"/>
  <c r="R112" i="2"/>
  <c r="O113" i="2"/>
  <c r="AV113" i="2"/>
  <c r="CF113" i="2"/>
  <c r="AY113" i="2"/>
  <c r="M113" i="2"/>
  <c r="AM113" i="2"/>
  <c r="K113" i="2"/>
  <c r="CH113" i="2"/>
  <c r="BW113" i="2"/>
  <c r="C113" i="2"/>
  <c r="AW113" i="2"/>
  <c r="AU113" i="2"/>
  <c r="CI113" i="2"/>
  <c r="CG113" i="2"/>
  <c r="N113" i="2"/>
  <c r="AX113" i="2"/>
  <c r="CE113" i="2"/>
  <c r="L113" i="2"/>
  <c r="BX113" i="2"/>
  <c r="D113" i="2"/>
  <c r="AN113" i="2"/>
  <c r="BC58" i="2"/>
  <c r="AZ59" i="2"/>
  <c r="CM58" i="2"/>
  <c r="CJ59" i="2"/>
  <c r="DE60" i="2"/>
  <c r="S58" i="2"/>
  <c r="P59" i="2"/>
  <c r="AK58" i="2"/>
  <c r="AH59" i="2"/>
  <c r="BU58" i="2"/>
  <c r="BA113" i="2" l="1"/>
  <c r="CK113" i="2"/>
  <c r="Q113" i="2"/>
  <c r="AJ113" i="2"/>
  <c r="AJ114" i="2" s="1"/>
  <c r="R113" i="2"/>
  <c r="CH114" i="2"/>
  <c r="AX114" i="2"/>
  <c r="AV114" i="2"/>
  <c r="AU114" i="2"/>
  <c r="AY114" i="2"/>
  <c r="N114" i="2"/>
  <c r="AM114" i="2"/>
  <c r="CI114" i="2"/>
  <c r="K114" i="2"/>
  <c r="AW114" i="2"/>
  <c r="CF114" i="2"/>
  <c r="O114" i="2"/>
  <c r="CE114" i="2"/>
  <c r="M114" i="2"/>
  <c r="L114" i="2"/>
  <c r="C114" i="2"/>
  <c r="CG114" i="2"/>
  <c r="BW114" i="2"/>
  <c r="D114" i="2"/>
  <c r="BX114" i="2"/>
  <c r="AN114" i="2"/>
  <c r="BB113" i="2"/>
  <c r="CL113" i="2"/>
  <c r="DE61" i="2"/>
  <c r="CM59" i="2"/>
  <c r="CJ60" i="2"/>
  <c r="BU59" i="2"/>
  <c r="S59" i="2"/>
  <c r="P60" i="2"/>
  <c r="BC59" i="2"/>
  <c r="AZ60" i="2"/>
  <c r="AK59" i="2"/>
  <c r="AH60" i="2"/>
  <c r="CK114" i="2" l="1"/>
  <c r="BA114" i="2"/>
  <c r="CL114" i="2"/>
  <c r="BB114" i="2"/>
  <c r="Q114" i="2"/>
  <c r="R114" i="2"/>
  <c r="BW115" i="2"/>
  <c r="AW115" i="2"/>
  <c r="AM115" i="2"/>
  <c r="CI115" i="2"/>
  <c r="AX115" i="2"/>
  <c r="AV115" i="2"/>
  <c r="C115" i="2"/>
  <c r="K115" i="2"/>
  <c r="AY115" i="2"/>
  <c r="AU115" i="2"/>
  <c r="M115" i="2"/>
  <c r="O115" i="2"/>
  <c r="CF115" i="2"/>
  <c r="L115" i="2"/>
  <c r="CH115" i="2"/>
  <c r="N115" i="2"/>
  <c r="CG115" i="2"/>
  <c r="AN115" i="2"/>
  <c r="CE115" i="2"/>
  <c r="D115" i="2"/>
  <c r="BX115" i="2"/>
  <c r="S60" i="2"/>
  <c r="P61" i="2"/>
  <c r="BU60" i="2"/>
  <c r="CM60" i="2"/>
  <c r="CJ61" i="2"/>
  <c r="AK60" i="2"/>
  <c r="AH61" i="2"/>
  <c r="DE62" i="2"/>
  <c r="BC60" i="2"/>
  <c r="AZ61" i="2"/>
  <c r="CK115" i="2" l="1"/>
  <c r="BA115" i="2"/>
  <c r="Q115" i="2"/>
  <c r="R115" i="2"/>
  <c r="CL115" i="2"/>
  <c r="AJ115" i="2"/>
  <c r="BB115" i="2"/>
  <c r="CI116" i="2"/>
  <c r="CE116" i="2"/>
  <c r="K116" i="2"/>
  <c r="CF116" i="2"/>
  <c r="AM116" i="2"/>
  <c r="AX116" i="2"/>
  <c r="L116" i="2"/>
  <c r="M116" i="2"/>
  <c r="C116" i="2"/>
  <c r="AU116" i="2"/>
  <c r="N116" i="2"/>
  <c r="BW116" i="2"/>
  <c r="CG116" i="2"/>
  <c r="AV116" i="2"/>
  <c r="AY116" i="2"/>
  <c r="AW116" i="2"/>
  <c r="O116" i="2"/>
  <c r="CH116" i="2"/>
  <c r="BX116" i="2"/>
  <c r="D116" i="2"/>
  <c r="AN116" i="2"/>
  <c r="CM61" i="2"/>
  <c r="CJ62" i="2"/>
  <c r="BU61" i="2"/>
  <c r="BC61" i="2"/>
  <c r="AZ62" i="2"/>
  <c r="AK61" i="2"/>
  <c r="AH62" i="2"/>
  <c r="S61" i="2"/>
  <c r="P62" i="2"/>
  <c r="DE63" i="2"/>
  <c r="BA116" i="2" l="1"/>
  <c r="CK116" i="2"/>
  <c r="Q116" i="2"/>
  <c r="CL116" i="2"/>
  <c r="R116" i="2"/>
  <c r="AJ116" i="2"/>
  <c r="CF117" i="2"/>
  <c r="AW117" i="2"/>
  <c r="AV117" i="2"/>
  <c r="CH117" i="2"/>
  <c r="K117" i="2"/>
  <c r="AU117" i="2"/>
  <c r="BW117" i="2"/>
  <c r="AM117" i="2"/>
  <c r="CG117" i="2"/>
  <c r="CE117" i="2"/>
  <c r="M117" i="2"/>
  <c r="L117" i="2"/>
  <c r="AX117" i="2"/>
  <c r="CI117" i="2"/>
  <c r="C117" i="2"/>
  <c r="N117" i="2"/>
  <c r="AY117" i="2"/>
  <c r="O117" i="2"/>
  <c r="D117" i="2"/>
  <c r="AN117" i="2"/>
  <c r="BX117" i="2"/>
  <c r="BB116" i="2"/>
  <c r="AK62" i="2"/>
  <c r="AH63" i="2"/>
  <c r="BC62" i="2"/>
  <c r="AZ63" i="2"/>
  <c r="BU62" i="2"/>
  <c r="DE64" i="2"/>
  <c r="CM62" i="2"/>
  <c r="CJ63" i="2"/>
  <c r="S62" i="2"/>
  <c r="P63" i="2"/>
  <c r="CK117" i="2" l="1"/>
  <c r="BA117" i="2"/>
  <c r="Q117" i="2"/>
  <c r="BB117" i="2"/>
  <c r="R117" i="2"/>
  <c r="AJ117" i="2"/>
  <c r="CL117" i="2"/>
  <c r="O118" i="2"/>
  <c r="CG118" i="2"/>
  <c r="AM118" i="2"/>
  <c r="CE118" i="2"/>
  <c r="CF118" i="2"/>
  <c r="AU118" i="2"/>
  <c r="K118" i="2"/>
  <c r="L118" i="2"/>
  <c r="AV118" i="2"/>
  <c r="CH118" i="2"/>
  <c r="CI118" i="2"/>
  <c r="AY118" i="2"/>
  <c r="M118" i="2"/>
  <c r="AX118" i="2"/>
  <c r="C118" i="2"/>
  <c r="BW118" i="2"/>
  <c r="N118" i="2"/>
  <c r="AW118" i="2"/>
  <c r="BX118" i="2"/>
  <c r="AN118" i="2"/>
  <c r="D118" i="2"/>
  <c r="DE65" i="2"/>
  <c r="BU63" i="2"/>
  <c r="BC63" i="2"/>
  <c r="AZ64" i="2"/>
  <c r="S63" i="2"/>
  <c r="P64" i="2"/>
  <c r="AK63" i="2"/>
  <c r="AH64" i="2"/>
  <c r="CM63" i="2"/>
  <c r="CJ64" i="2"/>
  <c r="BA118" i="2" l="1"/>
  <c r="CK118" i="2"/>
  <c r="BB118" i="2"/>
  <c r="Q118" i="2"/>
  <c r="R118" i="2"/>
  <c r="BW119" i="2"/>
  <c r="O119" i="2"/>
  <c r="CE119" i="2"/>
  <c r="CF119" i="2"/>
  <c r="CH119" i="2"/>
  <c r="AX119" i="2"/>
  <c r="N119" i="2"/>
  <c r="CG119" i="2"/>
  <c r="L119" i="2"/>
  <c r="AM119" i="2"/>
  <c r="AV119" i="2"/>
  <c r="AW119" i="2"/>
  <c r="K119" i="2"/>
  <c r="AU119" i="2"/>
  <c r="AY119" i="2"/>
  <c r="CI119" i="2"/>
  <c r="C119" i="2"/>
  <c r="M119" i="2"/>
  <c r="D119" i="2"/>
  <c r="AN119" i="2"/>
  <c r="BX119" i="2"/>
  <c r="CL118" i="2"/>
  <c r="AJ118" i="2"/>
  <c r="AJ119" i="2" s="1"/>
  <c r="S64" i="2"/>
  <c r="P65" i="2"/>
  <c r="AK64" i="2"/>
  <c r="AH65" i="2"/>
  <c r="BC64" i="2"/>
  <c r="AZ65" i="2"/>
  <c r="BU64" i="2"/>
  <c r="CM64" i="2"/>
  <c r="CJ65" i="2"/>
  <c r="DE66" i="2"/>
  <c r="BA119" i="2" l="1"/>
  <c r="CK119" i="2"/>
  <c r="Q119" i="2"/>
  <c r="BB119" i="2"/>
  <c r="R119" i="2"/>
  <c r="CL119" i="2"/>
  <c r="AM120" i="2"/>
  <c r="CI120" i="2"/>
  <c r="N120" i="2"/>
  <c r="O120" i="2"/>
  <c r="L120" i="2"/>
  <c r="AU120" i="2"/>
  <c r="AY120" i="2"/>
  <c r="BW120" i="2"/>
  <c r="C120" i="2"/>
  <c r="CF120" i="2"/>
  <c r="CG120" i="2"/>
  <c r="CH120" i="2"/>
  <c r="CE120" i="2"/>
  <c r="M120" i="2"/>
  <c r="AX120" i="2"/>
  <c r="D120" i="2"/>
  <c r="AV120" i="2"/>
  <c r="AW120" i="2"/>
  <c r="K120" i="2"/>
  <c r="BX120" i="2"/>
  <c r="AN120" i="2"/>
  <c r="BU65" i="2"/>
  <c r="BC65" i="2"/>
  <c r="AZ66" i="2"/>
  <c r="AK65" i="2"/>
  <c r="AH66" i="2"/>
  <c r="DE67" i="2"/>
  <c r="S65" i="2"/>
  <c r="P66" i="2"/>
  <c r="CM65" i="2"/>
  <c r="CJ66" i="2"/>
  <c r="BA120" i="2" l="1"/>
  <c r="CK120" i="2"/>
  <c r="Q120" i="2"/>
  <c r="BB120" i="2"/>
  <c r="R120" i="2"/>
  <c r="AJ120" i="2"/>
  <c r="C121" i="2"/>
  <c r="CF121" i="2"/>
  <c r="M121" i="2"/>
  <c r="L121" i="2"/>
  <c r="K121" i="2"/>
  <c r="AX121" i="2"/>
  <c r="AW121" i="2"/>
  <c r="AM121" i="2"/>
  <c r="AU121" i="2"/>
  <c r="CG121" i="2"/>
  <c r="CH121" i="2"/>
  <c r="O121" i="2"/>
  <c r="CI121" i="2"/>
  <c r="AY121" i="2"/>
  <c r="N121" i="2"/>
  <c r="BW121" i="2"/>
  <c r="AN121" i="2"/>
  <c r="AV121" i="2"/>
  <c r="CE121" i="2"/>
  <c r="BX121" i="2"/>
  <c r="D121" i="2"/>
  <c r="CL120" i="2"/>
  <c r="AK66" i="2"/>
  <c r="AH67" i="2"/>
  <c r="BC66" i="2"/>
  <c r="AZ67" i="2"/>
  <c r="CM66" i="2"/>
  <c r="CJ67" i="2"/>
  <c r="DE68" i="2"/>
  <c r="BU66" i="2"/>
  <c r="S66" i="2"/>
  <c r="P67" i="2"/>
  <c r="BA121" i="2" l="1"/>
  <c r="CK121" i="2"/>
  <c r="Q121" i="2"/>
  <c r="R121" i="2"/>
  <c r="AJ121" i="2"/>
  <c r="CL121" i="2"/>
  <c r="BB121" i="2"/>
  <c r="N122" i="2"/>
  <c r="O122" i="2"/>
  <c r="AU122" i="2"/>
  <c r="BW122" i="2"/>
  <c r="M122" i="2"/>
  <c r="AX122" i="2"/>
  <c r="CE122" i="2"/>
  <c r="AY122" i="2"/>
  <c r="CG122" i="2"/>
  <c r="CI122" i="2"/>
  <c r="CH122" i="2"/>
  <c r="C122" i="2"/>
  <c r="K122" i="2"/>
  <c r="AV122" i="2"/>
  <c r="AM122" i="2"/>
  <c r="CF122" i="2"/>
  <c r="CK122" i="2" s="1"/>
  <c r="L122" i="2"/>
  <c r="AW122" i="2"/>
  <c r="D122" i="2"/>
  <c r="BX122" i="2"/>
  <c r="AN122" i="2"/>
  <c r="CM67" i="2"/>
  <c r="CJ68" i="2"/>
  <c r="BC67" i="2"/>
  <c r="AZ68" i="2"/>
  <c r="S67" i="2"/>
  <c r="P68" i="2"/>
  <c r="DE69" i="2"/>
  <c r="BU67" i="2"/>
  <c r="AK67" i="2"/>
  <c r="AH68" i="2"/>
  <c r="BA122" i="2" l="1"/>
  <c r="Q122" i="2"/>
  <c r="BB122" i="2"/>
  <c r="CL122" i="2"/>
  <c r="R122" i="2"/>
  <c r="AJ122" i="2"/>
  <c r="CI123" i="2"/>
  <c r="AM123" i="2"/>
  <c r="O123" i="2"/>
  <c r="AV123" i="2"/>
  <c r="L123" i="2"/>
  <c r="N123" i="2"/>
  <c r="CG123" i="2"/>
  <c r="CF123" i="2"/>
  <c r="K123" i="2"/>
  <c r="BW123" i="2"/>
  <c r="AW123" i="2"/>
  <c r="C123" i="2"/>
  <c r="AU123" i="2"/>
  <c r="CE123" i="2"/>
  <c r="AY123" i="2"/>
  <c r="M123" i="2"/>
  <c r="AX123" i="2"/>
  <c r="AN123" i="2"/>
  <c r="D123" i="2"/>
  <c r="BX123" i="2"/>
  <c r="CH123" i="2"/>
  <c r="DE70" i="2"/>
  <c r="BC68" i="2"/>
  <c r="AZ69" i="2"/>
  <c r="AK68" i="2"/>
  <c r="AH69" i="2"/>
  <c r="S68" i="2"/>
  <c r="P69" i="2"/>
  <c r="CM68" i="2"/>
  <c r="CJ69" i="2"/>
  <c r="BU68" i="2"/>
  <c r="CK123" i="2" l="1"/>
  <c r="BA123" i="2"/>
  <c r="Q123" i="2"/>
  <c r="R123" i="2"/>
  <c r="CL123" i="2"/>
  <c r="BB123" i="2"/>
  <c r="AJ123" i="2"/>
  <c r="K124" i="2"/>
  <c r="N124" i="2"/>
  <c r="L124" i="2"/>
  <c r="CE124" i="2"/>
  <c r="AW124" i="2"/>
  <c r="M124" i="2"/>
  <c r="CI124" i="2"/>
  <c r="CG124" i="2"/>
  <c r="BW124" i="2"/>
  <c r="C124" i="2"/>
  <c r="CH124" i="2"/>
  <c r="AU124" i="2"/>
  <c r="AX124" i="2"/>
  <c r="AM124" i="2"/>
  <c r="CF124" i="2"/>
  <c r="AY124" i="2"/>
  <c r="AV124" i="2"/>
  <c r="O124" i="2"/>
  <c r="AN124" i="2"/>
  <c r="D124" i="2"/>
  <c r="BX124" i="2"/>
  <c r="S69" i="2"/>
  <c r="P70" i="2"/>
  <c r="AK69" i="2"/>
  <c r="AH70" i="2"/>
  <c r="BC69" i="2"/>
  <c r="AZ70" i="2"/>
  <c r="BU69" i="2"/>
  <c r="DE71" i="2"/>
  <c r="CM69" i="2"/>
  <c r="CJ70" i="2"/>
  <c r="CK124" i="2" l="1"/>
  <c r="BA124" i="2"/>
  <c r="Q124" i="2"/>
  <c r="CL124" i="2"/>
  <c r="R124" i="2"/>
  <c r="K125" i="2"/>
  <c r="BW125" i="2"/>
  <c r="O125" i="2"/>
  <c r="CE125" i="2"/>
  <c r="AX125" i="2"/>
  <c r="C125" i="2"/>
  <c r="AU125" i="2"/>
  <c r="AW125" i="2"/>
  <c r="AY125" i="2"/>
  <c r="M125" i="2"/>
  <c r="L125" i="2"/>
  <c r="N125" i="2"/>
  <c r="CG125" i="2"/>
  <c r="AM125" i="2"/>
  <c r="CI125" i="2"/>
  <c r="CF125" i="2"/>
  <c r="CH125" i="2"/>
  <c r="D125" i="2"/>
  <c r="AN125" i="2"/>
  <c r="BX125" i="2"/>
  <c r="AV125" i="2"/>
  <c r="AJ124" i="2"/>
  <c r="BB124" i="2"/>
  <c r="BU70" i="2"/>
  <c r="BC70" i="2"/>
  <c r="AZ71" i="2"/>
  <c r="AK70" i="2"/>
  <c r="AH71" i="2"/>
  <c r="CJ71" i="2"/>
  <c r="CM70" i="2"/>
  <c r="S70" i="2"/>
  <c r="P71" i="2"/>
  <c r="DE72" i="2"/>
  <c r="BA125" i="2" l="1"/>
  <c r="CK125" i="2"/>
  <c r="BB125" i="2"/>
  <c r="Q125" i="2"/>
  <c r="R125" i="2"/>
  <c r="CL125" i="2"/>
  <c r="AJ125" i="2"/>
  <c r="AJ126" i="2" s="1"/>
  <c r="CH126" i="2"/>
  <c r="AU126" i="2"/>
  <c r="CE126" i="2"/>
  <c r="AM126" i="2"/>
  <c r="M126" i="2"/>
  <c r="AW126" i="2"/>
  <c r="N126" i="2"/>
  <c r="CI126" i="2"/>
  <c r="AX126" i="2"/>
  <c r="L126" i="2"/>
  <c r="CG126" i="2"/>
  <c r="CF126" i="2"/>
  <c r="AV126" i="2"/>
  <c r="AY126" i="2"/>
  <c r="C126" i="2"/>
  <c r="O126" i="2"/>
  <c r="BW126" i="2"/>
  <c r="K126" i="2"/>
  <c r="BX126" i="2"/>
  <c r="D126" i="2"/>
  <c r="AN126" i="2"/>
  <c r="CM71" i="2"/>
  <c r="CJ72" i="2"/>
  <c r="AK71" i="2"/>
  <c r="AH72" i="2"/>
  <c r="DE73" i="2"/>
  <c r="BC71" i="2"/>
  <c r="AZ72" i="2"/>
  <c r="BU71" i="2"/>
  <c r="S71" i="2"/>
  <c r="P72" i="2"/>
  <c r="CK126" i="2" l="1"/>
  <c r="BA126" i="2"/>
  <c r="Q126" i="2"/>
  <c r="CL126" i="2"/>
  <c r="BB126" i="2"/>
  <c r="CH127" i="2"/>
  <c r="M127" i="2"/>
  <c r="BW127" i="2"/>
  <c r="K127" i="2"/>
  <c r="AM127" i="2"/>
  <c r="C127" i="2"/>
  <c r="AW127" i="2"/>
  <c r="AX127" i="2"/>
  <c r="N127" i="2"/>
  <c r="O127" i="2"/>
  <c r="AY127" i="2"/>
  <c r="AU127" i="2"/>
  <c r="CI127" i="2"/>
  <c r="CE127" i="2"/>
  <c r="AV127" i="2"/>
  <c r="CG127" i="2"/>
  <c r="CF127" i="2"/>
  <c r="L127" i="2"/>
  <c r="AN127" i="2"/>
  <c r="D127" i="2"/>
  <c r="BX127" i="2"/>
  <c r="R126" i="2"/>
  <c r="DE74" i="2"/>
  <c r="S72" i="2"/>
  <c r="P73" i="2"/>
  <c r="AK72" i="2"/>
  <c r="AH73" i="2"/>
  <c r="CM72" i="2"/>
  <c r="CJ73" i="2"/>
  <c r="BC72" i="2"/>
  <c r="AZ73" i="2"/>
  <c r="BU72" i="2"/>
  <c r="CK127" i="2" l="1"/>
  <c r="Q127" i="2"/>
  <c r="BA127" i="2"/>
  <c r="R127" i="2"/>
  <c r="CL127" i="2"/>
  <c r="AJ127" i="2"/>
  <c r="BB127" i="2"/>
  <c r="AM128" i="2"/>
  <c r="N128" i="2"/>
  <c r="AX128" i="2"/>
  <c r="AW128" i="2"/>
  <c r="AV128" i="2"/>
  <c r="K128" i="2"/>
  <c r="CH128" i="2"/>
  <c r="CF128" i="2"/>
  <c r="CK128" i="2" s="1"/>
  <c r="CI128" i="2"/>
  <c r="AU128" i="2"/>
  <c r="C128" i="2"/>
  <c r="AY128" i="2"/>
  <c r="CE128" i="2"/>
  <c r="L128" i="2"/>
  <c r="M128" i="2"/>
  <c r="O128" i="2"/>
  <c r="CG128" i="2"/>
  <c r="D128" i="2"/>
  <c r="BW128" i="2"/>
  <c r="BX128" i="2"/>
  <c r="AN128" i="2"/>
  <c r="AK73" i="2"/>
  <c r="AH74" i="2"/>
  <c r="CM73" i="2"/>
  <c r="CJ74" i="2"/>
  <c r="BU73" i="2"/>
  <c r="S73" i="2"/>
  <c r="P74" i="2"/>
  <c r="DE75" i="2"/>
  <c r="BC73" i="2"/>
  <c r="AZ74" i="2"/>
  <c r="BA128" i="2" l="1"/>
  <c r="Q128" i="2"/>
  <c r="R128" i="2"/>
  <c r="BB128" i="2"/>
  <c r="CL128" i="2"/>
  <c r="AJ128" i="2"/>
  <c r="CI129" i="2"/>
  <c r="CH129" i="2"/>
  <c r="CG129" i="2"/>
  <c r="AU129" i="2"/>
  <c r="AY129" i="2"/>
  <c r="N129" i="2"/>
  <c r="AX129" i="2"/>
  <c r="O129" i="2"/>
  <c r="M129" i="2"/>
  <c r="C129" i="2"/>
  <c r="AV129" i="2"/>
  <c r="AN129" i="2"/>
  <c r="CE129" i="2"/>
  <c r="K129" i="2"/>
  <c r="D129" i="2"/>
  <c r="CF129" i="2"/>
  <c r="BX129" i="2"/>
  <c r="BW129" i="2"/>
  <c r="AW129" i="2"/>
  <c r="L129" i="2"/>
  <c r="AM129" i="2"/>
  <c r="BU74" i="2"/>
  <c r="S74" i="2"/>
  <c r="P75" i="2"/>
  <c r="BC74" i="2"/>
  <c r="AZ75" i="2"/>
  <c r="CM74" i="2"/>
  <c r="CJ75" i="2"/>
  <c r="AK74" i="2"/>
  <c r="AH75" i="2"/>
  <c r="DE76" i="2"/>
  <c r="CK129" i="2" l="1"/>
  <c r="BA129" i="2"/>
  <c r="Q129" i="2"/>
  <c r="R129" i="2"/>
  <c r="CL129" i="2"/>
  <c r="BB129" i="2"/>
  <c r="AJ129" i="2"/>
  <c r="L130" i="2"/>
  <c r="CG130" i="2"/>
  <c r="C130" i="2"/>
  <c r="K130" i="2"/>
  <c r="AU130" i="2"/>
  <c r="CI130" i="2"/>
  <c r="AY130" i="2"/>
  <c r="AW130" i="2"/>
  <c r="N130" i="2"/>
  <c r="CE130" i="2"/>
  <c r="M130" i="2"/>
  <c r="AV130" i="2"/>
  <c r="BW130" i="2"/>
  <c r="CF130" i="2"/>
  <c r="AM130" i="2"/>
  <c r="CH130" i="2"/>
  <c r="AX130" i="2"/>
  <c r="O130" i="2"/>
  <c r="AN130" i="2"/>
  <c r="BX130" i="2"/>
  <c r="D130" i="2"/>
  <c r="F130" i="2"/>
  <c r="G130" i="2" s="1"/>
  <c r="H130" i="2" s="1"/>
  <c r="I130" i="2" s="1"/>
  <c r="CM75" i="2"/>
  <c r="CJ76" i="2"/>
  <c r="BC75" i="2"/>
  <c r="AZ76" i="2"/>
  <c r="S75" i="2"/>
  <c r="P76" i="2"/>
  <c r="DE77" i="2"/>
  <c r="BU75" i="2"/>
  <c r="AK75" i="2"/>
  <c r="AH76" i="2"/>
  <c r="CK130" i="2" l="1"/>
  <c r="BA130" i="2"/>
  <c r="Q130" i="2"/>
  <c r="R130" i="2"/>
  <c r="BB130" i="2"/>
  <c r="AJ130" i="2"/>
  <c r="N131" i="2"/>
  <c r="K131" i="2"/>
  <c r="BW131" i="2"/>
  <c r="CF131" i="2"/>
  <c r="CH131" i="2"/>
  <c r="L131" i="2"/>
  <c r="CG131" i="2"/>
  <c r="O131" i="2"/>
  <c r="AM131" i="2"/>
  <c r="AU131" i="2"/>
  <c r="CE131" i="2"/>
  <c r="C131" i="2"/>
  <c r="AX131" i="2"/>
  <c r="AW131" i="2"/>
  <c r="AY131" i="2"/>
  <c r="CI131" i="2"/>
  <c r="M131" i="2"/>
  <c r="D131" i="2"/>
  <c r="AV131" i="2"/>
  <c r="BX131" i="2"/>
  <c r="AN131" i="2"/>
  <c r="CL130" i="2"/>
  <c r="S76" i="2"/>
  <c r="P77" i="2"/>
  <c r="BC76" i="2"/>
  <c r="AZ77" i="2"/>
  <c r="AK76" i="2"/>
  <c r="AH77" i="2"/>
  <c r="DE78" i="2"/>
  <c r="CM76" i="2"/>
  <c r="CJ77" i="2"/>
  <c r="BU76" i="2"/>
  <c r="CK131" i="2" l="1"/>
  <c r="BA131" i="2"/>
  <c r="Q131" i="2"/>
  <c r="CL131" i="2"/>
  <c r="R131" i="2"/>
  <c r="AJ131" i="2"/>
  <c r="AU132" i="2"/>
  <c r="K132" i="2"/>
  <c r="M132" i="2"/>
  <c r="CF132" i="2"/>
  <c r="CG132" i="2"/>
  <c r="N132" i="2"/>
  <c r="AY132" i="2"/>
  <c r="C132" i="2"/>
  <c r="AM132" i="2"/>
  <c r="AW132" i="2"/>
  <c r="AV132" i="2"/>
  <c r="L132" i="2"/>
  <c r="CE132" i="2"/>
  <c r="BW132" i="2"/>
  <c r="CH132" i="2"/>
  <c r="AX132" i="2"/>
  <c r="O132" i="2"/>
  <c r="D132" i="2"/>
  <c r="BX132" i="2"/>
  <c r="CI132" i="2"/>
  <c r="AN132" i="2"/>
  <c r="BB131" i="2"/>
  <c r="DE79" i="2"/>
  <c r="AK77" i="2"/>
  <c r="AH78" i="2"/>
  <c r="BC77" i="2"/>
  <c r="AZ78" i="2"/>
  <c r="BU77" i="2"/>
  <c r="S77" i="2"/>
  <c r="P78" i="2"/>
  <c r="CM77" i="2"/>
  <c r="CJ78" i="2"/>
  <c r="BB132" i="2" l="1"/>
  <c r="BA132" i="2"/>
  <c r="CK132" i="2"/>
  <c r="Q132" i="2"/>
  <c r="R132" i="2"/>
  <c r="CL132" i="2"/>
  <c r="AX133" i="2"/>
  <c r="AU133" i="2"/>
  <c r="L133" i="2"/>
  <c r="M133" i="2"/>
  <c r="K133" i="2"/>
  <c r="O133" i="2"/>
  <c r="CE133" i="2"/>
  <c r="CH133" i="2"/>
  <c r="CF133" i="2"/>
  <c r="AV133" i="2"/>
  <c r="AY133" i="2"/>
  <c r="CI133" i="2"/>
  <c r="AW133" i="2"/>
  <c r="C133" i="2"/>
  <c r="BW133" i="2"/>
  <c r="AM133" i="2"/>
  <c r="CG133" i="2"/>
  <c r="D133" i="2"/>
  <c r="AN133" i="2"/>
  <c r="BX133" i="2"/>
  <c r="N133" i="2"/>
  <c r="AJ132" i="2"/>
  <c r="AJ133" i="2" s="1"/>
  <c r="BU78" i="2"/>
  <c r="BC78" i="2"/>
  <c r="AZ79" i="2"/>
  <c r="AK78" i="2"/>
  <c r="AH79" i="2"/>
  <c r="CM78" i="2"/>
  <c r="CJ79" i="2"/>
  <c r="DE80" i="2"/>
  <c r="S78" i="2"/>
  <c r="P79" i="2"/>
  <c r="BA133" i="2" l="1"/>
  <c r="CK133" i="2"/>
  <c r="Q133" i="2"/>
  <c r="R133" i="2"/>
  <c r="CL133" i="2"/>
  <c r="BB133" i="2"/>
  <c r="AM134" i="2"/>
  <c r="N134" i="2"/>
  <c r="O134" i="2"/>
  <c r="CE134" i="2"/>
  <c r="AV134" i="2"/>
  <c r="CG134" i="2"/>
  <c r="AX134" i="2"/>
  <c r="AW134" i="2"/>
  <c r="CI134" i="2"/>
  <c r="CF134" i="2"/>
  <c r="C134" i="2"/>
  <c r="L134" i="2"/>
  <c r="K134" i="2"/>
  <c r="BW134" i="2"/>
  <c r="M134" i="2"/>
  <c r="AY134" i="2"/>
  <c r="CH134" i="2"/>
  <c r="AU134" i="2"/>
  <c r="BX134" i="2"/>
  <c r="AN134" i="2"/>
  <c r="D134" i="2"/>
  <c r="CM79" i="2"/>
  <c r="CJ80" i="2"/>
  <c r="AK79" i="2"/>
  <c r="AH80" i="2"/>
  <c r="BC79" i="2"/>
  <c r="AZ80" i="2"/>
  <c r="S79" i="2"/>
  <c r="P80" i="2"/>
  <c r="BU79" i="2"/>
  <c r="DE81" i="2"/>
  <c r="CK134" i="2" l="1"/>
  <c r="BA134" i="2"/>
  <c r="Q134" i="2"/>
  <c r="CL134" i="2"/>
  <c r="AJ134" i="2"/>
  <c r="R134" i="2"/>
  <c r="BB134" i="2"/>
  <c r="C135" i="2"/>
  <c r="AV135" i="2"/>
  <c r="AM135" i="2"/>
  <c r="CI135" i="2"/>
  <c r="AU135" i="2"/>
  <c r="CG135" i="2"/>
  <c r="AX135" i="2"/>
  <c r="N135" i="2"/>
  <c r="O135" i="2"/>
  <c r="L135" i="2"/>
  <c r="CE135" i="2"/>
  <c r="AY135" i="2"/>
  <c r="CH135" i="2"/>
  <c r="AW135" i="2"/>
  <c r="BX135" i="2"/>
  <c r="D135" i="2"/>
  <c r="M135" i="2"/>
  <c r="BW135" i="2"/>
  <c r="AN135" i="2"/>
  <c r="CF135" i="2"/>
  <c r="K135" i="2"/>
  <c r="S80" i="2"/>
  <c r="P81" i="2"/>
  <c r="BC80" i="2"/>
  <c r="AZ81" i="2"/>
  <c r="AK80" i="2"/>
  <c r="AH81" i="2"/>
  <c r="DE82" i="2"/>
  <c r="CM80" i="2"/>
  <c r="CJ81" i="2"/>
  <c r="BU80" i="2"/>
  <c r="CK135" i="2" l="1"/>
  <c r="BA135" i="2"/>
  <c r="Q135" i="2"/>
  <c r="CL135" i="2"/>
  <c r="BB135" i="2"/>
  <c r="R135" i="2"/>
  <c r="AJ135" i="2"/>
  <c r="CG136" i="2"/>
  <c r="AU136" i="2"/>
  <c r="CH136" i="2"/>
  <c r="CI136" i="2"/>
  <c r="CF136" i="2"/>
  <c r="BW136" i="2"/>
  <c r="O136" i="2"/>
  <c r="N136" i="2"/>
  <c r="AV136" i="2"/>
  <c r="C136" i="2"/>
  <c r="M136" i="2"/>
  <c r="AW136" i="2"/>
  <c r="AY136" i="2"/>
  <c r="K136" i="2"/>
  <c r="BX136" i="2"/>
  <c r="AM136" i="2"/>
  <c r="L136" i="2"/>
  <c r="D136" i="2"/>
  <c r="CE136" i="2"/>
  <c r="AX136" i="2"/>
  <c r="AN136" i="2"/>
  <c r="DE83" i="2"/>
  <c r="AH82" i="2"/>
  <c r="AK81" i="2"/>
  <c r="BC81" i="2"/>
  <c r="AZ82" i="2"/>
  <c r="BU81" i="2"/>
  <c r="S81" i="2"/>
  <c r="P82" i="2"/>
  <c r="CM81" i="2"/>
  <c r="CJ82" i="2"/>
  <c r="BA136" i="2" l="1"/>
  <c r="CK136" i="2"/>
  <c r="Q136" i="2"/>
  <c r="R136" i="2"/>
  <c r="CL136" i="2"/>
  <c r="AJ136" i="2"/>
  <c r="BB136" i="2"/>
  <c r="L137" i="2"/>
  <c r="CE137" i="2"/>
  <c r="AY137" i="2"/>
  <c r="AV137" i="2"/>
  <c r="BW137" i="2"/>
  <c r="CG137" i="2"/>
  <c r="K137" i="2"/>
  <c r="CI137" i="2"/>
  <c r="M137" i="2"/>
  <c r="O137" i="2"/>
  <c r="AM137" i="2"/>
  <c r="AX137" i="2"/>
  <c r="CF137" i="2"/>
  <c r="C137" i="2"/>
  <c r="AW137" i="2"/>
  <c r="N137" i="2"/>
  <c r="CH137" i="2"/>
  <c r="AU137" i="2"/>
  <c r="AN137" i="2"/>
  <c r="BX137" i="2"/>
  <c r="D137" i="2"/>
  <c r="BU82" i="2"/>
  <c r="BC82" i="2"/>
  <c r="AZ83" i="2"/>
  <c r="CM82" i="2"/>
  <c r="CJ83" i="2"/>
  <c r="AK82" i="2"/>
  <c r="AH83" i="2"/>
  <c r="DE84" i="2"/>
  <c r="P83" i="2"/>
  <c r="S82" i="2"/>
  <c r="CK137" i="2" l="1"/>
  <c r="BA137" i="2"/>
  <c r="Q137" i="2"/>
  <c r="CL137" i="2"/>
  <c r="R137" i="2"/>
  <c r="L138" i="2"/>
  <c r="CF138" i="2"/>
  <c r="M138" i="2"/>
  <c r="AU138" i="2"/>
  <c r="BX138" i="2"/>
  <c r="CH138" i="2"/>
  <c r="CE138" i="2"/>
  <c r="N138" i="2"/>
  <c r="D138" i="2"/>
  <c r="BW138" i="2"/>
  <c r="K138" i="2"/>
  <c r="AW138" i="2"/>
  <c r="CG138" i="2"/>
  <c r="AV138" i="2"/>
  <c r="CI138" i="2"/>
  <c r="AY138" i="2"/>
  <c r="AX138" i="2"/>
  <c r="AM138" i="2"/>
  <c r="O138" i="2"/>
  <c r="C138" i="2"/>
  <c r="AN138" i="2"/>
  <c r="AJ137" i="2"/>
  <c r="BB137" i="2"/>
  <c r="AK83" i="2"/>
  <c r="AH84" i="2"/>
  <c r="CM83" i="2"/>
  <c r="CJ84" i="2"/>
  <c r="BC83" i="2"/>
  <c r="AZ84" i="2"/>
  <c r="S83" i="2"/>
  <c r="P84" i="2"/>
  <c r="BU83" i="2"/>
  <c r="DE85" i="2"/>
  <c r="BA138" i="2" l="1"/>
  <c r="CK138" i="2"/>
  <c r="Q138" i="2"/>
  <c r="CL138" i="2"/>
  <c r="BB138" i="2"/>
  <c r="R138" i="2"/>
  <c r="AJ138" i="2"/>
  <c r="AJ139" i="2" s="1"/>
  <c r="C139" i="2"/>
  <c r="AV139" i="2"/>
  <c r="N139" i="2"/>
  <c r="AY139" i="2"/>
  <c r="O139" i="2"/>
  <c r="AM139" i="2"/>
  <c r="AX139" i="2"/>
  <c r="M139" i="2"/>
  <c r="CI139" i="2"/>
  <c r="K139" i="2"/>
  <c r="CE139" i="2"/>
  <c r="CF139" i="2"/>
  <c r="L139" i="2"/>
  <c r="AU139" i="2"/>
  <c r="BW139" i="2"/>
  <c r="CH139" i="2"/>
  <c r="AW139" i="2"/>
  <c r="CG139" i="2"/>
  <c r="AN139" i="2"/>
  <c r="D139" i="2"/>
  <c r="BX139" i="2"/>
  <c r="S84" i="2"/>
  <c r="P85" i="2"/>
  <c r="BC84" i="2"/>
  <c r="AZ85" i="2"/>
  <c r="CM84" i="2"/>
  <c r="CJ85" i="2"/>
  <c r="DE86" i="2"/>
  <c r="AK84" i="2"/>
  <c r="AH85" i="2"/>
  <c r="BU84" i="2"/>
  <c r="CK139" i="2" l="1"/>
  <c r="BA139" i="2"/>
  <c r="Q139" i="2"/>
  <c r="CL139" i="2"/>
  <c r="R139" i="2"/>
  <c r="BB139" i="2"/>
  <c r="AY140" i="2"/>
  <c r="O140" i="2"/>
  <c r="L140" i="2"/>
  <c r="AW140" i="2"/>
  <c r="AV140" i="2"/>
  <c r="C140" i="2"/>
  <c r="CI140" i="2"/>
  <c r="M140" i="2"/>
  <c r="AX140" i="2"/>
  <c r="AU140" i="2"/>
  <c r="AM140" i="2"/>
  <c r="CE140" i="2"/>
  <c r="CH140" i="2"/>
  <c r="K140" i="2"/>
  <c r="BW140" i="2"/>
  <c r="N140" i="2"/>
  <c r="AN140" i="2"/>
  <c r="CF140" i="2"/>
  <c r="CG140" i="2"/>
  <c r="D140" i="2"/>
  <c r="BX140" i="2"/>
  <c r="DE87" i="2"/>
  <c r="CM85" i="2"/>
  <c r="CJ86" i="2"/>
  <c r="BC85" i="2"/>
  <c r="AZ86" i="2"/>
  <c r="BU85" i="2"/>
  <c r="S85" i="2"/>
  <c r="P86" i="2"/>
  <c r="AK85" i="2"/>
  <c r="AH86" i="2"/>
  <c r="BA140" i="2" l="1"/>
  <c r="CK140" i="2"/>
  <c r="Q140" i="2"/>
  <c r="R140" i="2"/>
  <c r="CL140" i="2"/>
  <c r="CF141" i="2"/>
  <c r="K141" i="2"/>
  <c r="CH141" i="2"/>
  <c r="CG141" i="2"/>
  <c r="AX141" i="2"/>
  <c r="AV141" i="2"/>
  <c r="C141" i="2"/>
  <c r="CE141" i="2"/>
  <c r="BW141" i="2"/>
  <c r="O141" i="2"/>
  <c r="M141" i="2"/>
  <c r="AM141" i="2"/>
  <c r="N141" i="2"/>
  <c r="AY141" i="2"/>
  <c r="L141" i="2"/>
  <c r="CI141" i="2"/>
  <c r="AW141" i="2"/>
  <c r="AU141" i="2"/>
  <c r="D141" i="2"/>
  <c r="BX141" i="2"/>
  <c r="AN141" i="2"/>
  <c r="BB140" i="2"/>
  <c r="BB141" i="2" s="1"/>
  <c r="AJ140" i="2"/>
  <c r="AJ141" i="2" s="1"/>
  <c r="BU86" i="2"/>
  <c r="BC86" i="2"/>
  <c r="AZ87" i="2"/>
  <c r="CM86" i="2"/>
  <c r="CJ87" i="2"/>
  <c r="AK86" i="2"/>
  <c r="AH87" i="2"/>
  <c r="DE88" i="2"/>
  <c r="S86" i="2"/>
  <c r="P87" i="2"/>
  <c r="CK141" i="2" l="1"/>
  <c r="BA141" i="2"/>
  <c r="Q141" i="2"/>
  <c r="CL141" i="2"/>
  <c r="R141" i="2"/>
  <c r="AX142" i="2"/>
  <c r="BW142" i="2"/>
  <c r="AU142" i="2"/>
  <c r="AV142" i="2"/>
  <c r="M142" i="2"/>
  <c r="AW142" i="2"/>
  <c r="CG142" i="2"/>
  <c r="C142" i="2"/>
  <c r="N142" i="2"/>
  <c r="CI142" i="2"/>
  <c r="L142" i="2"/>
  <c r="CF142" i="2"/>
  <c r="AY142" i="2"/>
  <c r="CE142" i="2"/>
  <c r="K142" i="2"/>
  <c r="O142" i="2"/>
  <c r="CH142" i="2"/>
  <c r="AM142" i="2"/>
  <c r="AN142" i="2"/>
  <c r="D142" i="2"/>
  <c r="BX142" i="2"/>
  <c r="AJ142" i="2"/>
  <c r="AK87" i="2"/>
  <c r="AH88" i="2"/>
  <c r="CM87" i="2"/>
  <c r="CJ88" i="2"/>
  <c r="BC87" i="2"/>
  <c r="AZ88" i="2"/>
  <c r="S87" i="2"/>
  <c r="P88" i="2"/>
  <c r="BU87" i="2"/>
  <c r="DE89" i="2"/>
  <c r="CK142" i="2" l="1"/>
  <c r="BA142" i="2"/>
  <c r="Q142" i="2"/>
  <c r="CL142" i="2"/>
  <c r="BB142" i="2"/>
  <c r="R142" i="2"/>
  <c r="AY143" i="2"/>
  <c r="K143" i="2"/>
  <c r="N143" i="2"/>
  <c r="L143" i="2"/>
  <c r="AU143" i="2"/>
  <c r="AW143" i="2"/>
  <c r="CI143" i="2"/>
  <c r="AV143" i="2"/>
  <c r="AX143" i="2"/>
  <c r="O143" i="2"/>
  <c r="C143" i="2"/>
  <c r="CH143" i="2"/>
  <c r="CE143" i="2"/>
  <c r="AM143" i="2"/>
  <c r="M143" i="2"/>
  <c r="CG143" i="2"/>
  <c r="BW143" i="2"/>
  <c r="CF143" i="2"/>
  <c r="D143" i="2"/>
  <c r="BX143" i="2"/>
  <c r="AN143" i="2"/>
  <c r="S88" i="2"/>
  <c r="P89" i="2"/>
  <c r="BC88" i="2"/>
  <c r="AZ89" i="2"/>
  <c r="CM88" i="2"/>
  <c r="CJ89" i="2"/>
  <c r="DE90" i="2"/>
  <c r="AK88" i="2"/>
  <c r="AH89" i="2"/>
  <c r="BU88" i="2"/>
  <c r="CK143" i="2" l="1"/>
  <c r="BA143" i="2"/>
  <c r="Q143" i="2"/>
  <c r="CL143" i="2"/>
  <c r="R143" i="2"/>
  <c r="BB143" i="2"/>
  <c r="AM144" i="2"/>
  <c r="L144" i="2"/>
  <c r="AV144" i="2"/>
  <c r="M144" i="2"/>
  <c r="AW144" i="2"/>
  <c r="CG144" i="2"/>
  <c r="CE144" i="2"/>
  <c r="AU144" i="2"/>
  <c r="N144" i="2"/>
  <c r="K144" i="2"/>
  <c r="BW144" i="2"/>
  <c r="CI144" i="2"/>
  <c r="O144" i="2"/>
  <c r="C144" i="2"/>
  <c r="AX144" i="2"/>
  <c r="AY144" i="2"/>
  <c r="CF144" i="2"/>
  <c r="CH144" i="2"/>
  <c r="BX144" i="2"/>
  <c r="AN144" i="2"/>
  <c r="D144" i="2"/>
  <c r="AJ143" i="2"/>
  <c r="DE91" i="2"/>
  <c r="CM89" i="2"/>
  <c r="CJ90" i="2"/>
  <c r="BC89" i="2"/>
  <c r="AZ90" i="2"/>
  <c r="BU89" i="2"/>
  <c r="S89" i="2"/>
  <c r="P90" i="2"/>
  <c r="AK89" i="2"/>
  <c r="AH90" i="2"/>
  <c r="BA144" i="2" l="1"/>
  <c r="CK144" i="2"/>
  <c r="Q144" i="2"/>
  <c r="CL144" i="2"/>
  <c r="R144" i="2"/>
  <c r="AJ144" i="2"/>
  <c r="AU145" i="2"/>
  <c r="AV145" i="2"/>
  <c r="BW145" i="2"/>
  <c r="AM145" i="2"/>
  <c r="O145" i="2"/>
  <c r="K145" i="2"/>
  <c r="CH145" i="2"/>
  <c r="L145" i="2"/>
  <c r="AW145" i="2"/>
  <c r="AY145" i="2"/>
  <c r="CI145" i="2"/>
  <c r="CG145" i="2"/>
  <c r="AX145" i="2"/>
  <c r="M145" i="2"/>
  <c r="D145" i="2"/>
  <c r="CE145" i="2"/>
  <c r="CF145" i="2"/>
  <c r="C145" i="2"/>
  <c r="BX145" i="2"/>
  <c r="N145" i="2"/>
  <c r="AN145" i="2"/>
  <c r="BB144" i="2"/>
  <c r="BU90" i="2"/>
  <c r="BC90" i="2"/>
  <c r="AZ91" i="2"/>
  <c r="CM90" i="2"/>
  <c r="CJ91" i="2"/>
  <c r="AK90" i="2"/>
  <c r="AH91" i="2"/>
  <c r="DE92" i="2"/>
  <c r="S90" i="2"/>
  <c r="P91" i="2"/>
  <c r="CK145" i="2" l="1"/>
  <c r="BA145" i="2"/>
  <c r="Q145" i="2"/>
  <c r="BB145" i="2"/>
  <c r="CL145" i="2"/>
  <c r="R145" i="2"/>
  <c r="AJ145" i="2"/>
  <c r="M146" i="2"/>
  <c r="O146" i="2"/>
  <c r="AV146" i="2"/>
  <c r="CH146" i="2"/>
  <c r="CG146" i="2"/>
  <c r="AM146" i="2"/>
  <c r="BW146" i="2"/>
  <c r="C146" i="2"/>
  <c r="K146" i="2"/>
  <c r="CF146" i="2"/>
  <c r="N146" i="2"/>
  <c r="AX146" i="2"/>
  <c r="L146" i="2"/>
  <c r="AW146" i="2"/>
  <c r="CE146" i="2"/>
  <c r="AU146" i="2"/>
  <c r="CI146" i="2"/>
  <c r="AY146" i="2"/>
  <c r="BX146" i="2"/>
  <c r="AN146" i="2"/>
  <c r="D146" i="2"/>
  <c r="AK91" i="2"/>
  <c r="AH92" i="2"/>
  <c r="CJ92" i="2"/>
  <c r="CM91" i="2"/>
  <c r="BC91" i="2"/>
  <c r="AZ92" i="2"/>
  <c r="S91" i="2"/>
  <c r="P92" i="2"/>
  <c r="BU91" i="2"/>
  <c r="DE93" i="2"/>
  <c r="CK146" i="2" l="1"/>
  <c r="BA146" i="2"/>
  <c r="Q146" i="2"/>
  <c r="R146" i="2"/>
  <c r="BW147" i="2"/>
  <c r="AU147" i="2"/>
  <c r="AM147" i="2"/>
  <c r="AX147" i="2"/>
  <c r="AW147" i="2"/>
  <c r="M147" i="2"/>
  <c r="CE147" i="2"/>
  <c r="CI147" i="2"/>
  <c r="AV147" i="2"/>
  <c r="CF147" i="2"/>
  <c r="O147" i="2"/>
  <c r="K147" i="2"/>
  <c r="L147" i="2"/>
  <c r="N147" i="2"/>
  <c r="AY147" i="2"/>
  <c r="C147" i="2"/>
  <c r="CH147" i="2"/>
  <c r="CG147" i="2"/>
  <c r="D147" i="2"/>
  <c r="AN147" i="2"/>
  <c r="BX147" i="2"/>
  <c r="AJ146" i="2"/>
  <c r="AJ147" i="2" s="1"/>
  <c r="BB146" i="2"/>
  <c r="CL146" i="2"/>
  <c r="P93" i="2"/>
  <c r="S92" i="2"/>
  <c r="BC92" i="2"/>
  <c r="AZ93" i="2"/>
  <c r="DE94" i="2"/>
  <c r="CM92" i="2"/>
  <c r="CJ93" i="2"/>
  <c r="AK92" i="2"/>
  <c r="AH93" i="2"/>
  <c r="BU92" i="2"/>
  <c r="CL147" i="2" l="1"/>
  <c r="BA147" i="2"/>
  <c r="CK147" i="2"/>
  <c r="Q147" i="2"/>
  <c r="BB147" i="2"/>
  <c r="R147" i="2"/>
  <c r="CH148" i="2"/>
  <c r="CE148" i="2"/>
  <c r="CI148" i="2"/>
  <c r="M148" i="2"/>
  <c r="AM148" i="2"/>
  <c r="K148" i="2"/>
  <c r="CF148" i="2"/>
  <c r="AX148" i="2"/>
  <c r="AU148" i="2"/>
  <c r="N148" i="2"/>
  <c r="CG148" i="2"/>
  <c r="O148" i="2"/>
  <c r="C148" i="2"/>
  <c r="AV148" i="2"/>
  <c r="BX148" i="2"/>
  <c r="D148" i="2"/>
  <c r="BW148" i="2"/>
  <c r="AN148" i="2"/>
  <c r="L148" i="2"/>
  <c r="AY148" i="2"/>
  <c r="AW148" i="2"/>
  <c r="CM93" i="2"/>
  <c r="CJ94" i="2"/>
  <c r="DE95" i="2"/>
  <c r="BC93" i="2"/>
  <c r="AZ94" i="2"/>
  <c r="BU93" i="2"/>
  <c r="AH94" i="2"/>
  <c r="AK93" i="2"/>
  <c r="S93" i="2"/>
  <c r="P94" i="2"/>
  <c r="CL148" i="2" l="1"/>
  <c r="BA148" i="2"/>
  <c r="CK148" i="2"/>
  <c r="Q148" i="2"/>
  <c r="R148" i="2"/>
  <c r="BB148" i="2"/>
  <c r="AJ148" i="2"/>
  <c r="AU149" i="2"/>
  <c r="AX149" i="2"/>
  <c r="AV149" i="2"/>
  <c r="AY149" i="2"/>
  <c r="AM149" i="2"/>
  <c r="N149" i="2"/>
  <c r="C149" i="2"/>
  <c r="O149" i="2"/>
  <c r="CG149" i="2"/>
  <c r="CE149" i="2"/>
  <c r="BW149" i="2"/>
  <c r="CH149" i="2"/>
  <c r="M149" i="2"/>
  <c r="CF149" i="2"/>
  <c r="L149" i="2"/>
  <c r="AW149" i="2"/>
  <c r="CI149" i="2"/>
  <c r="K149" i="2"/>
  <c r="D149" i="2"/>
  <c r="BX149" i="2"/>
  <c r="AN149" i="2"/>
  <c r="BU94" i="2"/>
  <c r="BC94" i="2"/>
  <c r="AZ95" i="2"/>
  <c r="DE96" i="2"/>
  <c r="P95" i="2"/>
  <c r="S94" i="2"/>
  <c r="CM94" i="2"/>
  <c r="CJ95" i="2"/>
  <c r="AK94" i="2"/>
  <c r="AH95" i="2"/>
  <c r="BA149" i="2" l="1"/>
  <c r="CK149" i="2"/>
  <c r="Q149" i="2"/>
  <c r="R149" i="2"/>
  <c r="BB149" i="2"/>
  <c r="CL149" i="2"/>
  <c r="AJ149" i="2"/>
  <c r="AV150" i="2"/>
  <c r="C150" i="2"/>
  <c r="L150" i="2"/>
  <c r="CF150" i="2"/>
  <c r="K150" i="2"/>
  <c r="AW150" i="2"/>
  <c r="CE150" i="2"/>
  <c r="AY150" i="2"/>
  <c r="AU150" i="2"/>
  <c r="N150" i="2"/>
  <c r="CI150" i="2"/>
  <c r="M150" i="2"/>
  <c r="BW150" i="2"/>
  <c r="O150" i="2"/>
  <c r="CH150" i="2"/>
  <c r="CG150" i="2"/>
  <c r="AM150" i="2"/>
  <c r="AN150" i="2"/>
  <c r="D150" i="2"/>
  <c r="BX150" i="2"/>
  <c r="AX150" i="2"/>
  <c r="S95" i="2"/>
  <c r="P96" i="2"/>
  <c r="DE97" i="2"/>
  <c r="BC95" i="2"/>
  <c r="AZ96" i="2"/>
  <c r="AK95" i="2"/>
  <c r="AH96" i="2"/>
  <c r="BU95" i="2"/>
  <c r="CM95" i="2"/>
  <c r="CJ96" i="2"/>
  <c r="BA150" i="2" l="1"/>
  <c r="CK150" i="2"/>
  <c r="Q150" i="2"/>
  <c r="BB150" i="2"/>
  <c r="R150" i="2"/>
  <c r="K151" i="2"/>
  <c r="AY151" i="2"/>
  <c r="M151" i="2"/>
  <c r="AM151" i="2"/>
  <c r="BW151" i="2"/>
  <c r="AU151" i="2"/>
  <c r="AV151" i="2"/>
  <c r="C151" i="2"/>
  <c r="O151" i="2"/>
  <c r="CH151" i="2"/>
  <c r="CE151" i="2"/>
  <c r="AW151" i="2"/>
  <c r="CG151" i="2"/>
  <c r="AX151" i="2"/>
  <c r="CF151" i="2"/>
  <c r="L151" i="2"/>
  <c r="N151" i="2"/>
  <c r="CI151" i="2"/>
  <c r="AN151" i="2"/>
  <c r="D151" i="2"/>
  <c r="BX151" i="2"/>
  <c r="AJ150" i="2"/>
  <c r="CL150" i="2"/>
  <c r="AK96" i="2"/>
  <c r="AH97" i="2"/>
  <c r="AZ97" i="2"/>
  <c r="BC96" i="2"/>
  <c r="DE98" i="2"/>
  <c r="CM96" i="2"/>
  <c r="CJ97" i="2"/>
  <c r="S96" i="2"/>
  <c r="P97" i="2"/>
  <c r="BU96" i="2"/>
  <c r="BA151" i="2" l="1"/>
  <c r="CK151" i="2"/>
  <c r="Q151" i="2"/>
  <c r="BB151" i="2"/>
  <c r="R151" i="2"/>
  <c r="CL151" i="2"/>
  <c r="AJ151" i="2"/>
  <c r="CI152" i="2"/>
  <c r="N152" i="2"/>
  <c r="M152" i="2"/>
  <c r="AU152" i="2"/>
  <c r="O152" i="2"/>
  <c r="CG152" i="2"/>
  <c r="CE152" i="2"/>
  <c r="AM152" i="2"/>
  <c r="AV152" i="2"/>
  <c r="AX152" i="2"/>
  <c r="BW152" i="2"/>
  <c r="CF152" i="2"/>
  <c r="AY152" i="2"/>
  <c r="L152" i="2"/>
  <c r="K152" i="2"/>
  <c r="CH152" i="2"/>
  <c r="AW152" i="2"/>
  <c r="D152" i="2"/>
  <c r="AN152" i="2"/>
  <c r="BX152" i="2"/>
  <c r="C152" i="2"/>
  <c r="CM97" i="2"/>
  <c r="CJ98" i="2"/>
  <c r="DE99" i="2"/>
  <c r="BU97" i="2"/>
  <c r="BC97" i="2"/>
  <c r="AZ98" i="2"/>
  <c r="AK97" i="2"/>
  <c r="AH98" i="2"/>
  <c r="S97" i="2"/>
  <c r="P98" i="2"/>
  <c r="BA152" i="2" l="1"/>
  <c r="CK152" i="2"/>
  <c r="Q152" i="2"/>
  <c r="CL152" i="2"/>
  <c r="AJ152" i="2"/>
  <c r="BB152" i="2"/>
  <c r="R152" i="2"/>
  <c r="AV153" i="2"/>
  <c r="M153" i="2"/>
  <c r="CF153" i="2"/>
  <c r="CI153" i="2"/>
  <c r="BW153" i="2"/>
  <c r="L153" i="2"/>
  <c r="AY153" i="2"/>
  <c r="AU153" i="2"/>
  <c r="N153" i="2"/>
  <c r="AW153" i="2"/>
  <c r="CE153" i="2"/>
  <c r="K153" i="2"/>
  <c r="C153" i="2"/>
  <c r="O153" i="2"/>
  <c r="AN153" i="2"/>
  <c r="CH153" i="2"/>
  <c r="AX153" i="2"/>
  <c r="BX153" i="2"/>
  <c r="AM153" i="2"/>
  <c r="CG153" i="2"/>
  <c r="D153" i="2"/>
  <c r="BC98" i="2"/>
  <c r="AZ99" i="2"/>
  <c r="BU98" i="2"/>
  <c r="S98" i="2"/>
  <c r="P99" i="2"/>
  <c r="DE100" i="2"/>
  <c r="CM98" i="2"/>
  <c r="CJ99" i="2"/>
  <c r="AK98" i="2"/>
  <c r="AH99" i="2"/>
  <c r="BA153" i="2" l="1"/>
  <c r="CK153" i="2"/>
  <c r="Q153" i="2"/>
  <c r="AJ153" i="2"/>
  <c r="R153" i="2"/>
  <c r="BB153" i="2"/>
  <c r="C154" i="2"/>
  <c r="N154" i="2"/>
  <c r="AX154" i="2"/>
  <c r="AM154" i="2"/>
  <c r="M154" i="2"/>
  <c r="L154" i="2"/>
  <c r="CF154" i="2"/>
  <c r="D154" i="2"/>
  <c r="CG154" i="2"/>
  <c r="BW154" i="2"/>
  <c r="AU154" i="2"/>
  <c r="CE154" i="2"/>
  <c r="CI154" i="2"/>
  <c r="AW154" i="2"/>
  <c r="AN154" i="2"/>
  <c r="K154" i="2"/>
  <c r="AV154" i="2"/>
  <c r="BX154" i="2"/>
  <c r="O154" i="2"/>
  <c r="CH154" i="2"/>
  <c r="AY154" i="2"/>
  <c r="CL153" i="2"/>
  <c r="DE101" i="2"/>
  <c r="S99" i="2"/>
  <c r="P100" i="2"/>
  <c r="AK99" i="2"/>
  <c r="AH100" i="2"/>
  <c r="BU99" i="2"/>
  <c r="BC99" i="2"/>
  <c r="AZ100" i="2"/>
  <c r="CM99" i="2"/>
  <c r="CJ100" i="2"/>
  <c r="BA154" i="2" l="1"/>
  <c r="CK154" i="2"/>
  <c r="Q154" i="2"/>
  <c r="AJ154" i="2"/>
  <c r="R154" i="2"/>
  <c r="CL154" i="2"/>
  <c r="AV155" i="2"/>
  <c r="C155" i="2"/>
  <c r="AM155" i="2"/>
  <c r="O155" i="2"/>
  <c r="AY155" i="2"/>
  <c r="AW155" i="2"/>
  <c r="M155" i="2"/>
  <c r="CE155" i="2"/>
  <c r="N155" i="2"/>
  <c r="AX155" i="2"/>
  <c r="CH155" i="2"/>
  <c r="BW155" i="2"/>
  <c r="L155" i="2"/>
  <c r="AU155" i="2"/>
  <c r="CF155" i="2"/>
  <c r="CG155" i="2"/>
  <c r="CI155" i="2"/>
  <c r="K155" i="2"/>
  <c r="D155" i="2"/>
  <c r="BX155" i="2"/>
  <c r="AN155" i="2"/>
  <c r="BB154" i="2"/>
  <c r="BU100" i="2"/>
  <c r="AK100" i="2"/>
  <c r="AH101" i="2"/>
  <c r="CM100" i="2"/>
  <c r="CJ101" i="2"/>
  <c r="S100" i="2"/>
  <c r="P101" i="2"/>
  <c r="DE102" i="2"/>
  <c r="BC100" i="2"/>
  <c r="AZ101" i="2"/>
  <c r="BA155" i="2" l="1"/>
  <c r="CK155" i="2"/>
  <c r="Q155" i="2"/>
  <c r="AJ155" i="2"/>
  <c r="R155" i="2"/>
  <c r="BB155" i="2"/>
  <c r="M156" i="2"/>
  <c r="AX156" i="2"/>
  <c r="AW156" i="2"/>
  <c r="CE156" i="2"/>
  <c r="CF156" i="2"/>
  <c r="CG156" i="2"/>
  <c r="K156" i="2"/>
  <c r="AU156" i="2"/>
  <c r="C156" i="2"/>
  <c r="CH156" i="2"/>
  <c r="N156" i="2"/>
  <c r="AV156" i="2"/>
  <c r="AM156" i="2"/>
  <c r="L156" i="2"/>
  <c r="O156" i="2"/>
  <c r="AY156" i="2"/>
  <c r="BW156" i="2"/>
  <c r="CI156" i="2"/>
  <c r="D156" i="2"/>
  <c r="BX156" i="2"/>
  <c r="AN156" i="2"/>
  <c r="CL155" i="2"/>
  <c r="CM101" i="2"/>
  <c r="CJ102" i="2"/>
  <c r="S101" i="2"/>
  <c r="P102" i="2"/>
  <c r="BC101" i="2"/>
  <c r="AZ102" i="2"/>
  <c r="AK101" i="2"/>
  <c r="AH102" i="2"/>
  <c r="BU101" i="2"/>
  <c r="DE103" i="2"/>
  <c r="BA156" i="2" l="1"/>
  <c r="CK156" i="2"/>
  <c r="Q156" i="2"/>
  <c r="AJ156" i="2"/>
  <c r="BB156" i="2"/>
  <c r="CL156" i="2"/>
  <c r="R156" i="2"/>
  <c r="CE157" i="2"/>
  <c r="L157" i="2"/>
  <c r="O157" i="2"/>
  <c r="C157" i="2"/>
  <c r="AX157" i="2"/>
  <c r="CG157" i="2"/>
  <c r="BW157" i="2"/>
  <c r="AU157" i="2"/>
  <c r="AM157" i="2"/>
  <c r="K157" i="2"/>
  <c r="N157" i="2"/>
  <c r="M157" i="2"/>
  <c r="AW157" i="2"/>
  <c r="AY157" i="2"/>
  <c r="AV157" i="2"/>
  <c r="CH157" i="2"/>
  <c r="CF157" i="2"/>
  <c r="CI157" i="2"/>
  <c r="D157" i="2"/>
  <c r="BX157" i="2"/>
  <c r="AN157" i="2"/>
  <c r="AK102" i="2"/>
  <c r="AH103" i="2"/>
  <c r="BC102" i="2"/>
  <c r="AZ103" i="2"/>
  <c r="DE104" i="2"/>
  <c r="S102" i="2"/>
  <c r="P103" i="2"/>
  <c r="BU102" i="2"/>
  <c r="CJ103" i="2"/>
  <c r="CM102" i="2"/>
  <c r="BA157" i="2" l="1"/>
  <c r="CK157" i="2"/>
  <c r="Q157" i="2"/>
  <c r="BB157" i="2"/>
  <c r="CL157" i="2"/>
  <c r="R157" i="2"/>
  <c r="AJ157" i="2"/>
  <c r="CG158" i="2"/>
  <c r="AY158" i="2"/>
  <c r="M158" i="2"/>
  <c r="AU158" i="2"/>
  <c r="K158" i="2"/>
  <c r="CE158" i="2"/>
  <c r="O158" i="2"/>
  <c r="BW158" i="2"/>
  <c r="AM158" i="2"/>
  <c r="CI158" i="2"/>
  <c r="CF158" i="2"/>
  <c r="L158" i="2"/>
  <c r="AX158" i="2"/>
  <c r="C158" i="2"/>
  <c r="CH158" i="2"/>
  <c r="AW158" i="2"/>
  <c r="N158" i="2"/>
  <c r="D158" i="2"/>
  <c r="AN158" i="2"/>
  <c r="BX158" i="2"/>
  <c r="AV158" i="2"/>
  <c r="S103" i="2"/>
  <c r="P104" i="2"/>
  <c r="DE105" i="2"/>
  <c r="BC103" i="2"/>
  <c r="AZ104" i="2"/>
  <c r="CM103" i="2"/>
  <c r="CJ104" i="2"/>
  <c r="AK103" i="2"/>
  <c r="AH104" i="2"/>
  <c r="BU103" i="2"/>
  <c r="BB158" i="2" l="1"/>
  <c r="CK158" i="2"/>
  <c r="BA158" i="2"/>
  <c r="Q158" i="2"/>
  <c r="R158" i="2"/>
  <c r="AJ158" i="2"/>
  <c r="CL158" i="2"/>
  <c r="K159" i="2"/>
  <c r="CH159" i="2"/>
  <c r="AU159" i="2"/>
  <c r="AX159" i="2"/>
  <c r="AM159" i="2"/>
  <c r="C159" i="2"/>
  <c r="CF159" i="2"/>
  <c r="L159" i="2"/>
  <c r="CI159" i="2"/>
  <c r="N159" i="2"/>
  <c r="AW159" i="2"/>
  <c r="AY159" i="2"/>
  <c r="M159" i="2"/>
  <c r="BW159" i="2"/>
  <c r="CG159" i="2"/>
  <c r="CE159" i="2"/>
  <c r="AV159" i="2"/>
  <c r="O159" i="2"/>
  <c r="D159" i="2"/>
  <c r="BX159" i="2"/>
  <c r="AN159" i="2"/>
  <c r="CM104" i="2"/>
  <c r="CJ105" i="2"/>
  <c r="BC104" i="2"/>
  <c r="AZ105" i="2"/>
  <c r="DE106" i="2"/>
  <c r="BU104" i="2"/>
  <c r="S104" i="2"/>
  <c r="P105" i="2"/>
  <c r="AK104" i="2"/>
  <c r="AH105" i="2"/>
  <c r="BA159" i="2" l="1"/>
  <c r="CK159" i="2"/>
  <c r="Q159" i="2"/>
  <c r="R159" i="2"/>
  <c r="AJ159" i="2"/>
  <c r="AV160" i="2"/>
  <c r="CE160" i="2"/>
  <c r="C160" i="2"/>
  <c r="BW160" i="2"/>
  <c r="CG160" i="2"/>
  <c r="AW160" i="2"/>
  <c r="CI160" i="2"/>
  <c r="K160" i="2"/>
  <c r="AY160" i="2"/>
  <c r="L160" i="2"/>
  <c r="CF160" i="2"/>
  <c r="O160" i="2"/>
  <c r="AU160" i="2"/>
  <c r="M160" i="2"/>
  <c r="AX160" i="2"/>
  <c r="N160" i="2"/>
  <c r="CH160" i="2"/>
  <c r="AM160" i="2"/>
  <c r="AN160" i="2"/>
  <c r="BX160" i="2"/>
  <c r="D160" i="2"/>
  <c r="CL159" i="2"/>
  <c r="BB159" i="2"/>
  <c r="BU105" i="2"/>
  <c r="DE107" i="2"/>
  <c r="BC105" i="2"/>
  <c r="AZ106" i="2"/>
  <c r="AH106" i="2"/>
  <c r="AK105" i="2"/>
  <c r="CM105" i="2"/>
  <c r="CJ106" i="2"/>
  <c r="S105" i="2"/>
  <c r="P106" i="2"/>
  <c r="BB160" i="2" l="1"/>
  <c r="CK160" i="2"/>
  <c r="BA160" i="2"/>
  <c r="Q160" i="2"/>
  <c r="CL160" i="2"/>
  <c r="R160" i="2"/>
  <c r="AJ160" i="2"/>
  <c r="C161" i="2"/>
  <c r="CE161" i="2"/>
  <c r="AW161" i="2"/>
  <c r="O161" i="2"/>
  <c r="K161" i="2"/>
  <c r="L161" i="2"/>
  <c r="AX161" i="2"/>
  <c r="M161" i="2"/>
  <c r="N161" i="2"/>
  <c r="CF161" i="2"/>
  <c r="CI161" i="2"/>
  <c r="AU161" i="2"/>
  <c r="AM161" i="2"/>
  <c r="BW161" i="2"/>
  <c r="AY161" i="2"/>
  <c r="AV161" i="2"/>
  <c r="CG161" i="2"/>
  <c r="CH161" i="2"/>
  <c r="AN161" i="2"/>
  <c r="D161" i="2"/>
  <c r="BX161" i="2"/>
  <c r="AK106" i="2"/>
  <c r="AH107" i="2"/>
  <c r="BC106" i="2"/>
  <c r="AZ107" i="2"/>
  <c r="DE108" i="2"/>
  <c r="S106" i="2"/>
  <c r="P107" i="2"/>
  <c r="BU106" i="2"/>
  <c r="CM106" i="2"/>
  <c r="CJ107" i="2"/>
  <c r="CL161" i="2" l="1"/>
  <c r="BA161" i="2"/>
  <c r="CK161" i="2"/>
  <c r="Q161" i="2"/>
  <c r="R161" i="2"/>
  <c r="BB161" i="2"/>
  <c r="AX162" i="2"/>
  <c r="L162" i="2"/>
  <c r="M162" i="2"/>
  <c r="CE162" i="2"/>
  <c r="AW162" i="2"/>
  <c r="N162" i="2"/>
  <c r="CH162" i="2"/>
  <c r="BW162" i="2"/>
  <c r="CI162" i="2"/>
  <c r="CG162" i="2"/>
  <c r="CF162" i="2"/>
  <c r="K162" i="2"/>
  <c r="O162" i="2"/>
  <c r="AU162" i="2"/>
  <c r="AY162" i="2"/>
  <c r="AM162" i="2"/>
  <c r="C162" i="2"/>
  <c r="AV162" i="2"/>
  <c r="D162" i="2"/>
  <c r="AN162" i="2"/>
  <c r="BX162" i="2"/>
  <c r="AJ161" i="2"/>
  <c r="AJ162" i="2" s="1"/>
  <c r="S107" i="2"/>
  <c r="P108" i="2"/>
  <c r="DE109" i="2"/>
  <c r="BC107" i="2"/>
  <c r="AZ108" i="2"/>
  <c r="CM107" i="2"/>
  <c r="CJ108" i="2"/>
  <c r="AK107" i="2"/>
  <c r="AH108" i="2"/>
  <c r="BU107" i="2"/>
  <c r="CK162" i="2" l="1"/>
  <c r="BA162" i="2"/>
  <c r="Q162" i="2"/>
  <c r="BB162" i="2"/>
  <c r="CL162" i="2"/>
  <c r="R162" i="2"/>
  <c r="AM163" i="2"/>
  <c r="M163" i="2"/>
  <c r="L163" i="2"/>
  <c r="C163" i="2"/>
  <c r="AU163" i="2"/>
  <c r="CE163" i="2"/>
  <c r="AV163" i="2"/>
  <c r="O163" i="2"/>
  <c r="CI163" i="2"/>
  <c r="K163" i="2"/>
  <c r="CH163" i="2"/>
  <c r="CG163" i="2"/>
  <c r="N163" i="2"/>
  <c r="BW163" i="2"/>
  <c r="AW163" i="2"/>
  <c r="CF163" i="2"/>
  <c r="AN163" i="2"/>
  <c r="AY163" i="2"/>
  <c r="BX163" i="2"/>
  <c r="AX163" i="2"/>
  <c r="D163" i="2"/>
  <c r="BC108" i="2"/>
  <c r="AZ109" i="2"/>
  <c r="DE110" i="2"/>
  <c r="BU108" i="2"/>
  <c r="CM108" i="2"/>
  <c r="CJ109" i="2"/>
  <c r="S108" i="2"/>
  <c r="P109" i="2"/>
  <c r="AK108" i="2"/>
  <c r="AH109" i="2"/>
  <c r="BA163" i="2" l="1"/>
  <c r="CK163" i="2"/>
  <c r="Q163" i="2"/>
  <c r="CL163" i="2"/>
  <c r="BB163" i="2"/>
  <c r="R163" i="2"/>
  <c r="AJ163" i="2"/>
  <c r="AW164" i="2"/>
  <c r="M164" i="2"/>
  <c r="C164" i="2"/>
  <c r="O164" i="2"/>
  <c r="L164" i="2"/>
  <c r="CG164" i="2"/>
  <c r="AU164" i="2"/>
  <c r="CE164" i="2"/>
  <c r="K164" i="2"/>
  <c r="AY164" i="2"/>
  <c r="AM164" i="2"/>
  <c r="CF164" i="2"/>
  <c r="AV164" i="2"/>
  <c r="N164" i="2"/>
  <c r="CH164" i="2"/>
  <c r="CI164" i="2"/>
  <c r="CL164" i="2" s="1"/>
  <c r="BW164" i="2"/>
  <c r="AX164" i="2"/>
  <c r="BX164" i="2"/>
  <c r="D164" i="2"/>
  <c r="AN164" i="2"/>
  <c r="CM109" i="2"/>
  <c r="CJ110" i="2"/>
  <c r="BU109" i="2"/>
  <c r="DE111" i="2"/>
  <c r="AK109" i="2"/>
  <c r="AH110" i="2"/>
  <c r="BC109" i="2"/>
  <c r="AZ110" i="2"/>
  <c r="S109" i="2"/>
  <c r="P110" i="2"/>
  <c r="CK164" i="2" l="1"/>
  <c r="BA164" i="2"/>
  <c r="Q164" i="2"/>
  <c r="R164" i="2"/>
  <c r="BB164" i="2"/>
  <c r="CG165" i="2"/>
  <c r="M165" i="2"/>
  <c r="CH165" i="2"/>
  <c r="CI165" i="2"/>
  <c r="AV165" i="2"/>
  <c r="O165" i="2"/>
  <c r="AU165" i="2"/>
  <c r="L165" i="2"/>
  <c r="AM165" i="2"/>
  <c r="AX165" i="2"/>
  <c r="C165" i="2"/>
  <c r="K165" i="2"/>
  <c r="CF165" i="2"/>
  <c r="N165" i="2"/>
  <c r="BW165" i="2"/>
  <c r="AW165" i="2"/>
  <c r="CE165" i="2"/>
  <c r="AY165" i="2"/>
  <c r="D165" i="2"/>
  <c r="AN165" i="2"/>
  <c r="BX165" i="2"/>
  <c r="AJ164" i="2"/>
  <c r="AJ165" i="2" s="1"/>
  <c r="AH111" i="2"/>
  <c r="AK110" i="2"/>
  <c r="DE112" i="2"/>
  <c r="BU110" i="2"/>
  <c r="S110" i="2"/>
  <c r="P111" i="2"/>
  <c r="CM110" i="2"/>
  <c r="CJ111" i="2"/>
  <c r="BC110" i="2"/>
  <c r="AZ111" i="2"/>
  <c r="BA165" i="2" l="1"/>
  <c r="CK165" i="2"/>
  <c r="Q165" i="2"/>
  <c r="R165" i="2"/>
  <c r="CL165" i="2"/>
  <c r="BB165" i="2"/>
  <c r="AW166" i="2"/>
  <c r="AX166" i="2"/>
  <c r="O166" i="2"/>
  <c r="M166" i="2"/>
  <c r="CG166" i="2"/>
  <c r="K166" i="2"/>
  <c r="AM166" i="2"/>
  <c r="L166" i="2"/>
  <c r="AV166" i="2"/>
  <c r="AY166" i="2"/>
  <c r="C166" i="2"/>
  <c r="CI166" i="2"/>
  <c r="N166" i="2"/>
  <c r="BW166" i="2"/>
  <c r="AU166" i="2"/>
  <c r="CF166" i="2"/>
  <c r="CH166" i="2"/>
  <c r="CE166" i="2"/>
  <c r="BX166" i="2"/>
  <c r="D166" i="2"/>
  <c r="AN166" i="2"/>
  <c r="AJ166" i="2"/>
  <c r="S111" i="2"/>
  <c r="P112" i="2"/>
  <c r="BU111" i="2"/>
  <c r="DE113" i="2"/>
  <c r="BC111" i="2"/>
  <c r="AZ112" i="2"/>
  <c r="CM111" i="2"/>
  <c r="CJ112" i="2"/>
  <c r="AK111" i="2"/>
  <c r="AH112" i="2"/>
  <c r="CK166" i="2" l="1"/>
  <c r="BA166" i="2"/>
  <c r="Q166" i="2"/>
  <c r="CL166" i="2"/>
  <c r="R166" i="2"/>
  <c r="CE167" i="2"/>
  <c r="O167" i="2"/>
  <c r="BW167" i="2"/>
  <c r="K167" i="2"/>
  <c r="C167" i="2"/>
  <c r="AU167" i="2"/>
  <c r="CF167" i="2"/>
  <c r="AV167" i="2"/>
  <c r="AY167" i="2"/>
  <c r="CH167" i="2"/>
  <c r="N167" i="2"/>
  <c r="AX167" i="2"/>
  <c r="L167" i="2"/>
  <c r="AM167" i="2"/>
  <c r="CG167" i="2"/>
  <c r="M167" i="2"/>
  <c r="CI167" i="2"/>
  <c r="AW167" i="2"/>
  <c r="AN167" i="2"/>
  <c r="BX167" i="2"/>
  <c r="D167" i="2"/>
  <c r="BB166" i="2"/>
  <c r="BC112" i="2"/>
  <c r="AZ113" i="2"/>
  <c r="DE114" i="2"/>
  <c r="BU112" i="2"/>
  <c r="AK112" i="2"/>
  <c r="AH113" i="2"/>
  <c r="S112" i="2"/>
  <c r="P113" i="2"/>
  <c r="CM112" i="2"/>
  <c r="CJ113" i="2"/>
  <c r="BA167" i="2" l="1"/>
  <c r="CK167" i="2"/>
  <c r="Q167" i="2"/>
  <c r="BB167" i="2"/>
  <c r="R167" i="2"/>
  <c r="CL167" i="2"/>
  <c r="AJ167" i="2"/>
  <c r="AY168" i="2"/>
  <c r="N168" i="2"/>
  <c r="CG168" i="2"/>
  <c r="AU168" i="2"/>
  <c r="AM168" i="2"/>
  <c r="CH168" i="2"/>
  <c r="AW168" i="2"/>
  <c r="AV168" i="2"/>
  <c r="C168" i="2"/>
  <c r="AX168" i="2"/>
  <c r="CE168" i="2"/>
  <c r="CF168" i="2"/>
  <c r="L168" i="2"/>
  <c r="CI168" i="2"/>
  <c r="O168" i="2"/>
  <c r="BW168" i="2"/>
  <c r="M168" i="2"/>
  <c r="K168" i="2"/>
  <c r="BX168" i="2"/>
  <c r="D168" i="2"/>
  <c r="AN168" i="2"/>
  <c r="AK113" i="2"/>
  <c r="AH114" i="2"/>
  <c r="BU113" i="2"/>
  <c r="DE115" i="2"/>
  <c r="CJ114" i="2"/>
  <c r="CM113" i="2"/>
  <c r="BC113" i="2"/>
  <c r="AZ114" i="2"/>
  <c r="P114" i="2"/>
  <c r="S113" i="2"/>
  <c r="CK168" i="2" l="1"/>
  <c r="BA168" i="2"/>
  <c r="Q168" i="2"/>
  <c r="AJ168" i="2"/>
  <c r="BB168" i="2"/>
  <c r="R168" i="2"/>
  <c r="CL168" i="2"/>
  <c r="AX169" i="2"/>
  <c r="CE169" i="2"/>
  <c r="CH169" i="2"/>
  <c r="O169" i="2"/>
  <c r="AV169" i="2"/>
  <c r="L169" i="2"/>
  <c r="CF169" i="2"/>
  <c r="C169" i="2"/>
  <c r="AW169" i="2"/>
  <c r="K169" i="2"/>
  <c r="M169" i="2"/>
  <c r="CI169" i="2"/>
  <c r="CG169" i="2"/>
  <c r="N169" i="2"/>
  <c r="BW169" i="2"/>
  <c r="AN169" i="2"/>
  <c r="AY169" i="2"/>
  <c r="AU169" i="2"/>
  <c r="BX169" i="2"/>
  <c r="D169" i="2"/>
  <c r="AM169" i="2"/>
  <c r="CM114" i="2"/>
  <c r="CJ115" i="2"/>
  <c r="DE116" i="2"/>
  <c r="BU114" i="2"/>
  <c r="P115" i="2"/>
  <c r="S114" i="2"/>
  <c r="AK114" i="2"/>
  <c r="AH115" i="2"/>
  <c r="BC114" i="2"/>
  <c r="AZ115" i="2"/>
  <c r="CK169" i="2" l="1"/>
  <c r="BA169" i="2"/>
  <c r="Q169" i="2"/>
  <c r="R169" i="2"/>
  <c r="CL169" i="2"/>
  <c r="BB169" i="2"/>
  <c r="AJ169" i="2"/>
  <c r="CF170" i="2"/>
  <c r="AY170" i="2"/>
  <c r="CG170" i="2"/>
  <c r="AU170" i="2"/>
  <c r="N170" i="2"/>
  <c r="K170" i="2"/>
  <c r="CE170" i="2"/>
  <c r="BW170" i="2"/>
  <c r="CH170" i="2"/>
  <c r="AW170" i="2"/>
  <c r="L170" i="2"/>
  <c r="C170" i="2"/>
  <c r="CI170" i="2"/>
  <c r="AM170" i="2"/>
  <c r="M170" i="2"/>
  <c r="AX170" i="2"/>
  <c r="AV170" i="2"/>
  <c r="O170" i="2"/>
  <c r="AN170" i="2"/>
  <c r="BX170" i="2"/>
  <c r="D170" i="2"/>
  <c r="S115" i="2"/>
  <c r="P116" i="2"/>
  <c r="BU115" i="2"/>
  <c r="DE117" i="2"/>
  <c r="BC115" i="2"/>
  <c r="AZ116" i="2"/>
  <c r="CM115" i="2"/>
  <c r="CJ116" i="2"/>
  <c r="AK115" i="2"/>
  <c r="AH116" i="2"/>
  <c r="CK170" i="2" l="1"/>
  <c r="BA170" i="2"/>
  <c r="Q170" i="2"/>
  <c r="BB170" i="2"/>
  <c r="CL170" i="2"/>
  <c r="R170" i="2"/>
  <c r="AJ170" i="2"/>
  <c r="AJ171" i="2" s="1"/>
  <c r="CH171" i="2"/>
  <c r="O171" i="2"/>
  <c r="L171" i="2"/>
  <c r="AW171" i="2"/>
  <c r="AV171" i="2"/>
  <c r="C171" i="2"/>
  <c r="K171" i="2"/>
  <c r="N171" i="2"/>
  <c r="M171" i="2"/>
  <c r="CE171" i="2"/>
  <c r="AY171" i="2"/>
  <c r="CI171" i="2"/>
  <c r="BW171" i="2"/>
  <c r="AX171" i="2"/>
  <c r="AU171" i="2"/>
  <c r="CF171" i="2"/>
  <c r="AM171" i="2"/>
  <c r="CG171" i="2"/>
  <c r="AN171" i="2"/>
  <c r="BX171" i="2"/>
  <c r="D171" i="2"/>
  <c r="BC116" i="2"/>
  <c r="AZ117" i="2"/>
  <c r="DE118" i="2"/>
  <c r="AK116" i="2"/>
  <c r="AH117" i="2"/>
  <c r="BU116" i="2"/>
  <c r="CJ117" i="2"/>
  <c r="CM116" i="2"/>
  <c r="S116" i="2"/>
  <c r="P117" i="2"/>
  <c r="CK171" i="2" l="1"/>
  <c r="BA171" i="2"/>
  <c r="Q171" i="2"/>
  <c r="CL171" i="2"/>
  <c r="BB171" i="2"/>
  <c r="R171" i="2"/>
  <c r="L172" i="2"/>
  <c r="CF172" i="2"/>
  <c r="AM172" i="2"/>
  <c r="AV172" i="2"/>
  <c r="BW172" i="2"/>
  <c r="M172" i="2"/>
  <c r="C172" i="2"/>
  <c r="AW172" i="2"/>
  <c r="AX172" i="2"/>
  <c r="AU172" i="2"/>
  <c r="CG172" i="2"/>
  <c r="AY172" i="2"/>
  <c r="CI172" i="2"/>
  <c r="N172" i="2"/>
  <c r="K172" i="2"/>
  <c r="O172" i="2"/>
  <c r="CE172" i="2"/>
  <c r="CH172" i="2"/>
  <c r="D172" i="2"/>
  <c r="BX172" i="2"/>
  <c r="AN172" i="2"/>
  <c r="BU117" i="2"/>
  <c r="AK117" i="2"/>
  <c r="AH118" i="2"/>
  <c r="S117" i="2"/>
  <c r="P118" i="2"/>
  <c r="DE119" i="2"/>
  <c r="BC117" i="2"/>
  <c r="AZ118" i="2"/>
  <c r="CM117" i="2"/>
  <c r="CJ118" i="2"/>
  <c r="CK172" i="2" l="1"/>
  <c r="BA172" i="2"/>
  <c r="Q172" i="2"/>
  <c r="BB172" i="2"/>
  <c r="R172" i="2"/>
  <c r="AJ172" i="2"/>
  <c r="CL172" i="2"/>
  <c r="AX173" i="2"/>
  <c r="BW173" i="2"/>
  <c r="AU173" i="2"/>
  <c r="CE173" i="2"/>
  <c r="N173" i="2"/>
  <c r="L173" i="2"/>
  <c r="CG173" i="2"/>
  <c r="AW173" i="2"/>
  <c r="AY173" i="2"/>
  <c r="O173" i="2"/>
  <c r="K173" i="2"/>
  <c r="CI173" i="2"/>
  <c r="AV173" i="2"/>
  <c r="CF173" i="2"/>
  <c r="C173" i="2"/>
  <c r="AM173" i="2"/>
  <c r="M173" i="2"/>
  <c r="D173" i="2"/>
  <c r="AN173" i="2"/>
  <c r="BX173" i="2"/>
  <c r="CH173" i="2"/>
  <c r="DE120" i="2"/>
  <c r="S118" i="2"/>
  <c r="P119" i="2"/>
  <c r="CM118" i="2"/>
  <c r="CJ119" i="2"/>
  <c r="AK118" i="2"/>
  <c r="AH119" i="2"/>
  <c r="BU118" i="2"/>
  <c r="BC118" i="2"/>
  <c r="AZ119" i="2"/>
  <c r="CK173" i="2" l="1"/>
  <c r="BA173" i="2"/>
  <c r="Q173" i="2"/>
  <c r="BB173" i="2"/>
  <c r="AJ173" i="2"/>
  <c r="CE174" i="2"/>
  <c r="AU174" i="2"/>
  <c r="AV174" i="2"/>
  <c r="CG174" i="2"/>
  <c r="CF174" i="2"/>
  <c r="C174" i="2"/>
  <c r="N174" i="2"/>
  <c r="O174" i="2"/>
  <c r="AM174" i="2"/>
  <c r="AX174" i="2"/>
  <c r="L174" i="2"/>
  <c r="M174" i="2"/>
  <c r="CI174" i="2"/>
  <c r="CH174" i="2"/>
  <c r="K174" i="2"/>
  <c r="AY174" i="2"/>
  <c r="AW174" i="2"/>
  <c r="BW174" i="2"/>
  <c r="AN174" i="2"/>
  <c r="BX174" i="2"/>
  <c r="D174" i="2"/>
  <c r="R173" i="2"/>
  <c r="CL173" i="2"/>
  <c r="CL174" i="2" s="1"/>
  <c r="AK119" i="2"/>
  <c r="AH120" i="2"/>
  <c r="CM119" i="2"/>
  <c r="CJ120" i="2"/>
  <c r="S119" i="2"/>
  <c r="P120" i="2"/>
  <c r="BC119" i="2"/>
  <c r="AZ120" i="2"/>
  <c r="DE121" i="2"/>
  <c r="BU119" i="2"/>
  <c r="BA174" i="2" l="1"/>
  <c r="CK174" i="2"/>
  <c r="Q174" i="2"/>
  <c r="R174" i="2"/>
  <c r="BB174" i="2"/>
  <c r="AJ174" i="2"/>
  <c r="CE175" i="2"/>
  <c r="AY175" i="2"/>
  <c r="CG175" i="2"/>
  <c r="N175" i="2"/>
  <c r="CI175" i="2"/>
  <c r="C175" i="2"/>
  <c r="K175" i="2"/>
  <c r="BW175" i="2"/>
  <c r="AU175" i="2"/>
  <c r="O175" i="2"/>
  <c r="M175" i="2"/>
  <c r="CF175" i="2"/>
  <c r="AM175" i="2"/>
  <c r="L175" i="2"/>
  <c r="CH175" i="2"/>
  <c r="AX175" i="2"/>
  <c r="AV175" i="2"/>
  <c r="AW175" i="2"/>
  <c r="D175" i="2"/>
  <c r="BX175" i="2"/>
  <c r="AN175" i="2"/>
  <c r="BC120" i="2"/>
  <c r="AZ121" i="2"/>
  <c r="S120" i="2"/>
  <c r="P121" i="2"/>
  <c r="BU120" i="2"/>
  <c r="CM120" i="2"/>
  <c r="CJ121" i="2"/>
  <c r="AK120" i="2"/>
  <c r="AH121" i="2"/>
  <c r="DE122" i="2"/>
  <c r="BA175" i="2" l="1"/>
  <c r="CK175" i="2"/>
  <c r="Q175" i="2"/>
  <c r="AJ175" i="2"/>
  <c r="AJ176" i="2" s="1"/>
  <c r="BB175" i="2"/>
  <c r="R175" i="2"/>
  <c r="CE176" i="2"/>
  <c r="C176" i="2"/>
  <c r="L176" i="2"/>
  <c r="AV176" i="2"/>
  <c r="CF176" i="2"/>
  <c r="K176" i="2"/>
  <c r="CH176" i="2"/>
  <c r="N176" i="2"/>
  <c r="M176" i="2"/>
  <c r="AX176" i="2"/>
  <c r="AM176" i="2"/>
  <c r="AY176" i="2"/>
  <c r="O176" i="2"/>
  <c r="AW176" i="2"/>
  <c r="AU176" i="2"/>
  <c r="BW176" i="2"/>
  <c r="CG176" i="2"/>
  <c r="CI176" i="2"/>
  <c r="BX176" i="2"/>
  <c r="AN176" i="2"/>
  <c r="D176" i="2"/>
  <c r="CL175" i="2"/>
  <c r="CJ122" i="2"/>
  <c r="CM121" i="2"/>
  <c r="BU121" i="2"/>
  <c r="S121" i="2"/>
  <c r="P122" i="2"/>
  <c r="DE123" i="2"/>
  <c r="BC121" i="2"/>
  <c r="AZ122" i="2"/>
  <c r="AK121" i="2"/>
  <c r="AH122" i="2"/>
  <c r="BA176" i="2" l="1"/>
  <c r="CK176" i="2"/>
  <c r="Q176" i="2"/>
  <c r="R176" i="2"/>
  <c r="CL176" i="2"/>
  <c r="BB176" i="2"/>
  <c r="CF177" i="2"/>
  <c r="AX177" i="2"/>
  <c r="CH177" i="2"/>
  <c r="L177" i="2"/>
  <c r="AV177" i="2"/>
  <c r="CI177" i="2"/>
  <c r="M177" i="2"/>
  <c r="AY177" i="2"/>
  <c r="N177" i="2"/>
  <c r="AM177" i="2"/>
  <c r="O177" i="2"/>
  <c r="CG177" i="2"/>
  <c r="CE177" i="2"/>
  <c r="BW177" i="2"/>
  <c r="BX177" i="2"/>
  <c r="C177" i="2"/>
  <c r="D177" i="2"/>
  <c r="K177" i="2"/>
  <c r="AN177" i="2"/>
  <c r="AU177" i="2"/>
  <c r="AW177" i="2"/>
  <c r="DE124" i="2"/>
  <c r="S122" i="2"/>
  <c r="P123" i="2"/>
  <c r="BU122" i="2"/>
  <c r="AK122" i="2"/>
  <c r="AH123" i="2"/>
  <c r="BC122" i="2"/>
  <c r="AZ123" i="2"/>
  <c r="CM122" i="2"/>
  <c r="CJ123" i="2"/>
  <c r="CK177" i="2" l="1"/>
  <c r="BA177" i="2"/>
  <c r="Q177" i="2"/>
  <c r="R177" i="2"/>
  <c r="AJ177" i="2"/>
  <c r="AJ178" i="2" s="1"/>
  <c r="CL177" i="2"/>
  <c r="BB177" i="2"/>
  <c r="AW178" i="2"/>
  <c r="CG178" i="2"/>
  <c r="C178" i="2"/>
  <c r="CF178" i="2"/>
  <c r="M178" i="2"/>
  <c r="AX178" i="2"/>
  <c r="O178" i="2"/>
  <c r="CE178" i="2"/>
  <c r="AV178" i="2"/>
  <c r="AY178" i="2"/>
  <c r="L178" i="2"/>
  <c r="N178" i="2"/>
  <c r="AM178" i="2"/>
  <c r="K178" i="2"/>
  <c r="CH178" i="2"/>
  <c r="BW178" i="2"/>
  <c r="CI178" i="2"/>
  <c r="AU178" i="2"/>
  <c r="BX178" i="2"/>
  <c r="D178" i="2"/>
  <c r="AN178" i="2"/>
  <c r="BU123" i="2"/>
  <c r="S123" i="2"/>
  <c r="P124" i="2"/>
  <c r="CM123" i="2"/>
  <c r="CJ124" i="2"/>
  <c r="AK123" i="2"/>
  <c r="AH124" i="2"/>
  <c r="DE125" i="2"/>
  <c r="BC123" i="2"/>
  <c r="AZ124" i="2"/>
  <c r="BA178" i="2" l="1"/>
  <c r="CK178" i="2"/>
  <c r="Q178" i="2"/>
  <c r="R178" i="2"/>
  <c r="BB178" i="2"/>
  <c r="CL178" i="2"/>
  <c r="AM179" i="2"/>
  <c r="AW179" i="2"/>
  <c r="L179" i="2"/>
  <c r="C179" i="2"/>
  <c r="CF179" i="2"/>
  <c r="CI179" i="2"/>
  <c r="AX179" i="2"/>
  <c r="AV179" i="2"/>
  <c r="CH179" i="2"/>
  <c r="BW179" i="2"/>
  <c r="AJ179" i="2"/>
  <c r="CE179" i="2"/>
  <c r="AY179" i="2"/>
  <c r="M179" i="2"/>
  <c r="AU179" i="2"/>
  <c r="CG179" i="2"/>
  <c r="N179" i="2"/>
  <c r="K179" i="2"/>
  <c r="O179" i="2"/>
  <c r="D179" i="2"/>
  <c r="AN179" i="2"/>
  <c r="BX179" i="2"/>
  <c r="AK124" i="2"/>
  <c r="AH125" i="2"/>
  <c r="CM124" i="2"/>
  <c r="CJ125" i="2"/>
  <c r="BC124" i="2"/>
  <c r="AZ125" i="2"/>
  <c r="S124" i="2"/>
  <c r="P125" i="2"/>
  <c r="DE126" i="2"/>
  <c r="BU124" i="2"/>
  <c r="BA179" i="2" l="1"/>
  <c r="CK179" i="2"/>
  <c r="Q179" i="2"/>
  <c r="R179" i="2"/>
  <c r="CL179" i="2"/>
  <c r="BB179" i="2"/>
  <c r="M180" i="2"/>
  <c r="AX180" i="2"/>
  <c r="BW180" i="2"/>
  <c r="CG180" i="2"/>
  <c r="K180" i="2"/>
  <c r="AY180" i="2"/>
  <c r="L180" i="2"/>
  <c r="AW180" i="2"/>
  <c r="CE180" i="2"/>
  <c r="N180" i="2"/>
  <c r="O180" i="2"/>
  <c r="CI180" i="2"/>
  <c r="CH180" i="2"/>
  <c r="AU180" i="2"/>
  <c r="AV180" i="2"/>
  <c r="CF180" i="2"/>
  <c r="CK180" i="2" s="1"/>
  <c r="AM180" i="2"/>
  <c r="C180" i="2"/>
  <c r="BX180" i="2"/>
  <c r="D180" i="2"/>
  <c r="AN180" i="2"/>
  <c r="S125" i="2"/>
  <c r="P126" i="2"/>
  <c r="BC125" i="2"/>
  <c r="AZ126" i="2"/>
  <c r="CJ126" i="2"/>
  <c r="CM125" i="2"/>
  <c r="BU125" i="2"/>
  <c r="AK125" i="2"/>
  <c r="AH126" i="2"/>
  <c r="DE127" i="2"/>
  <c r="BA180" i="2" l="1"/>
  <c r="Q180" i="2"/>
  <c r="BB180" i="2"/>
  <c r="AJ180" i="2"/>
  <c r="R180" i="2"/>
  <c r="CL180" i="2"/>
  <c r="CF181" i="2"/>
  <c r="CH181" i="2"/>
  <c r="CE181" i="2"/>
  <c r="AM181" i="2"/>
  <c r="CI181" i="2"/>
  <c r="L181" i="2"/>
  <c r="BW181" i="2"/>
  <c r="AX181" i="2"/>
  <c r="N181" i="2"/>
  <c r="C181" i="2"/>
  <c r="AW181" i="2"/>
  <c r="AV181" i="2"/>
  <c r="O181" i="2"/>
  <c r="K181" i="2"/>
  <c r="AY181" i="2"/>
  <c r="M181" i="2"/>
  <c r="AU181" i="2"/>
  <c r="CG181" i="2"/>
  <c r="D181" i="2"/>
  <c r="BX181" i="2"/>
  <c r="AN181" i="2"/>
  <c r="BU126" i="2"/>
  <c r="CM126" i="2"/>
  <c r="CJ127" i="2"/>
  <c r="BC126" i="2"/>
  <c r="AZ127" i="2"/>
  <c r="DE128" i="2"/>
  <c r="S126" i="2"/>
  <c r="P127" i="2"/>
  <c r="AK126" i="2"/>
  <c r="AH127" i="2"/>
  <c r="CK181" i="2" l="1"/>
  <c r="BA181" i="2"/>
  <c r="Q181" i="2"/>
  <c r="AJ181" i="2"/>
  <c r="AJ182" i="2" s="1"/>
  <c r="BB181" i="2"/>
  <c r="AW182" i="2"/>
  <c r="K182" i="2"/>
  <c r="O182" i="2"/>
  <c r="AV182" i="2"/>
  <c r="C182" i="2"/>
  <c r="AM182" i="2"/>
  <c r="AX182" i="2"/>
  <c r="AY182" i="2"/>
  <c r="CG182" i="2"/>
  <c r="BX182" i="2"/>
  <c r="N182" i="2"/>
  <c r="AU182" i="2"/>
  <c r="CE182" i="2"/>
  <c r="L182" i="2"/>
  <c r="AN182" i="2"/>
  <c r="CH182" i="2"/>
  <c r="BW182" i="2"/>
  <c r="CI182" i="2"/>
  <c r="CF182" i="2"/>
  <c r="D182" i="2"/>
  <c r="M182" i="2"/>
  <c r="R181" i="2"/>
  <c r="CL181" i="2"/>
  <c r="BC127" i="2"/>
  <c r="AZ128" i="2"/>
  <c r="CM127" i="2"/>
  <c r="CJ128" i="2"/>
  <c r="AK127" i="2"/>
  <c r="AH128" i="2"/>
  <c r="DE129" i="2"/>
  <c r="BU127" i="2"/>
  <c r="P128" i="2"/>
  <c r="S127" i="2"/>
  <c r="CK182" i="2" l="1"/>
  <c r="BA182" i="2"/>
  <c r="Q182" i="2"/>
  <c r="CL182" i="2"/>
  <c r="R182" i="2"/>
  <c r="BB182" i="2"/>
  <c r="BW183" i="2"/>
  <c r="M183" i="2"/>
  <c r="N183" i="2"/>
  <c r="AX183" i="2"/>
  <c r="AV183" i="2"/>
  <c r="AU183" i="2"/>
  <c r="CE183" i="2"/>
  <c r="O183" i="2"/>
  <c r="L183" i="2"/>
  <c r="K183" i="2"/>
  <c r="C183" i="2"/>
  <c r="AW183" i="2"/>
  <c r="CF183" i="2"/>
  <c r="CI183" i="2"/>
  <c r="AM183" i="2"/>
  <c r="CH183" i="2"/>
  <c r="CG183" i="2"/>
  <c r="AY183" i="2"/>
  <c r="AN183" i="2"/>
  <c r="D183" i="2"/>
  <c r="BX183" i="2"/>
  <c r="DE130" i="2"/>
  <c r="AK128" i="2"/>
  <c r="AH129" i="2"/>
  <c r="CM128" i="2"/>
  <c r="CJ129" i="2"/>
  <c r="S128" i="2"/>
  <c r="P129" i="2"/>
  <c r="BC128" i="2"/>
  <c r="AZ129" i="2"/>
  <c r="BU128" i="2"/>
  <c r="CK183" i="2" l="1"/>
  <c r="BA183" i="2"/>
  <c r="Q183" i="2"/>
  <c r="CL183" i="2"/>
  <c r="AJ183" i="2"/>
  <c r="L184" i="2"/>
  <c r="AU184" i="2"/>
  <c r="BW184" i="2"/>
  <c r="M184" i="2"/>
  <c r="K184" i="2"/>
  <c r="CI184" i="2"/>
  <c r="O184" i="2"/>
  <c r="CE184" i="2"/>
  <c r="C184" i="2"/>
  <c r="AW184" i="2"/>
  <c r="N184" i="2"/>
  <c r="AY184" i="2"/>
  <c r="AX184" i="2"/>
  <c r="CH184" i="2"/>
  <c r="CG184" i="2"/>
  <c r="CF184" i="2"/>
  <c r="AM184" i="2"/>
  <c r="AV184" i="2"/>
  <c r="BX184" i="2"/>
  <c r="AN184" i="2"/>
  <c r="D184" i="2"/>
  <c r="F184" i="2"/>
  <c r="G184" i="2" s="1"/>
  <c r="H184" i="2" s="1"/>
  <c r="I184" i="2" s="1"/>
  <c r="BB183" i="2"/>
  <c r="R183" i="2"/>
  <c r="S129" i="2"/>
  <c r="P130" i="2"/>
  <c r="CM129" i="2"/>
  <c r="CJ130" i="2"/>
  <c r="AK129" i="2"/>
  <c r="AH130" i="2"/>
  <c r="BU129" i="2"/>
  <c r="DE131" i="2"/>
  <c r="BC129" i="2"/>
  <c r="AZ130" i="2"/>
  <c r="BA184" i="2" l="1"/>
  <c r="CL184" i="2"/>
  <c r="CK184" i="2"/>
  <c r="Q184" i="2"/>
  <c r="R184" i="2"/>
  <c r="BB184" i="2"/>
  <c r="AJ184" i="2"/>
  <c r="BW185" i="2"/>
  <c r="CH185" i="2"/>
  <c r="CI185" i="2"/>
  <c r="CF185" i="2"/>
  <c r="AX185" i="2"/>
  <c r="AV185" i="2"/>
  <c r="M185" i="2"/>
  <c r="CG185" i="2"/>
  <c r="L185" i="2"/>
  <c r="AM185" i="2"/>
  <c r="AY185" i="2"/>
  <c r="K185" i="2"/>
  <c r="O185" i="2"/>
  <c r="D185" i="2"/>
  <c r="AU185" i="2"/>
  <c r="CE185" i="2"/>
  <c r="N185" i="2"/>
  <c r="C185" i="2"/>
  <c r="AW185" i="2"/>
  <c r="AN185" i="2"/>
  <c r="BX185" i="2"/>
  <c r="F185" i="2"/>
  <c r="G185" i="2" s="1"/>
  <c r="H185" i="2" s="1"/>
  <c r="I185" i="2" s="1"/>
  <c r="BU130" i="2"/>
  <c r="AK130" i="2"/>
  <c r="AH131" i="2"/>
  <c r="CM130" i="2"/>
  <c r="CJ131" i="2"/>
  <c r="BC130" i="2"/>
  <c r="AZ131" i="2"/>
  <c r="S130" i="2"/>
  <c r="P131" i="2"/>
  <c r="DE132" i="2"/>
  <c r="BA185" i="2" l="1"/>
  <c r="CK185" i="2"/>
  <c r="Q185" i="2"/>
  <c r="AJ185" i="2"/>
  <c r="BB185" i="2"/>
  <c r="CL185" i="2"/>
  <c r="R185" i="2"/>
  <c r="CE186" i="2"/>
  <c r="AM186" i="2"/>
  <c r="CF186" i="2"/>
  <c r="K186" i="2"/>
  <c r="O186" i="2"/>
  <c r="CH186" i="2"/>
  <c r="AV186" i="2"/>
  <c r="AU186" i="2"/>
  <c r="N186" i="2"/>
  <c r="AW186" i="2"/>
  <c r="C186" i="2"/>
  <c r="CG186" i="2"/>
  <c r="AY186" i="2"/>
  <c r="L186" i="2"/>
  <c r="CI186" i="2"/>
  <c r="M186" i="2"/>
  <c r="AX186" i="2"/>
  <c r="BW186" i="2"/>
  <c r="D186" i="2"/>
  <c r="BX186" i="2"/>
  <c r="AN186" i="2"/>
  <c r="BC131" i="2"/>
  <c r="AZ132" i="2"/>
  <c r="CM131" i="2"/>
  <c r="CJ132" i="2"/>
  <c r="AK131" i="2"/>
  <c r="AH132" i="2"/>
  <c r="DE133" i="2"/>
  <c r="BU131" i="2"/>
  <c r="S131" i="2"/>
  <c r="P132" i="2"/>
  <c r="BA186" i="2" l="1"/>
  <c r="CK186" i="2"/>
  <c r="Q186" i="2"/>
  <c r="AJ186" i="2"/>
  <c r="AJ187" i="2" s="1"/>
  <c r="R186" i="2"/>
  <c r="AM187" i="2"/>
  <c r="CH187" i="2"/>
  <c r="CI187" i="2"/>
  <c r="AU187" i="2"/>
  <c r="N187" i="2"/>
  <c r="M187" i="2"/>
  <c r="CE187" i="2"/>
  <c r="O187" i="2"/>
  <c r="CF187" i="2"/>
  <c r="AX187" i="2"/>
  <c r="L187" i="2"/>
  <c r="CG187" i="2"/>
  <c r="BW187" i="2"/>
  <c r="AV187" i="2"/>
  <c r="AW187" i="2"/>
  <c r="AY187" i="2"/>
  <c r="C187" i="2"/>
  <c r="D187" i="2"/>
  <c r="K187" i="2"/>
  <c r="AN187" i="2"/>
  <c r="BX187" i="2"/>
  <c r="CL186" i="2"/>
  <c r="BB186" i="2"/>
  <c r="AK132" i="2"/>
  <c r="AH133" i="2"/>
  <c r="DE134" i="2"/>
  <c r="CM132" i="2"/>
  <c r="CJ133" i="2"/>
  <c r="P133" i="2"/>
  <c r="S132" i="2"/>
  <c r="BC132" i="2"/>
  <c r="AZ133" i="2"/>
  <c r="BU132" i="2"/>
  <c r="CK187" i="2" l="1"/>
  <c r="BA187" i="2"/>
  <c r="CL187" i="2"/>
  <c r="Q187" i="2"/>
  <c r="BB187" i="2"/>
  <c r="R187" i="2"/>
  <c r="CE188" i="2"/>
  <c r="O188" i="2"/>
  <c r="AY188" i="2"/>
  <c r="CF188" i="2"/>
  <c r="AV188" i="2"/>
  <c r="C188" i="2"/>
  <c r="AW188" i="2"/>
  <c r="CG188" i="2"/>
  <c r="M188" i="2"/>
  <c r="N188" i="2"/>
  <c r="CI188" i="2"/>
  <c r="BW188" i="2"/>
  <c r="AM188" i="2"/>
  <c r="AX188" i="2"/>
  <c r="L188" i="2"/>
  <c r="AN188" i="2"/>
  <c r="CH188" i="2"/>
  <c r="AU188" i="2"/>
  <c r="D188" i="2"/>
  <c r="K188" i="2"/>
  <c r="BX188" i="2"/>
  <c r="P134" i="2"/>
  <c r="S133" i="2"/>
  <c r="CM133" i="2"/>
  <c r="CJ134" i="2"/>
  <c r="DE135" i="2"/>
  <c r="BU133" i="2"/>
  <c r="AK133" i="2"/>
  <c r="AH134" i="2"/>
  <c r="BC133" i="2"/>
  <c r="AZ134" i="2"/>
  <c r="BA188" i="2" l="1"/>
  <c r="CK188" i="2"/>
  <c r="CL188" i="2"/>
  <c r="Q188" i="2"/>
  <c r="R188" i="2"/>
  <c r="BB188" i="2"/>
  <c r="AJ188" i="2"/>
  <c r="CF189" i="2"/>
  <c r="CG189" i="2"/>
  <c r="AW189" i="2"/>
  <c r="AU189" i="2"/>
  <c r="CI189" i="2"/>
  <c r="O189" i="2"/>
  <c r="C189" i="2"/>
  <c r="CH189" i="2"/>
  <c r="AX189" i="2"/>
  <c r="M189" i="2"/>
  <c r="AV189" i="2"/>
  <c r="CE189" i="2"/>
  <c r="N189" i="2"/>
  <c r="L189" i="2"/>
  <c r="K189" i="2"/>
  <c r="BW189" i="2"/>
  <c r="AY189" i="2"/>
  <c r="AM189" i="2"/>
  <c r="D189" i="2"/>
  <c r="AN189" i="2"/>
  <c r="BX189" i="2"/>
  <c r="BU134" i="2"/>
  <c r="CM134" i="2"/>
  <c r="CJ135" i="2"/>
  <c r="BC134" i="2"/>
  <c r="AZ135" i="2"/>
  <c r="AH135" i="2"/>
  <c r="AK134" i="2"/>
  <c r="DE136" i="2"/>
  <c r="S134" i="2"/>
  <c r="P135" i="2"/>
  <c r="CK189" i="2" l="1"/>
  <c r="BA189" i="2"/>
  <c r="Q189" i="2"/>
  <c r="BB189" i="2"/>
  <c r="CL189" i="2"/>
  <c r="CF190" i="2"/>
  <c r="AV190" i="2"/>
  <c r="AX190" i="2"/>
  <c r="BW190" i="2"/>
  <c r="N190" i="2"/>
  <c r="AM190" i="2"/>
  <c r="O190" i="2"/>
  <c r="M190" i="2"/>
  <c r="CE190" i="2"/>
  <c r="CG190" i="2"/>
  <c r="AW190" i="2"/>
  <c r="CH190" i="2"/>
  <c r="AU190" i="2"/>
  <c r="C190" i="2"/>
  <c r="K190" i="2"/>
  <c r="CI190" i="2"/>
  <c r="AY190" i="2"/>
  <c r="L190" i="2"/>
  <c r="AN190" i="2"/>
  <c r="D190" i="2"/>
  <c r="BX190" i="2"/>
  <c r="R189" i="2"/>
  <c r="AJ189" i="2"/>
  <c r="AJ190" i="2" s="1"/>
  <c r="AK135" i="2"/>
  <c r="AH136" i="2"/>
  <c r="BC135" i="2"/>
  <c r="AZ136" i="2"/>
  <c r="CM135" i="2"/>
  <c r="CJ136" i="2"/>
  <c r="S135" i="2"/>
  <c r="P136" i="2"/>
  <c r="BU135" i="2"/>
  <c r="DE137" i="2"/>
  <c r="BA190" i="2" l="1"/>
  <c r="CK190" i="2"/>
  <c r="Q190" i="2"/>
  <c r="R190" i="2"/>
  <c r="CL190" i="2"/>
  <c r="BB190" i="2"/>
  <c r="AX191" i="2"/>
  <c r="AW191" i="2"/>
  <c r="O191" i="2"/>
  <c r="CE191" i="2"/>
  <c r="CH191" i="2"/>
  <c r="AM191" i="2"/>
  <c r="CF191" i="2"/>
  <c r="AU191" i="2"/>
  <c r="CG191" i="2"/>
  <c r="AV191" i="2"/>
  <c r="K191" i="2"/>
  <c r="N191" i="2"/>
  <c r="M191" i="2"/>
  <c r="AY191" i="2"/>
  <c r="L191" i="2"/>
  <c r="BW191" i="2"/>
  <c r="CI191" i="2"/>
  <c r="C191" i="2"/>
  <c r="AN191" i="2"/>
  <c r="BX191" i="2"/>
  <c r="D191" i="2"/>
  <c r="S136" i="2"/>
  <c r="P137" i="2"/>
  <c r="CM136" i="2"/>
  <c r="CJ137" i="2"/>
  <c r="BC136" i="2"/>
  <c r="AZ137" i="2"/>
  <c r="DE138" i="2"/>
  <c r="AK136" i="2"/>
  <c r="AH137" i="2"/>
  <c r="BU136" i="2"/>
  <c r="BA191" i="2" l="1"/>
  <c r="CK191" i="2"/>
  <c r="Q191" i="2"/>
  <c r="R191" i="2"/>
  <c r="N192" i="2"/>
  <c r="AU192" i="2"/>
  <c r="CH192" i="2"/>
  <c r="AM192" i="2"/>
  <c r="AW192" i="2"/>
  <c r="CI192" i="2"/>
  <c r="L192" i="2"/>
  <c r="AX192" i="2"/>
  <c r="C192" i="2"/>
  <c r="AY192" i="2"/>
  <c r="BW192" i="2"/>
  <c r="CG192" i="2"/>
  <c r="M192" i="2"/>
  <c r="K192" i="2"/>
  <c r="CE192" i="2"/>
  <c r="AV192" i="2"/>
  <c r="O192" i="2"/>
  <c r="CF192" i="2"/>
  <c r="BX192" i="2"/>
  <c r="D192" i="2"/>
  <c r="AN192" i="2"/>
  <c r="BB191" i="2"/>
  <c r="AJ191" i="2"/>
  <c r="CL191" i="2"/>
  <c r="DE139" i="2"/>
  <c r="BC137" i="2"/>
  <c r="AZ138" i="2"/>
  <c r="CM137" i="2"/>
  <c r="CJ138" i="2"/>
  <c r="BU137" i="2"/>
  <c r="S137" i="2"/>
  <c r="P138" i="2"/>
  <c r="AK137" i="2"/>
  <c r="AH138" i="2"/>
  <c r="BA192" i="2" l="1"/>
  <c r="CK192" i="2"/>
  <c r="Q192" i="2"/>
  <c r="BB192" i="2"/>
  <c r="CL192" i="2"/>
  <c r="R192" i="2"/>
  <c r="AJ192" i="2"/>
  <c r="AY193" i="2"/>
  <c r="CI193" i="2"/>
  <c r="AU193" i="2"/>
  <c r="AN193" i="2"/>
  <c r="AX193" i="2"/>
  <c r="CH193" i="2"/>
  <c r="O193" i="2"/>
  <c r="AW193" i="2"/>
  <c r="CE193" i="2"/>
  <c r="BW193" i="2"/>
  <c r="AM193" i="2"/>
  <c r="M193" i="2"/>
  <c r="L193" i="2"/>
  <c r="AV193" i="2"/>
  <c r="CF193" i="2"/>
  <c r="K193" i="2"/>
  <c r="N193" i="2"/>
  <c r="C193" i="2"/>
  <c r="CG193" i="2"/>
  <c r="BX193" i="2"/>
  <c r="D193" i="2"/>
  <c r="BU138" i="2"/>
  <c r="CM138" i="2"/>
  <c r="CJ139" i="2"/>
  <c r="BC138" i="2"/>
  <c r="AZ139" i="2"/>
  <c r="AK138" i="2"/>
  <c r="AH139" i="2"/>
  <c r="DE140" i="2"/>
  <c r="S138" i="2"/>
  <c r="P139" i="2"/>
  <c r="BA193" i="2" l="1"/>
  <c r="CK193" i="2"/>
  <c r="Q193" i="2"/>
  <c r="CL193" i="2"/>
  <c r="R193" i="2"/>
  <c r="BB193" i="2"/>
  <c r="AJ193" i="2"/>
  <c r="N194" i="2"/>
  <c r="AW194" i="2"/>
  <c r="CH194" i="2"/>
  <c r="CF194" i="2"/>
  <c r="C194" i="2"/>
  <c r="AY194" i="2"/>
  <c r="CI194" i="2"/>
  <c r="AV194" i="2"/>
  <c r="BW194" i="2"/>
  <c r="O194" i="2"/>
  <c r="AX194" i="2"/>
  <c r="K194" i="2"/>
  <c r="D194" i="2"/>
  <c r="M194" i="2"/>
  <c r="AN194" i="2"/>
  <c r="BX194" i="2"/>
  <c r="CG194" i="2"/>
  <c r="AM194" i="2"/>
  <c r="AU194" i="2"/>
  <c r="CE194" i="2"/>
  <c r="L194" i="2"/>
  <c r="AK139" i="2"/>
  <c r="AH140" i="2"/>
  <c r="BC139" i="2"/>
  <c r="AZ140" i="2"/>
  <c r="CM139" i="2"/>
  <c r="CJ140" i="2"/>
  <c r="S139" i="2"/>
  <c r="P140" i="2"/>
  <c r="BU139" i="2"/>
  <c r="DE141" i="2"/>
  <c r="BA194" i="2" l="1"/>
  <c r="CK194" i="2"/>
  <c r="Q194" i="2"/>
  <c r="BB194" i="2"/>
  <c r="CL194" i="2"/>
  <c r="AJ194" i="2"/>
  <c r="AJ195" i="2" s="1"/>
  <c r="R194" i="2"/>
  <c r="CE195" i="2"/>
  <c r="BW195" i="2"/>
  <c r="CF195" i="2"/>
  <c r="CH195" i="2"/>
  <c r="AV195" i="2"/>
  <c r="CG195" i="2"/>
  <c r="AY195" i="2"/>
  <c r="O195" i="2"/>
  <c r="M195" i="2"/>
  <c r="K195" i="2"/>
  <c r="N195" i="2"/>
  <c r="L195" i="2"/>
  <c r="AW195" i="2"/>
  <c r="AX195" i="2"/>
  <c r="C195" i="2"/>
  <c r="AN195" i="2"/>
  <c r="AM195" i="2"/>
  <c r="AU195" i="2"/>
  <c r="CI195" i="2"/>
  <c r="BX195" i="2"/>
  <c r="D195" i="2"/>
  <c r="S140" i="2"/>
  <c r="P141" i="2"/>
  <c r="CM140" i="2"/>
  <c r="CJ141" i="2"/>
  <c r="DE142" i="2"/>
  <c r="BC140" i="2"/>
  <c r="AZ141" i="2"/>
  <c r="AK140" i="2"/>
  <c r="AH141" i="2"/>
  <c r="BU140" i="2"/>
  <c r="CK195" i="2" l="1"/>
  <c r="BA195" i="2"/>
  <c r="Q195" i="2"/>
  <c r="BB195" i="2"/>
  <c r="CL195" i="2"/>
  <c r="R195" i="2"/>
  <c r="AV196" i="2"/>
  <c r="AU196" i="2"/>
  <c r="AM196" i="2"/>
  <c r="CE196" i="2"/>
  <c r="M196" i="2"/>
  <c r="BW196" i="2"/>
  <c r="AW196" i="2"/>
  <c r="O196" i="2"/>
  <c r="CI196" i="2"/>
  <c r="CG196" i="2"/>
  <c r="C196" i="2"/>
  <c r="AX196" i="2"/>
  <c r="CH196" i="2"/>
  <c r="L196" i="2"/>
  <c r="AY196" i="2"/>
  <c r="N196" i="2"/>
  <c r="K196" i="2"/>
  <c r="CF196" i="2"/>
  <c r="AJ196" i="2"/>
  <c r="BX196" i="2"/>
  <c r="D196" i="2"/>
  <c r="AN196" i="2"/>
  <c r="DE143" i="2"/>
  <c r="BU141" i="2"/>
  <c r="CM141" i="2"/>
  <c r="CJ142" i="2"/>
  <c r="BC141" i="2"/>
  <c r="AZ142" i="2"/>
  <c r="S141" i="2"/>
  <c r="P142" i="2"/>
  <c r="AK141" i="2"/>
  <c r="AH142" i="2"/>
  <c r="CK196" i="2" l="1"/>
  <c r="BA196" i="2"/>
  <c r="Q196" i="2"/>
  <c r="CL196" i="2"/>
  <c r="R196" i="2"/>
  <c r="BB196" i="2"/>
  <c r="N197" i="2"/>
  <c r="CF197" i="2"/>
  <c r="K197" i="2"/>
  <c r="AM197" i="2"/>
  <c r="M197" i="2"/>
  <c r="AY197" i="2"/>
  <c r="C197" i="2"/>
  <c r="AW197" i="2"/>
  <c r="O197" i="2"/>
  <c r="CI197" i="2"/>
  <c r="CG197" i="2"/>
  <c r="AU197" i="2"/>
  <c r="L197" i="2"/>
  <c r="CE197" i="2"/>
  <c r="AX197" i="2"/>
  <c r="BW197" i="2"/>
  <c r="AV197" i="2"/>
  <c r="CH197" i="2"/>
  <c r="BX197" i="2"/>
  <c r="D197" i="2"/>
  <c r="AN197" i="2"/>
  <c r="BC142" i="2"/>
  <c r="AZ143" i="2"/>
  <c r="CM142" i="2"/>
  <c r="CJ143" i="2"/>
  <c r="AH143" i="2"/>
  <c r="AK142" i="2"/>
  <c r="BU142" i="2"/>
  <c r="DE144" i="2"/>
  <c r="S142" i="2"/>
  <c r="P143" i="2"/>
  <c r="BA197" i="2" l="1"/>
  <c r="Q197" i="2"/>
  <c r="CK197" i="2"/>
  <c r="AJ197" i="2"/>
  <c r="CL197" i="2"/>
  <c r="BB197" i="2"/>
  <c r="C198" i="2"/>
  <c r="CE198" i="2"/>
  <c r="AY198" i="2"/>
  <c r="M198" i="2"/>
  <c r="AV198" i="2"/>
  <c r="K198" i="2"/>
  <c r="O198" i="2"/>
  <c r="AX198" i="2"/>
  <c r="CG198" i="2"/>
  <c r="AM198" i="2"/>
  <c r="L198" i="2"/>
  <c r="AW198" i="2"/>
  <c r="AU198" i="2"/>
  <c r="CF198" i="2"/>
  <c r="CI198" i="2"/>
  <c r="CH198" i="2"/>
  <c r="N198" i="2"/>
  <c r="BW198" i="2"/>
  <c r="D198" i="2"/>
  <c r="BX198" i="2"/>
  <c r="AN198" i="2"/>
  <c r="R197" i="2"/>
  <c r="BU143" i="2"/>
  <c r="AK143" i="2"/>
  <c r="AH144" i="2"/>
  <c r="CM143" i="2"/>
  <c r="CJ144" i="2"/>
  <c r="S143" i="2"/>
  <c r="P144" i="2"/>
  <c r="BC143" i="2"/>
  <c r="AZ144" i="2"/>
  <c r="DE145" i="2"/>
  <c r="BA198" i="2" l="1"/>
  <c r="CK198" i="2"/>
  <c r="Q198" i="2"/>
  <c r="R198" i="2"/>
  <c r="CL198" i="2"/>
  <c r="AJ198" i="2"/>
  <c r="K199" i="2"/>
  <c r="CG199" i="2"/>
  <c r="BW199" i="2"/>
  <c r="AM199" i="2"/>
  <c r="CH199" i="2"/>
  <c r="AX199" i="2"/>
  <c r="N199" i="2"/>
  <c r="C199" i="2"/>
  <c r="CF199" i="2"/>
  <c r="CI199" i="2"/>
  <c r="O199" i="2"/>
  <c r="AW199" i="2"/>
  <c r="AY199" i="2"/>
  <c r="CE199" i="2"/>
  <c r="L199" i="2"/>
  <c r="AU199" i="2"/>
  <c r="M199" i="2"/>
  <c r="AV199" i="2"/>
  <c r="AN199" i="2"/>
  <c r="D199" i="2"/>
  <c r="BX199" i="2"/>
  <c r="BB198" i="2"/>
  <c r="S144" i="2"/>
  <c r="P145" i="2"/>
  <c r="CM144" i="2"/>
  <c r="CJ145" i="2"/>
  <c r="AK144" i="2"/>
  <c r="AH145" i="2"/>
  <c r="DE146" i="2"/>
  <c r="BU144" i="2"/>
  <c r="BC144" i="2"/>
  <c r="AZ145" i="2"/>
  <c r="CK199" i="2" l="1"/>
  <c r="BA199" i="2"/>
  <c r="Q199" i="2"/>
  <c r="BB199" i="2"/>
  <c r="R199" i="2"/>
  <c r="CL199" i="2"/>
  <c r="AJ199" i="2"/>
  <c r="AJ200" i="2" s="1"/>
  <c r="AW200" i="2"/>
  <c r="AV200" i="2"/>
  <c r="AX200" i="2"/>
  <c r="K200" i="2"/>
  <c r="L200" i="2"/>
  <c r="BW200" i="2"/>
  <c r="C200" i="2"/>
  <c r="AY200" i="2"/>
  <c r="O200" i="2"/>
  <c r="CH200" i="2"/>
  <c r="CF200" i="2"/>
  <c r="CG200" i="2"/>
  <c r="CE200" i="2"/>
  <c r="AU200" i="2"/>
  <c r="N200" i="2"/>
  <c r="AM200" i="2"/>
  <c r="CI200" i="2"/>
  <c r="M200" i="2"/>
  <c r="D200" i="2"/>
  <c r="AN200" i="2"/>
  <c r="BX200" i="2"/>
  <c r="AO4" i="2" a="1"/>
  <c r="AO4" i="2" s="1"/>
  <c r="AP4" i="2" s="1"/>
  <c r="BG4" i="2" a="1"/>
  <c r="BG4" i="2" s="1"/>
  <c r="BH4" i="2" s="1"/>
  <c r="BI4" i="2" s="1"/>
  <c r="DE147" i="2"/>
  <c r="AK145" i="2"/>
  <c r="AH146" i="2"/>
  <c r="CM145" i="2"/>
  <c r="CJ146" i="2"/>
  <c r="BC145" i="2"/>
  <c r="AZ146" i="2"/>
  <c r="S145" i="2"/>
  <c r="P146" i="2"/>
  <c r="BU145" i="2"/>
  <c r="CK200" i="2" l="1"/>
  <c r="BA200" i="2"/>
  <c r="Q200" i="2"/>
  <c r="R200" i="2"/>
  <c r="CL200" i="2"/>
  <c r="CQ4" i="2" a="1"/>
  <c r="CQ4" i="2" s="1"/>
  <c r="CR4" i="2" s="1"/>
  <c r="CS4" i="2" s="1"/>
  <c r="AY201" i="2"/>
  <c r="O201" i="2"/>
  <c r="N201" i="2"/>
  <c r="CF201" i="2"/>
  <c r="CH201" i="2"/>
  <c r="K201" i="2"/>
  <c r="M201" i="2"/>
  <c r="CG201" i="2"/>
  <c r="C201" i="2"/>
  <c r="L201" i="2"/>
  <c r="AV201" i="2"/>
  <c r="AX201" i="2"/>
  <c r="AU201" i="2"/>
  <c r="BX201" i="2"/>
  <c r="D201" i="2"/>
  <c r="E5" i="2" s="1" a="1"/>
  <c r="E5" i="2" s="1"/>
  <c r="AN201" i="2"/>
  <c r="BW201" i="2"/>
  <c r="CI201" i="2"/>
  <c r="AM201" i="2"/>
  <c r="CE201" i="2"/>
  <c r="AW201" i="2"/>
  <c r="E4" i="2" a="1"/>
  <c r="E4" i="2" s="1"/>
  <c r="W4" i="2" a="1"/>
  <c r="W4" i="2" s="1"/>
  <c r="BJ4" i="2"/>
  <c r="BK4" i="2" s="1"/>
  <c r="AQ4" i="2"/>
  <c r="AR4" i="2" s="1"/>
  <c r="AS4" i="2" s="1"/>
  <c r="BB200" i="2"/>
  <c r="BY5" i="2" a="1"/>
  <c r="BY5" i="2" s="1"/>
  <c r="BY4" i="2" a="1"/>
  <c r="BY4" i="2" s="1"/>
  <c r="BZ4" i="2" s="1"/>
  <c r="BC146" i="2"/>
  <c r="AZ147" i="2"/>
  <c r="CM146" i="2"/>
  <c r="CJ147" i="2"/>
  <c r="AK146" i="2"/>
  <c r="AH147" i="2"/>
  <c r="BU146" i="2"/>
  <c r="DE148" i="2"/>
  <c r="S146" i="2"/>
  <c r="P147" i="2"/>
  <c r="BA201" i="2" l="1"/>
  <c r="CK201" i="2"/>
  <c r="Q201" i="2"/>
  <c r="R201" i="2"/>
  <c r="CL201" i="2"/>
  <c r="AJ201" i="2"/>
  <c r="BB201" i="2"/>
  <c r="CQ5" i="2" a="1"/>
  <c r="CQ5" i="2" s="1"/>
  <c r="CR5" i="2" s="1"/>
  <c r="BG5" i="2" a="1"/>
  <c r="BG5" i="2" s="1"/>
  <c r="BH5" i="2" s="1"/>
  <c r="BI5" i="2" s="1"/>
  <c r="CT4" i="2"/>
  <c r="CU4" i="2" s="1"/>
  <c r="AO5" i="2" a="1"/>
  <c r="AO5" i="2" s="1"/>
  <c r="AP5" i="2" s="1"/>
  <c r="BW202" i="2"/>
  <c r="M202" i="2"/>
  <c r="K202" i="2"/>
  <c r="AU202" i="2"/>
  <c r="AM202" i="2"/>
  <c r="O202" i="2"/>
  <c r="CH202" i="2"/>
  <c r="AX202" i="2"/>
  <c r="N202" i="2"/>
  <c r="AY202" i="2"/>
  <c r="CE202" i="2"/>
  <c r="CF202" i="2"/>
  <c r="AW202" i="2"/>
  <c r="L202" i="2"/>
  <c r="AV202" i="2"/>
  <c r="CG202" i="2"/>
  <c r="C202" i="2"/>
  <c r="CI202" i="2"/>
  <c r="D202" i="2"/>
  <c r="E6" i="2" s="1" a="1"/>
  <c r="E6" i="2" s="1"/>
  <c r="BX202" i="2"/>
  <c r="BY6" i="2" s="1" a="1"/>
  <c r="BY6" i="2" s="1"/>
  <c r="AN202" i="2"/>
  <c r="W6" i="2" a="1"/>
  <c r="W6" i="2" s="1"/>
  <c r="W5" i="2" a="1"/>
  <c r="W5" i="2" s="1"/>
  <c r="CQ6" i="2" a="1"/>
  <c r="CQ6" i="2" s="1"/>
  <c r="CA4" i="2"/>
  <c r="CB4" i="2" s="1"/>
  <c r="CC4" i="2" s="1"/>
  <c r="BZ5" i="2"/>
  <c r="AK147" i="2"/>
  <c r="AH148" i="2"/>
  <c r="CM147" i="2"/>
  <c r="CJ148" i="2"/>
  <c r="S147" i="2"/>
  <c r="P148" i="2"/>
  <c r="BU147" i="2"/>
  <c r="BC147" i="2"/>
  <c r="AZ148" i="2"/>
  <c r="DE149" i="2"/>
  <c r="CK202" i="2" l="1"/>
  <c r="BA202" i="2"/>
  <c r="Q202" i="2"/>
  <c r="CR6" i="2"/>
  <c r="CS6" i="2" s="1"/>
  <c r="CS5" i="2"/>
  <c r="CT5" i="2" s="1"/>
  <c r="CU5" i="2" s="1"/>
  <c r="CL202" i="2"/>
  <c r="R202" i="2"/>
  <c r="AJ202" i="2"/>
  <c r="AO6" i="2" a="1"/>
  <c r="AO6" i="2" s="1"/>
  <c r="AP6" i="2" s="1"/>
  <c r="BB202" i="2"/>
  <c r="K203" i="2"/>
  <c r="CI203" i="2"/>
  <c r="N203" i="2"/>
  <c r="CE203" i="2"/>
  <c r="AM203" i="2"/>
  <c r="M203" i="2"/>
  <c r="AU203" i="2"/>
  <c r="BW203" i="2"/>
  <c r="AY203" i="2"/>
  <c r="CF203" i="2"/>
  <c r="CH203" i="2"/>
  <c r="AX203" i="2"/>
  <c r="AV203" i="2"/>
  <c r="BA203" i="2" s="1"/>
  <c r="O203" i="2"/>
  <c r="C203" i="2"/>
  <c r="AW203" i="2"/>
  <c r="L203" i="2"/>
  <c r="CG203" i="2"/>
  <c r="D203" i="2"/>
  <c r="E84" i="2" s="1" a="1"/>
  <c r="E84" i="2" s="1"/>
  <c r="AN203" i="2"/>
  <c r="AO15" i="2" s="1" a="1"/>
  <c r="AO15" i="2" s="1"/>
  <c r="CQ132" i="2" a="1"/>
  <c r="CQ132" i="2" s="1"/>
  <c r="BX203" i="2"/>
  <c r="BY202" i="2" s="1" a="1"/>
  <c r="BY202" i="2" s="1"/>
  <c r="W129" i="2" a="1"/>
  <c r="W129" i="2" s="1"/>
  <c r="BG167" i="2" a="1"/>
  <c r="BG167" i="2" s="1"/>
  <c r="CQ81" i="2" a="1"/>
  <c r="CQ81" i="2" s="1"/>
  <c r="BJ5" i="2"/>
  <c r="BK5" i="2" s="1"/>
  <c r="E122" i="2" a="1"/>
  <c r="E122" i="2" s="1"/>
  <c r="CQ71" i="2" a="1"/>
  <c r="CQ71" i="2" s="1"/>
  <c r="CQ172" i="2" a="1"/>
  <c r="CQ172" i="2" s="1"/>
  <c r="CQ106" i="2" a="1"/>
  <c r="CQ106" i="2" s="1"/>
  <c r="CQ10" i="2" a="1"/>
  <c r="CQ10" i="2" s="1"/>
  <c r="CQ22" i="2" a="1"/>
  <c r="CQ22" i="2" s="1"/>
  <c r="CQ119" i="2" a="1"/>
  <c r="CQ119" i="2" s="1"/>
  <c r="CQ16" i="2" a="1"/>
  <c r="CQ16" i="2" s="1"/>
  <c r="AO123" i="2" a="1"/>
  <c r="AO123" i="2" s="1"/>
  <c r="CQ169" i="2" a="1"/>
  <c r="CQ169" i="2" s="1"/>
  <c r="CQ15" i="2" a="1"/>
  <c r="CQ15" i="2" s="1"/>
  <c r="CQ60" i="2" a="1"/>
  <c r="CQ60" i="2" s="1"/>
  <c r="CQ8" i="2" a="1"/>
  <c r="CQ8" i="2" s="1"/>
  <c r="CQ51" i="2" a="1"/>
  <c r="CQ51" i="2" s="1"/>
  <c r="CQ56" i="2" a="1"/>
  <c r="CQ56" i="2" s="1"/>
  <c r="CQ80" i="2" a="1"/>
  <c r="CQ80" i="2" s="1"/>
  <c r="CQ135" i="2" a="1"/>
  <c r="CQ135" i="2" s="1"/>
  <c r="E12" i="2" a="1"/>
  <c r="E12" i="2" s="1"/>
  <c r="E105" i="2" a="1"/>
  <c r="E105" i="2" s="1"/>
  <c r="E42" i="2" a="1"/>
  <c r="E42" i="2" s="1"/>
  <c r="E92" i="2" a="1"/>
  <c r="E92" i="2" s="1"/>
  <c r="E38" i="2" a="1"/>
  <c r="E38" i="2" s="1"/>
  <c r="E41" i="2" a="1"/>
  <c r="E41" i="2" s="1"/>
  <c r="E30" i="2" a="1"/>
  <c r="E30" i="2" s="1"/>
  <c r="E129" i="2" a="1"/>
  <c r="E129" i="2" s="1"/>
  <c r="E52" i="2" a="1"/>
  <c r="E52" i="2" s="1"/>
  <c r="E135" i="2" a="1"/>
  <c r="E135" i="2" s="1"/>
  <c r="E37" i="2" a="1"/>
  <c r="E37" i="2" s="1"/>
  <c r="E40" i="2" a="1"/>
  <c r="E40" i="2" s="1"/>
  <c r="E74" i="2" a="1"/>
  <c r="E74" i="2" s="1"/>
  <c r="E64" i="2" a="1"/>
  <c r="E64" i="2" s="1"/>
  <c r="E117" i="2" a="1"/>
  <c r="E117" i="2" s="1"/>
  <c r="E24" i="2" a="1"/>
  <c r="E24" i="2" s="1"/>
  <c r="E109" i="2" a="1"/>
  <c r="E109" i="2" s="1"/>
  <c r="E140" i="2" a="1"/>
  <c r="E140" i="2" s="1"/>
  <c r="E151" i="2" a="1"/>
  <c r="E151" i="2" s="1"/>
  <c r="E197" i="2" a="1"/>
  <c r="E197" i="2" s="1"/>
  <c r="E125" i="2" a="1"/>
  <c r="E125" i="2" s="1"/>
  <c r="E192" i="2" a="1"/>
  <c r="E192" i="2" s="1"/>
  <c r="E75" i="2" a="1"/>
  <c r="E75" i="2" s="1"/>
  <c r="E181" i="2" a="1"/>
  <c r="E181" i="2" s="1"/>
  <c r="E34" i="2" a="1"/>
  <c r="E34" i="2" s="1"/>
  <c r="E32" i="2" a="1"/>
  <c r="E32" i="2" s="1"/>
  <c r="E187" i="2" a="1"/>
  <c r="E187" i="2" s="1"/>
  <c r="E63" i="2" a="1"/>
  <c r="E63" i="2" s="1"/>
  <c r="E191" i="2" a="1"/>
  <c r="E191" i="2" s="1"/>
  <c r="E116" i="2" a="1"/>
  <c r="E116" i="2" s="1"/>
  <c r="E25" i="2" a="1"/>
  <c r="E25" i="2" s="1"/>
  <c r="E45" i="2" a="1"/>
  <c r="E45" i="2" s="1"/>
  <c r="E176" i="2" a="1"/>
  <c r="E176" i="2" s="1"/>
  <c r="E145" i="2" a="1"/>
  <c r="E145" i="2" s="1"/>
  <c r="E199" i="2" a="1"/>
  <c r="E199" i="2" s="1"/>
  <c r="E54" i="2" a="1"/>
  <c r="E54" i="2" s="1"/>
  <c r="E141" i="2" a="1"/>
  <c r="E141" i="2" s="1"/>
  <c r="E61" i="2" a="1"/>
  <c r="E61" i="2" s="1"/>
  <c r="E146" i="2" a="1"/>
  <c r="E146" i="2" s="1"/>
  <c r="E46" i="2" a="1"/>
  <c r="E46" i="2" s="1"/>
  <c r="E162" i="2" a="1"/>
  <c r="E162" i="2" s="1"/>
  <c r="E71" i="2" a="1"/>
  <c r="E71" i="2" s="1"/>
  <c r="E113" i="2" a="1"/>
  <c r="E113" i="2" s="1"/>
  <c r="E174" i="2" a="1"/>
  <c r="E174" i="2" s="1"/>
  <c r="E124" i="2" a="1"/>
  <c r="E124" i="2" s="1"/>
  <c r="E81" i="2" a="1"/>
  <c r="E81" i="2" s="1"/>
  <c r="E160" i="2" a="1"/>
  <c r="E160" i="2" s="1"/>
  <c r="E97" i="2" a="1"/>
  <c r="E97" i="2" s="1"/>
  <c r="E186" i="2" a="1"/>
  <c r="E186" i="2" s="1"/>
  <c r="F186" i="2" s="1"/>
  <c r="E198" i="2" a="1"/>
  <c r="E198" i="2" s="1"/>
  <c r="E108" i="2" a="1"/>
  <c r="E108" i="2" s="1"/>
  <c r="E48" i="2" a="1"/>
  <c r="E48" i="2" s="1"/>
  <c r="E47" i="2" a="1"/>
  <c r="E47" i="2" s="1"/>
  <c r="E73" i="2" a="1"/>
  <c r="E73" i="2" s="1"/>
  <c r="E103" i="2" a="1"/>
  <c r="E103" i="2" s="1"/>
  <c r="E166" i="2" a="1"/>
  <c r="E166" i="2" s="1"/>
  <c r="E193" i="2" a="1"/>
  <c r="E193" i="2" s="1"/>
  <c r="E101" i="2" a="1"/>
  <c r="E101" i="2" s="1"/>
  <c r="CQ23" i="2" a="1"/>
  <c r="CQ23" i="2" s="1"/>
  <c r="CQ53" i="2" a="1"/>
  <c r="CQ53" i="2" s="1"/>
  <c r="AQ5" i="2"/>
  <c r="AR5" i="2" s="1"/>
  <c r="AS5" i="2" s="1"/>
  <c r="CQ83" i="2" a="1"/>
  <c r="CQ83" i="2" s="1"/>
  <c r="CQ105" i="2" a="1"/>
  <c r="CQ105" i="2" s="1"/>
  <c r="BG6" i="2" a="1"/>
  <c r="BG6" i="2" s="1"/>
  <c r="BH6" i="2" s="1"/>
  <c r="BI6" i="2" s="1"/>
  <c r="CQ82" i="2" a="1"/>
  <c r="CQ82" i="2" s="1"/>
  <c r="CQ145" i="2" a="1"/>
  <c r="CQ145" i="2" s="1"/>
  <c r="CQ164" i="2" a="1"/>
  <c r="CQ164" i="2" s="1"/>
  <c r="CQ18" i="2" a="1"/>
  <c r="CQ18" i="2" s="1"/>
  <c r="CQ146" i="2" a="1"/>
  <c r="CQ146" i="2" s="1"/>
  <c r="CA5" i="2"/>
  <c r="CB5" i="2" s="1"/>
  <c r="CC5" i="2" s="1"/>
  <c r="BZ6" i="2"/>
  <c r="CQ57" i="2" a="1"/>
  <c r="CQ57" i="2" s="1"/>
  <c r="CQ41" i="2" a="1"/>
  <c r="CQ41" i="2" s="1"/>
  <c r="CQ30" i="2" a="1"/>
  <c r="CQ30" i="2" s="1"/>
  <c r="CQ177" i="2" a="1"/>
  <c r="CQ177" i="2" s="1"/>
  <c r="CQ11" i="2" a="1"/>
  <c r="CQ11" i="2" s="1"/>
  <c r="CQ167" i="2" a="1"/>
  <c r="CQ167" i="2" s="1"/>
  <c r="CQ150" i="2" a="1"/>
  <c r="CQ150" i="2" s="1"/>
  <c r="CQ94" i="2" a="1"/>
  <c r="CQ94" i="2" s="1"/>
  <c r="CQ47" i="2" a="1"/>
  <c r="CQ47" i="2" s="1"/>
  <c r="E111" i="2" a="1"/>
  <c r="E111" i="2" s="1"/>
  <c r="CQ14" i="2" a="1"/>
  <c r="CQ14" i="2" s="1"/>
  <c r="CQ55" i="2" a="1"/>
  <c r="CQ55" i="2" s="1"/>
  <c r="AO134" i="2" a="1"/>
  <c r="AO134" i="2" s="1"/>
  <c r="CQ103" i="2" a="1"/>
  <c r="CQ103" i="2" s="1"/>
  <c r="CQ44" i="2" a="1"/>
  <c r="CQ44" i="2" s="1"/>
  <c r="CQ28" i="2" a="1"/>
  <c r="CQ28" i="2" s="1"/>
  <c r="CQ90" i="2" a="1"/>
  <c r="CQ90" i="2" s="1"/>
  <c r="CQ193" i="2" a="1"/>
  <c r="CQ193" i="2" s="1"/>
  <c r="CQ114" i="2" a="1"/>
  <c r="CQ114" i="2" s="1"/>
  <c r="CQ45" i="2" a="1"/>
  <c r="CQ45" i="2" s="1"/>
  <c r="BU148" i="2"/>
  <c r="S148" i="2"/>
  <c r="P149" i="2"/>
  <c r="CM148" i="2"/>
  <c r="CJ149" i="2"/>
  <c r="DE150" i="2"/>
  <c r="AK148" i="2"/>
  <c r="AH149" i="2"/>
  <c r="BC148" i="2"/>
  <c r="AZ149" i="2"/>
  <c r="E58" i="2" l="1" a="1"/>
  <c r="E58" i="2" s="1"/>
  <c r="E23" i="2" a="1"/>
  <c r="E23" i="2" s="1"/>
  <c r="E95" i="2" a="1"/>
  <c r="E95" i="2" s="1"/>
  <c r="E172" i="2" a="1"/>
  <c r="E172" i="2" s="1"/>
  <c r="E189" i="2" a="1"/>
  <c r="E189" i="2" s="1"/>
  <c r="E170" i="2" a="1"/>
  <c r="E170" i="2" s="1"/>
  <c r="E68" i="2" a="1"/>
  <c r="E68" i="2" s="1"/>
  <c r="E165" i="2" a="1"/>
  <c r="E165" i="2" s="1"/>
  <c r="E88" i="2" a="1"/>
  <c r="E88" i="2" s="1"/>
  <c r="E131" i="2" a="1"/>
  <c r="E131" i="2" s="1"/>
  <c r="F131" i="2" s="1"/>
  <c r="G131" i="2" s="1"/>
  <c r="H131" i="2" s="1"/>
  <c r="I131" i="2" s="1"/>
  <c r="E159" i="2" a="1"/>
  <c r="E159" i="2" s="1"/>
  <c r="E65" i="2" a="1"/>
  <c r="E65" i="2" s="1"/>
  <c r="E142" i="2" a="1"/>
  <c r="E142" i="2" s="1"/>
  <c r="E173" i="2" a="1"/>
  <c r="E173" i="2" s="1"/>
  <c r="E169" i="2" a="1"/>
  <c r="E169" i="2" s="1"/>
  <c r="E107" i="2" a="1"/>
  <c r="E107" i="2" s="1"/>
  <c r="E83" i="2" a="1"/>
  <c r="E83" i="2" s="1"/>
  <c r="E89" i="2" a="1"/>
  <c r="E89" i="2" s="1"/>
  <c r="E171" i="2" a="1"/>
  <c r="E171" i="2" s="1"/>
  <c r="E59" i="2" a="1"/>
  <c r="E59" i="2" s="1"/>
  <c r="E161" i="2" a="1"/>
  <c r="E161" i="2" s="1"/>
  <c r="E152" i="2" a="1"/>
  <c r="E152" i="2" s="1"/>
  <c r="E66" i="2" a="1"/>
  <c r="E66" i="2" s="1"/>
  <c r="E26" i="2" a="1"/>
  <c r="E26" i="2" s="1"/>
  <c r="E185" i="2" a="1"/>
  <c r="E185" i="2" s="1"/>
  <c r="E43" i="2" a="1"/>
  <c r="E43" i="2" s="1"/>
  <c r="E33" i="2" a="1"/>
  <c r="E33" i="2" s="1"/>
  <c r="E29" i="2" a="1"/>
  <c r="E29" i="2" s="1"/>
  <c r="E167" i="2" a="1"/>
  <c r="E167" i="2" s="1"/>
  <c r="E147" i="2" a="1"/>
  <c r="E147" i="2" s="1"/>
  <c r="E96" i="2" a="1"/>
  <c r="E96" i="2" s="1"/>
  <c r="E188" i="2" a="1"/>
  <c r="E188" i="2" s="1"/>
  <c r="E77" i="2" a="1"/>
  <c r="E77" i="2" s="1"/>
  <c r="E57" i="2" a="1"/>
  <c r="E57" i="2" s="1"/>
  <c r="E8" i="2" a="1"/>
  <c r="E8" i="2" s="1"/>
  <c r="E134" i="2" a="1"/>
  <c r="E134" i="2" s="1"/>
  <c r="E102" i="2" a="1"/>
  <c r="E102" i="2" s="1"/>
  <c r="E179" i="2" a="1"/>
  <c r="E179" i="2" s="1"/>
  <c r="E153" i="2" a="1"/>
  <c r="E153" i="2" s="1"/>
  <c r="E130" i="2" a="1"/>
  <c r="E130" i="2" s="1"/>
  <c r="E119" i="2" a="1"/>
  <c r="E119" i="2" s="1"/>
  <c r="E120" i="2" a="1"/>
  <c r="E120" i="2" s="1"/>
  <c r="E69" i="2" a="1"/>
  <c r="E69" i="2" s="1"/>
  <c r="BY108" i="2" a="1"/>
  <c r="BY108" i="2" s="1"/>
  <c r="BY148" i="2" a="1"/>
  <c r="BY148" i="2" s="1"/>
  <c r="BY95" i="2" a="1"/>
  <c r="BY95" i="2" s="1"/>
  <c r="BY135" i="2" a="1"/>
  <c r="BY135" i="2" s="1"/>
  <c r="BY145" i="2" a="1"/>
  <c r="BY145" i="2" s="1"/>
  <c r="BY50" i="2" a="1"/>
  <c r="BY50" i="2" s="1"/>
  <c r="BY172" i="2" a="1"/>
  <c r="BY172" i="2" s="1"/>
  <c r="BY10" i="2" a="1"/>
  <c r="BY10" i="2" s="1"/>
  <c r="BY132" i="2" a="1"/>
  <c r="BY132" i="2" s="1"/>
  <c r="BY146" i="2" a="1"/>
  <c r="BY146" i="2" s="1"/>
  <c r="BY104" i="2" a="1"/>
  <c r="BY104" i="2" s="1"/>
  <c r="BY136" i="2" a="1"/>
  <c r="BY136" i="2" s="1"/>
  <c r="BY138" i="2" a="1"/>
  <c r="BY138" i="2" s="1"/>
  <c r="BY195" i="2" a="1"/>
  <c r="BY195" i="2" s="1"/>
  <c r="BY82" i="2" a="1"/>
  <c r="BY82" i="2" s="1"/>
  <c r="BY192" i="2" a="1"/>
  <c r="BY192" i="2" s="1"/>
  <c r="BY69" i="2" a="1"/>
  <c r="BY69" i="2" s="1"/>
  <c r="BY183" i="2" a="1"/>
  <c r="BY183" i="2" s="1"/>
  <c r="BY110" i="2" a="1"/>
  <c r="BY110" i="2" s="1"/>
  <c r="BY64" i="2" a="1"/>
  <c r="BY64" i="2" s="1"/>
  <c r="BY157" i="2" a="1"/>
  <c r="BY157" i="2" s="1"/>
  <c r="BY173" i="2" a="1"/>
  <c r="BY173" i="2" s="1"/>
  <c r="BY41" i="2" a="1"/>
  <c r="BY41" i="2" s="1"/>
  <c r="BY80" i="2" a="1"/>
  <c r="BY80" i="2" s="1"/>
  <c r="BY32" i="2" a="1"/>
  <c r="BY32" i="2" s="1"/>
  <c r="BY103" i="2" a="1"/>
  <c r="BY103" i="2" s="1"/>
  <c r="BY99" i="2" a="1"/>
  <c r="BY99" i="2" s="1"/>
  <c r="BY20" i="2" a="1"/>
  <c r="BY20" i="2" s="1"/>
  <c r="BY42" i="2" a="1"/>
  <c r="BY42" i="2" s="1"/>
  <c r="BY92" i="2" a="1"/>
  <c r="BY92" i="2" s="1"/>
  <c r="BY18" i="2" a="1"/>
  <c r="BY18" i="2" s="1"/>
  <c r="BY26" i="2" a="1"/>
  <c r="BY26" i="2" s="1"/>
  <c r="BY21" i="2" a="1"/>
  <c r="BY21" i="2" s="1"/>
  <c r="BY179" i="2" a="1"/>
  <c r="BY179" i="2" s="1"/>
  <c r="BY180" i="2" a="1"/>
  <c r="BY180" i="2" s="1"/>
  <c r="BY46" i="2" a="1"/>
  <c r="BY46" i="2" s="1"/>
  <c r="BY100" i="2" a="1"/>
  <c r="BY100" i="2" s="1"/>
  <c r="BY169" i="2" a="1"/>
  <c r="BY169" i="2" s="1"/>
  <c r="BY15" i="2" a="1"/>
  <c r="BY15" i="2" s="1"/>
  <c r="BY141" i="2" a="1"/>
  <c r="BY141" i="2" s="1"/>
  <c r="BY164" i="2" a="1"/>
  <c r="BY164" i="2" s="1"/>
  <c r="BY194" i="2" a="1"/>
  <c r="BY194" i="2" s="1"/>
  <c r="BY17" i="2" a="1"/>
  <c r="BY17" i="2" s="1"/>
  <c r="BY60" i="2" a="1"/>
  <c r="BY60" i="2" s="1"/>
  <c r="BY129" i="2" a="1"/>
  <c r="BY129" i="2" s="1"/>
  <c r="BY40" i="2" a="1"/>
  <c r="BY40" i="2" s="1"/>
  <c r="BY137" i="2" a="1"/>
  <c r="BY137" i="2" s="1"/>
  <c r="BY27" i="2" a="1"/>
  <c r="BY27" i="2" s="1"/>
  <c r="CK203" i="2"/>
  <c r="BY187" i="2" a="1"/>
  <c r="BY187" i="2" s="1"/>
  <c r="BY140" i="2" a="1"/>
  <c r="BY140" i="2" s="1"/>
  <c r="BY134" i="2" a="1"/>
  <c r="BY134" i="2" s="1"/>
  <c r="BY78" i="2" a="1"/>
  <c r="BY78" i="2" s="1"/>
  <c r="BY162" i="2" a="1"/>
  <c r="BY162" i="2" s="1"/>
  <c r="BY125" i="2" a="1"/>
  <c r="BY125" i="2" s="1"/>
  <c r="BY176" i="2" a="1"/>
  <c r="BY176" i="2" s="1"/>
  <c r="BY200" i="2" a="1"/>
  <c r="BY200" i="2" s="1"/>
  <c r="BY13" i="2" a="1"/>
  <c r="BY13" i="2" s="1"/>
  <c r="BY12" i="2" a="1"/>
  <c r="BY12" i="2" s="1"/>
  <c r="BY61" i="2" a="1"/>
  <c r="BY61" i="2" s="1"/>
  <c r="BY153" i="2" a="1"/>
  <c r="BY153" i="2" s="1"/>
  <c r="BY53" i="2" a="1"/>
  <c r="BY53" i="2" s="1"/>
  <c r="BY97" i="2" a="1"/>
  <c r="BY97" i="2" s="1"/>
  <c r="BY98" i="2" a="1"/>
  <c r="BY98" i="2" s="1"/>
  <c r="BY122" i="2" a="1"/>
  <c r="BY122" i="2" s="1"/>
  <c r="BY33" i="2" a="1"/>
  <c r="BY33" i="2" s="1"/>
  <c r="BY48" i="2" a="1"/>
  <c r="BY48" i="2" s="1"/>
  <c r="AO31" i="2" a="1"/>
  <c r="AO31" i="2" s="1"/>
  <c r="AO101" i="2" a="1"/>
  <c r="AO101" i="2" s="1"/>
  <c r="AO166" i="2" a="1"/>
  <c r="AO166" i="2" s="1"/>
  <c r="AO140" i="2" a="1"/>
  <c r="AO140" i="2" s="1"/>
  <c r="AO45" i="2" a="1"/>
  <c r="AO45" i="2" s="1"/>
  <c r="AO53" i="2" a="1"/>
  <c r="AO53" i="2" s="1"/>
  <c r="AO157" i="2" a="1"/>
  <c r="AO157" i="2" s="1"/>
  <c r="AO141" i="2" a="1"/>
  <c r="AO141" i="2" s="1"/>
  <c r="E51" i="2" a="1"/>
  <c r="E51" i="2" s="1"/>
  <c r="E154" i="2" a="1"/>
  <c r="E154" i="2" s="1"/>
  <c r="E128" i="2" a="1"/>
  <c r="E128" i="2" s="1"/>
  <c r="E85" i="2" a="1"/>
  <c r="E85" i="2" s="1"/>
  <c r="E144" i="2" a="1"/>
  <c r="E144" i="2" s="1"/>
  <c r="E106" i="2" a="1"/>
  <c r="E106" i="2" s="1"/>
  <c r="E110" i="2" a="1"/>
  <c r="E110" i="2" s="1"/>
  <c r="E90" i="2" a="1"/>
  <c r="E90" i="2" s="1"/>
  <c r="E200" i="2" a="1"/>
  <c r="E200" i="2" s="1"/>
  <c r="E98" i="2" a="1"/>
  <c r="E98" i="2" s="1"/>
  <c r="E44" i="2" a="1"/>
  <c r="E44" i="2" s="1"/>
  <c r="E15" i="2" a="1"/>
  <c r="E15" i="2" s="1"/>
  <c r="E62" i="2" a="1"/>
  <c r="E62" i="2" s="1"/>
  <c r="E190" i="2" a="1"/>
  <c r="E190" i="2" s="1"/>
  <c r="E168" i="2" a="1"/>
  <c r="E168" i="2" s="1"/>
  <c r="E16" i="2" a="1"/>
  <c r="E16" i="2" s="1"/>
  <c r="E79" i="2" a="1"/>
  <c r="E79" i="2" s="1"/>
  <c r="E31" i="2" a="1"/>
  <c r="E31" i="2" s="1"/>
  <c r="E56" i="2" a="1"/>
  <c r="E56" i="2" s="1"/>
  <c r="E76" i="2" a="1"/>
  <c r="E76" i="2" s="1"/>
  <c r="E104" i="2" a="1"/>
  <c r="E104" i="2" s="1"/>
  <c r="E118" i="2" a="1"/>
  <c r="E118" i="2" s="1"/>
  <c r="E11" i="2" a="1"/>
  <c r="E11" i="2" s="1"/>
  <c r="F11" i="2" s="1"/>
  <c r="F12" i="2" s="1"/>
  <c r="E139" i="2" a="1"/>
  <c r="E139" i="2" s="1"/>
  <c r="E93" i="2" a="1"/>
  <c r="E93" i="2" s="1"/>
  <c r="E136" i="2" a="1"/>
  <c r="E136" i="2" s="1"/>
  <c r="E143" i="2" a="1"/>
  <c r="E143" i="2" s="1"/>
  <c r="E150" i="2" a="1"/>
  <c r="E150" i="2" s="1"/>
  <c r="E70" i="2" a="1"/>
  <c r="E70" i="2" s="1"/>
  <c r="E158" i="2" a="1"/>
  <c r="E158" i="2" s="1"/>
  <c r="E86" i="2" a="1"/>
  <c r="E86" i="2" s="1"/>
  <c r="E175" i="2" a="1"/>
  <c r="E175" i="2" s="1"/>
  <c r="E115" i="2" a="1"/>
  <c r="E115" i="2" s="1"/>
  <c r="E195" i="2" a="1"/>
  <c r="E195" i="2" s="1"/>
  <c r="E183" i="2" a="1"/>
  <c r="E183" i="2" s="1"/>
  <c r="E28" i="2" a="1"/>
  <c r="E28" i="2" s="1"/>
  <c r="E19" i="2" a="1"/>
  <c r="E19" i="2" s="1"/>
  <c r="E123" i="2" a="1"/>
  <c r="E123" i="2" s="1"/>
  <c r="E196" i="2" a="1"/>
  <c r="E196" i="2" s="1"/>
  <c r="E127" i="2" a="1"/>
  <c r="E127" i="2" s="1"/>
  <c r="E53" i="2" a="1"/>
  <c r="E53" i="2" s="1"/>
  <c r="E13" i="2" a="1"/>
  <c r="E13" i="2" s="1"/>
  <c r="E137" i="2" a="1"/>
  <c r="E137" i="2" s="1"/>
  <c r="E60" i="2" a="1"/>
  <c r="E60" i="2" s="1"/>
  <c r="E78" i="2" a="1"/>
  <c r="E78" i="2" s="1"/>
  <c r="E149" i="2" a="1"/>
  <c r="E149" i="2" s="1"/>
  <c r="E180" i="2" a="1"/>
  <c r="E180" i="2" s="1"/>
  <c r="E133" i="2" a="1"/>
  <c r="E133" i="2" s="1"/>
  <c r="E126" i="2" a="1"/>
  <c r="E126" i="2" s="1"/>
  <c r="E39" i="2" a="1"/>
  <c r="E39" i="2" s="1"/>
  <c r="E36" i="2" a="1"/>
  <c r="E36" i="2" s="1"/>
  <c r="E14" i="2" a="1"/>
  <c r="E14" i="2" s="1"/>
  <c r="E9" i="2" a="1"/>
  <c r="E9" i="2" s="1"/>
  <c r="E27" i="2" a="1"/>
  <c r="E27" i="2" s="1"/>
  <c r="E20" i="2" a="1"/>
  <c r="E20" i="2" s="1"/>
  <c r="E55" i="2" a="1"/>
  <c r="E55" i="2" s="1"/>
  <c r="E22" i="2" a="1"/>
  <c r="E22" i="2" s="1"/>
  <c r="E49" i="2" a="1"/>
  <c r="E49" i="2" s="1"/>
  <c r="E50" i="2" a="1"/>
  <c r="E50" i="2" s="1"/>
  <c r="E72" i="2" a="1"/>
  <c r="E72" i="2" s="1"/>
  <c r="E164" i="2" a="1"/>
  <c r="E164" i="2" s="1"/>
  <c r="E112" i="2" a="1"/>
  <c r="E112" i="2" s="1"/>
  <c r="E35" i="2" a="1"/>
  <c r="E35" i="2" s="1"/>
  <c r="E82" i="2" a="1"/>
  <c r="E82" i="2" s="1"/>
  <c r="E7" i="2" a="1"/>
  <c r="E7" i="2" s="1"/>
  <c r="E194" i="2" a="1"/>
  <c r="E194" i="2" s="1"/>
  <c r="Q203" i="2"/>
  <c r="E178" i="2" a="1"/>
  <c r="E178" i="2" s="1"/>
  <c r="E155" i="2" a="1"/>
  <c r="E155" i="2" s="1"/>
  <c r="E182" i="2" a="1"/>
  <c r="E182" i="2" s="1"/>
  <c r="E157" i="2" a="1"/>
  <c r="E157" i="2" s="1"/>
  <c r="E202" i="2" a="1"/>
  <c r="E202" i="2" s="1"/>
  <c r="BG192" i="2" a="1"/>
  <c r="BG192" i="2" s="1"/>
  <c r="BG118" i="2" a="1"/>
  <c r="BG118" i="2" s="1"/>
  <c r="BG49" i="2" a="1"/>
  <c r="BG49" i="2" s="1"/>
  <c r="BG64" i="2" a="1"/>
  <c r="BG64" i="2" s="1"/>
  <c r="BG13" i="2" a="1"/>
  <c r="BG13" i="2" s="1"/>
  <c r="BG110" i="2" a="1"/>
  <c r="BG110" i="2" s="1"/>
  <c r="BG104" i="2" a="1"/>
  <c r="BG104" i="2" s="1"/>
  <c r="BG55" i="2" a="1"/>
  <c r="BG55" i="2" s="1"/>
  <c r="BG114" i="2" a="1"/>
  <c r="BG114" i="2" s="1"/>
  <c r="BG21" i="2" a="1"/>
  <c r="BG21" i="2" s="1"/>
  <c r="BG12" i="2" a="1"/>
  <c r="BG12" i="2" s="1"/>
  <c r="BG76" i="2" a="1"/>
  <c r="BG76" i="2" s="1"/>
  <c r="BG59" i="2" a="1"/>
  <c r="BG59" i="2" s="1"/>
  <c r="BG122" i="2" a="1"/>
  <c r="BG122" i="2" s="1"/>
  <c r="BG149" i="2" a="1"/>
  <c r="BG149" i="2" s="1"/>
  <c r="BG165" i="2" a="1"/>
  <c r="BG165" i="2" s="1"/>
  <c r="BG156" i="2" a="1"/>
  <c r="BG156" i="2" s="1"/>
  <c r="BG173" i="2" a="1"/>
  <c r="BG173" i="2" s="1"/>
  <c r="BG101" i="2" a="1"/>
  <c r="BG101" i="2" s="1"/>
  <c r="BG78" i="2" a="1"/>
  <c r="BG78" i="2" s="1"/>
  <c r="BG29" i="2" a="1"/>
  <c r="BG29" i="2" s="1"/>
  <c r="BG153" i="2" a="1"/>
  <c r="BG153" i="2" s="1"/>
  <c r="BG52" i="2" a="1"/>
  <c r="BG52" i="2" s="1"/>
  <c r="BG8" i="2" a="1"/>
  <c r="BG8" i="2" s="1"/>
  <c r="BG39" i="2" a="1"/>
  <c r="BG39" i="2" s="1"/>
  <c r="BG102" i="2" a="1"/>
  <c r="BG102" i="2" s="1"/>
  <c r="BG157" i="2" a="1"/>
  <c r="BG157" i="2" s="1"/>
  <c r="BG17" i="2" a="1"/>
  <c r="BG17" i="2" s="1"/>
  <c r="BG23" i="2" a="1"/>
  <c r="BG23" i="2" s="1"/>
  <c r="BG171" i="2" a="1"/>
  <c r="BG171" i="2" s="1"/>
  <c r="BG188" i="2" a="1"/>
  <c r="BG188" i="2" s="1"/>
  <c r="BG70" i="2" a="1"/>
  <c r="BG70" i="2" s="1"/>
  <c r="BG125" i="2" a="1"/>
  <c r="BG125" i="2" s="1"/>
  <c r="BG35" i="2" a="1"/>
  <c r="BG35" i="2" s="1"/>
  <c r="AO73" i="2" a="1"/>
  <c r="AO73" i="2" s="1"/>
  <c r="CL203" i="2"/>
  <c r="BG119" i="2" a="1"/>
  <c r="BG119" i="2" s="1"/>
  <c r="BG179" i="2" a="1"/>
  <c r="BG179" i="2" s="1"/>
  <c r="BG72" i="2" a="1"/>
  <c r="BG72" i="2" s="1"/>
  <c r="BG73" i="2" a="1"/>
  <c r="BG73" i="2" s="1"/>
  <c r="BG113" i="2" a="1"/>
  <c r="BG113" i="2" s="1"/>
  <c r="BG159" i="2" a="1"/>
  <c r="BG159" i="2" s="1"/>
  <c r="BG9" i="2" a="1"/>
  <c r="BG9" i="2" s="1"/>
  <c r="BG66" i="2" a="1"/>
  <c r="BG66" i="2" s="1"/>
  <c r="BG80" i="2" a="1"/>
  <c r="BG80" i="2" s="1"/>
  <c r="BG199" i="2" a="1"/>
  <c r="BG199" i="2" s="1"/>
  <c r="BG162" i="2" a="1"/>
  <c r="BG162" i="2" s="1"/>
  <c r="BG20" i="2" a="1"/>
  <c r="BG20" i="2" s="1"/>
  <c r="BG36" i="2" a="1"/>
  <c r="BG36" i="2" s="1"/>
  <c r="BG163" i="2" a="1"/>
  <c r="BG163" i="2" s="1"/>
  <c r="BG44" i="2" a="1"/>
  <c r="BG44" i="2" s="1"/>
  <c r="BG25" i="2" a="1"/>
  <c r="BG25" i="2" s="1"/>
  <c r="BG178" i="2" a="1"/>
  <c r="BG178" i="2" s="1"/>
  <c r="BG83" i="2" a="1"/>
  <c r="BG83" i="2" s="1"/>
  <c r="BG69" i="2" a="1"/>
  <c r="BG69" i="2" s="1"/>
  <c r="BG111" i="2" a="1"/>
  <c r="BG111" i="2" s="1"/>
  <c r="BG22" i="2" a="1"/>
  <c r="BG22" i="2" s="1"/>
  <c r="BG85" i="2" a="1"/>
  <c r="BG85" i="2" s="1"/>
  <c r="BG95" i="2" a="1"/>
  <c r="BG95" i="2" s="1"/>
  <c r="BG89" i="2" a="1"/>
  <c r="BG89" i="2" s="1"/>
  <c r="BG62" i="2" a="1"/>
  <c r="BG62" i="2" s="1"/>
  <c r="BG141" i="2" a="1"/>
  <c r="BG141" i="2" s="1"/>
  <c r="BG147" i="2" a="1"/>
  <c r="BG147" i="2" s="1"/>
  <c r="BG116" i="2" a="1"/>
  <c r="BG116" i="2" s="1"/>
  <c r="BG43" i="2" a="1"/>
  <c r="BG43" i="2" s="1"/>
  <c r="BG54" i="2" a="1"/>
  <c r="BG54" i="2" s="1"/>
  <c r="BG164" i="2" a="1"/>
  <c r="BG164" i="2" s="1"/>
  <c r="BG10" i="2" a="1"/>
  <c r="BG10" i="2" s="1"/>
  <c r="BG99" i="2" a="1"/>
  <c r="BG99" i="2" s="1"/>
  <c r="BG97" i="2" a="1"/>
  <c r="BG97" i="2" s="1"/>
  <c r="BG38" i="2" a="1"/>
  <c r="BG38" i="2" s="1"/>
  <c r="BG91" i="2" a="1"/>
  <c r="BG91" i="2" s="1"/>
  <c r="BG15" i="2" a="1"/>
  <c r="BG15" i="2" s="1"/>
  <c r="BG92" i="2" a="1"/>
  <c r="BG92" i="2" s="1"/>
  <c r="BG71" i="2" a="1"/>
  <c r="BG71" i="2" s="1"/>
  <c r="BG139" i="2" a="1"/>
  <c r="BG139" i="2" s="1"/>
  <c r="BG42" i="2" a="1"/>
  <c r="BG42" i="2" s="1"/>
  <c r="BG74" i="2" a="1"/>
  <c r="BG74" i="2" s="1"/>
  <c r="BG94" i="2" a="1"/>
  <c r="BG94" i="2" s="1"/>
  <c r="BG140" i="2" a="1"/>
  <c r="BG140" i="2" s="1"/>
  <c r="BG106" i="2" a="1"/>
  <c r="BG106" i="2" s="1"/>
  <c r="BG133" i="2" a="1"/>
  <c r="BG133" i="2" s="1"/>
  <c r="BG88" i="2" a="1"/>
  <c r="BG88" i="2" s="1"/>
  <c r="BG145" i="2" a="1"/>
  <c r="BG145" i="2" s="1"/>
  <c r="BG185" i="2" a="1"/>
  <c r="BG185" i="2" s="1"/>
  <c r="BG154" i="2" a="1"/>
  <c r="BG154" i="2" s="1"/>
  <c r="BG90" i="2" a="1"/>
  <c r="BG90" i="2" s="1"/>
  <c r="BG120" i="2" a="1"/>
  <c r="BG120" i="2" s="1"/>
  <c r="BG105" i="2" a="1"/>
  <c r="BG105" i="2" s="1"/>
  <c r="BG107" i="2" a="1"/>
  <c r="BG107" i="2" s="1"/>
  <c r="BG112" i="2" a="1"/>
  <c r="BG112" i="2" s="1"/>
  <c r="BG138" i="2" a="1"/>
  <c r="BG138" i="2" s="1"/>
  <c r="BG56" i="2" a="1"/>
  <c r="BG56" i="2" s="1"/>
  <c r="BG151" i="2" a="1"/>
  <c r="BG151" i="2" s="1"/>
  <c r="BG81" i="2" a="1"/>
  <c r="BG81" i="2" s="1"/>
  <c r="BG27" i="2" a="1"/>
  <c r="BG27" i="2" s="1"/>
  <c r="BG131" i="2" a="1"/>
  <c r="BG131" i="2" s="1"/>
  <c r="BG7" i="2" a="1"/>
  <c r="BG7" i="2" s="1"/>
  <c r="BH7" i="2" s="1"/>
  <c r="BG184" i="2" a="1"/>
  <c r="BG184" i="2" s="1"/>
  <c r="BG34" i="2" a="1"/>
  <c r="BG34" i="2" s="1"/>
  <c r="BG46" i="2" a="1"/>
  <c r="BG46" i="2" s="1"/>
  <c r="BG98" i="2" a="1"/>
  <c r="BG98" i="2" s="1"/>
  <c r="BG58" i="2" a="1"/>
  <c r="BG58" i="2" s="1"/>
  <c r="BG193" i="2" a="1"/>
  <c r="BG193" i="2" s="1"/>
  <c r="BG161" i="2" a="1"/>
  <c r="BG161" i="2" s="1"/>
  <c r="BG57" i="2" a="1"/>
  <c r="BG57" i="2" s="1"/>
  <c r="BG168" i="2" a="1"/>
  <c r="BG168" i="2" s="1"/>
  <c r="BG124" i="2" a="1"/>
  <c r="BG124" i="2" s="1"/>
  <c r="BG183" i="2" a="1"/>
  <c r="BG183" i="2" s="1"/>
  <c r="BG60" i="2" a="1"/>
  <c r="BG60" i="2" s="1"/>
  <c r="BG191" i="2" a="1"/>
  <c r="BG191" i="2" s="1"/>
  <c r="BG53" i="2" a="1"/>
  <c r="BG53" i="2" s="1"/>
  <c r="BG31" i="2" a="1"/>
  <c r="BG31" i="2" s="1"/>
  <c r="BG181" i="2" a="1"/>
  <c r="BG181" i="2" s="1"/>
  <c r="BG48" i="2" a="1"/>
  <c r="BG48" i="2" s="1"/>
  <c r="BG41" i="2" a="1"/>
  <c r="BG41" i="2" s="1"/>
  <c r="BG67" i="2" a="1"/>
  <c r="BG67" i="2" s="1"/>
  <c r="BG189" i="2" a="1"/>
  <c r="BG189" i="2" s="1"/>
  <c r="BG155" i="2" a="1"/>
  <c r="BG155" i="2" s="1"/>
  <c r="CQ92" i="2" a="1"/>
  <c r="CQ92" i="2" s="1"/>
  <c r="BG202" i="2" a="1"/>
  <c r="BG202" i="2" s="1"/>
  <c r="CQ133" i="2" a="1"/>
  <c r="CQ133" i="2" s="1"/>
  <c r="CQ192" i="2" a="1"/>
  <c r="CQ192" i="2" s="1"/>
  <c r="AO60" i="2" a="1"/>
  <c r="AO60" i="2" s="1"/>
  <c r="AO22" i="2" a="1"/>
  <c r="AO22" i="2" s="1"/>
  <c r="AO21" i="2" a="1"/>
  <c r="AO21" i="2" s="1"/>
  <c r="AO29" i="2" a="1"/>
  <c r="AO29" i="2" s="1"/>
  <c r="AO121" i="2" a="1"/>
  <c r="AO121" i="2" s="1"/>
  <c r="AO90" i="2" a="1"/>
  <c r="AO90" i="2" s="1"/>
  <c r="AO116" i="2" a="1"/>
  <c r="AO116" i="2" s="1"/>
  <c r="AO106" i="2" a="1"/>
  <c r="AO106" i="2" s="1"/>
  <c r="AO111" i="2" a="1"/>
  <c r="AO111" i="2" s="1"/>
  <c r="AO43" i="2" a="1"/>
  <c r="AO43" i="2" s="1"/>
  <c r="AO125" i="2" a="1"/>
  <c r="AO125" i="2" s="1"/>
  <c r="BG194" i="2" a="1"/>
  <c r="BG194" i="2" s="1"/>
  <c r="AO65" i="2" a="1"/>
  <c r="AO65" i="2" s="1"/>
  <c r="AO180" i="2" a="1"/>
  <c r="AO180" i="2" s="1"/>
  <c r="AO130" i="2" a="1"/>
  <c r="AO130" i="2" s="1"/>
  <c r="AO142" i="2" a="1"/>
  <c r="AO142" i="2" s="1"/>
  <c r="AO183" i="2" a="1"/>
  <c r="AO183" i="2" s="1"/>
  <c r="AO112" i="2" a="1"/>
  <c r="AO112" i="2" s="1"/>
  <c r="AO187" i="2" a="1"/>
  <c r="AO187" i="2" s="1"/>
  <c r="AO195" i="2" a="1"/>
  <c r="AO195" i="2" s="1"/>
  <c r="AO181" i="2" a="1"/>
  <c r="AO181" i="2" s="1"/>
  <c r="CQ39" i="2" a="1"/>
  <c r="CQ39" i="2" s="1"/>
  <c r="AO194" i="2" a="1"/>
  <c r="AO194" i="2" s="1"/>
  <c r="AO186" i="2" a="1"/>
  <c r="AO186" i="2" s="1"/>
  <c r="AO100" i="2" a="1"/>
  <c r="AO100" i="2" s="1"/>
  <c r="AO138" i="2" a="1"/>
  <c r="AO138" i="2" s="1"/>
  <c r="AO32" i="2" a="1"/>
  <c r="AO32" i="2" s="1"/>
  <c r="AO168" i="2" a="1"/>
  <c r="AO168" i="2" s="1"/>
  <c r="AO146" i="2" a="1"/>
  <c r="AO146" i="2" s="1"/>
  <c r="AO87" i="2" a="1"/>
  <c r="AO87" i="2" s="1"/>
  <c r="AO14" i="2" a="1"/>
  <c r="AO14" i="2" s="1"/>
  <c r="AO11" i="2" a="1"/>
  <c r="AO11" i="2" s="1"/>
  <c r="E10" i="2" a="1"/>
  <c r="E10" i="2" s="1"/>
  <c r="AO153" i="2" a="1"/>
  <c r="AO153" i="2" s="1"/>
  <c r="AO75" i="2" a="1"/>
  <c r="AO75" i="2" s="1"/>
  <c r="AO84" i="2" a="1"/>
  <c r="AO84" i="2" s="1"/>
  <c r="AO169" i="2" a="1"/>
  <c r="AO169" i="2" s="1"/>
  <c r="AO77" i="2" a="1"/>
  <c r="AO77" i="2" s="1"/>
  <c r="AO122" i="2" a="1"/>
  <c r="AO122" i="2" s="1"/>
  <c r="AO26" i="2" a="1"/>
  <c r="AO26" i="2" s="1"/>
  <c r="AO152" i="2" a="1"/>
  <c r="AO152" i="2" s="1"/>
  <c r="AO156" i="2" a="1"/>
  <c r="AO156" i="2" s="1"/>
  <c r="R203" i="2"/>
  <c r="AO190" i="2" a="1"/>
  <c r="AO190" i="2" s="1"/>
  <c r="AO97" i="2" a="1"/>
  <c r="AO97" i="2" s="1"/>
  <c r="AO78" i="2" a="1"/>
  <c r="AO78" i="2" s="1"/>
  <c r="AO17" i="2" a="1"/>
  <c r="AO17" i="2" s="1"/>
  <c r="AO56" i="2" a="1"/>
  <c r="AO56" i="2" s="1"/>
  <c r="AO34" i="2" a="1"/>
  <c r="AO34" i="2" s="1"/>
  <c r="AO95" i="2" a="1"/>
  <c r="AO95" i="2" s="1"/>
  <c r="AO193" i="2" a="1"/>
  <c r="AO193" i="2" s="1"/>
  <c r="AO16" i="2" a="1"/>
  <c r="AO16" i="2" s="1"/>
  <c r="AO160" i="2" a="1"/>
  <c r="AO160" i="2" s="1"/>
  <c r="AO88" i="2" a="1"/>
  <c r="AO88" i="2" s="1"/>
  <c r="AO128" i="2" a="1"/>
  <c r="AO128" i="2" s="1"/>
  <c r="AO96" i="2" a="1"/>
  <c r="AO96" i="2" s="1"/>
  <c r="AO62" i="2" a="1"/>
  <c r="AO62" i="2" s="1"/>
  <c r="AO201" i="2" a="1"/>
  <c r="AO201" i="2" s="1"/>
  <c r="AO118" i="2" a="1"/>
  <c r="AO118" i="2" s="1"/>
  <c r="AO159" i="2" a="1"/>
  <c r="AO159" i="2" s="1"/>
  <c r="AO178" i="2" a="1"/>
  <c r="AO178" i="2" s="1"/>
  <c r="AO189" i="2" a="1"/>
  <c r="AO189" i="2" s="1"/>
  <c r="AO47" i="2" a="1"/>
  <c r="AO47" i="2" s="1"/>
  <c r="AO124" i="2" a="1"/>
  <c r="AO124" i="2" s="1"/>
  <c r="BG100" i="2" a="1"/>
  <c r="BG100" i="2" s="1"/>
  <c r="AO98" i="2" a="1"/>
  <c r="AO98" i="2" s="1"/>
  <c r="AO30" i="2" a="1"/>
  <c r="AO30" i="2" s="1"/>
  <c r="AO64" i="2" a="1"/>
  <c r="AO64" i="2" s="1"/>
  <c r="AO145" i="2" a="1"/>
  <c r="AO145" i="2" s="1"/>
  <c r="AO91" i="2" a="1"/>
  <c r="AO91" i="2" s="1"/>
  <c r="AO150" i="2" a="1"/>
  <c r="AO150" i="2" s="1"/>
  <c r="AO108" i="2" a="1"/>
  <c r="AO108" i="2" s="1"/>
  <c r="AO177" i="2" a="1"/>
  <c r="AO177" i="2" s="1"/>
  <c r="AO35" i="2" a="1"/>
  <c r="AO35" i="2" s="1"/>
  <c r="BJ6" i="2"/>
  <c r="BK6" i="2" s="1"/>
  <c r="BG130" i="2" a="1"/>
  <c r="BG130" i="2" s="1"/>
  <c r="CQ117" i="2" a="1"/>
  <c r="CQ117" i="2" s="1"/>
  <c r="AO119" i="2" a="1"/>
  <c r="AO119" i="2" s="1"/>
  <c r="CQ33" i="2" a="1"/>
  <c r="CQ33" i="2" s="1"/>
  <c r="AJ203" i="2"/>
  <c r="AO85" i="2" a="1"/>
  <c r="AO85" i="2" s="1"/>
  <c r="BG82" i="2" a="1"/>
  <c r="BG82" i="2" s="1"/>
  <c r="BG150" i="2" a="1"/>
  <c r="BG150" i="2" s="1"/>
  <c r="BG103" i="2" a="1"/>
  <c r="BG103" i="2" s="1"/>
  <c r="AO154" i="2" a="1"/>
  <c r="AO154" i="2" s="1"/>
  <c r="CQ61" i="2" a="1"/>
  <c r="CQ61" i="2" s="1"/>
  <c r="AO155" i="2" a="1"/>
  <c r="AO155" i="2" s="1"/>
  <c r="BG96" i="2" a="1"/>
  <c r="BG96" i="2" s="1"/>
  <c r="BG117" i="2" a="1"/>
  <c r="BG117" i="2" s="1"/>
  <c r="BG128" i="2" a="1"/>
  <c r="BG128" i="2" s="1"/>
  <c r="AO76" i="2" a="1"/>
  <c r="AO76" i="2" s="1"/>
  <c r="CQ65" i="2" a="1"/>
  <c r="CQ65" i="2" s="1"/>
  <c r="W148" i="2" a="1"/>
  <c r="W148" i="2" s="1"/>
  <c r="W71" i="2" a="1"/>
  <c r="W71" i="2" s="1"/>
  <c r="W58" i="2" a="1"/>
  <c r="W58" i="2" s="1"/>
  <c r="W59" i="2" a="1"/>
  <c r="W59" i="2" s="1"/>
  <c r="W53" i="2" a="1"/>
  <c r="W53" i="2" s="1"/>
  <c r="W181" i="2" a="1"/>
  <c r="W181" i="2" s="1"/>
  <c r="W66" i="2" a="1"/>
  <c r="W66" i="2" s="1"/>
  <c r="W132" i="2" a="1"/>
  <c r="W132" i="2" s="1"/>
  <c r="W62" i="2" a="1"/>
  <c r="W62" i="2" s="1"/>
  <c r="W18" i="2" a="1"/>
  <c r="W18" i="2" s="1"/>
  <c r="W166" i="2" a="1"/>
  <c r="W166" i="2" s="1"/>
  <c r="W11" i="2" a="1"/>
  <c r="W11" i="2" s="1"/>
  <c r="W194" i="2" a="1"/>
  <c r="W194" i="2" s="1"/>
  <c r="W197" i="2" a="1"/>
  <c r="W197" i="2" s="1"/>
  <c r="W173" i="2" a="1"/>
  <c r="W173" i="2" s="1"/>
  <c r="BG32" i="2" a="1"/>
  <c r="BG32" i="2" s="1"/>
  <c r="AO126" i="2" a="1"/>
  <c r="AO126" i="2" s="1"/>
  <c r="AO192" i="2" a="1"/>
  <c r="AO192" i="2" s="1"/>
  <c r="CQ96" i="2" a="1"/>
  <c r="CQ96" i="2" s="1"/>
  <c r="BB203" i="2"/>
  <c r="BG158" i="2" a="1"/>
  <c r="BG158" i="2" s="1"/>
  <c r="BG75" i="2" a="1"/>
  <c r="BG75" i="2" s="1"/>
  <c r="CQ32" i="2" a="1"/>
  <c r="CQ32" i="2" s="1"/>
  <c r="AO188" i="2" a="1"/>
  <c r="AO188" i="2" s="1"/>
  <c r="CQ186" i="2" a="1"/>
  <c r="CQ186" i="2" s="1"/>
  <c r="CQ195" i="2" a="1"/>
  <c r="CQ195" i="2" s="1"/>
  <c r="BG201" i="2" a="1"/>
  <c r="BG201" i="2" s="1"/>
  <c r="BG190" i="2" a="1"/>
  <c r="BG190" i="2" s="1"/>
  <c r="BG187" i="2" a="1"/>
  <c r="BG187" i="2" s="1"/>
  <c r="CQ100" i="2" a="1"/>
  <c r="CQ100" i="2" s="1"/>
  <c r="AO51" i="2" a="1"/>
  <c r="AO51" i="2" s="1"/>
  <c r="E80" i="2" a="1"/>
  <c r="E80" i="2" s="1"/>
  <c r="AO33" i="2" a="1"/>
  <c r="AO33" i="2" s="1"/>
  <c r="BG19" i="2" a="1"/>
  <c r="BG19" i="2" s="1"/>
  <c r="BG197" i="2" a="1"/>
  <c r="BG197" i="2" s="1"/>
  <c r="CQ108" i="2" a="1"/>
  <c r="CQ108" i="2" s="1"/>
  <c r="AO38" i="2" a="1"/>
  <c r="AO38" i="2" s="1"/>
  <c r="E17" i="2" a="1"/>
  <c r="E17" i="2" s="1"/>
  <c r="W111" i="2" a="1"/>
  <c r="W111" i="2" s="1"/>
  <c r="W61" i="2" a="1"/>
  <c r="W61" i="2" s="1"/>
  <c r="W82" i="2" a="1"/>
  <c r="W82" i="2" s="1"/>
  <c r="W109" i="2" a="1"/>
  <c r="W109" i="2" s="1"/>
  <c r="W98" i="2" a="1"/>
  <c r="W98" i="2" s="1"/>
  <c r="W200" i="2" a="1"/>
  <c r="W200" i="2" s="1"/>
  <c r="W73" i="2" a="1"/>
  <c r="W73" i="2" s="1"/>
  <c r="W41" i="2" a="1"/>
  <c r="W41" i="2" s="1"/>
  <c r="W16" i="2" a="1"/>
  <c r="W16" i="2" s="1"/>
  <c r="W21" i="2" a="1"/>
  <c r="W21" i="2" s="1"/>
  <c r="W86" i="2" a="1"/>
  <c r="W86" i="2" s="1"/>
  <c r="W108" i="2" a="1"/>
  <c r="W108" i="2" s="1"/>
  <c r="W50" i="2" a="1"/>
  <c r="W50" i="2" s="1"/>
  <c r="W28" i="2" a="1"/>
  <c r="W28" i="2" s="1"/>
  <c r="W198" i="2" a="1"/>
  <c r="W198" i="2" s="1"/>
  <c r="AO148" i="2" a="1"/>
  <c r="AO148" i="2" s="1"/>
  <c r="AO49" i="2" a="1"/>
  <c r="AO49" i="2" s="1"/>
  <c r="BG203" i="2" a="1"/>
  <c r="BG203" i="2" s="1"/>
  <c r="BG196" i="2" a="1"/>
  <c r="BG196" i="2" s="1"/>
  <c r="BG200" i="2" a="1"/>
  <c r="BG200" i="2" s="1"/>
  <c r="BG177" i="2" a="1"/>
  <c r="BG177" i="2" s="1"/>
  <c r="CQ144" i="2" a="1"/>
  <c r="CQ144" i="2" s="1"/>
  <c r="BG143" i="2" a="1"/>
  <c r="BG143" i="2" s="1"/>
  <c r="BG50" i="2" a="1"/>
  <c r="BG50" i="2" s="1"/>
  <c r="BG142" i="2" a="1"/>
  <c r="BG142" i="2" s="1"/>
  <c r="CQ78" i="2" a="1"/>
  <c r="CQ78" i="2" s="1"/>
  <c r="AO109" i="2" a="1"/>
  <c r="AO109" i="2" s="1"/>
  <c r="AO93" i="2" a="1"/>
  <c r="AO93" i="2" s="1"/>
  <c r="CQ7" i="2" a="1"/>
  <c r="CQ7" i="2" s="1"/>
  <c r="CR7" i="2" s="1"/>
  <c r="BG166" i="2" a="1"/>
  <c r="BG166" i="2" s="1"/>
  <c r="BG182" i="2" a="1"/>
  <c r="BG182" i="2" s="1"/>
  <c r="BG172" i="2" a="1"/>
  <c r="BG172" i="2" s="1"/>
  <c r="CQ200" i="2" a="1"/>
  <c r="CQ200" i="2" s="1"/>
  <c r="AO110" i="2" a="1"/>
  <c r="AO110" i="2" s="1"/>
  <c r="AO57" i="2" a="1"/>
  <c r="AO57" i="2" s="1"/>
  <c r="E163" i="2" a="1"/>
  <c r="E163" i="2" s="1"/>
  <c r="BG169" i="2" a="1"/>
  <c r="BG169" i="2" s="1"/>
  <c r="BG108" i="2" a="1"/>
  <c r="BG108" i="2" s="1"/>
  <c r="BG186" i="2" a="1"/>
  <c r="BG186" i="2" s="1"/>
  <c r="E67" i="2" a="1"/>
  <c r="E67" i="2" s="1"/>
  <c r="AO54" i="2" a="1"/>
  <c r="AO54" i="2" s="1"/>
  <c r="AO74" i="2" a="1"/>
  <c r="AO74" i="2" s="1"/>
  <c r="W46" i="2" a="1"/>
  <c r="W46" i="2" s="1"/>
  <c r="W105" i="2" a="1"/>
  <c r="W105" i="2" s="1"/>
  <c r="W131" i="2" a="1"/>
  <c r="W131" i="2" s="1"/>
  <c r="W126" i="2" a="1"/>
  <c r="W126" i="2" s="1"/>
  <c r="W52" i="2" a="1"/>
  <c r="W52" i="2" s="1"/>
  <c r="W70" i="2" a="1"/>
  <c r="W70" i="2" s="1"/>
  <c r="W39" i="2" a="1"/>
  <c r="W39" i="2" s="1"/>
  <c r="W175" i="2" a="1"/>
  <c r="W175" i="2" s="1"/>
  <c r="W63" i="2" a="1"/>
  <c r="W63" i="2" s="1"/>
  <c r="W106" i="2" a="1"/>
  <c r="W106" i="2" s="1"/>
  <c r="W122" i="2" a="1"/>
  <c r="W122" i="2" s="1"/>
  <c r="W89" i="2" a="1"/>
  <c r="W89" i="2" s="1"/>
  <c r="W112" i="2" a="1"/>
  <c r="W112" i="2" s="1"/>
  <c r="W12" i="2" a="1"/>
  <c r="W12" i="2" s="1"/>
  <c r="X12" i="2" s="1"/>
  <c r="CA6" i="2"/>
  <c r="CB6" i="2" s="1"/>
  <c r="CC6" i="2" s="1"/>
  <c r="AQ6" i="2"/>
  <c r="AR6" i="2" s="1"/>
  <c r="AS6" i="2" s="1"/>
  <c r="G186" i="2"/>
  <c r="H186" i="2" s="1"/>
  <c r="I186" i="2" s="1"/>
  <c r="F187" i="2"/>
  <c r="AO9" i="2" a="1"/>
  <c r="AO9" i="2" s="1"/>
  <c r="AO158" i="2" a="1"/>
  <c r="AO158" i="2" s="1"/>
  <c r="W203" i="2" a="1"/>
  <c r="W203" i="2" s="1"/>
  <c r="W33" i="2" a="1"/>
  <c r="W33" i="2" s="1"/>
  <c r="W69" i="2" a="1"/>
  <c r="W69" i="2" s="1"/>
  <c r="W97" i="2" a="1"/>
  <c r="W97" i="2" s="1"/>
  <c r="W38" i="2" a="1"/>
  <c r="W38" i="2" s="1"/>
  <c r="W114" i="2" a="1"/>
  <c r="W114" i="2" s="1"/>
  <c r="W172" i="2" a="1"/>
  <c r="W172" i="2" s="1"/>
  <c r="W65" i="2" a="1"/>
  <c r="W65" i="2" s="1"/>
  <c r="W48" i="2" a="1"/>
  <c r="W48" i="2" s="1"/>
  <c r="W19" i="2" a="1"/>
  <c r="W19" i="2" s="1"/>
  <c r="W103" i="2" a="1"/>
  <c r="W103" i="2" s="1"/>
  <c r="W146" i="2" a="1"/>
  <c r="W146" i="2" s="1"/>
  <c r="W177" i="2" a="1"/>
  <c r="W177" i="2" s="1"/>
  <c r="W174" i="2" a="1"/>
  <c r="W174" i="2" s="1"/>
  <c r="W139" i="2" a="1"/>
  <c r="W139" i="2" s="1"/>
  <c r="W143" i="2" a="1"/>
  <c r="W143" i="2" s="1"/>
  <c r="W187" i="2" a="1"/>
  <c r="W187" i="2" s="1"/>
  <c r="W100" i="2" a="1"/>
  <c r="W100" i="2" s="1"/>
  <c r="W94" i="2" a="1"/>
  <c r="W94" i="2" s="1"/>
  <c r="W47" i="2" a="1"/>
  <c r="W47" i="2" s="1"/>
  <c r="W83" i="2" a="1"/>
  <c r="W83" i="2" s="1"/>
  <c r="W157" i="2" a="1"/>
  <c r="W157" i="2" s="1"/>
  <c r="W51" i="2" a="1"/>
  <c r="W51" i="2" s="1"/>
  <c r="W155" i="2" a="1"/>
  <c r="W155" i="2" s="1"/>
  <c r="W193" i="2" a="1"/>
  <c r="W193" i="2" s="1"/>
  <c r="W40" i="2" a="1"/>
  <c r="W40" i="2" s="1"/>
  <c r="W92" i="2" a="1"/>
  <c r="W92" i="2" s="1"/>
  <c r="W102" i="2" a="1"/>
  <c r="W102" i="2" s="1"/>
  <c r="W22" i="2" a="1"/>
  <c r="W22" i="2" s="1"/>
  <c r="W13" i="2" a="1"/>
  <c r="W13" i="2" s="1"/>
  <c r="W165" i="2" a="1"/>
  <c r="W165" i="2" s="1"/>
  <c r="W9" i="2" a="1"/>
  <c r="W9" i="2" s="1"/>
  <c r="W144" i="2" a="1"/>
  <c r="W144" i="2" s="1"/>
  <c r="W137" i="2" a="1"/>
  <c r="W137" i="2" s="1"/>
  <c r="W110" i="2" a="1"/>
  <c r="W110" i="2" s="1"/>
  <c r="W84" i="2" a="1"/>
  <c r="W84" i="2" s="1"/>
  <c r="W43" i="2" a="1"/>
  <c r="W43" i="2" s="1"/>
  <c r="W196" i="2" a="1"/>
  <c r="W196" i="2" s="1"/>
  <c r="W124" i="2" a="1"/>
  <c r="W124" i="2" s="1"/>
  <c r="W147" i="2" a="1"/>
  <c r="W147" i="2" s="1"/>
  <c r="W154" i="2" a="1"/>
  <c r="W154" i="2" s="1"/>
  <c r="W26" i="2" a="1"/>
  <c r="W26" i="2" s="1"/>
  <c r="W195" i="2" a="1"/>
  <c r="W195" i="2" s="1"/>
  <c r="W115" i="2" a="1"/>
  <c r="W115" i="2" s="1"/>
  <c r="W42" i="2" a="1"/>
  <c r="W42" i="2" s="1"/>
  <c r="W149" i="2" a="1"/>
  <c r="W149" i="2" s="1"/>
  <c r="W127" i="2" a="1"/>
  <c r="W127" i="2" s="1"/>
  <c r="W142" i="2" a="1"/>
  <c r="W142" i="2" s="1"/>
  <c r="W80" i="2" a="1"/>
  <c r="W80" i="2" s="1"/>
  <c r="W156" i="2" a="1"/>
  <c r="W156" i="2" s="1"/>
  <c r="W91" i="2" a="1"/>
  <c r="W91" i="2" s="1"/>
  <c r="W179" i="2" a="1"/>
  <c r="W179" i="2" s="1"/>
  <c r="W79" i="2" a="1"/>
  <c r="W79" i="2" s="1"/>
  <c r="W159" i="2" a="1"/>
  <c r="W159" i="2" s="1"/>
  <c r="W96" i="2" a="1"/>
  <c r="W96" i="2" s="1"/>
  <c r="W151" i="2" a="1"/>
  <c r="W151" i="2" s="1"/>
  <c r="W17" i="2" a="1"/>
  <c r="W17" i="2" s="1"/>
  <c r="W54" i="2" a="1"/>
  <c r="W54" i="2" s="1"/>
  <c r="W184" i="2" a="1"/>
  <c r="W184" i="2" s="1"/>
  <c r="W123" i="2" a="1"/>
  <c r="W123" i="2" s="1"/>
  <c r="W182" i="2" a="1"/>
  <c r="W182" i="2" s="1"/>
  <c r="W15" i="2" a="1"/>
  <c r="W15" i="2" s="1"/>
  <c r="W134" i="2" a="1"/>
  <c r="W134" i="2" s="1"/>
  <c r="W25" i="2" a="1"/>
  <c r="W25" i="2" s="1"/>
  <c r="W201" i="2" a="1"/>
  <c r="W201" i="2" s="1"/>
  <c r="W30" i="2" a="1"/>
  <c r="W30" i="2" s="1"/>
  <c r="W107" i="2" a="1"/>
  <c r="W107" i="2" s="1"/>
  <c r="W118" i="2" a="1"/>
  <c r="W118" i="2" s="1"/>
  <c r="W189" i="2" a="1"/>
  <c r="W189" i="2" s="1"/>
  <c r="W199" i="2" a="1"/>
  <c r="W199" i="2" s="1"/>
  <c r="W153" i="2" a="1"/>
  <c r="W153" i="2" s="1"/>
  <c r="W180" i="2" a="1"/>
  <c r="W180" i="2" s="1"/>
  <c r="W93" i="2" a="1"/>
  <c r="W93" i="2" s="1"/>
  <c r="W64" i="2" a="1"/>
  <c r="W64" i="2" s="1"/>
  <c r="W76" i="2" a="1"/>
  <c r="W76" i="2" s="1"/>
  <c r="AO151" i="2" a="1"/>
  <c r="AO151" i="2" s="1"/>
  <c r="BG26" i="2" a="1"/>
  <c r="BG26" i="2" s="1"/>
  <c r="BG134" i="2" a="1"/>
  <c r="BG134" i="2" s="1"/>
  <c r="BG152" i="2" a="1"/>
  <c r="BG152" i="2" s="1"/>
  <c r="AO131" i="2" a="1"/>
  <c r="AO131" i="2" s="1"/>
  <c r="AO104" i="2" a="1"/>
  <c r="AO104" i="2" s="1"/>
  <c r="E21" i="2" a="1"/>
  <c r="E21" i="2" s="1"/>
  <c r="BG28" i="2" a="1"/>
  <c r="BG28" i="2" s="1"/>
  <c r="BG68" i="2" a="1"/>
  <c r="BG68" i="2" s="1"/>
  <c r="BG146" i="2" a="1"/>
  <c r="BG146" i="2" s="1"/>
  <c r="AO114" i="2" a="1"/>
  <c r="AO114" i="2" s="1"/>
  <c r="AO191" i="2" a="1"/>
  <c r="AO191" i="2" s="1"/>
  <c r="BG198" i="2" a="1"/>
  <c r="BG198" i="2" s="1"/>
  <c r="CQ161" i="2" a="1"/>
  <c r="CQ161" i="2" s="1"/>
  <c r="BG45" i="2" a="1"/>
  <c r="BG45" i="2" s="1"/>
  <c r="BG16" i="2" a="1"/>
  <c r="BG16" i="2" s="1"/>
  <c r="BG30" i="2" a="1"/>
  <c r="BG30" i="2" s="1"/>
  <c r="AO149" i="2" a="1"/>
  <c r="AO149" i="2" s="1"/>
  <c r="AO10" i="2" a="1"/>
  <c r="AO10" i="2" s="1"/>
  <c r="E201" i="2" a="1"/>
  <c r="E201" i="2" s="1"/>
  <c r="W20" i="2" a="1"/>
  <c r="W20" i="2" s="1"/>
  <c r="W77" i="2" a="1"/>
  <c r="W77" i="2" s="1"/>
  <c r="W171" i="2" a="1"/>
  <c r="W171" i="2" s="1"/>
  <c r="W24" i="2" a="1"/>
  <c r="W24" i="2" s="1"/>
  <c r="W44" i="2" a="1"/>
  <c r="W44" i="2" s="1"/>
  <c r="W168" i="2" a="1"/>
  <c r="W168" i="2" s="1"/>
  <c r="W133" i="2" a="1"/>
  <c r="W133" i="2" s="1"/>
  <c r="W135" i="2" a="1"/>
  <c r="W135" i="2" s="1"/>
  <c r="W68" i="2" a="1"/>
  <c r="W68" i="2" s="1"/>
  <c r="W191" i="2" a="1"/>
  <c r="W191" i="2" s="1"/>
  <c r="W128" i="2" a="1"/>
  <c r="W128" i="2" s="1"/>
  <c r="W186" i="2" a="1"/>
  <c r="W186" i="2" s="1"/>
  <c r="W49" i="2" a="1"/>
  <c r="W49" i="2" s="1"/>
  <c r="W88" i="2" a="1"/>
  <c r="W88" i="2" s="1"/>
  <c r="W183" i="2" a="1"/>
  <c r="W183" i="2" s="1"/>
  <c r="AO79" i="2" a="1"/>
  <c r="AO79" i="2" s="1"/>
  <c r="CQ148" i="2" a="1"/>
  <c r="CQ148" i="2" s="1"/>
  <c r="BY203" i="2" a="1"/>
  <c r="BY203" i="2" s="1"/>
  <c r="BY7" i="2" a="1"/>
  <c r="BY7" i="2" s="1"/>
  <c r="BZ7" i="2" s="1"/>
  <c r="BY186" i="2" a="1"/>
  <c r="BY186" i="2" s="1"/>
  <c r="BY191" i="2" a="1"/>
  <c r="BY191" i="2" s="1"/>
  <c r="BY67" i="2" a="1"/>
  <c r="BY67" i="2" s="1"/>
  <c r="BY43" i="2" a="1"/>
  <c r="BY43" i="2" s="1"/>
  <c r="BY19" i="2" a="1"/>
  <c r="BY19" i="2" s="1"/>
  <c r="BY11" i="2" a="1"/>
  <c r="BY11" i="2" s="1"/>
  <c r="BY123" i="2" a="1"/>
  <c r="BY123" i="2" s="1"/>
  <c r="BY9" i="2" a="1"/>
  <c r="BY9" i="2" s="1"/>
  <c r="BY193" i="2" a="1"/>
  <c r="BY193" i="2" s="1"/>
  <c r="BY47" i="2" a="1"/>
  <c r="BY47" i="2" s="1"/>
  <c r="BY91" i="2" a="1"/>
  <c r="BY91" i="2" s="1"/>
  <c r="BY39" i="2" a="1"/>
  <c r="BY39" i="2" s="1"/>
  <c r="BY66" i="2" a="1"/>
  <c r="BY66" i="2" s="1"/>
  <c r="BY84" i="2" a="1"/>
  <c r="BY84" i="2" s="1"/>
  <c r="BY24" i="2" a="1"/>
  <c r="BY24" i="2" s="1"/>
  <c r="BY62" i="2" a="1"/>
  <c r="BY62" i="2" s="1"/>
  <c r="BY38" i="2" a="1"/>
  <c r="BY38" i="2" s="1"/>
  <c r="BY111" i="2" a="1"/>
  <c r="BY111" i="2" s="1"/>
  <c r="BY85" i="2" a="1"/>
  <c r="BY85" i="2" s="1"/>
  <c r="BY166" i="2" a="1"/>
  <c r="BY166" i="2" s="1"/>
  <c r="BY151" i="2" a="1"/>
  <c r="BY151" i="2" s="1"/>
  <c r="BY114" i="2" a="1"/>
  <c r="BY114" i="2" s="1"/>
  <c r="BY154" i="2" a="1"/>
  <c r="BY154" i="2" s="1"/>
  <c r="BY52" i="2" a="1"/>
  <c r="BY52" i="2" s="1"/>
  <c r="BY58" i="2" a="1"/>
  <c r="BY58" i="2" s="1"/>
  <c r="BY131" i="2" a="1"/>
  <c r="BY131" i="2" s="1"/>
  <c r="BY101" i="2" a="1"/>
  <c r="BY101" i="2" s="1"/>
  <c r="BY77" i="2" a="1"/>
  <c r="BY77" i="2" s="1"/>
  <c r="BY86" i="2" a="1"/>
  <c r="BY86" i="2" s="1"/>
  <c r="BY105" i="2" a="1"/>
  <c r="BY105" i="2" s="1"/>
  <c r="BY147" i="2" a="1"/>
  <c r="BY147" i="2" s="1"/>
  <c r="BY178" i="2" a="1"/>
  <c r="BY178" i="2" s="1"/>
  <c r="BY126" i="2" a="1"/>
  <c r="BY126" i="2" s="1"/>
  <c r="BY167" i="2" a="1"/>
  <c r="BY167" i="2" s="1"/>
  <c r="BY102" i="2" a="1"/>
  <c r="BY102" i="2" s="1"/>
  <c r="BY119" i="2" a="1"/>
  <c r="BY119" i="2" s="1"/>
  <c r="BY127" i="2" a="1"/>
  <c r="BY127" i="2" s="1"/>
  <c r="BY155" i="2" a="1"/>
  <c r="BY155" i="2" s="1"/>
  <c r="BY121" i="2" a="1"/>
  <c r="BY121" i="2" s="1"/>
  <c r="BY45" i="2" a="1"/>
  <c r="BY45" i="2" s="1"/>
  <c r="BY31" i="2" a="1"/>
  <c r="BY31" i="2" s="1"/>
  <c r="BY198" i="2" a="1"/>
  <c r="BY198" i="2" s="1"/>
  <c r="BY73" i="2" a="1"/>
  <c r="BY73" i="2" s="1"/>
  <c r="BY83" i="2" a="1"/>
  <c r="BY83" i="2" s="1"/>
  <c r="BY177" i="2" a="1"/>
  <c r="BY177" i="2" s="1"/>
  <c r="BY87" i="2" a="1"/>
  <c r="BY87" i="2" s="1"/>
  <c r="BY63" i="2" a="1"/>
  <c r="BY63" i="2" s="1"/>
  <c r="BY156" i="2" a="1"/>
  <c r="BY156" i="2" s="1"/>
  <c r="BY113" i="2" a="1"/>
  <c r="BY113" i="2" s="1"/>
  <c r="BY175" i="2" a="1"/>
  <c r="BY175" i="2" s="1"/>
  <c r="BY75" i="2" a="1"/>
  <c r="BY75" i="2" s="1"/>
  <c r="BY59" i="2" a="1"/>
  <c r="BY59" i="2" s="1"/>
  <c r="BY56" i="2" a="1"/>
  <c r="BY56" i="2" s="1"/>
  <c r="BY8" i="2" a="1"/>
  <c r="BY8" i="2" s="1"/>
  <c r="BY89" i="2" a="1"/>
  <c r="BY89" i="2" s="1"/>
  <c r="BY28" i="2" a="1"/>
  <c r="BY28" i="2" s="1"/>
  <c r="BY90" i="2" a="1"/>
  <c r="BY90" i="2" s="1"/>
  <c r="BY182" i="2" a="1"/>
  <c r="BY182" i="2" s="1"/>
  <c r="BY171" i="2" a="1"/>
  <c r="BY171" i="2" s="1"/>
  <c r="BY160" i="2" a="1"/>
  <c r="BY160" i="2" s="1"/>
  <c r="BY107" i="2" a="1"/>
  <c r="BY107" i="2" s="1"/>
  <c r="BY25" i="2" a="1"/>
  <c r="BY25" i="2" s="1"/>
  <c r="BY170" i="2" a="1"/>
  <c r="BY170" i="2" s="1"/>
  <c r="BY161" i="2" a="1"/>
  <c r="BY161" i="2" s="1"/>
  <c r="BY143" i="2" a="1"/>
  <c r="BY143" i="2" s="1"/>
  <c r="BY57" i="2" a="1"/>
  <c r="BY57" i="2" s="1"/>
  <c r="BY139" i="2" a="1"/>
  <c r="BY139" i="2" s="1"/>
  <c r="BY71" i="2" a="1"/>
  <c r="BY71" i="2" s="1"/>
  <c r="BY96" i="2" a="1"/>
  <c r="BY96" i="2" s="1"/>
  <c r="BY120" i="2" a="1"/>
  <c r="BY120" i="2" s="1"/>
  <c r="BY55" i="2" a="1"/>
  <c r="BY55" i="2" s="1"/>
  <c r="BY190" i="2" a="1"/>
  <c r="BY190" i="2" s="1"/>
  <c r="BY196" i="2" a="1"/>
  <c r="BY196" i="2" s="1"/>
  <c r="BY88" i="2" a="1"/>
  <c r="BY88" i="2" s="1"/>
  <c r="BY152" i="2" a="1"/>
  <c r="BY152" i="2" s="1"/>
  <c r="BY16" i="2" a="1"/>
  <c r="BY16" i="2" s="1"/>
  <c r="BY116" i="2" a="1"/>
  <c r="BY116" i="2" s="1"/>
  <c r="BY79" i="2" a="1"/>
  <c r="BY79" i="2" s="1"/>
  <c r="BY201" i="2" a="1"/>
  <c r="BY201" i="2" s="1"/>
  <c r="BY76" i="2" a="1"/>
  <c r="BY76" i="2" s="1"/>
  <c r="BY159" i="2" a="1"/>
  <c r="BY159" i="2" s="1"/>
  <c r="BY115" i="2" a="1"/>
  <c r="BY115" i="2" s="1"/>
  <c r="BY106" i="2" a="1"/>
  <c r="BY106" i="2" s="1"/>
  <c r="BY185" i="2" a="1"/>
  <c r="BY185" i="2" s="1"/>
  <c r="BY72" i="2" a="1"/>
  <c r="BY72" i="2" s="1"/>
  <c r="BY144" i="2" a="1"/>
  <c r="BY144" i="2" s="1"/>
  <c r="BY130" i="2" a="1"/>
  <c r="BY130" i="2" s="1"/>
  <c r="BY49" i="2" a="1"/>
  <c r="BY49" i="2" s="1"/>
  <c r="BY133" i="2" a="1"/>
  <c r="BY133" i="2" s="1"/>
  <c r="BY184" i="2" a="1"/>
  <c r="BY184" i="2" s="1"/>
  <c r="BY93" i="2" a="1"/>
  <c r="BY93" i="2" s="1"/>
  <c r="BY81" i="2" a="1"/>
  <c r="BY81" i="2" s="1"/>
  <c r="BY14" i="2" a="1"/>
  <c r="BY14" i="2" s="1"/>
  <c r="BY197" i="2" a="1"/>
  <c r="BY197" i="2" s="1"/>
  <c r="BY30" i="2" a="1"/>
  <c r="BY30" i="2" s="1"/>
  <c r="BY168" i="2" a="1"/>
  <c r="BY168" i="2" s="1"/>
  <c r="BY124" i="2" a="1"/>
  <c r="BY124" i="2" s="1"/>
  <c r="BY158" i="2" a="1"/>
  <c r="BY158" i="2" s="1"/>
  <c r="BY29" i="2" a="1"/>
  <c r="BY29" i="2" s="1"/>
  <c r="BY44" i="2" a="1"/>
  <c r="BY44" i="2" s="1"/>
  <c r="BY51" i="2" a="1"/>
  <c r="BY51" i="2" s="1"/>
  <c r="BY70" i="2" a="1"/>
  <c r="BY70" i="2" s="1"/>
  <c r="BY94" i="2" a="1"/>
  <c r="BY94" i="2" s="1"/>
  <c r="BY142" i="2" a="1"/>
  <c r="BY142" i="2" s="1"/>
  <c r="BY128" i="2" a="1"/>
  <c r="BY128" i="2" s="1"/>
  <c r="BY150" i="2" a="1"/>
  <c r="BY150" i="2" s="1"/>
  <c r="BY112" i="2" a="1"/>
  <c r="BY112" i="2" s="1"/>
  <c r="BY118" i="2" a="1"/>
  <c r="BY118" i="2" s="1"/>
  <c r="BY65" i="2" a="1"/>
  <c r="BY65" i="2" s="1"/>
  <c r="BY199" i="2" a="1"/>
  <c r="BY199" i="2" s="1"/>
  <c r="BY36" i="2" a="1"/>
  <c r="BY36" i="2" s="1"/>
  <c r="BY181" i="2" a="1"/>
  <c r="BY181" i="2" s="1"/>
  <c r="BY188" i="2" a="1"/>
  <c r="BY188" i="2" s="1"/>
  <c r="BY54" i="2" a="1"/>
  <c r="BY54" i="2" s="1"/>
  <c r="BY37" i="2" a="1"/>
  <c r="BY37" i="2" s="1"/>
  <c r="BY35" i="2" a="1"/>
  <c r="BY35" i="2" s="1"/>
  <c r="BY22" i="2" a="1"/>
  <c r="BY22" i="2" s="1"/>
  <c r="BY74" i="2" a="1"/>
  <c r="BY74" i="2" s="1"/>
  <c r="BY68" i="2" a="1"/>
  <c r="BY68" i="2" s="1"/>
  <c r="BY117" i="2" a="1"/>
  <c r="BY117" i="2" s="1"/>
  <c r="BY149" i="2" a="1"/>
  <c r="BY149" i="2" s="1"/>
  <c r="BY23" i="2" a="1"/>
  <c r="BY23" i="2" s="1"/>
  <c r="BY34" i="2" a="1"/>
  <c r="BY34" i="2" s="1"/>
  <c r="BY163" i="2" a="1"/>
  <c r="BY163" i="2" s="1"/>
  <c r="BY109" i="2" a="1"/>
  <c r="BY109" i="2" s="1"/>
  <c r="BY165" i="2" a="1"/>
  <c r="BY165" i="2" s="1"/>
  <c r="BY174" i="2" a="1"/>
  <c r="BY174" i="2" s="1"/>
  <c r="BY189" i="2" a="1"/>
  <c r="BY189" i="2" s="1"/>
  <c r="BG24" i="2" a="1"/>
  <c r="BG24" i="2" s="1"/>
  <c r="BG174" i="2" a="1"/>
  <c r="BG174" i="2" s="1"/>
  <c r="BG195" i="2" a="1"/>
  <c r="BG195" i="2" s="1"/>
  <c r="E87" i="2" a="1"/>
  <c r="E87" i="2" s="1"/>
  <c r="AO164" i="2" a="1"/>
  <c r="AO164" i="2" s="1"/>
  <c r="AO175" i="2" a="1"/>
  <c r="AO175" i="2" s="1"/>
  <c r="BG47" i="2" a="1"/>
  <c r="BG47" i="2" s="1"/>
  <c r="BG137" i="2" a="1"/>
  <c r="BG137" i="2" s="1"/>
  <c r="BG77" i="2" a="1"/>
  <c r="BG77" i="2" s="1"/>
  <c r="BG93" i="2" a="1"/>
  <c r="BG93" i="2" s="1"/>
  <c r="BG63" i="2" a="1"/>
  <c r="BG63" i="2" s="1"/>
  <c r="AO92" i="2" a="1"/>
  <c r="AO92" i="2" s="1"/>
  <c r="CQ202" i="2" a="1"/>
  <c r="CQ202" i="2" s="1"/>
  <c r="BG33" i="2" a="1"/>
  <c r="BG33" i="2" s="1"/>
  <c r="BG180" i="2" a="1"/>
  <c r="BG180" i="2" s="1"/>
  <c r="BG86" i="2" a="1"/>
  <c r="BG86" i="2" s="1"/>
  <c r="AO199" i="2" a="1"/>
  <c r="AO199" i="2" s="1"/>
  <c r="W185" i="2" a="1"/>
  <c r="W185" i="2" s="1"/>
  <c r="W67" i="2" a="1"/>
  <c r="W67" i="2" s="1"/>
  <c r="W72" i="2" a="1"/>
  <c r="W72" i="2" s="1"/>
  <c r="W78" i="2" a="1"/>
  <c r="W78" i="2" s="1"/>
  <c r="W34" i="2" a="1"/>
  <c r="W34" i="2" s="1"/>
  <c r="W29" i="2" a="1"/>
  <c r="W29" i="2" s="1"/>
  <c r="W130" i="2" a="1"/>
  <c r="W130" i="2" s="1"/>
  <c r="W145" i="2" a="1"/>
  <c r="W145" i="2" s="1"/>
  <c r="W23" i="2" a="1"/>
  <c r="W23" i="2" s="1"/>
  <c r="W74" i="2" a="1"/>
  <c r="W74" i="2" s="1"/>
  <c r="W140" i="2" a="1"/>
  <c r="W140" i="2" s="1"/>
  <c r="W10" i="2" a="1"/>
  <c r="W10" i="2" s="1"/>
  <c r="W136" i="2" a="1"/>
  <c r="W136" i="2" s="1"/>
  <c r="W60" i="2" a="1"/>
  <c r="W60" i="2" s="1"/>
  <c r="W119" i="2" a="1"/>
  <c r="W119" i="2" s="1"/>
  <c r="W81" i="2" a="1"/>
  <c r="W81" i="2" s="1"/>
  <c r="AO40" i="2" a="1"/>
  <c r="AO40" i="2" s="1"/>
  <c r="CQ203" i="2" a="1"/>
  <c r="CQ203" i="2" s="1"/>
  <c r="CQ40" i="2" a="1"/>
  <c r="CQ40" i="2" s="1"/>
  <c r="CQ163" i="2" a="1"/>
  <c r="CQ163" i="2" s="1"/>
  <c r="CQ104" i="2" a="1"/>
  <c r="CQ104" i="2" s="1"/>
  <c r="CQ21" i="2" a="1"/>
  <c r="CQ21" i="2" s="1"/>
  <c r="CQ138" i="2" a="1"/>
  <c r="CQ138" i="2" s="1"/>
  <c r="CQ31" i="2" a="1"/>
  <c r="CQ31" i="2" s="1"/>
  <c r="CQ84" i="2" a="1"/>
  <c r="CQ84" i="2" s="1"/>
  <c r="CQ37" i="2" a="1"/>
  <c r="CQ37" i="2" s="1"/>
  <c r="CQ128" i="2" a="1"/>
  <c r="CQ128" i="2" s="1"/>
  <c r="CQ134" i="2" a="1"/>
  <c r="CQ134" i="2" s="1"/>
  <c r="CQ181" i="2" a="1"/>
  <c r="CQ181" i="2" s="1"/>
  <c r="CQ183" i="2" a="1"/>
  <c r="CQ183" i="2" s="1"/>
  <c r="CQ110" i="2" a="1"/>
  <c r="CQ110" i="2" s="1"/>
  <c r="CQ98" i="2" a="1"/>
  <c r="CQ98" i="2" s="1"/>
  <c r="CQ188" i="2" a="1"/>
  <c r="CQ188" i="2" s="1"/>
  <c r="CQ168" i="2" a="1"/>
  <c r="CQ168" i="2" s="1"/>
  <c r="CQ125" i="2" a="1"/>
  <c r="CQ125" i="2" s="1"/>
  <c r="CQ165" i="2" a="1"/>
  <c r="CQ165" i="2" s="1"/>
  <c r="CQ187" i="2" a="1"/>
  <c r="CQ187" i="2" s="1"/>
  <c r="CQ174" i="2" a="1"/>
  <c r="CQ174" i="2" s="1"/>
  <c r="CQ93" i="2" a="1"/>
  <c r="CQ93" i="2" s="1"/>
  <c r="CQ70" i="2" a="1"/>
  <c r="CQ70" i="2" s="1"/>
  <c r="CQ190" i="2" a="1"/>
  <c r="CQ190" i="2" s="1"/>
  <c r="CQ76" i="2" a="1"/>
  <c r="CQ76" i="2" s="1"/>
  <c r="CQ116" i="2" a="1"/>
  <c r="CQ116" i="2" s="1"/>
  <c r="CQ131" i="2" a="1"/>
  <c r="CQ131" i="2" s="1"/>
  <c r="CQ54" i="2" a="1"/>
  <c r="CQ54" i="2" s="1"/>
  <c r="CQ153" i="2" a="1"/>
  <c r="CQ153" i="2" s="1"/>
  <c r="CQ36" i="2" a="1"/>
  <c r="CQ36" i="2" s="1"/>
  <c r="CQ72" i="2" a="1"/>
  <c r="CQ72" i="2" s="1"/>
  <c r="CQ191" i="2" a="1"/>
  <c r="CQ191" i="2" s="1"/>
  <c r="CQ159" i="2" a="1"/>
  <c r="CQ159" i="2" s="1"/>
  <c r="CQ42" i="2" a="1"/>
  <c r="CQ42" i="2" s="1"/>
  <c r="CQ196" i="2" a="1"/>
  <c r="CQ196" i="2" s="1"/>
  <c r="CQ24" i="2" a="1"/>
  <c r="CQ24" i="2" s="1"/>
  <c r="CQ151" i="2" a="1"/>
  <c r="CQ151" i="2" s="1"/>
  <c r="CQ102" i="2" a="1"/>
  <c r="CQ102" i="2" s="1"/>
  <c r="CQ48" i="2" a="1"/>
  <c r="CQ48" i="2" s="1"/>
  <c r="CQ176" i="2" a="1"/>
  <c r="CQ176" i="2" s="1"/>
  <c r="CQ113" i="2" a="1"/>
  <c r="CQ113" i="2" s="1"/>
  <c r="CQ111" i="2" a="1"/>
  <c r="CQ111" i="2" s="1"/>
  <c r="CQ124" i="2" a="1"/>
  <c r="CQ124" i="2" s="1"/>
  <c r="CQ194" i="2" a="1"/>
  <c r="CQ194" i="2" s="1"/>
  <c r="CQ136" i="2" a="1"/>
  <c r="CQ136" i="2" s="1"/>
  <c r="CQ199" i="2" a="1"/>
  <c r="CQ199" i="2" s="1"/>
  <c r="CQ69" i="2" a="1"/>
  <c r="CQ69" i="2" s="1"/>
  <c r="CQ179" i="2" a="1"/>
  <c r="CQ179" i="2" s="1"/>
  <c r="CQ68" i="2" a="1"/>
  <c r="CQ68" i="2" s="1"/>
  <c r="CQ63" i="2" a="1"/>
  <c r="CQ63" i="2" s="1"/>
  <c r="CQ175" i="2" a="1"/>
  <c r="CQ175" i="2" s="1"/>
  <c r="CQ43" i="2" a="1"/>
  <c r="CQ43" i="2" s="1"/>
  <c r="CQ20" i="2" a="1"/>
  <c r="CQ20" i="2" s="1"/>
  <c r="CQ158" i="2" a="1"/>
  <c r="CQ158" i="2" s="1"/>
  <c r="CQ198" i="2" a="1"/>
  <c r="CQ198" i="2" s="1"/>
  <c r="CQ142" i="2" a="1"/>
  <c r="CQ142" i="2" s="1"/>
  <c r="CQ115" i="2" a="1"/>
  <c r="CQ115" i="2" s="1"/>
  <c r="CQ178" i="2" a="1"/>
  <c r="CQ178" i="2" s="1"/>
  <c r="CQ27" i="2" a="1"/>
  <c r="CQ27" i="2" s="1"/>
  <c r="CQ89" i="2" a="1"/>
  <c r="CQ89" i="2" s="1"/>
  <c r="CQ152" i="2" a="1"/>
  <c r="CQ152" i="2" s="1"/>
  <c r="CQ29" i="2" a="1"/>
  <c r="CQ29" i="2" s="1"/>
  <c r="CQ50" i="2" a="1"/>
  <c r="CQ50" i="2" s="1"/>
  <c r="CQ149" i="2" a="1"/>
  <c r="CQ149" i="2" s="1"/>
  <c r="CQ35" i="2" a="1"/>
  <c r="CQ35" i="2" s="1"/>
  <c r="CQ182" i="2" a="1"/>
  <c r="CQ182" i="2" s="1"/>
  <c r="CQ46" i="2" a="1"/>
  <c r="CQ46" i="2" s="1"/>
  <c r="CQ155" i="2" a="1"/>
  <c r="CQ155" i="2" s="1"/>
  <c r="CQ109" i="2" a="1"/>
  <c r="CQ109" i="2" s="1"/>
  <c r="CQ162" i="2" a="1"/>
  <c r="CQ162" i="2" s="1"/>
  <c r="CQ13" i="2" a="1"/>
  <c r="CQ13" i="2" s="1"/>
  <c r="CQ59" i="2" a="1"/>
  <c r="CQ59" i="2" s="1"/>
  <c r="CQ64" i="2" a="1"/>
  <c r="CQ64" i="2" s="1"/>
  <c r="CQ129" i="2" a="1"/>
  <c r="CQ129" i="2" s="1"/>
  <c r="CQ91" i="2" a="1"/>
  <c r="CQ91" i="2" s="1"/>
  <c r="CQ58" i="2" a="1"/>
  <c r="CQ58" i="2" s="1"/>
  <c r="CQ86" i="2" a="1"/>
  <c r="CQ86" i="2" s="1"/>
  <c r="CQ201" i="2" a="1"/>
  <c r="CQ201" i="2" s="1"/>
  <c r="CQ180" i="2" a="1"/>
  <c r="CQ180" i="2" s="1"/>
  <c r="CQ126" i="2" a="1"/>
  <c r="CQ126" i="2" s="1"/>
  <c r="CQ156" i="2" a="1"/>
  <c r="CQ156" i="2" s="1"/>
  <c r="CQ160" i="2" a="1"/>
  <c r="CQ160" i="2" s="1"/>
  <c r="CQ137" i="2" a="1"/>
  <c r="CQ137" i="2" s="1"/>
  <c r="CQ184" i="2" a="1"/>
  <c r="CQ184" i="2" s="1"/>
  <c r="CQ171" i="2" a="1"/>
  <c r="CQ171" i="2" s="1"/>
  <c r="CQ120" i="2" a="1"/>
  <c r="CQ120" i="2" s="1"/>
  <c r="CQ85" i="2" a="1"/>
  <c r="CQ85" i="2" s="1"/>
  <c r="CQ185" i="2" a="1"/>
  <c r="CQ185" i="2" s="1"/>
  <c r="CQ79" i="2" a="1"/>
  <c r="CQ79" i="2" s="1"/>
  <c r="CQ52" i="2" a="1"/>
  <c r="CQ52" i="2" s="1"/>
  <c r="CQ9" i="2" a="1"/>
  <c r="CQ9" i="2" s="1"/>
  <c r="CQ74" i="2" a="1"/>
  <c r="CQ74" i="2" s="1"/>
  <c r="CQ38" i="2" a="1"/>
  <c r="CQ38" i="2" s="1"/>
  <c r="CQ25" i="2" a="1"/>
  <c r="CQ25" i="2" s="1"/>
  <c r="CQ62" i="2" a="1"/>
  <c r="CQ62" i="2" s="1"/>
  <c r="CQ170" i="2" a="1"/>
  <c r="CQ170" i="2" s="1"/>
  <c r="CQ75" i="2" a="1"/>
  <c r="CQ75" i="2" s="1"/>
  <c r="CQ12" i="2" a="1"/>
  <c r="CQ12" i="2" s="1"/>
  <c r="CQ127" i="2" a="1"/>
  <c r="CQ127" i="2" s="1"/>
  <c r="CQ88" i="2" a="1"/>
  <c r="CQ88" i="2" s="1"/>
  <c r="CQ140" i="2" a="1"/>
  <c r="CQ140" i="2" s="1"/>
  <c r="CQ49" i="2" a="1"/>
  <c r="CQ49" i="2" s="1"/>
  <c r="CQ95" i="2" a="1"/>
  <c r="CQ95" i="2" s="1"/>
  <c r="CQ143" i="2" a="1"/>
  <c r="CQ143" i="2" s="1"/>
  <c r="CQ123" i="2" a="1"/>
  <c r="CQ123" i="2" s="1"/>
  <c r="CQ87" i="2" a="1"/>
  <c r="CQ87" i="2" s="1"/>
  <c r="CQ112" i="2" a="1"/>
  <c r="CQ112" i="2" s="1"/>
  <c r="CQ130" i="2" a="1"/>
  <c r="CQ130" i="2" s="1"/>
  <c r="CQ147" i="2" a="1"/>
  <c r="CQ147" i="2" s="1"/>
  <c r="CQ166" i="2" a="1"/>
  <c r="CQ166" i="2" s="1"/>
  <c r="CQ77" i="2" a="1"/>
  <c r="CQ77" i="2" s="1"/>
  <c r="CQ141" i="2" a="1"/>
  <c r="CQ141" i="2" s="1"/>
  <c r="CQ26" i="2" a="1"/>
  <c r="CQ26" i="2" s="1"/>
  <c r="CQ107" i="2" a="1"/>
  <c r="CQ107" i="2" s="1"/>
  <c r="CQ154" i="2" a="1"/>
  <c r="CQ154" i="2" s="1"/>
  <c r="CQ34" i="2" a="1"/>
  <c r="CQ34" i="2" s="1"/>
  <c r="CQ189" i="2" a="1"/>
  <c r="CQ189" i="2" s="1"/>
  <c r="CQ157" i="2" a="1"/>
  <c r="CQ157" i="2" s="1"/>
  <c r="CQ67" i="2" a="1"/>
  <c r="CQ67" i="2" s="1"/>
  <c r="CQ66" i="2" a="1"/>
  <c r="CQ66" i="2" s="1"/>
  <c r="CQ19" i="2" a="1"/>
  <c r="CQ19" i="2" s="1"/>
  <c r="CQ99" i="2" a="1"/>
  <c r="CQ99" i="2" s="1"/>
  <c r="CQ173" i="2" a="1"/>
  <c r="CQ173" i="2" s="1"/>
  <c r="BG11" i="2" a="1"/>
  <c r="BG11" i="2" s="1"/>
  <c r="BG109" i="2" a="1"/>
  <c r="BG109" i="2" s="1"/>
  <c r="BG121" i="2" a="1"/>
  <c r="BG121" i="2" s="1"/>
  <c r="AO46" i="2" a="1"/>
  <c r="AO46" i="2" s="1"/>
  <c r="AO36" i="2" a="1"/>
  <c r="AO36" i="2" s="1"/>
  <c r="CQ17" i="2" a="1"/>
  <c r="CQ17" i="2" s="1"/>
  <c r="BG148" i="2" a="1"/>
  <c r="BG148" i="2" s="1"/>
  <c r="BG170" i="2" a="1"/>
  <c r="BG170" i="2" s="1"/>
  <c r="BG40" i="2" a="1"/>
  <c r="BG40" i="2" s="1"/>
  <c r="AO127" i="2" a="1"/>
  <c r="AO127" i="2" s="1"/>
  <c r="AO37" i="2" a="1"/>
  <c r="AO37" i="2" s="1"/>
  <c r="AO86" i="2" a="1"/>
  <c r="AO86" i="2" s="1"/>
  <c r="BG115" i="2" a="1"/>
  <c r="BG115" i="2" s="1"/>
  <c r="BG127" i="2" a="1"/>
  <c r="BG127" i="2" s="1"/>
  <c r="BG160" i="2" a="1"/>
  <c r="BG160" i="2" s="1"/>
  <c r="AO107" i="2" a="1"/>
  <c r="AO107" i="2" s="1"/>
  <c r="W35" i="2" a="1"/>
  <c r="W35" i="2" s="1"/>
  <c r="W85" i="2" a="1"/>
  <c r="W85" i="2" s="1"/>
  <c r="W164" i="2" a="1"/>
  <c r="W164" i="2" s="1"/>
  <c r="W141" i="2" a="1"/>
  <c r="W141" i="2" s="1"/>
  <c r="W75" i="2" a="1"/>
  <c r="W75" i="2" s="1"/>
  <c r="W55" i="2" a="1"/>
  <c r="W55" i="2" s="1"/>
  <c r="W120" i="2" a="1"/>
  <c r="W120" i="2" s="1"/>
  <c r="W56" i="2" a="1"/>
  <c r="W56" i="2" s="1"/>
  <c r="W87" i="2" a="1"/>
  <c r="W87" i="2" s="1"/>
  <c r="W161" i="2" a="1"/>
  <c r="W161" i="2" s="1"/>
  <c r="W27" i="2" a="1"/>
  <c r="W27" i="2" s="1"/>
  <c r="W32" i="2" a="1"/>
  <c r="W32" i="2" s="1"/>
  <c r="W90" i="2" a="1"/>
  <c r="W90" i="2" s="1"/>
  <c r="W7" i="2" a="1"/>
  <c r="W7" i="2" s="1"/>
  <c r="W36" i="2" a="1"/>
  <c r="W36" i="2" s="1"/>
  <c r="W202" i="2" a="1"/>
  <c r="W202" i="2" s="1"/>
  <c r="E91" i="2" a="1"/>
  <c r="E91" i="2" s="1"/>
  <c r="AO203" i="2" a="1"/>
  <c r="AO203" i="2" s="1"/>
  <c r="AO170" i="2" a="1"/>
  <c r="AO170" i="2" s="1"/>
  <c r="AO39" i="2" a="1"/>
  <c r="AO39" i="2" s="1"/>
  <c r="AO102" i="2" a="1"/>
  <c r="AO102" i="2" s="1"/>
  <c r="AO132" i="2" a="1"/>
  <c r="AO132" i="2" s="1"/>
  <c r="AO12" i="2" a="1"/>
  <c r="AO12" i="2" s="1"/>
  <c r="AO81" i="2" a="1"/>
  <c r="AO81" i="2" s="1"/>
  <c r="AO59" i="2" a="1"/>
  <c r="AO59" i="2" s="1"/>
  <c r="AO113" i="2" a="1"/>
  <c r="AO113" i="2" s="1"/>
  <c r="AO99" i="2" a="1"/>
  <c r="AO99" i="2" s="1"/>
  <c r="AO144" i="2" a="1"/>
  <c r="AO144" i="2" s="1"/>
  <c r="AO70" i="2" a="1"/>
  <c r="AO70" i="2" s="1"/>
  <c r="AO69" i="2" a="1"/>
  <c r="AO69" i="2" s="1"/>
  <c r="AO184" i="2" a="1"/>
  <c r="AO184" i="2" s="1"/>
  <c r="AO58" i="2" a="1"/>
  <c r="AO58" i="2" s="1"/>
  <c r="AO120" i="2" a="1"/>
  <c r="AO120" i="2" s="1"/>
  <c r="AO117" i="2" a="1"/>
  <c r="AO117" i="2" s="1"/>
  <c r="AO18" i="2" a="1"/>
  <c r="AO18" i="2" s="1"/>
  <c r="AO197" i="2" a="1"/>
  <c r="AO197" i="2" s="1"/>
  <c r="AO139" i="2" a="1"/>
  <c r="AO139" i="2" s="1"/>
  <c r="AO136" i="2" a="1"/>
  <c r="AO136" i="2" s="1"/>
  <c r="AO182" i="2" a="1"/>
  <c r="AO182" i="2" s="1"/>
  <c r="AO82" i="2" a="1"/>
  <c r="AO82" i="2" s="1"/>
  <c r="AO19" i="2" a="1"/>
  <c r="AO19" i="2" s="1"/>
  <c r="AO167" i="2" a="1"/>
  <c r="AO167" i="2" s="1"/>
  <c r="AO143" i="2" a="1"/>
  <c r="AO143" i="2" s="1"/>
  <c r="AO129" i="2" a="1"/>
  <c r="AO129" i="2" s="1"/>
  <c r="AO103" i="2" a="1"/>
  <c r="AO103" i="2" s="1"/>
  <c r="AO163" i="2" a="1"/>
  <c r="AO163" i="2" s="1"/>
  <c r="AO162" i="2" a="1"/>
  <c r="AO162" i="2" s="1"/>
  <c r="AO66" i="2" a="1"/>
  <c r="AO66" i="2" s="1"/>
  <c r="AO137" i="2" a="1"/>
  <c r="AO137" i="2" s="1"/>
  <c r="AO52" i="2" a="1"/>
  <c r="AO52" i="2" s="1"/>
  <c r="AO63" i="2" a="1"/>
  <c r="AO63" i="2" s="1"/>
  <c r="AO80" i="2" a="1"/>
  <c r="AO80" i="2" s="1"/>
  <c r="AO179" i="2" a="1"/>
  <c r="AO179" i="2" s="1"/>
  <c r="AO198" i="2" a="1"/>
  <c r="AO198" i="2" s="1"/>
  <c r="AO185" i="2" a="1"/>
  <c r="AO185" i="2" s="1"/>
  <c r="AO25" i="2" a="1"/>
  <c r="AO25" i="2" s="1"/>
  <c r="AO28" i="2" a="1"/>
  <c r="AO28" i="2" s="1"/>
  <c r="AO67" i="2" a="1"/>
  <c r="AO67" i="2" s="1"/>
  <c r="AO115" i="2" a="1"/>
  <c r="AO115" i="2" s="1"/>
  <c r="AO71" i="2" a="1"/>
  <c r="AO71" i="2" s="1"/>
  <c r="AO61" i="2" a="1"/>
  <c r="AO61" i="2" s="1"/>
  <c r="AO165" i="2" a="1"/>
  <c r="AO165" i="2" s="1"/>
  <c r="AO176" i="2" a="1"/>
  <c r="AO176" i="2" s="1"/>
  <c r="AO94" i="2" a="1"/>
  <c r="AO94" i="2" s="1"/>
  <c r="AO27" i="2" a="1"/>
  <c r="AO27" i="2" s="1"/>
  <c r="AO173" i="2" a="1"/>
  <c r="AO173" i="2" s="1"/>
  <c r="AO20" i="2" a="1"/>
  <c r="AO20" i="2" s="1"/>
  <c r="AO8" i="2" a="1"/>
  <c r="AO8" i="2" s="1"/>
  <c r="AO171" i="2" a="1"/>
  <c r="AO171" i="2" s="1"/>
  <c r="AO89" i="2" a="1"/>
  <c r="AO89" i="2" s="1"/>
  <c r="AO161" i="2" a="1"/>
  <c r="AO161" i="2" s="1"/>
  <c r="AO13" i="2" a="1"/>
  <c r="AO13" i="2" s="1"/>
  <c r="AO55" i="2" a="1"/>
  <c r="AO55" i="2" s="1"/>
  <c r="AO172" i="2" a="1"/>
  <c r="AO172" i="2" s="1"/>
  <c r="AO42" i="2" a="1"/>
  <c r="AO42" i="2" s="1"/>
  <c r="AO147" i="2" a="1"/>
  <c r="AO147" i="2" s="1"/>
  <c r="CQ121" i="2" a="1"/>
  <c r="CQ121" i="2" s="1"/>
  <c r="BG136" i="2" a="1"/>
  <c r="BG136" i="2" s="1"/>
  <c r="BG123" i="2" a="1"/>
  <c r="BG123" i="2" s="1"/>
  <c r="BG84" i="2" a="1"/>
  <c r="BG84" i="2" s="1"/>
  <c r="AO68" i="2" a="1"/>
  <c r="AO68" i="2" s="1"/>
  <c r="AO24" i="2" a="1"/>
  <c r="AO24" i="2" s="1"/>
  <c r="AO72" i="2" a="1"/>
  <c r="AO72" i="2" s="1"/>
  <c r="CQ97" i="2" a="1"/>
  <c r="CQ97" i="2" s="1"/>
  <c r="BG37" i="2" a="1"/>
  <c r="BG37" i="2" s="1"/>
  <c r="BG176" i="2" a="1"/>
  <c r="BG176" i="2" s="1"/>
  <c r="BG126" i="2" a="1"/>
  <c r="BG126" i="2" s="1"/>
  <c r="AO7" i="2" a="1"/>
  <c r="AO7" i="2" s="1"/>
  <c r="AP7" i="2" s="1"/>
  <c r="AO44" i="2" a="1"/>
  <c r="AO44" i="2" s="1"/>
  <c r="AO48" i="2" a="1"/>
  <c r="AO48" i="2" s="1"/>
  <c r="BG79" i="2" a="1"/>
  <c r="BG79" i="2" s="1"/>
  <c r="BG87" i="2" a="1"/>
  <c r="BG87" i="2" s="1"/>
  <c r="BG14" i="2" a="1"/>
  <c r="BG14" i="2" s="1"/>
  <c r="AO105" i="2" a="1"/>
  <c r="AO105" i="2" s="1"/>
  <c r="AO50" i="2" a="1"/>
  <c r="AO50" i="2" s="1"/>
  <c r="W162" i="2" a="1"/>
  <c r="W162" i="2" s="1"/>
  <c r="W31" i="2" a="1"/>
  <c r="W31" i="2" s="1"/>
  <c r="W99" i="2" a="1"/>
  <c r="W99" i="2" s="1"/>
  <c r="W163" i="2" a="1"/>
  <c r="W163" i="2" s="1"/>
  <c r="W14" i="2" a="1"/>
  <c r="W14" i="2" s="1"/>
  <c r="W101" i="2" a="1"/>
  <c r="W101" i="2" s="1"/>
  <c r="W45" i="2" a="1"/>
  <c r="W45" i="2" s="1"/>
  <c r="W116" i="2" a="1"/>
  <c r="W116" i="2" s="1"/>
  <c r="W152" i="2" a="1"/>
  <c r="W152" i="2" s="1"/>
  <c r="W117" i="2" a="1"/>
  <c r="W117" i="2" s="1"/>
  <c r="W176" i="2" a="1"/>
  <c r="W176" i="2" s="1"/>
  <c r="W178" i="2" a="1"/>
  <c r="W178" i="2" s="1"/>
  <c r="W190" i="2" a="1"/>
  <c r="W190" i="2" s="1"/>
  <c r="W158" i="2" a="1"/>
  <c r="W158" i="2" s="1"/>
  <c r="W167" i="2" a="1"/>
  <c r="W167" i="2" s="1"/>
  <c r="CQ122" i="2" a="1"/>
  <c r="CQ122" i="2" s="1"/>
  <c r="CQ101" i="2" a="1"/>
  <c r="CQ101" i="2" s="1"/>
  <c r="AO174" i="2" a="1"/>
  <c r="AO174" i="2" s="1"/>
  <c r="AO135" i="2" a="1"/>
  <c r="AO135" i="2" s="1"/>
  <c r="E203" i="2" a="1"/>
  <c r="E203" i="2" s="1"/>
  <c r="E121" i="2" a="1"/>
  <c r="E121" i="2" s="1"/>
  <c r="E99" i="2" a="1"/>
  <c r="E99" i="2" s="1"/>
  <c r="E94" i="2" a="1"/>
  <c r="E94" i="2" s="1"/>
  <c r="E138" i="2" a="1"/>
  <c r="E138" i="2" s="1"/>
  <c r="E114" i="2" a="1"/>
  <c r="E114" i="2" s="1"/>
  <c r="E177" i="2" a="1"/>
  <c r="E177" i="2" s="1"/>
  <c r="E148" i="2" a="1"/>
  <c r="E148" i="2" s="1"/>
  <c r="E132" i="2" a="1"/>
  <c r="E132" i="2" s="1"/>
  <c r="F132" i="2" s="1"/>
  <c r="E18" i="2" a="1"/>
  <c r="E18" i="2" s="1"/>
  <c r="E184" i="2" a="1"/>
  <c r="E184" i="2" s="1"/>
  <c r="E156" i="2" a="1"/>
  <c r="E156" i="2" s="1"/>
  <c r="E100" i="2" a="1"/>
  <c r="E100" i="2" s="1"/>
  <c r="AO200" i="2" a="1"/>
  <c r="AO200" i="2" s="1"/>
  <c r="AO41" i="2" a="1"/>
  <c r="AO41" i="2" s="1"/>
  <c r="BG65" i="2" a="1"/>
  <c r="BG65" i="2" s="1"/>
  <c r="BG129" i="2" a="1"/>
  <c r="BG129" i="2" s="1"/>
  <c r="BG144" i="2" a="1"/>
  <c r="BG144" i="2" s="1"/>
  <c r="AO83" i="2" a="1"/>
  <c r="AO83" i="2" s="1"/>
  <c r="CQ118" i="2" a="1"/>
  <c r="CQ118" i="2" s="1"/>
  <c r="AO202" i="2" a="1"/>
  <c r="AO202" i="2" s="1"/>
  <c r="AO196" i="2" a="1"/>
  <c r="AO196" i="2" s="1"/>
  <c r="BG51" i="2" a="1"/>
  <c r="BG51" i="2" s="1"/>
  <c r="BG61" i="2" a="1"/>
  <c r="BG61" i="2" s="1"/>
  <c r="BG132" i="2" a="1"/>
  <c r="BG132" i="2" s="1"/>
  <c r="AO133" i="2" a="1"/>
  <c r="AO133" i="2" s="1"/>
  <c r="CQ197" i="2" a="1"/>
  <c r="CQ197" i="2" s="1"/>
  <c r="CQ139" i="2" a="1"/>
  <c r="CQ139" i="2" s="1"/>
  <c r="BG18" i="2" a="1"/>
  <c r="BG18" i="2" s="1"/>
  <c r="BG175" i="2" a="1"/>
  <c r="BG175" i="2" s="1"/>
  <c r="BG135" i="2" a="1"/>
  <c r="BG135" i="2" s="1"/>
  <c r="CT6" i="2"/>
  <c r="CU6" i="2" s="1"/>
  <c r="AO23" i="2" a="1"/>
  <c r="AO23" i="2" s="1"/>
  <c r="CQ73" i="2" a="1"/>
  <c r="CQ73" i="2" s="1"/>
  <c r="W169" i="2" a="1"/>
  <c r="W169" i="2" s="1"/>
  <c r="W113" i="2" a="1"/>
  <c r="W113" i="2" s="1"/>
  <c r="W8" i="2" a="1"/>
  <c r="W8" i="2" s="1"/>
  <c r="W170" i="2" a="1"/>
  <c r="W170" i="2" s="1"/>
  <c r="W57" i="2" a="1"/>
  <c r="W57" i="2" s="1"/>
  <c r="X57" i="2" s="1"/>
  <c r="W160" i="2" a="1"/>
  <c r="W160" i="2" s="1"/>
  <c r="W192" i="2" a="1"/>
  <c r="W192" i="2" s="1"/>
  <c r="W95" i="2" a="1"/>
  <c r="W95" i="2" s="1"/>
  <c r="W104" i="2" a="1"/>
  <c r="W104" i="2" s="1"/>
  <c r="W37" i="2" a="1"/>
  <c r="W37" i="2" s="1"/>
  <c r="W125" i="2" a="1"/>
  <c r="W125" i="2" s="1"/>
  <c r="W121" i="2" a="1"/>
  <c r="W121" i="2" s="1"/>
  <c r="W150" i="2" a="1"/>
  <c r="W150" i="2" s="1"/>
  <c r="W188" i="2" a="1"/>
  <c r="W188" i="2" s="1"/>
  <c r="W138" i="2" a="1"/>
  <c r="W138" i="2" s="1"/>
  <c r="DE151" i="2"/>
  <c r="CM149" i="2"/>
  <c r="CJ150" i="2"/>
  <c r="S149" i="2"/>
  <c r="P150" i="2"/>
  <c r="BC149" i="2"/>
  <c r="AZ150" i="2"/>
  <c r="BU149" i="2"/>
  <c r="AK149" i="2"/>
  <c r="AH150" i="2"/>
  <c r="Y57" i="2" l="1"/>
  <c r="Z57" i="2" s="1"/>
  <c r="AA57" i="2" s="1"/>
  <c r="X58" i="2"/>
  <c r="G11" i="2"/>
  <c r="H11" i="2" s="1"/>
  <c r="I11" i="2" s="1"/>
  <c r="G132" i="2"/>
  <c r="H132" i="2" s="1"/>
  <c r="I132" i="2" s="1"/>
  <c r="F133" i="2"/>
  <c r="Y12" i="2"/>
  <c r="Z12" i="2" s="1"/>
  <c r="AA12" i="2" s="1"/>
  <c r="X13" i="2"/>
  <c r="Y13" i="2" s="1"/>
  <c r="Z13" i="2" s="1"/>
  <c r="AA13" i="2" s="1"/>
  <c r="CR8" i="2"/>
  <c r="CS7" i="2"/>
  <c r="CT7" i="2" s="1"/>
  <c r="CU7" i="2" s="1"/>
  <c r="BH8" i="2"/>
  <c r="BI7" i="2"/>
  <c r="BJ7" i="2" s="1"/>
  <c r="BK7" i="2" s="1"/>
  <c r="AQ7" i="2"/>
  <c r="AR7" i="2" s="1"/>
  <c r="AS7" i="2" s="1"/>
  <c r="AP8" i="2"/>
  <c r="BZ8" i="2"/>
  <c r="CA7" i="2"/>
  <c r="CB7" i="2" s="1"/>
  <c r="CC7" i="2" s="1"/>
  <c r="G187" i="2"/>
  <c r="H187" i="2" s="1"/>
  <c r="I187" i="2" s="1"/>
  <c r="F188" i="2"/>
  <c r="F13" i="2"/>
  <c r="G12" i="2"/>
  <c r="H12" i="2" s="1"/>
  <c r="I12" i="2" s="1"/>
  <c r="BC150" i="2"/>
  <c r="AZ151" i="2"/>
  <c r="S150" i="2"/>
  <c r="P151" i="2"/>
  <c r="CM150" i="2"/>
  <c r="CJ151" i="2"/>
  <c r="AK150" i="2"/>
  <c r="AH151" i="2"/>
  <c r="DE152" i="2"/>
  <c r="BU150" i="2"/>
  <c r="Y58" i="2" l="1"/>
  <c r="Z58" i="2" s="1"/>
  <c r="AA58" i="2" s="1"/>
  <c r="X59" i="2"/>
  <c r="G133" i="2"/>
  <c r="H133" i="2" s="1"/>
  <c r="I133" i="2" s="1"/>
  <c r="F134" i="2"/>
  <c r="X14" i="2"/>
  <c r="CR9" i="2"/>
  <c r="CS8" i="2"/>
  <c r="CT8" i="2" s="1"/>
  <c r="CU8" i="2" s="1"/>
  <c r="BH9" i="2"/>
  <c r="BI8" i="2"/>
  <c r="BJ8" i="2" s="1"/>
  <c r="BK8" i="2" s="1"/>
  <c r="G188" i="2"/>
  <c r="H188" i="2" s="1"/>
  <c r="I188" i="2" s="1"/>
  <c r="F189" i="2"/>
  <c r="G13" i="2"/>
  <c r="H13" i="2" s="1"/>
  <c r="I13" i="2" s="1"/>
  <c r="F14" i="2"/>
  <c r="CA8" i="2"/>
  <c r="CB8" i="2" s="1"/>
  <c r="CC8" i="2" s="1"/>
  <c r="BZ9" i="2"/>
  <c r="AP9" i="2"/>
  <c r="AQ8" i="2"/>
  <c r="AR8" i="2" s="1"/>
  <c r="AS8" i="2" s="1"/>
  <c r="AK151" i="2"/>
  <c r="AH152" i="2"/>
  <c r="CM151" i="2"/>
  <c r="CJ152" i="2"/>
  <c r="S151" i="2"/>
  <c r="P152" i="2"/>
  <c r="BU151" i="2"/>
  <c r="BC151" i="2"/>
  <c r="AZ152" i="2"/>
  <c r="DE153" i="2"/>
  <c r="Y59" i="2" l="1"/>
  <c r="Z59" i="2" s="1"/>
  <c r="AA59" i="2" s="1"/>
  <c r="X60" i="2"/>
  <c r="G134" i="2"/>
  <c r="H134" i="2" s="1"/>
  <c r="I134" i="2" s="1"/>
  <c r="F135" i="2"/>
  <c r="X15" i="2"/>
  <c r="Y14" i="2"/>
  <c r="Z14" i="2" s="1"/>
  <c r="AA14" i="2" s="1"/>
  <c r="CR10" i="2"/>
  <c r="CS9" i="2"/>
  <c r="CT9" i="2" s="1"/>
  <c r="CU9" i="2" s="1"/>
  <c r="BH10" i="2"/>
  <c r="BI9" i="2"/>
  <c r="BJ9" i="2" s="1"/>
  <c r="BK9" i="2" s="1"/>
  <c r="G189" i="2"/>
  <c r="H189" i="2" s="1"/>
  <c r="I189" i="2" s="1"/>
  <c r="F190" i="2"/>
  <c r="AQ9" i="2"/>
  <c r="AR9" i="2" s="1"/>
  <c r="AS9" i="2" s="1"/>
  <c r="AP10" i="2"/>
  <c r="BZ10" i="2"/>
  <c r="CA9" i="2"/>
  <c r="CB9" i="2" s="1"/>
  <c r="CC9" i="2" s="1"/>
  <c r="G14" i="2"/>
  <c r="H14" i="2" s="1"/>
  <c r="I14" i="2" s="1"/>
  <c r="F15" i="2"/>
  <c r="BU152" i="2"/>
  <c r="S152" i="2"/>
  <c r="P153" i="2"/>
  <c r="DE154" i="2"/>
  <c r="CM152" i="2"/>
  <c r="CJ153" i="2"/>
  <c r="AK152" i="2"/>
  <c r="AH153" i="2"/>
  <c r="BC152" i="2"/>
  <c r="AZ153" i="2"/>
  <c r="Y60" i="2" l="1"/>
  <c r="Z60" i="2" s="1"/>
  <c r="AA60" i="2" s="1"/>
  <c r="X61" i="2"/>
  <c r="G135" i="2"/>
  <c r="H135" i="2" s="1"/>
  <c r="I135" i="2" s="1"/>
  <c r="F136" i="2"/>
  <c r="Y15" i="2"/>
  <c r="Z15" i="2" s="1"/>
  <c r="AA15" i="2" s="1"/>
  <c r="X16" i="2"/>
  <c r="CR11" i="2"/>
  <c r="CS10" i="2"/>
  <c r="CT10" i="2" s="1"/>
  <c r="CU10" i="2" s="1"/>
  <c r="BH11" i="2"/>
  <c r="BI10" i="2"/>
  <c r="BJ10" i="2" s="1"/>
  <c r="BK10" i="2" s="1"/>
  <c r="F16" i="2"/>
  <c r="G15" i="2"/>
  <c r="H15" i="2" s="1"/>
  <c r="I15" i="2" s="1"/>
  <c r="CA10" i="2"/>
  <c r="CB10" i="2" s="1"/>
  <c r="CC10" i="2" s="1"/>
  <c r="BZ11" i="2"/>
  <c r="G190" i="2"/>
  <c r="H190" i="2" s="1"/>
  <c r="I190" i="2" s="1"/>
  <c r="F191" i="2"/>
  <c r="AP11" i="2"/>
  <c r="AQ10" i="2"/>
  <c r="AR10" i="2" s="1"/>
  <c r="AS10" i="2" s="1"/>
  <c r="DE155" i="2"/>
  <c r="BC153" i="2"/>
  <c r="AZ154" i="2"/>
  <c r="S153" i="2"/>
  <c r="P154" i="2"/>
  <c r="AK153" i="2"/>
  <c r="AH154" i="2"/>
  <c r="CM153" i="2"/>
  <c r="CJ154" i="2"/>
  <c r="BU153" i="2"/>
  <c r="Y61" i="2" l="1"/>
  <c r="Z61" i="2" s="1"/>
  <c r="AA61" i="2" s="1"/>
  <c r="X62" i="2"/>
  <c r="G136" i="2"/>
  <c r="H136" i="2" s="1"/>
  <c r="I136" i="2" s="1"/>
  <c r="F137" i="2"/>
  <c r="X17" i="2"/>
  <c r="Y16" i="2"/>
  <c r="Z16" i="2" s="1"/>
  <c r="AA16" i="2" s="1"/>
  <c r="CR12" i="2"/>
  <c r="CS11" i="2"/>
  <c r="CT11" i="2" s="1"/>
  <c r="CU11" i="2" s="1"/>
  <c r="BH12" i="2"/>
  <c r="BI11" i="2"/>
  <c r="BJ11" i="2" s="1"/>
  <c r="BK11" i="2" s="1"/>
  <c r="F17" i="2"/>
  <c r="G16" i="2"/>
  <c r="H16" i="2" s="1"/>
  <c r="I16" i="2" s="1"/>
  <c r="AP12" i="2"/>
  <c r="AQ11" i="2"/>
  <c r="AR11" i="2" s="1"/>
  <c r="AS11" i="2" s="1"/>
  <c r="G191" i="2"/>
  <c r="H191" i="2" s="1"/>
  <c r="I191" i="2" s="1"/>
  <c r="F192" i="2"/>
  <c r="BZ12" i="2"/>
  <c r="CA11" i="2"/>
  <c r="CB11" i="2" s="1"/>
  <c r="CC11" i="2" s="1"/>
  <c r="AK154" i="2"/>
  <c r="AH155" i="2"/>
  <c r="S154" i="2"/>
  <c r="P155" i="2"/>
  <c r="BU154" i="2"/>
  <c r="BC154" i="2"/>
  <c r="AZ155" i="2"/>
  <c r="DE156" i="2"/>
  <c r="CM154" i="2"/>
  <c r="CJ155" i="2"/>
  <c r="Y62" i="2" l="1"/>
  <c r="Z62" i="2" s="1"/>
  <c r="AA62" i="2" s="1"/>
  <c r="X63" i="2"/>
  <c r="F138" i="2"/>
  <c r="G137" i="2"/>
  <c r="H137" i="2" s="1"/>
  <c r="I137" i="2" s="1"/>
  <c r="X18" i="2"/>
  <c r="Y17" i="2"/>
  <c r="Z17" i="2" s="1"/>
  <c r="AA17" i="2" s="1"/>
  <c r="CR13" i="2"/>
  <c r="CS12" i="2"/>
  <c r="CT12" i="2" s="1"/>
  <c r="CU12" i="2" s="1"/>
  <c r="BH13" i="2"/>
  <c r="BI12" i="2"/>
  <c r="BJ12" i="2" s="1"/>
  <c r="BK12" i="2" s="1"/>
  <c r="G192" i="2"/>
  <c r="H192" i="2" s="1"/>
  <c r="I192" i="2" s="1"/>
  <c r="F193" i="2"/>
  <c r="AQ12" i="2"/>
  <c r="AR12" i="2" s="1"/>
  <c r="AS12" i="2" s="1"/>
  <c r="AP13" i="2"/>
  <c r="CA12" i="2"/>
  <c r="CB12" i="2" s="1"/>
  <c r="CC12" i="2" s="1"/>
  <c r="BZ13" i="2"/>
  <c r="F18" i="2"/>
  <c r="G17" i="2"/>
  <c r="H17" i="2" s="1"/>
  <c r="I17" i="2" s="1"/>
  <c r="BU155" i="2"/>
  <c r="CJ156" i="2"/>
  <c r="CM155" i="2"/>
  <c r="S155" i="2"/>
  <c r="P156" i="2"/>
  <c r="BC155" i="2"/>
  <c r="AZ156" i="2"/>
  <c r="AK155" i="2"/>
  <c r="AH156" i="2"/>
  <c r="DE157" i="2"/>
  <c r="Y63" i="2" l="1"/>
  <c r="Z63" i="2" s="1"/>
  <c r="AA63" i="2" s="1"/>
  <c r="X64" i="2"/>
  <c r="F139" i="2"/>
  <c r="G138" i="2"/>
  <c r="H138" i="2" s="1"/>
  <c r="I138" i="2" s="1"/>
  <c r="X19" i="2"/>
  <c r="Y18" i="2"/>
  <c r="Z18" i="2" s="1"/>
  <c r="AA18" i="2" s="1"/>
  <c r="CR14" i="2"/>
  <c r="CS13" i="2"/>
  <c r="CT13" i="2" s="1"/>
  <c r="CU13" i="2" s="1"/>
  <c r="BH14" i="2"/>
  <c r="BI13" i="2"/>
  <c r="BJ13" i="2" s="1"/>
  <c r="BK13" i="2" s="1"/>
  <c r="F19" i="2"/>
  <c r="G18" i="2"/>
  <c r="H18" i="2" s="1"/>
  <c r="I18" i="2" s="1"/>
  <c r="BZ14" i="2"/>
  <c r="CA13" i="2"/>
  <c r="CB13" i="2" s="1"/>
  <c r="CC13" i="2" s="1"/>
  <c r="G193" i="2"/>
  <c r="H193" i="2" s="1"/>
  <c r="I193" i="2" s="1"/>
  <c r="F194" i="2"/>
  <c r="AQ13" i="2"/>
  <c r="AR13" i="2" s="1"/>
  <c r="AS13" i="2" s="1"/>
  <c r="AP14" i="2"/>
  <c r="BC156" i="2"/>
  <c r="AZ157" i="2"/>
  <c r="S156" i="2"/>
  <c r="P157" i="2"/>
  <c r="DE158" i="2"/>
  <c r="CM156" i="2"/>
  <c r="CJ157" i="2"/>
  <c r="AK156" i="2"/>
  <c r="AH157" i="2"/>
  <c r="BU156" i="2"/>
  <c r="X65" i="2" l="1"/>
  <c r="Y64" i="2"/>
  <c r="Z64" i="2" s="1"/>
  <c r="AA64" i="2" s="1"/>
  <c r="F140" i="2"/>
  <c r="G139" i="2"/>
  <c r="H139" i="2" s="1"/>
  <c r="I139" i="2" s="1"/>
  <c r="Y19" i="2"/>
  <c r="Z19" i="2" s="1"/>
  <c r="AA19" i="2" s="1"/>
  <c r="X20" i="2"/>
  <c r="CR15" i="2"/>
  <c r="CS14" i="2"/>
  <c r="CT14" i="2" s="1"/>
  <c r="CU14" i="2" s="1"/>
  <c r="BH15" i="2"/>
  <c r="BI14" i="2"/>
  <c r="BJ14" i="2" s="1"/>
  <c r="BK14" i="2" s="1"/>
  <c r="G19" i="2"/>
  <c r="H19" i="2" s="1"/>
  <c r="I19" i="2" s="1"/>
  <c r="F20" i="2"/>
  <c r="G194" i="2"/>
  <c r="H194" i="2" s="1"/>
  <c r="I194" i="2" s="1"/>
  <c r="F195" i="2"/>
  <c r="CA14" i="2"/>
  <c r="CB14" i="2" s="1"/>
  <c r="CC14" i="2" s="1"/>
  <c r="BZ15" i="2"/>
  <c r="AQ14" i="2"/>
  <c r="AR14" i="2" s="1"/>
  <c r="AS14" i="2" s="1"/>
  <c r="AP15" i="2"/>
  <c r="CJ158" i="2"/>
  <c r="CM157" i="2"/>
  <c r="DE159" i="2"/>
  <c r="P158" i="2"/>
  <c r="S157" i="2"/>
  <c r="BU157" i="2"/>
  <c r="BC157" i="2"/>
  <c r="AZ158" i="2"/>
  <c r="AK157" i="2"/>
  <c r="AH158" i="2"/>
  <c r="Y65" i="2" l="1"/>
  <c r="Z65" i="2" s="1"/>
  <c r="AA65" i="2" s="1"/>
  <c r="X66" i="2"/>
  <c r="G140" i="2"/>
  <c r="H140" i="2" s="1"/>
  <c r="I140" i="2" s="1"/>
  <c r="F141" i="2"/>
  <c r="Y20" i="2"/>
  <c r="Z20" i="2" s="1"/>
  <c r="AA20" i="2" s="1"/>
  <c r="X21" i="2"/>
  <c r="CR16" i="2"/>
  <c r="CS15" i="2"/>
  <c r="CT15" i="2" s="1"/>
  <c r="CU15" i="2" s="1"/>
  <c r="BH16" i="2"/>
  <c r="BI15" i="2"/>
  <c r="BJ15" i="2" s="1"/>
  <c r="BK15" i="2" s="1"/>
  <c r="AP16" i="2"/>
  <c r="AQ15" i="2"/>
  <c r="AR15" i="2" s="1"/>
  <c r="AS15" i="2" s="1"/>
  <c r="F21" i="2"/>
  <c r="G20" i="2"/>
  <c r="H20" i="2" s="1"/>
  <c r="I20" i="2" s="1"/>
  <c r="CA15" i="2"/>
  <c r="CB15" i="2" s="1"/>
  <c r="CC15" i="2" s="1"/>
  <c r="BZ16" i="2"/>
  <c r="G195" i="2"/>
  <c r="H195" i="2" s="1"/>
  <c r="I195" i="2" s="1"/>
  <c r="F196" i="2"/>
  <c r="BU158" i="2"/>
  <c r="S158" i="2"/>
  <c r="P159" i="2"/>
  <c r="AK158" i="2"/>
  <c r="AH159" i="2"/>
  <c r="DE160" i="2"/>
  <c r="BC158" i="2"/>
  <c r="AZ159" i="2"/>
  <c r="CM158" i="2"/>
  <c r="CJ159" i="2"/>
  <c r="Y66" i="2" l="1"/>
  <c r="Z66" i="2" s="1"/>
  <c r="AA66" i="2" s="1"/>
  <c r="X67" i="2"/>
  <c r="G141" i="2"/>
  <c r="H141" i="2" s="1"/>
  <c r="I141" i="2" s="1"/>
  <c r="F142" i="2"/>
  <c r="Y21" i="2"/>
  <c r="Z21" i="2" s="1"/>
  <c r="AA21" i="2" s="1"/>
  <c r="X22" i="2"/>
  <c r="CR17" i="2"/>
  <c r="CS16" i="2"/>
  <c r="CT16" i="2" s="1"/>
  <c r="CU16" i="2" s="1"/>
  <c r="BH17" i="2"/>
  <c r="BI16" i="2"/>
  <c r="BJ16" i="2" s="1"/>
  <c r="BK16" i="2" s="1"/>
  <c r="F22" i="2"/>
  <c r="G21" i="2"/>
  <c r="H21" i="2" s="1"/>
  <c r="I21" i="2" s="1"/>
  <c r="BZ17" i="2"/>
  <c r="CA16" i="2"/>
  <c r="CB16" i="2" s="1"/>
  <c r="CC16" i="2" s="1"/>
  <c r="AQ16" i="2"/>
  <c r="AR16" i="2" s="1"/>
  <c r="AS16" i="2" s="1"/>
  <c r="AP17" i="2"/>
  <c r="G196" i="2"/>
  <c r="H196" i="2" s="1"/>
  <c r="I196" i="2" s="1"/>
  <c r="F197" i="2"/>
  <c r="AK159" i="2"/>
  <c r="AH160" i="2"/>
  <c r="S159" i="2"/>
  <c r="P160" i="2"/>
  <c r="CM159" i="2"/>
  <c r="CJ160" i="2"/>
  <c r="DE161" i="2"/>
  <c r="BU159" i="2"/>
  <c r="BC159" i="2"/>
  <c r="AZ160" i="2"/>
  <c r="Y67" i="2" l="1"/>
  <c r="Z67" i="2" s="1"/>
  <c r="AA67" i="2" s="1"/>
  <c r="X68" i="2"/>
  <c r="G142" i="2"/>
  <c r="H142" i="2" s="1"/>
  <c r="I142" i="2" s="1"/>
  <c r="F143" i="2"/>
  <c r="X23" i="2"/>
  <c r="Y22" i="2"/>
  <c r="Z22" i="2" s="1"/>
  <c r="AA22" i="2" s="1"/>
  <c r="CR18" i="2"/>
  <c r="CS17" i="2"/>
  <c r="CT17" i="2" s="1"/>
  <c r="CU17" i="2" s="1"/>
  <c r="BH18" i="2"/>
  <c r="BI17" i="2"/>
  <c r="BJ17" i="2" s="1"/>
  <c r="BK17" i="2" s="1"/>
  <c r="AP18" i="2"/>
  <c r="AQ17" i="2"/>
  <c r="AR17" i="2" s="1"/>
  <c r="AS17" i="2" s="1"/>
  <c r="BZ18" i="2"/>
  <c r="CA17" i="2"/>
  <c r="CB17" i="2" s="1"/>
  <c r="CC17" i="2" s="1"/>
  <c r="G197" i="2"/>
  <c r="H197" i="2" s="1"/>
  <c r="I197" i="2" s="1"/>
  <c r="F198" i="2"/>
  <c r="G22" i="2"/>
  <c r="H22" i="2" s="1"/>
  <c r="I22" i="2" s="1"/>
  <c r="F23" i="2"/>
  <c r="DE162" i="2"/>
  <c r="CM160" i="2"/>
  <c r="CJ161" i="2"/>
  <c r="S160" i="2"/>
  <c r="P161" i="2"/>
  <c r="BC160" i="2"/>
  <c r="AZ161" i="2"/>
  <c r="AK160" i="2"/>
  <c r="AH161" i="2"/>
  <c r="BU160" i="2"/>
  <c r="X69" i="2" l="1"/>
  <c r="Y68" i="2"/>
  <c r="Z68" i="2" s="1"/>
  <c r="AA68" i="2" s="1"/>
  <c r="G143" i="2"/>
  <c r="H143" i="2" s="1"/>
  <c r="I143" i="2" s="1"/>
  <c r="F144" i="2"/>
  <c r="X24" i="2"/>
  <c r="Y23" i="2"/>
  <c r="Z23" i="2" s="1"/>
  <c r="AA23" i="2" s="1"/>
  <c r="CR19" i="2"/>
  <c r="CS18" i="2"/>
  <c r="CT18" i="2" s="1"/>
  <c r="CU18" i="2" s="1"/>
  <c r="BH19" i="2"/>
  <c r="BI18" i="2"/>
  <c r="BJ18" i="2" s="1"/>
  <c r="BK18" i="2" s="1"/>
  <c r="G23" i="2"/>
  <c r="H23" i="2" s="1"/>
  <c r="I23" i="2" s="1"/>
  <c r="F24" i="2"/>
  <c r="G198" i="2"/>
  <c r="H198" i="2" s="1"/>
  <c r="I198" i="2" s="1"/>
  <c r="F199" i="2"/>
  <c r="CA18" i="2"/>
  <c r="CB18" i="2" s="1"/>
  <c r="CC18" i="2" s="1"/>
  <c r="BZ19" i="2"/>
  <c r="AQ18" i="2"/>
  <c r="AR18" i="2" s="1"/>
  <c r="AS18" i="2" s="1"/>
  <c r="AP19" i="2"/>
  <c r="BC161" i="2"/>
  <c r="AZ162" i="2"/>
  <c r="S161" i="2"/>
  <c r="P162" i="2"/>
  <c r="CM161" i="2"/>
  <c r="CJ162" i="2"/>
  <c r="BU161" i="2"/>
  <c r="DE163" i="2"/>
  <c r="AK161" i="2"/>
  <c r="AH162" i="2"/>
  <c r="Y69" i="2" l="1"/>
  <c r="Z69" i="2" s="1"/>
  <c r="AA69" i="2" s="1"/>
  <c r="X70" i="2"/>
  <c r="F145" i="2"/>
  <c r="G144" i="2"/>
  <c r="H144" i="2" s="1"/>
  <c r="I144" i="2" s="1"/>
  <c r="X25" i="2"/>
  <c r="Y24" i="2"/>
  <c r="Z24" i="2" s="1"/>
  <c r="AA24" i="2" s="1"/>
  <c r="CR20" i="2"/>
  <c r="CS19" i="2"/>
  <c r="CT19" i="2" s="1"/>
  <c r="CU19" i="2" s="1"/>
  <c r="BH20" i="2"/>
  <c r="BI19" i="2"/>
  <c r="BJ19" i="2" s="1"/>
  <c r="BK19" i="2" s="1"/>
  <c r="AP20" i="2"/>
  <c r="AQ19" i="2"/>
  <c r="AR19" i="2" s="1"/>
  <c r="AS19" i="2" s="1"/>
  <c r="G199" i="2"/>
  <c r="H199" i="2" s="1"/>
  <c r="I199" i="2" s="1"/>
  <c r="F200" i="2"/>
  <c r="G24" i="2"/>
  <c r="H24" i="2" s="1"/>
  <c r="I24" i="2" s="1"/>
  <c r="F25" i="2"/>
  <c r="CA19" i="2"/>
  <c r="CB19" i="2" s="1"/>
  <c r="CC19" i="2" s="1"/>
  <c r="BZ20" i="2"/>
  <c r="BU162" i="2"/>
  <c r="CM162" i="2"/>
  <c r="CJ163" i="2"/>
  <c r="S162" i="2"/>
  <c r="P163" i="2"/>
  <c r="AK162" i="2"/>
  <c r="AH163" i="2"/>
  <c r="BC162" i="2"/>
  <c r="AZ163" i="2"/>
  <c r="DE164" i="2"/>
  <c r="X71" i="2" l="1"/>
  <c r="Y70" i="2"/>
  <c r="Z70" i="2" s="1"/>
  <c r="AA70" i="2" s="1"/>
  <c r="G145" i="2"/>
  <c r="H145" i="2" s="1"/>
  <c r="I145" i="2" s="1"/>
  <c r="F146" i="2"/>
  <c r="X26" i="2"/>
  <c r="Y25" i="2"/>
  <c r="Z25" i="2" s="1"/>
  <c r="AA25" i="2" s="1"/>
  <c r="CR21" i="2"/>
  <c r="CS20" i="2"/>
  <c r="CT20" i="2" s="1"/>
  <c r="CU20" i="2" s="1"/>
  <c r="BH21" i="2"/>
  <c r="BI20" i="2"/>
  <c r="BJ20" i="2" s="1"/>
  <c r="BK20" i="2" s="1"/>
  <c r="CA20" i="2"/>
  <c r="CB20" i="2" s="1"/>
  <c r="CC20" i="2" s="1"/>
  <c r="BZ21" i="2"/>
  <c r="AQ20" i="2"/>
  <c r="AR20" i="2" s="1"/>
  <c r="AS20" i="2" s="1"/>
  <c r="AP21" i="2"/>
  <c r="G25" i="2"/>
  <c r="H25" i="2" s="1"/>
  <c r="I25" i="2" s="1"/>
  <c r="F26" i="2"/>
  <c r="G200" i="2"/>
  <c r="H200" i="2" s="1"/>
  <c r="I200" i="2" s="1"/>
  <c r="F201" i="2"/>
  <c r="S163" i="2"/>
  <c r="P164" i="2"/>
  <c r="CM163" i="2"/>
  <c r="CJ164" i="2"/>
  <c r="DE165" i="2"/>
  <c r="AK163" i="2"/>
  <c r="AH164" i="2"/>
  <c r="BU163" i="2"/>
  <c r="BC163" i="2"/>
  <c r="AZ164" i="2"/>
  <c r="X72" i="2" l="1"/>
  <c r="Y71" i="2"/>
  <c r="Z71" i="2" s="1"/>
  <c r="AA71" i="2" s="1"/>
  <c r="G146" i="2"/>
  <c r="H146" i="2" s="1"/>
  <c r="I146" i="2" s="1"/>
  <c r="F147" i="2"/>
  <c r="X27" i="2"/>
  <c r="Y26" i="2"/>
  <c r="Z26" i="2" s="1"/>
  <c r="AA26" i="2" s="1"/>
  <c r="CR22" i="2"/>
  <c r="CS21" i="2"/>
  <c r="CT21" i="2" s="1"/>
  <c r="CU21" i="2" s="1"/>
  <c r="BH22" i="2"/>
  <c r="BI21" i="2"/>
  <c r="BJ21" i="2" s="1"/>
  <c r="BK21" i="2" s="1"/>
  <c r="BZ22" i="2"/>
  <c r="CA21" i="2"/>
  <c r="CB21" i="2" s="1"/>
  <c r="CC21" i="2" s="1"/>
  <c r="G201" i="2"/>
  <c r="H201" i="2" s="1"/>
  <c r="I201" i="2" s="1"/>
  <c r="F202" i="2"/>
  <c r="F27" i="2"/>
  <c r="G26" i="2"/>
  <c r="H26" i="2" s="1"/>
  <c r="I26" i="2" s="1"/>
  <c r="AQ21" i="2"/>
  <c r="AR21" i="2" s="1"/>
  <c r="AS21" i="2" s="1"/>
  <c r="AP22" i="2"/>
  <c r="AK164" i="2"/>
  <c r="AH165" i="2"/>
  <c r="DE166" i="2"/>
  <c r="CM164" i="2"/>
  <c r="CJ165" i="2"/>
  <c r="BC164" i="2"/>
  <c r="AZ165" i="2"/>
  <c r="S164" i="2"/>
  <c r="P165" i="2"/>
  <c r="BU164" i="2"/>
  <c r="X73" i="2" l="1"/>
  <c r="Y72" i="2"/>
  <c r="Z72" i="2" s="1"/>
  <c r="AA72" i="2" s="1"/>
  <c r="G147" i="2"/>
  <c r="H147" i="2" s="1"/>
  <c r="I147" i="2" s="1"/>
  <c r="F148" i="2"/>
  <c r="X28" i="2"/>
  <c r="Y27" i="2"/>
  <c r="Z27" i="2" s="1"/>
  <c r="AA27" i="2" s="1"/>
  <c r="CR23" i="2"/>
  <c r="CS22" i="2"/>
  <c r="CT22" i="2" s="1"/>
  <c r="CU22" i="2" s="1"/>
  <c r="BH23" i="2"/>
  <c r="BI22" i="2"/>
  <c r="BJ22" i="2" s="1"/>
  <c r="BK22" i="2" s="1"/>
  <c r="BL11" i="2"/>
  <c r="BL19" i="2"/>
  <c r="BL27" i="2"/>
  <c r="BL35" i="2"/>
  <c r="BL43" i="2"/>
  <c r="BL51" i="2"/>
  <c r="BL59" i="2"/>
  <c r="BL67" i="2"/>
  <c r="BL75" i="2"/>
  <c r="BL83" i="2"/>
  <c r="BL91" i="2"/>
  <c r="BL99" i="2"/>
  <c r="BL107" i="2"/>
  <c r="BL115" i="2"/>
  <c r="BL123" i="2"/>
  <c r="BL131" i="2"/>
  <c r="BL139" i="2"/>
  <c r="BL147" i="2"/>
  <c r="BL155" i="2"/>
  <c r="BL163" i="2"/>
  <c r="BL171" i="2"/>
  <c r="BL179" i="2"/>
  <c r="BL187" i="2"/>
  <c r="BL195" i="2"/>
  <c r="BL203" i="2"/>
  <c r="BL4" i="2"/>
  <c r="BL12" i="2"/>
  <c r="BL20" i="2"/>
  <c r="BL28" i="2"/>
  <c r="BL36" i="2"/>
  <c r="BL44" i="2"/>
  <c r="BL52" i="2"/>
  <c r="BL60" i="2"/>
  <c r="BL68" i="2"/>
  <c r="BL76" i="2"/>
  <c r="BL84" i="2"/>
  <c r="BL92" i="2"/>
  <c r="BL100" i="2"/>
  <c r="BL108" i="2"/>
  <c r="BL116" i="2"/>
  <c r="BL124" i="2"/>
  <c r="BL132" i="2"/>
  <c r="BL140" i="2"/>
  <c r="BL148" i="2"/>
  <c r="BL156" i="2"/>
  <c r="BL164" i="2"/>
  <c r="BL172" i="2"/>
  <c r="BL180" i="2"/>
  <c r="BL188" i="2"/>
  <c r="BL196" i="2"/>
  <c r="BL3" i="2"/>
  <c r="D7" i="4" s="1"/>
  <c r="BL5" i="2"/>
  <c r="BL13" i="2"/>
  <c r="BL21" i="2"/>
  <c r="BL29" i="2"/>
  <c r="BL37" i="2"/>
  <c r="BL45" i="2"/>
  <c r="BL53" i="2"/>
  <c r="BL61" i="2"/>
  <c r="BL69" i="2"/>
  <c r="BL77" i="2"/>
  <c r="BL85" i="2"/>
  <c r="BL93" i="2"/>
  <c r="BL101" i="2"/>
  <c r="BL109" i="2"/>
  <c r="BL117" i="2"/>
  <c r="BL125" i="2"/>
  <c r="BL133" i="2"/>
  <c r="BL141" i="2"/>
  <c r="BL149" i="2"/>
  <c r="BL157" i="2"/>
  <c r="BL165" i="2"/>
  <c r="BL173" i="2"/>
  <c r="BL181" i="2"/>
  <c r="BL189" i="2"/>
  <c r="BL197" i="2"/>
  <c r="BL6" i="2"/>
  <c r="BL14" i="2"/>
  <c r="BL22" i="2"/>
  <c r="BL30" i="2"/>
  <c r="BL38" i="2"/>
  <c r="BL46" i="2"/>
  <c r="BL54" i="2"/>
  <c r="BL62" i="2"/>
  <c r="BL70" i="2"/>
  <c r="BL78" i="2"/>
  <c r="BL86" i="2"/>
  <c r="BL94" i="2"/>
  <c r="BL102" i="2"/>
  <c r="BL110" i="2"/>
  <c r="BL118" i="2"/>
  <c r="BL126" i="2"/>
  <c r="BL134" i="2"/>
  <c r="BL142" i="2"/>
  <c r="BL150" i="2"/>
  <c r="BL158" i="2"/>
  <c r="BL166" i="2"/>
  <c r="BL174" i="2"/>
  <c r="BL182" i="2"/>
  <c r="BL190" i="2"/>
  <c r="BL198" i="2"/>
  <c r="BL7" i="2"/>
  <c r="BL15" i="2"/>
  <c r="BL23" i="2"/>
  <c r="BL31" i="2"/>
  <c r="BL39" i="2"/>
  <c r="BL47" i="2"/>
  <c r="BL55" i="2"/>
  <c r="BL63" i="2"/>
  <c r="BL71" i="2"/>
  <c r="BL79" i="2"/>
  <c r="BL87" i="2"/>
  <c r="BL95" i="2"/>
  <c r="BL103" i="2"/>
  <c r="BL111" i="2"/>
  <c r="BL119" i="2"/>
  <c r="BL127" i="2"/>
  <c r="BL135" i="2"/>
  <c r="BL143" i="2"/>
  <c r="BL151" i="2"/>
  <c r="BL159" i="2"/>
  <c r="BL167" i="2"/>
  <c r="BL175" i="2"/>
  <c r="BL183" i="2"/>
  <c r="BL191" i="2"/>
  <c r="BL199" i="2"/>
  <c r="BL9" i="2"/>
  <c r="BL25" i="2"/>
  <c r="BL41" i="2"/>
  <c r="BL57" i="2"/>
  <c r="BL73" i="2"/>
  <c r="BL89" i="2"/>
  <c r="BL105" i="2"/>
  <c r="BL121" i="2"/>
  <c r="BL137" i="2"/>
  <c r="BL153" i="2"/>
  <c r="BL169" i="2"/>
  <c r="BL185" i="2"/>
  <c r="BL201" i="2"/>
  <c r="BL8" i="2"/>
  <c r="BL16" i="2"/>
  <c r="BL24" i="2"/>
  <c r="BL32" i="2"/>
  <c r="BL40" i="2"/>
  <c r="BL48" i="2"/>
  <c r="BL56" i="2"/>
  <c r="BL64" i="2"/>
  <c r="BL72" i="2"/>
  <c r="BL80" i="2"/>
  <c r="BL88" i="2"/>
  <c r="BL96" i="2"/>
  <c r="BL104" i="2"/>
  <c r="BL112" i="2"/>
  <c r="BL120" i="2"/>
  <c r="BL128" i="2"/>
  <c r="BL136" i="2"/>
  <c r="BL144" i="2"/>
  <c r="BL152" i="2"/>
  <c r="BL160" i="2"/>
  <c r="BL168" i="2"/>
  <c r="BL176" i="2"/>
  <c r="BL184" i="2"/>
  <c r="BL192" i="2"/>
  <c r="BL200" i="2"/>
  <c r="BL17" i="2"/>
  <c r="BL33" i="2"/>
  <c r="BL49" i="2"/>
  <c r="BL65" i="2"/>
  <c r="BL81" i="2"/>
  <c r="BL97" i="2"/>
  <c r="BL113" i="2"/>
  <c r="BL129" i="2"/>
  <c r="BL145" i="2"/>
  <c r="BL161" i="2"/>
  <c r="BL177" i="2"/>
  <c r="BL193" i="2"/>
  <c r="BL10" i="2"/>
  <c r="BL18" i="2"/>
  <c r="BL26" i="2"/>
  <c r="BL34" i="2"/>
  <c r="BL42" i="2"/>
  <c r="BL50" i="2"/>
  <c r="BL58" i="2"/>
  <c r="BL66" i="2"/>
  <c r="BL74" i="2"/>
  <c r="BL82" i="2"/>
  <c r="BL90" i="2"/>
  <c r="BL98" i="2"/>
  <c r="BL106" i="2"/>
  <c r="BL114" i="2"/>
  <c r="BL122" i="2"/>
  <c r="BL130" i="2"/>
  <c r="BL138" i="2"/>
  <c r="BL146" i="2"/>
  <c r="BL154" i="2"/>
  <c r="BL162" i="2"/>
  <c r="BL170" i="2"/>
  <c r="BL178" i="2"/>
  <c r="BL186" i="2"/>
  <c r="BL194" i="2"/>
  <c r="BL202" i="2"/>
  <c r="AQ22" i="2"/>
  <c r="AR22" i="2" s="1"/>
  <c r="AS22" i="2" s="1"/>
  <c r="AP23" i="2"/>
  <c r="G27" i="2"/>
  <c r="H27" i="2" s="1"/>
  <c r="I27" i="2" s="1"/>
  <c r="F28" i="2"/>
  <c r="G202" i="2"/>
  <c r="H202" i="2" s="1"/>
  <c r="I202" i="2" s="1"/>
  <c r="F203" i="2"/>
  <c r="G203" i="2" s="1"/>
  <c r="H203" i="2" s="1"/>
  <c r="I203" i="2" s="1"/>
  <c r="CA22" i="2"/>
  <c r="CB22" i="2" s="1"/>
  <c r="CC22" i="2" s="1"/>
  <c r="BZ23" i="2"/>
  <c r="BC165" i="2"/>
  <c r="AZ166" i="2"/>
  <c r="CJ166" i="2"/>
  <c r="CM165" i="2"/>
  <c r="DE167" i="2"/>
  <c r="BU165" i="2"/>
  <c r="AK165" i="2"/>
  <c r="AH166" i="2"/>
  <c r="S165" i="2"/>
  <c r="P166" i="2"/>
  <c r="X74" i="2" l="1"/>
  <c r="Y73" i="2"/>
  <c r="Z73" i="2" s="1"/>
  <c r="AA73" i="2" s="1"/>
  <c r="G28" i="2"/>
  <c r="H28" i="2" s="1"/>
  <c r="I28" i="2" s="1"/>
  <c r="F29" i="2"/>
  <c r="G148" i="2"/>
  <c r="H148" i="2" s="1"/>
  <c r="I148" i="2" s="1"/>
  <c r="F149" i="2"/>
  <c r="Y28" i="2"/>
  <c r="Z28" i="2" s="1"/>
  <c r="AA28" i="2" s="1"/>
  <c r="X29" i="2"/>
  <c r="CS23" i="2"/>
  <c r="CT23" i="2" s="1"/>
  <c r="CU23" i="2" s="1"/>
  <c r="CR24" i="2"/>
  <c r="BH24" i="2"/>
  <c r="BI23" i="2"/>
  <c r="BJ23" i="2" s="1"/>
  <c r="BK23" i="2" s="1"/>
  <c r="CA23" i="2"/>
  <c r="CB23" i="2" s="1"/>
  <c r="CC23" i="2" s="1"/>
  <c r="BZ24" i="2"/>
  <c r="AP24" i="2"/>
  <c r="AQ23" i="2"/>
  <c r="AR23" i="2" s="1"/>
  <c r="AS23" i="2" s="1"/>
  <c r="BU166" i="2"/>
  <c r="DE168" i="2"/>
  <c r="S166" i="2"/>
  <c r="P167" i="2"/>
  <c r="CM166" i="2"/>
  <c r="CJ167" i="2"/>
  <c r="BC166" i="2"/>
  <c r="AZ167" i="2"/>
  <c r="AK166" i="2"/>
  <c r="AH167" i="2"/>
  <c r="X75" i="2" l="1"/>
  <c r="Y74" i="2"/>
  <c r="Z74" i="2" s="1"/>
  <c r="AA74" i="2" s="1"/>
  <c r="CV20" i="2"/>
  <c r="CV84" i="2"/>
  <c r="CV148" i="2"/>
  <c r="CV5" i="2"/>
  <c r="CV69" i="2"/>
  <c r="CV133" i="2"/>
  <c r="CV197" i="2"/>
  <c r="CV62" i="2"/>
  <c r="CV126" i="2"/>
  <c r="CV190" i="2"/>
  <c r="CV55" i="2"/>
  <c r="CV119" i="2"/>
  <c r="CV183" i="2"/>
  <c r="CV48" i="2"/>
  <c r="CV112" i="2"/>
  <c r="CV176" i="2"/>
  <c r="CV9" i="2"/>
  <c r="CV73" i="2"/>
  <c r="CV137" i="2"/>
  <c r="CV201" i="2"/>
  <c r="CV74" i="2"/>
  <c r="CV138" i="2"/>
  <c r="CV27" i="2"/>
  <c r="CV91" i="2"/>
  <c r="CV155" i="2"/>
  <c r="CV76" i="2"/>
  <c r="CV19" i="2"/>
  <c r="CV28" i="2"/>
  <c r="CV92" i="2"/>
  <c r="CV156" i="2"/>
  <c r="CV13" i="2"/>
  <c r="CV77" i="2"/>
  <c r="CV141" i="2"/>
  <c r="CV6" i="2"/>
  <c r="CV70" i="2"/>
  <c r="CV134" i="2"/>
  <c r="CV198" i="2"/>
  <c r="CV63" i="2"/>
  <c r="CV127" i="2"/>
  <c r="CV191" i="2"/>
  <c r="CV56" i="2"/>
  <c r="CV120" i="2"/>
  <c r="CV184" i="2"/>
  <c r="CV17" i="2"/>
  <c r="CV81" i="2"/>
  <c r="CV145" i="2"/>
  <c r="CV10" i="2"/>
  <c r="CV82" i="2"/>
  <c r="CV146" i="2"/>
  <c r="CV35" i="2"/>
  <c r="CV99" i="2"/>
  <c r="CV163" i="2"/>
  <c r="CV12" i="2"/>
  <c r="CV104" i="2"/>
  <c r="CV130" i="2"/>
  <c r="CV36" i="2"/>
  <c r="CV100" i="2"/>
  <c r="CV164" i="2"/>
  <c r="CV21" i="2"/>
  <c r="CV85" i="2"/>
  <c r="CV149" i="2"/>
  <c r="CV14" i="2"/>
  <c r="CV78" i="2"/>
  <c r="CV142" i="2"/>
  <c r="CV7" i="2"/>
  <c r="CV71" i="2"/>
  <c r="CV135" i="2"/>
  <c r="CV199" i="2"/>
  <c r="CV64" i="2"/>
  <c r="CV128" i="2"/>
  <c r="CV192" i="2"/>
  <c r="CV25" i="2"/>
  <c r="CV89" i="2"/>
  <c r="CV153" i="2"/>
  <c r="CV26" i="2"/>
  <c r="CV90" i="2"/>
  <c r="CV162" i="2"/>
  <c r="CV43" i="2"/>
  <c r="CV107" i="2"/>
  <c r="CV171" i="2"/>
  <c r="CV189" i="2"/>
  <c r="CV118" i="2"/>
  <c r="CV47" i="2"/>
  <c r="CV40" i="2"/>
  <c r="CV194" i="2"/>
  <c r="CV66" i="2"/>
  <c r="CV44" i="2"/>
  <c r="CV108" i="2"/>
  <c r="CV172" i="2"/>
  <c r="CV29" i="2"/>
  <c r="CV93" i="2"/>
  <c r="CV157" i="2"/>
  <c r="CV22" i="2"/>
  <c r="CV86" i="2"/>
  <c r="CV150" i="2"/>
  <c r="CV15" i="2"/>
  <c r="CV79" i="2"/>
  <c r="CV143" i="2"/>
  <c r="CV8" i="2"/>
  <c r="CV72" i="2"/>
  <c r="CV136" i="2"/>
  <c r="CV200" i="2"/>
  <c r="CV33" i="2"/>
  <c r="CV97" i="2"/>
  <c r="CV161" i="2"/>
  <c r="CV34" i="2"/>
  <c r="CV98" i="2"/>
  <c r="CV170" i="2"/>
  <c r="CV51" i="2"/>
  <c r="CV115" i="2"/>
  <c r="CV179" i="2"/>
  <c r="CV3" i="2"/>
  <c r="CV54" i="2"/>
  <c r="CV182" i="2"/>
  <c r="CV111" i="2"/>
  <c r="CV168" i="2"/>
  <c r="CV129" i="2"/>
  <c r="CV147" i="2"/>
  <c r="CV52" i="2"/>
  <c r="CV116" i="2"/>
  <c r="CV180" i="2"/>
  <c r="CV37" i="2"/>
  <c r="CV101" i="2"/>
  <c r="CV165" i="2"/>
  <c r="CV30" i="2"/>
  <c r="CV94" i="2"/>
  <c r="CV158" i="2"/>
  <c r="CV23" i="2"/>
  <c r="CV87" i="2"/>
  <c r="CV151" i="2"/>
  <c r="CV16" i="2"/>
  <c r="CV80" i="2"/>
  <c r="CV144" i="2"/>
  <c r="CV18" i="2"/>
  <c r="CV41" i="2"/>
  <c r="CV105" i="2"/>
  <c r="CV169" i="2"/>
  <c r="CV42" i="2"/>
  <c r="CV106" i="2"/>
  <c r="CV186" i="2"/>
  <c r="CV59" i="2"/>
  <c r="CV123" i="2"/>
  <c r="CV187" i="2"/>
  <c r="CV125" i="2"/>
  <c r="CV193" i="2"/>
  <c r="CV60" i="2"/>
  <c r="CV124" i="2"/>
  <c r="CV188" i="2"/>
  <c r="CV45" i="2"/>
  <c r="CV109" i="2"/>
  <c r="CV173" i="2"/>
  <c r="CV38" i="2"/>
  <c r="CV102" i="2"/>
  <c r="CV166" i="2"/>
  <c r="CV31" i="2"/>
  <c r="CV95" i="2"/>
  <c r="CV159" i="2"/>
  <c r="CV24" i="2"/>
  <c r="CV88" i="2"/>
  <c r="CV152" i="2"/>
  <c r="CV154" i="2"/>
  <c r="CV49" i="2"/>
  <c r="CV113" i="2"/>
  <c r="CV177" i="2"/>
  <c r="CV50" i="2"/>
  <c r="CV114" i="2"/>
  <c r="CV202" i="2"/>
  <c r="CV67" i="2"/>
  <c r="CV131" i="2"/>
  <c r="CV195" i="2"/>
  <c r="CV140" i="2"/>
  <c r="CV4" i="2"/>
  <c r="CV68" i="2"/>
  <c r="CV132" i="2"/>
  <c r="CV196" i="2"/>
  <c r="CV53" i="2"/>
  <c r="CV117" i="2"/>
  <c r="CV181" i="2"/>
  <c r="CV46" i="2"/>
  <c r="CV110" i="2"/>
  <c r="CV174" i="2"/>
  <c r="CV39" i="2"/>
  <c r="CV103" i="2"/>
  <c r="CV167" i="2"/>
  <c r="CV32" i="2"/>
  <c r="CV96" i="2"/>
  <c r="CV160" i="2"/>
  <c r="CV178" i="2"/>
  <c r="CV57" i="2"/>
  <c r="CV121" i="2"/>
  <c r="CV185" i="2"/>
  <c r="CV58" i="2"/>
  <c r="CV122" i="2"/>
  <c r="CV11" i="2"/>
  <c r="CV75" i="2"/>
  <c r="CV139" i="2"/>
  <c r="CV203" i="2"/>
  <c r="CV61" i="2"/>
  <c r="CV175" i="2"/>
  <c r="CV65" i="2"/>
  <c r="CV83" i="2"/>
  <c r="AT122" i="2"/>
  <c r="AT78" i="2"/>
  <c r="AT32" i="2"/>
  <c r="AT156" i="2"/>
  <c r="AT38" i="2"/>
  <c r="AT146" i="2"/>
  <c r="AT139" i="2"/>
  <c r="AT189" i="2"/>
  <c r="AT151" i="2"/>
  <c r="AT69" i="2"/>
  <c r="AT47" i="2"/>
  <c r="AT68" i="2"/>
  <c r="AT177" i="2"/>
  <c r="AT123" i="2"/>
  <c r="AT96" i="2"/>
  <c r="AT85" i="2"/>
  <c r="AT26" i="2"/>
  <c r="AT59" i="2"/>
  <c r="AT150" i="2"/>
  <c r="AT83" i="2"/>
  <c r="AT158" i="2"/>
  <c r="AT187" i="2"/>
  <c r="AT194" i="2"/>
  <c r="AT178" i="2"/>
  <c r="AT111" i="2"/>
  <c r="AT60" i="2"/>
  <c r="AT142" i="2"/>
  <c r="AT9" i="2"/>
  <c r="AT12" i="2"/>
  <c r="AT102" i="2"/>
  <c r="AT160" i="2"/>
  <c r="AT203" i="2"/>
  <c r="AT50" i="2"/>
  <c r="AT72" i="2"/>
  <c r="AT198" i="2"/>
  <c r="AT114" i="2"/>
  <c r="AT4" i="2"/>
  <c r="AT116" i="2"/>
  <c r="AT76" i="2"/>
  <c r="AT39" i="2"/>
  <c r="AT22" i="2"/>
  <c r="AT36" i="2"/>
  <c r="AT163" i="2"/>
  <c r="AT18" i="2"/>
  <c r="AT179" i="2"/>
  <c r="AT82" i="2"/>
  <c r="AT34" i="2"/>
  <c r="AT103" i="2"/>
  <c r="AT148" i="2"/>
  <c r="AT104" i="2"/>
  <c r="AT196" i="2"/>
  <c r="AT64" i="2"/>
  <c r="AT73" i="2"/>
  <c r="AT108" i="2"/>
  <c r="AT166" i="2"/>
  <c r="AT33" i="2"/>
  <c r="AT164" i="2"/>
  <c r="AT46" i="2"/>
  <c r="AT202" i="2"/>
  <c r="AT127" i="2"/>
  <c r="AT44" i="2"/>
  <c r="AT172" i="2"/>
  <c r="AT126" i="2"/>
  <c r="AT28" i="2"/>
  <c r="AT135" i="2"/>
  <c r="AT159" i="2"/>
  <c r="AT128" i="2"/>
  <c r="AT180" i="2"/>
  <c r="AT71" i="2"/>
  <c r="AT188" i="2"/>
  <c r="AT95" i="2"/>
  <c r="AT140" i="2"/>
  <c r="AT199" i="2"/>
  <c r="AT45" i="2"/>
  <c r="AT56" i="2"/>
  <c r="AT29" i="2"/>
  <c r="AT138" i="2"/>
  <c r="AT137" i="2"/>
  <c r="AT130" i="2"/>
  <c r="AT152" i="2"/>
  <c r="AT97" i="2"/>
  <c r="AT20" i="2"/>
  <c r="AT110" i="2"/>
  <c r="AT10" i="2"/>
  <c r="AT88" i="2"/>
  <c r="AT40" i="2"/>
  <c r="AT165" i="2"/>
  <c r="AT42" i="2"/>
  <c r="AT3" i="2"/>
  <c r="C7" i="4" s="1"/>
  <c r="E7" i="4" s="1"/>
  <c r="F7" i="4" s="1"/>
  <c r="G7" i="4" s="1"/>
  <c r="L7" i="4" s="1"/>
  <c r="AT144" i="2"/>
  <c r="AT193" i="2"/>
  <c r="AT89" i="2"/>
  <c r="AT84" i="2"/>
  <c r="AT175" i="2"/>
  <c r="AT92" i="2"/>
  <c r="AT191" i="2"/>
  <c r="AT37" i="2"/>
  <c r="AT24" i="2"/>
  <c r="AT149" i="2"/>
  <c r="AT57" i="2"/>
  <c r="AT43" i="2"/>
  <c r="AT93" i="2"/>
  <c r="AT55" i="2"/>
  <c r="AT201" i="2"/>
  <c r="AT53" i="2"/>
  <c r="AT15" i="2"/>
  <c r="AT161" i="2"/>
  <c r="AT124" i="2"/>
  <c r="AT174" i="2"/>
  <c r="AT41" i="2"/>
  <c r="AT65" i="2"/>
  <c r="AT63" i="2"/>
  <c r="AT154" i="2"/>
  <c r="AT51" i="2"/>
  <c r="AT77" i="2"/>
  <c r="AT58" i="2"/>
  <c r="AT155" i="2"/>
  <c r="AT132" i="2"/>
  <c r="AT13" i="2"/>
  <c r="AT8" i="2"/>
  <c r="AT21" i="2"/>
  <c r="AT16" i="2"/>
  <c r="AT141" i="2"/>
  <c r="AT49" i="2"/>
  <c r="AT98" i="2"/>
  <c r="AT153" i="2"/>
  <c r="AT107" i="2"/>
  <c r="AT157" i="2"/>
  <c r="AT119" i="2"/>
  <c r="AT67" i="2"/>
  <c r="AT117" i="2"/>
  <c r="AT79" i="2"/>
  <c r="AT106" i="2"/>
  <c r="AT186" i="2"/>
  <c r="AT176" i="2"/>
  <c r="AT105" i="2"/>
  <c r="AT147" i="2"/>
  <c r="AT113" i="2"/>
  <c r="AT94" i="2"/>
  <c r="AT30" i="2"/>
  <c r="AT173" i="2"/>
  <c r="AT81" i="2"/>
  <c r="AT5" i="2"/>
  <c r="AT101" i="2"/>
  <c r="AT109" i="2"/>
  <c r="AT17" i="2"/>
  <c r="AT133" i="2"/>
  <c r="AT25" i="2"/>
  <c r="AT168" i="2"/>
  <c r="AT145" i="2"/>
  <c r="AT86" i="2"/>
  <c r="AT171" i="2"/>
  <c r="AT112" i="2"/>
  <c r="AT183" i="2"/>
  <c r="AT131" i="2"/>
  <c r="AT181" i="2"/>
  <c r="AT143" i="2"/>
  <c r="AT11" i="2"/>
  <c r="AT61" i="2"/>
  <c r="AT23" i="2"/>
  <c r="AT169" i="2"/>
  <c r="AT66" i="2"/>
  <c r="AT19" i="2"/>
  <c r="AT31" i="2"/>
  <c r="AT90" i="2"/>
  <c r="AT6" i="2"/>
  <c r="AT185" i="2"/>
  <c r="AT134" i="2"/>
  <c r="AT192" i="2"/>
  <c r="AT80" i="2"/>
  <c r="AT121" i="2"/>
  <c r="AT136" i="2"/>
  <c r="AT129" i="2"/>
  <c r="AT70" i="2"/>
  <c r="AT99" i="2"/>
  <c r="AT190" i="2"/>
  <c r="AT75" i="2"/>
  <c r="AT118" i="2"/>
  <c r="AT182" i="2"/>
  <c r="AT125" i="2"/>
  <c r="AT35" i="2"/>
  <c r="AT52" i="2"/>
  <c r="AT62" i="2"/>
  <c r="AT48" i="2"/>
  <c r="AT100" i="2"/>
  <c r="AT87" i="2"/>
  <c r="AT167" i="2"/>
  <c r="AT7" i="2"/>
  <c r="AT74" i="2"/>
  <c r="AT91" i="2"/>
  <c r="AT14" i="2"/>
  <c r="AT162" i="2"/>
  <c r="AT170" i="2"/>
  <c r="AT184" i="2"/>
  <c r="AT197" i="2"/>
  <c r="AT54" i="2"/>
  <c r="AT120" i="2"/>
  <c r="AT27" i="2"/>
  <c r="AT195" i="2"/>
  <c r="AT115" i="2"/>
  <c r="AT200" i="2"/>
  <c r="CD22" i="2"/>
  <c r="CD72" i="2"/>
  <c r="CD130" i="2"/>
  <c r="CD53" i="2"/>
  <c r="CD135" i="2"/>
  <c r="CD177" i="2"/>
  <c r="CD140" i="2"/>
  <c r="CD15" i="2"/>
  <c r="CD57" i="2"/>
  <c r="CD33" i="2"/>
  <c r="CD159" i="2"/>
  <c r="CD92" i="2"/>
  <c r="CD48" i="2"/>
  <c r="CD116" i="2"/>
  <c r="CD100" i="2"/>
  <c r="CD56" i="2"/>
  <c r="CD64" i="2"/>
  <c r="CD134" i="2"/>
  <c r="CD42" i="2"/>
  <c r="CD142" i="2"/>
  <c r="CD50" i="2"/>
  <c r="CD158" i="2"/>
  <c r="CD58" i="2"/>
  <c r="CD166" i="2"/>
  <c r="CD74" i="2"/>
  <c r="CD8" i="2"/>
  <c r="CD131" i="2"/>
  <c r="CD86" i="2"/>
  <c r="CD136" i="2"/>
  <c r="CD194" i="2"/>
  <c r="CD117" i="2"/>
  <c r="CD199" i="2"/>
  <c r="CD26" i="2"/>
  <c r="CD3" i="2"/>
  <c r="CD79" i="2"/>
  <c r="CD121" i="2"/>
  <c r="CD84" i="2"/>
  <c r="CD24" i="2"/>
  <c r="CD188" i="2"/>
  <c r="CD144" i="2"/>
  <c r="CD109" i="2"/>
  <c r="CD5" i="2"/>
  <c r="CD152" i="2"/>
  <c r="CD137" i="2"/>
  <c r="CD195" i="2"/>
  <c r="CD138" i="2"/>
  <c r="CD23" i="2"/>
  <c r="CD146" i="2"/>
  <c r="CD31" i="2"/>
  <c r="CD170" i="2"/>
  <c r="CD39" i="2"/>
  <c r="CD178" i="2"/>
  <c r="CD76" i="2"/>
  <c r="CD44" i="2"/>
  <c r="CD150" i="2"/>
  <c r="CD200" i="2"/>
  <c r="CD99" i="2"/>
  <c r="CD181" i="2"/>
  <c r="CD32" i="2"/>
  <c r="CD90" i="2"/>
  <c r="CD61" i="2"/>
  <c r="CD143" i="2"/>
  <c r="CD185" i="2"/>
  <c r="CD180" i="2"/>
  <c r="CD128" i="2"/>
  <c r="CD85" i="2"/>
  <c r="CD9" i="2"/>
  <c r="CD14" i="2"/>
  <c r="CD101" i="2"/>
  <c r="CD17" i="2"/>
  <c r="CD122" i="2"/>
  <c r="CD103" i="2"/>
  <c r="CD51" i="2"/>
  <c r="CD119" i="2"/>
  <c r="CD67" i="2"/>
  <c r="CD127" i="2"/>
  <c r="CD123" i="2"/>
  <c r="CD151" i="2"/>
  <c r="CD147" i="2"/>
  <c r="CD66" i="2"/>
  <c r="CD182" i="2"/>
  <c r="CD108" i="2"/>
  <c r="CD115" i="2"/>
  <c r="CD25" i="2"/>
  <c r="CD52" i="2"/>
  <c r="CD46" i="2"/>
  <c r="CD96" i="2"/>
  <c r="CD154" i="2"/>
  <c r="CD125" i="2"/>
  <c r="CD59" i="2"/>
  <c r="CD34" i="2"/>
  <c r="CD77" i="2"/>
  <c r="CD171" i="2"/>
  <c r="CD197" i="2"/>
  <c r="CD105" i="2"/>
  <c r="CD155" i="2"/>
  <c r="CD6" i="2"/>
  <c r="CD114" i="2"/>
  <c r="CD20" i="2"/>
  <c r="CD139" i="2"/>
  <c r="CD28" i="2"/>
  <c r="CD179" i="2"/>
  <c r="CD36" i="2"/>
  <c r="CD203" i="2"/>
  <c r="CD60" i="2"/>
  <c r="CD16" i="2"/>
  <c r="CD157" i="2"/>
  <c r="CD113" i="2"/>
  <c r="CD172" i="2"/>
  <c r="CD47" i="2"/>
  <c r="CD89" i="2"/>
  <c r="CD4" i="2"/>
  <c r="CD110" i="2"/>
  <c r="CD160" i="2"/>
  <c r="CD19" i="2"/>
  <c r="CD189" i="2"/>
  <c r="CD40" i="2"/>
  <c r="CD98" i="2"/>
  <c r="CD173" i="2"/>
  <c r="CD97" i="2"/>
  <c r="CD94" i="2"/>
  <c r="CD91" i="2"/>
  <c r="CD191" i="2"/>
  <c r="CD102" i="2"/>
  <c r="CD11" i="2"/>
  <c r="CD124" i="2"/>
  <c r="CD80" i="2"/>
  <c r="CD148" i="2"/>
  <c r="CD88" i="2"/>
  <c r="CD156" i="2"/>
  <c r="CD112" i="2"/>
  <c r="CD164" i="2"/>
  <c r="CD120" i="2"/>
  <c r="CD71" i="2"/>
  <c r="CD55" i="2"/>
  <c r="CD29" i="2"/>
  <c r="CD111" i="2"/>
  <c r="CD153" i="2"/>
  <c r="CD68" i="2"/>
  <c r="CD174" i="2"/>
  <c r="CD107" i="2"/>
  <c r="CD187" i="2"/>
  <c r="CD54" i="2"/>
  <c r="CD104" i="2"/>
  <c r="CD162" i="2"/>
  <c r="CD78" i="2"/>
  <c r="CD201" i="2"/>
  <c r="CD198" i="2"/>
  <c r="CD106" i="2"/>
  <c r="CD176" i="2"/>
  <c r="CD75" i="2"/>
  <c r="CD13" i="2"/>
  <c r="CD21" i="2"/>
  <c r="CD184" i="2"/>
  <c r="CD37" i="2"/>
  <c r="CD192" i="2"/>
  <c r="CD45" i="2"/>
  <c r="CD43" i="2"/>
  <c r="CD69" i="2"/>
  <c r="CD83" i="2"/>
  <c r="CD93" i="2"/>
  <c r="CD175" i="2"/>
  <c r="CD163" i="2"/>
  <c r="CD132" i="2"/>
  <c r="CD7" i="2"/>
  <c r="CD49" i="2"/>
  <c r="CD12" i="2"/>
  <c r="CD118" i="2"/>
  <c r="CD168" i="2"/>
  <c r="CD27" i="2"/>
  <c r="CD190" i="2"/>
  <c r="CD82" i="2"/>
  <c r="CD63" i="2"/>
  <c r="CD202" i="2"/>
  <c r="CD18" i="2"/>
  <c r="CD87" i="2"/>
  <c r="CD126" i="2"/>
  <c r="CD133" i="2"/>
  <c r="CD41" i="2"/>
  <c r="CD141" i="2"/>
  <c r="CD65" i="2"/>
  <c r="CD149" i="2"/>
  <c r="CD73" i="2"/>
  <c r="CD165" i="2"/>
  <c r="CD81" i="2"/>
  <c r="CD196" i="2"/>
  <c r="CD10" i="2"/>
  <c r="CD95" i="2"/>
  <c r="CD193" i="2"/>
  <c r="CD70" i="2"/>
  <c r="CD30" i="2"/>
  <c r="CD145" i="2"/>
  <c r="CD186" i="2"/>
  <c r="CD38" i="2"/>
  <c r="CD167" i="2"/>
  <c r="CD161" i="2"/>
  <c r="CD129" i="2"/>
  <c r="CD62" i="2"/>
  <c r="CD35" i="2"/>
  <c r="CD169" i="2"/>
  <c r="CD183" i="2"/>
  <c r="G29" i="2"/>
  <c r="H29" i="2" s="1"/>
  <c r="I29" i="2" s="1"/>
  <c r="F30" i="2"/>
  <c r="G149" i="2"/>
  <c r="H149" i="2" s="1"/>
  <c r="I149" i="2" s="1"/>
  <c r="F150" i="2"/>
  <c r="X30" i="2"/>
  <c r="Y29" i="2"/>
  <c r="Z29" i="2" s="1"/>
  <c r="AA29" i="2" s="1"/>
  <c r="CR25" i="2"/>
  <c r="CS24" i="2"/>
  <c r="CT24" i="2" s="1"/>
  <c r="CU24" i="2" s="1"/>
  <c r="BH25" i="2"/>
  <c r="BI24" i="2"/>
  <c r="BJ24" i="2" s="1"/>
  <c r="BK24" i="2" s="1"/>
  <c r="BZ25" i="2"/>
  <c r="CA24" i="2"/>
  <c r="CB24" i="2" s="1"/>
  <c r="CC24" i="2" s="1"/>
  <c r="AP25" i="2"/>
  <c r="AQ24" i="2"/>
  <c r="AR24" i="2" s="1"/>
  <c r="AS24" i="2" s="1"/>
  <c r="CM167" i="2"/>
  <c r="CJ168" i="2"/>
  <c r="S167" i="2"/>
  <c r="P168" i="2"/>
  <c r="DE169" i="2"/>
  <c r="AK167" i="2"/>
  <c r="AH168" i="2"/>
  <c r="BC167" i="2"/>
  <c r="AZ168" i="2"/>
  <c r="BU167" i="2"/>
  <c r="X76" i="2" l="1"/>
  <c r="Y75" i="2"/>
  <c r="Z75" i="2" s="1"/>
  <c r="AA75" i="2" s="1"/>
  <c r="G30" i="2"/>
  <c r="H30" i="2" s="1"/>
  <c r="I30" i="2" s="1"/>
  <c r="F31" i="2"/>
  <c r="F151" i="2"/>
  <c r="G150" i="2"/>
  <c r="H150" i="2" s="1"/>
  <c r="I150" i="2" s="1"/>
  <c r="X31" i="2"/>
  <c r="Y30" i="2"/>
  <c r="Z30" i="2" s="1"/>
  <c r="AA30" i="2" s="1"/>
  <c r="CR26" i="2"/>
  <c r="CS25" i="2"/>
  <c r="CT25" i="2" s="1"/>
  <c r="CU25" i="2" s="1"/>
  <c r="BH26" i="2"/>
  <c r="BI25" i="2"/>
  <c r="BJ25" i="2" s="1"/>
  <c r="BK25" i="2" s="1"/>
  <c r="AQ25" i="2"/>
  <c r="AR25" i="2" s="1"/>
  <c r="AS25" i="2" s="1"/>
  <c r="AP26" i="2"/>
  <c r="CA25" i="2"/>
  <c r="CB25" i="2" s="1"/>
  <c r="CC25" i="2" s="1"/>
  <c r="BZ26" i="2"/>
  <c r="AH169" i="2"/>
  <c r="AK168" i="2"/>
  <c r="DE170" i="2"/>
  <c r="BU168" i="2"/>
  <c r="S168" i="2"/>
  <c r="P169" i="2"/>
  <c r="CM168" i="2"/>
  <c r="CJ169" i="2"/>
  <c r="BC168" i="2"/>
  <c r="AZ169" i="2"/>
  <c r="X77" i="2" l="1"/>
  <c r="Y76" i="2"/>
  <c r="Z76" i="2" s="1"/>
  <c r="AA76" i="2" s="1"/>
  <c r="G151" i="2"/>
  <c r="H151" i="2" s="1"/>
  <c r="I151" i="2" s="1"/>
  <c r="F152" i="2"/>
  <c r="G31" i="2"/>
  <c r="H31" i="2" s="1"/>
  <c r="I31" i="2" s="1"/>
  <c r="F32" i="2"/>
  <c r="Y31" i="2"/>
  <c r="Z31" i="2" s="1"/>
  <c r="AA31" i="2" s="1"/>
  <c r="X32" i="2"/>
  <c r="CR27" i="2"/>
  <c r="CS26" i="2"/>
  <c r="CT26" i="2" s="1"/>
  <c r="CU26" i="2" s="1"/>
  <c r="BH27" i="2"/>
  <c r="BI26" i="2"/>
  <c r="BJ26" i="2" s="1"/>
  <c r="BK26" i="2" s="1"/>
  <c r="AQ26" i="2"/>
  <c r="AR26" i="2" s="1"/>
  <c r="AS26" i="2" s="1"/>
  <c r="AP27" i="2"/>
  <c r="CA26" i="2"/>
  <c r="CB26" i="2" s="1"/>
  <c r="CC26" i="2" s="1"/>
  <c r="BZ27" i="2"/>
  <c r="S169" i="2"/>
  <c r="P170" i="2"/>
  <c r="BC169" i="2"/>
  <c r="AZ170" i="2"/>
  <c r="DE171" i="2"/>
  <c r="CM169" i="2"/>
  <c r="CJ170" i="2"/>
  <c r="BU169" i="2"/>
  <c r="AK169" i="2"/>
  <c r="AH170" i="2"/>
  <c r="Y77" i="2" l="1"/>
  <c r="Z77" i="2" s="1"/>
  <c r="AA77" i="2" s="1"/>
  <c r="X78" i="2"/>
  <c r="F33" i="2"/>
  <c r="G32" i="2"/>
  <c r="H32" i="2" s="1"/>
  <c r="I32" i="2" s="1"/>
  <c r="G152" i="2"/>
  <c r="H152" i="2" s="1"/>
  <c r="I152" i="2" s="1"/>
  <c r="F153" i="2"/>
  <c r="X33" i="2"/>
  <c r="Y32" i="2"/>
  <c r="Z32" i="2" s="1"/>
  <c r="AA32" i="2" s="1"/>
  <c r="CR28" i="2"/>
  <c r="CS27" i="2"/>
  <c r="CT27" i="2" s="1"/>
  <c r="CU27" i="2" s="1"/>
  <c r="BH28" i="2"/>
  <c r="BI27" i="2"/>
  <c r="BJ27" i="2" s="1"/>
  <c r="BK27" i="2" s="1"/>
  <c r="BZ28" i="2"/>
  <c r="CA27" i="2"/>
  <c r="CB27" i="2" s="1"/>
  <c r="CC27" i="2" s="1"/>
  <c r="AQ27" i="2"/>
  <c r="AR27" i="2" s="1"/>
  <c r="AS27" i="2" s="1"/>
  <c r="AP28" i="2"/>
  <c r="CM170" i="2"/>
  <c r="CJ171" i="2"/>
  <c r="DE172" i="2"/>
  <c r="BC170" i="2"/>
  <c r="AZ171" i="2"/>
  <c r="AK170" i="2"/>
  <c r="AH171" i="2"/>
  <c r="S170" i="2"/>
  <c r="P171" i="2"/>
  <c r="BU170" i="2"/>
  <c r="Y78" i="2" l="1"/>
  <c r="Z78" i="2" s="1"/>
  <c r="AA78" i="2" s="1"/>
  <c r="X79" i="2"/>
  <c r="G153" i="2"/>
  <c r="H153" i="2" s="1"/>
  <c r="I153" i="2" s="1"/>
  <c r="F154" i="2"/>
  <c r="G33" i="2"/>
  <c r="H33" i="2" s="1"/>
  <c r="I33" i="2" s="1"/>
  <c r="F34" i="2"/>
  <c r="F84" i="2"/>
  <c r="X34" i="2"/>
  <c r="Y33" i="2"/>
  <c r="Z33" i="2" s="1"/>
  <c r="AA33" i="2" s="1"/>
  <c r="CR29" i="2"/>
  <c r="CS28" i="2"/>
  <c r="CT28" i="2" s="1"/>
  <c r="CU28" i="2" s="1"/>
  <c r="BH29" i="2"/>
  <c r="BI28" i="2"/>
  <c r="BJ28" i="2" s="1"/>
  <c r="BK28" i="2" s="1"/>
  <c r="AQ28" i="2"/>
  <c r="AR28" i="2" s="1"/>
  <c r="AS28" i="2" s="1"/>
  <c r="AP29" i="2"/>
  <c r="CA28" i="2"/>
  <c r="CB28" i="2" s="1"/>
  <c r="CC28" i="2" s="1"/>
  <c r="BZ29" i="2"/>
  <c r="AH172" i="2"/>
  <c r="AK171" i="2"/>
  <c r="BC171" i="2"/>
  <c r="AZ172" i="2"/>
  <c r="BU171" i="2"/>
  <c r="DE173" i="2"/>
  <c r="CM171" i="2"/>
  <c r="CJ172" i="2"/>
  <c r="S171" i="2"/>
  <c r="P172" i="2"/>
  <c r="X80" i="2" l="1"/>
  <c r="Y79" i="2"/>
  <c r="Z79" i="2" s="1"/>
  <c r="AA79" i="2" s="1"/>
  <c r="G154" i="2"/>
  <c r="H154" i="2" s="1"/>
  <c r="I154" i="2" s="1"/>
  <c r="F155" i="2"/>
  <c r="G34" i="2"/>
  <c r="H34" i="2" s="1"/>
  <c r="I34" i="2" s="1"/>
  <c r="F35" i="2"/>
  <c r="G84" i="2"/>
  <c r="H84" i="2" s="1"/>
  <c r="I84" i="2" s="1"/>
  <c r="F85" i="2"/>
  <c r="Y34" i="2"/>
  <c r="Z34" i="2" s="1"/>
  <c r="AA34" i="2" s="1"/>
  <c r="X35" i="2"/>
  <c r="CR30" i="2"/>
  <c r="CS29" i="2"/>
  <c r="CT29" i="2" s="1"/>
  <c r="CU29" i="2" s="1"/>
  <c r="BH30" i="2"/>
  <c r="BI29" i="2"/>
  <c r="BJ29" i="2" s="1"/>
  <c r="BK29" i="2" s="1"/>
  <c r="CA29" i="2"/>
  <c r="CB29" i="2" s="1"/>
  <c r="CC29" i="2" s="1"/>
  <c r="BZ30" i="2"/>
  <c r="AQ29" i="2"/>
  <c r="AR29" i="2" s="1"/>
  <c r="AS29" i="2" s="1"/>
  <c r="AP30" i="2"/>
  <c r="DE174" i="2"/>
  <c r="BU172" i="2"/>
  <c r="BC172" i="2"/>
  <c r="AZ173" i="2"/>
  <c r="S172" i="2"/>
  <c r="P173" i="2"/>
  <c r="CM172" i="2"/>
  <c r="CJ173" i="2"/>
  <c r="AK172" i="2"/>
  <c r="AH173" i="2"/>
  <c r="X81" i="2" l="1"/>
  <c r="Y80" i="2"/>
  <c r="Z80" i="2" s="1"/>
  <c r="AA80" i="2" s="1"/>
  <c r="G155" i="2"/>
  <c r="H155" i="2" s="1"/>
  <c r="I155" i="2" s="1"/>
  <c r="F156" i="2"/>
  <c r="G35" i="2"/>
  <c r="H35" i="2" s="1"/>
  <c r="I35" i="2" s="1"/>
  <c r="F36" i="2"/>
  <c r="G85" i="2"/>
  <c r="H85" i="2" s="1"/>
  <c r="I85" i="2" s="1"/>
  <c r="F86" i="2"/>
  <c r="X36" i="2"/>
  <c r="Y35" i="2"/>
  <c r="Z35" i="2" s="1"/>
  <c r="AA35" i="2" s="1"/>
  <c r="CR31" i="2"/>
  <c r="CS30" i="2"/>
  <c r="CT30" i="2" s="1"/>
  <c r="CU30" i="2" s="1"/>
  <c r="BH31" i="2"/>
  <c r="BI30" i="2"/>
  <c r="BJ30" i="2" s="1"/>
  <c r="BK30" i="2" s="1"/>
  <c r="AP31" i="2"/>
  <c r="AQ30" i="2"/>
  <c r="AR30" i="2" s="1"/>
  <c r="AS30" i="2" s="1"/>
  <c r="CA30" i="2"/>
  <c r="CB30" i="2" s="1"/>
  <c r="CC30" i="2" s="1"/>
  <c r="BZ31" i="2"/>
  <c r="BC173" i="2"/>
  <c r="AZ174" i="2"/>
  <c r="BU173" i="2"/>
  <c r="AK173" i="2"/>
  <c r="AH174" i="2"/>
  <c r="S173" i="2"/>
  <c r="P174" i="2"/>
  <c r="DE175" i="2"/>
  <c r="CM173" i="2"/>
  <c r="CJ174" i="2"/>
  <c r="Y81" i="2" l="1"/>
  <c r="Z81" i="2" s="1"/>
  <c r="AA81" i="2" s="1"/>
  <c r="X82" i="2"/>
  <c r="F157" i="2"/>
  <c r="G156" i="2"/>
  <c r="H156" i="2" s="1"/>
  <c r="I156" i="2" s="1"/>
  <c r="F37" i="2"/>
  <c r="G36" i="2"/>
  <c r="H36" i="2" s="1"/>
  <c r="I36" i="2" s="1"/>
  <c r="G86" i="2"/>
  <c r="H86" i="2" s="1"/>
  <c r="I86" i="2" s="1"/>
  <c r="F87" i="2"/>
  <c r="X37" i="2"/>
  <c r="Y36" i="2"/>
  <c r="Z36" i="2" s="1"/>
  <c r="AA36" i="2" s="1"/>
  <c r="CR32" i="2"/>
  <c r="CS31" i="2"/>
  <c r="CT31" i="2" s="1"/>
  <c r="CU31" i="2" s="1"/>
  <c r="BH32" i="2"/>
  <c r="BI31" i="2"/>
  <c r="BJ31" i="2" s="1"/>
  <c r="BK31" i="2" s="1"/>
  <c r="BZ32" i="2"/>
  <c r="CA31" i="2"/>
  <c r="CB31" i="2" s="1"/>
  <c r="CC31" i="2" s="1"/>
  <c r="AQ31" i="2"/>
  <c r="AR31" i="2" s="1"/>
  <c r="AS31" i="2" s="1"/>
  <c r="AP32" i="2"/>
  <c r="S174" i="2"/>
  <c r="P175" i="2"/>
  <c r="AK174" i="2"/>
  <c r="AH175" i="2"/>
  <c r="BU174" i="2"/>
  <c r="CM174" i="2"/>
  <c r="CJ175" i="2"/>
  <c r="BC174" i="2"/>
  <c r="AZ175" i="2"/>
  <c r="DE176" i="2"/>
  <c r="Y82" i="2" l="1"/>
  <c r="Z82" i="2" s="1"/>
  <c r="AA82" i="2" s="1"/>
  <c r="X83" i="2"/>
  <c r="G157" i="2"/>
  <c r="H157" i="2" s="1"/>
  <c r="I157" i="2" s="1"/>
  <c r="F158" i="2"/>
  <c r="F38" i="2"/>
  <c r="G37" i="2"/>
  <c r="H37" i="2" s="1"/>
  <c r="I37" i="2" s="1"/>
  <c r="G87" i="2"/>
  <c r="H87" i="2" s="1"/>
  <c r="I87" i="2" s="1"/>
  <c r="F88" i="2"/>
  <c r="X38" i="2"/>
  <c r="Y37" i="2"/>
  <c r="Z37" i="2" s="1"/>
  <c r="AA37" i="2" s="1"/>
  <c r="CR33" i="2"/>
  <c r="CS32" i="2"/>
  <c r="CT32" i="2" s="1"/>
  <c r="CU32" i="2" s="1"/>
  <c r="BH33" i="2"/>
  <c r="BI32" i="2"/>
  <c r="BJ32" i="2" s="1"/>
  <c r="BK32" i="2" s="1"/>
  <c r="AQ32" i="2"/>
  <c r="AR32" i="2" s="1"/>
  <c r="AS32" i="2" s="1"/>
  <c r="AP33" i="2"/>
  <c r="CA32" i="2"/>
  <c r="CB32" i="2" s="1"/>
  <c r="CC32" i="2" s="1"/>
  <c r="BZ33" i="2"/>
  <c r="CM175" i="2"/>
  <c r="CJ176" i="2"/>
  <c r="BU175" i="2"/>
  <c r="AK175" i="2"/>
  <c r="AH176" i="2"/>
  <c r="DE177" i="2"/>
  <c r="S175" i="2"/>
  <c r="P176" i="2"/>
  <c r="BC175" i="2"/>
  <c r="AZ176" i="2"/>
  <c r="Y83" i="2" l="1"/>
  <c r="Z83" i="2" s="1"/>
  <c r="AA83" i="2" s="1"/>
  <c r="X84" i="2"/>
  <c r="G158" i="2"/>
  <c r="H158" i="2" s="1"/>
  <c r="I158" i="2" s="1"/>
  <c r="F159" i="2"/>
  <c r="F39" i="2"/>
  <c r="G38" i="2"/>
  <c r="H38" i="2" s="1"/>
  <c r="I38" i="2" s="1"/>
  <c r="G88" i="2"/>
  <c r="H88" i="2" s="1"/>
  <c r="I88" i="2" s="1"/>
  <c r="F89" i="2"/>
  <c r="Y38" i="2"/>
  <c r="Z38" i="2" s="1"/>
  <c r="AA38" i="2" s="1"/>
  <c r="X39" i="2"/>
  <c r="CR34" i="2"/>
  <c r="CS33" i="2"/>
  <c r="CT33" i="2" s="1"/>
  <c r="CU33" i="2" s="1"/>
  <c r="BH34" i="2"/>
  <c r="BI33" i="2"/>
  <c r="BJ33" i="2" s="1"/>
  <c r="BK33" i="2" s="1"/>
  <c r="CA33" i="2"/>
  <c r="CB33" i="2" s="1"/>
  <c r="CC33" i="2" s="1"/>
  <c r="BZ34" i="2"/>
  <c r="AP34" i="2"/>
  <c r="AQ33" i="2"/>
  <c r="AR33" i="2" s="1"/>
  <c r="AS33" i="2" s="1"/>
  <c r="DE178" i="2"/>
  <c r="AK176" i="2"/>
  <c r="AH177" i="2"/>
  <c r="BC176" i="2"/>
  <c r="AZ177" i="2"/>
  <c r="BU176" i="2"/>
  <c r="CJ177" i="2"/>
  <c r="CM176" i="2"/>
  <c r="S176" i="2"/>
  <c r="P177" i="2"/>
  <c r="X85" i="2" l="1"/>
  <c r="Y84" i="2"/>
  <c r="Z84" i="2" s="1"/>
  <c r="AA84" i="2" s="1"/>
  <c r="G39" i="2"/>
  <c r="H39" i="2" s="1"/>
  <c r="I39" i="2" s="1"/>
  <c r="F40" i="2"/>
  <c r="G159" i="2"/>
  <c r="H159" i="2" s="1"/>
  <c r="I159" i="2" s="1"/>
  <c r="F160" i="2"/>
  <c r="G89" i="2"/>
  <c r="H89" i="2" s="1"/>
  <c r="I89" i="2" s="1"/>
  <c r="F90" i="2"/>
  <c r="Y39" i="2"/>
  <c r="Z39" i="2" s="1"/>
  <c r="AA39" i="2" s="1"/>
  <c r="X40" i="2"/>
  <c r="CR35" i="2"/>
  <c r="CS34" i="2"/>
  <c r="CT34" i="2" s="1"/>
  <c r="CU34" i="2" s="1"/>
  <c r="BH35" i="2"/>
  <c r="BI34" i="2"/>
  <c r="BJ34" i="2" s="1"/>
  <c r="BK34" i="2" s="1"/>
  <c r="AP35" i="2"/>
  <c r="AQ34" i="2"/>
  <c r="AR34" i="2" s="1"/>
  <c r="AS34" i="2" s="1"/>
  <c r="BZ35" i="2"/>
  <c r="CA34" i="2"/>
  <c r="CB34" i="2" s="1"/>
  <c r="CC34" i="2" s="1"/>
  <c r="BU177" i="2"/>
  <c r="BC177" i="2"/>
  <c r="AZ178" i="2"/>
  <c r="AK177" i="2"/>
  <c r="AH178" i="2"/>
  <c r="S177" i="2"/>
  <c r="P178" i="2"/>
  <c r="DE179" i="2"/>
  <c r="CM177" i="2"/>
  <c r="CJ178" i="2"/>
  <c r="X86" i="2" l="1"/>
  <c r="Y85" i="2"/>
  <c r="Z85" i="2" s="1"/>
  <c r="AA85" i="2" s="1"/>
  <c r="G160" i="2"/>
  <c r="H160" i="2" s="1"/>
  <c r="I160" i="2" s="1"/>
  <c r="F161" i="2"/>
  <c r="G40" i="2"/>
  <c r="H40" i="2" s="1"/>
  <c r="I40" i="2" s="1"/>
  <c r="F41" i="2"/>
  <c r="G90" i="2"/>
  <c r="H90" i="2" s="1"/>
  <c r="I90" i="2" s="1"/>
  <c r="F91" i="2"/>
  <c r="Y40" i="2"/>
  <c r="Z40" i="2" s="1"/>
  <c r="AA40" i="2" s="1"/>
  <c r="X41" i="2"/>
  <c r="CR36" i="2"/>
  <c r="CS35" i="2"/>
  <c r="CT35" i="2" s="1"/>
  <c r="CU35" i="2" s="1"/>
  <c r="BH36" i="2"/>
  <c r="BI35" i="2"/>
  <c r="BJ35" i="2" s="1"/>
  <c r="BK35" i="2" s="1"/>
  <c r="CA35" i="2"/>
  <c r="CB35" i="2" s="1"/>
  <c r="CC35" i="2" s="1"/>
  <c r="BZ36" i="2"/>
  <c r="AP36" i="2"/>
  <c r="AQ35" i="2"/>
  <c r="AR35" i="2" s="1"/>
  <c r="AS35" i="2" s="1"/>
  <c r="S178" i="2"/>
  <c r="P179" i="2"/>
  <c r="AH179" i="2"/>
  <c r="AK178" i="2"/>
  <c r="CM178" i="2"/>
  <c r="CJ179" i="2"/>
  <c r="BC178" i="2"/>
  <c r="AZ179" i="2"/>
  <c r="DE180" i="2"/>
  <c r="BU178" i="2"/>
  <c r="X87" i="2" l="1"/>
  <c r="Y86" i="2"/>
  <c r="Z86" i="2" s="1"/>
  <c r="AA86" i="2" s="1"/>
  <c r="F42" i="2"/>
  <c r="G41" i="2"/>
  <c r="H41" i="2" s="1"/>
  <c r="I41" i="2" s="1"/>
  <c r="G161" i="2"/>
  <c r="H161" i="2" s="1"/>
  <c r="I161" i="2" s="1"/>
  <c r="F162" i="2"/>
  <c r="F92" i="2"/>
  <c r="G91" i="2"/>
  <c r="H91" i="2" s="1"/>
  <c r="I91" i="2" s="1"/>
  <c r="Y41" i="2"/>
  <c r="Z41" i="2" s="1"/>
  <c r="AA41" i="2" s="1"/>
  <c r="X42" i="2"/>
  <c r="CR37" i="2"/>
  <c r="CS36" i="2"/>
  <c r="CT36" i="2" s="1"/>
  <c r="CU36" i="2" s="1"/>
  <c r="BH37" i="2"/>
  <c r="BI36" i="2"/>
  <c r="BJ36" i="2" s="1"/>
  <c r="BK36" i="2" s="1"/>
  <c r="AQ36" i="2"/>
  <c r="AR36" i="2" s="1"/>
  <c r="AS36" i="2" s="1"/>
  <c r="AP37" i="2"/>
  <c r="BZ37" i="2"/>
  <c r="CA36" i="2"/>
  <c r="CB36" i="2" s="1"/>
  <c r="CC36" i="2" s="1"/>
  <c r="BC179" i="2"/>
  <c r="AZ180" i="2"/>
  <c r="CM179" i="2"/>
  <c r="CJ180" i="2"/>
  <c r="BU179" i="2"/>
  <c r="AK179" i="2"/>
  <c r="AH180" i="2"/>
  <c r="S179" i="2"/>
  <c r="P180" i="2"/>
  <c r="DE181" i="2"/>
  <c r="X88" i="2" l="1"/>
  <c r="Y87" i="2"/>
  <c r="Z87" i="2" s="1"/>
  <c r="AA87" i="2" s="1"/>
  <c r="F163" i="2"/>
  <c r="G162" i="2"/>
  <c r="H162" i="2" s="1"/>
  <c r="I162" i="2" s="1"/>
  <c r="G42" i="2"/>
  <c r="H42" i="2" s="1"/>
  <c r="I42" i="2" s="1"/>
  <c r="F43" i="2"/>
  <c r="F93" i="2"/>
  <c r="G92" i="2"/>
  <c r="H92" i="2" s="1"/>
  <c r="I92" i="2" s="1"/>
  <c r="X43" i="2"/>
  <c r="Y42" i="2"/>
  <c r="Z42" i="2" s="1"/>
  <c r="AA42" i="2" s="1"/>
  <c r="CR38" i="2"/>
  <c r="CS37" i="2"/>
  <c r="CT37" i="2" s="1"/>
  <c r="CU37" i="2" s="1"/>
  <c r="BH38" i="2"/>
  <c r="BI37" i="2"/>
  <c r="BJ37" i="2" s="1"/>
  <c r="BK37" i="2" s="1"/>
  <c r="CA37" i="2"/>
  <c r="CB37" i="2" s="1"/>
  <c r="CC37" i="2" s="1"/>
  <c r="BZ38" i="2"/>
  <c r="AP38" i="2"/>
  <c r="AQ37" i="2"/>
  <c r="AR37" i="2" s="1"/>
  <c r="AS37" i="2" s="1"/>
  <c r="AK180" i="2"/>
  <c r="AH181" i="2"/>
  <c r="S180" i="2"/>
  <c r="P181" i="2"/>
  <c r="BU180" i="2"/>
  <c r="CM180" i="2"/>
  <c r="CJ181" i="2"/>
  <c r="DE182" i="2"/>
  <c r="BC180" i="2"/>
  <c r="AZ181" i="2"/>
  <c r="G43" i="2" l="1"/>
  <c r="H43" i="2" s="1"/>
  <c r="I43" i="2" s="1"/>
  <c r="F44" i="2"/>
  <c r="G163" i="2"/>
  <c r="H163" i="2" s="1"/>
  <c r="I163" i="2" s="1"/>
  <c r="F164" i="2"/>
  <c r="X89" i="2"/>
  <c r="Y88" i="2"/>
  <c r="Z88" i="2" s="1"/>
  <c r="AA88" i="2" s="1"/>
  <c r="G93" i="2"/>
  <c r="H93" i="2" s="1"/>
  <c r="I93" i="2" s="1"/>
  <c r="F94" i="2"/>
  <c r="X44" i="2"/>
  <c r="Y43" i="2"/>
  <c r="Z43" i="2" s="1"/>
  <c r="AA43" i="2" s="1"/>
  <c r="CR39" i="2"/>
  <c r="CS38" i="2"/>
  <c r="CT38" i="2" s="1"/>
  <c r="CU38" i="2" s="1"/>
  <c r="BH39" i="2"/>
  <c r="BI38" i="2"/>
  <c r="BJ38" i="2" s="1"/>
  <c r="BK38" i="2" s="1"/>
  <c r="AP39" i="2"/>
  <c r="AQ38" i="2"/>
  <c r="AR38" i="2" s="1"/>
  <c r="AS38" i="2" s="1"/>
  <c r="BZ39" i="2"/>
  <c r="CA38" i="2"/>
  <c r="CB38" i="2" s="1"/>
  <c r="CC38" i="2" s="1"/>
  <c r="CM181" i="2"/>
  <c r="CJ182" i="2"/>
  <c r="BU181" i="2"/>
  <c r="BC181" i="2"/>
  <c r="AZ182" i="2"/>
  <c r="P182" i="2"/>
  <c r="S181" i="2"/>
  <c r="AK181" i="2"/>
  <c r="AH182" i="2"/>
  <c r="DE183" i="2"/>
  <c r="G164" i="2" l="1"/>
  <c r="H164" i="2" s="1"/>
  <c r="I164" i="2" s="1"/>
  <c r="F165" i="2"/>
  <c r="G44" i="2"/>
  <c r="H44" i="2" s="1"/>
  <c r="I44" i="2" s="1"/>
  <c r="F45" i="2"/>
  <c r="Y89" i="2"/>
  <c r="Z89" i="2" s="1"/>
  <c r="AA89" i="2" s="1"/>
  <c r="X90" i="2"/>
  <c r="G94" i="2"/>
  <c r="H94" i="2" s="1"/>
  <c r="I94" i="2" s="1"/>
  <c r="F95" i="2"/>
  <c r="X45" i="2"/>
  <c r="Y44" i="2"/>
  <c r="Z44" i="2" s="1"/>
  <c r="AA44" i="2" s="1"/>
  <c r="CR40" i="2"/>
  <c r="CS39" i="2"/>
  <c r="CT39" i="2" s="1"/>
  <c r="CU39" i="2" s="1"/>
  <c r="BH40" i="2"/>
  <c r="BI39" i="2"/>
  <c r="BJ39" i="2" s="1"/>
  <c r="BK39" i="2" s="1"/>
  <c r="CA39" i="2"/>
  <c r="CB39" i="2" s="1"/>
  <c r="CC39" i="2" s="1"/>
  <c r="BZ40" i="2"/>
  <c r="AP40" i="2"/>
  <c r="AQ39" i="2"/>
  <c r="AR39" i="2" s="1"/>
  <c r="AS39" i="2" s="1"/>
  <c r="S182" i="2"/>
  <c r="P183" i="2"/>
  <c r="BU182" i="2"/>
  <c r="DE184" i="2"/>
  <c r="AK182" i="2"/>
  <c r="AH183" i="2"/>
  <c r="BC182" i="2"/>
  <c r="AZ183" i="2"/>
  <c r="CJ183" i="2"/>
  <c r="CM182" i="2"/>
  <c r="G45" i="2" l="1"/>
  <c r="H45" i="2" s="1"/>
  <c r="I45" i="2" s="1"/>
  <c r="F46" i="2"/>
  <c r="G165" i="2"/>
  <c r="H165" i="2" s="1"/>
  <c r="I165" i="2" s="1"/>
  <c r="F166" i="2"/>
  <c r="X91" i="2"/>
  <c r="Y90" i="2"/>
  <c r="Z90" i="2" s="1"/>
  <c r="AA90" i="2" s="1"/>
  <c r="G95" i="2"/>
  <c r="H95" i="2" s="1"/>
  <c r="I95" i="2" s="1"/>
  <c r="F96" i="2"/>
  <c r="Y45" i="2"/>
  <c r="Z45" i="2" s="1"/>
  <c r="AA45" i="2" s="1"/>
  <c r="X46" i="2"/>
  <c r="CR41" i="2"/>
  <c r="CS40" i="2"/>
  <c r="CT40" i="2" s="1"/>
  <c r="CU40" i="2" s="1"/>
  <c r="BH41" i="2"/>
  <c r="BI40" i="2"/>
  <c r="BJ40" i="2" s="1"/>
  <c r="BK40" i="2" s="1"/>
  <c r="AQ40" i="2"/>
  <c r="AR40" i="2" s="1"/>
  <c r="AS40" i="2" s="1"/>
  <c r="AP41" i="2"/>
  <c r="CA40" i="2"/>
  <c r="CB40" i="2" s="1"/>
  <c r="CC40" i="2" s="1"/>
  <c r="BZ41" i="2"/>
  <c r="AK183" i="2"/>
  <c r="AH184" i="2"/>
  <c r="DE185" i="2"/>
  <c r="BU183" i="2"/>
  <c r="CM183" i="2"/>
  <c r="CJ184" i="2"/>
  <c r="P184" i="2"/>
  <c r="S183" i="2"/>
  <c r="BC183" i="2"/>
  <c r="AZ184" i="2"/>
  <c r="G166" i="2" l="1"/>
  <c r="H166" i="2" s="1"/>
  <c r="I166" i="2" s="1"/>
  <c r="F167" i="2"/>
  <c r="F47" i="2"/>
  <c r="G46" i="2"/>
  <c r="H46" i="2" s="1"/>
  <c r="I46" i="2" s="1"/>
  <c r="X92" i="2"/>
  <c r="Y91" i="2"/>
  <c r="Z91" i="2" s="1"/>
  <c r="AA91" i="2" s="1"/>
  <c r="G96" i="2"/>
  <c r="H96" i="2" s="1"/>
  <c r="I96" i="2" s="1"/>
  <c r="F97" i="2"/>
  <c r="X47" i="2"/>
  <c r="Y46" i="2"/>
  <c r="Z46" i="2" s="1"/>
  <c r="AA46" i="2" s="1"/>
  <c r="CR42" i="2"/>
  <c r="CS41" i="2"/>
  <c r="CT41" i="2" s="1"/>
  <c r="CU41" i="2" s="1"/>
  <c r="BH42" i="2"/>
  <c r="BI41" i="2"/>
  <c r="BJ41" i="2" s="1"/>
  <c r="BK41" i="2" s="1"/>
  <c r="CA41" i="2"/>
  <c r="CB41" i="2" s="1"/>
  <c r="CC41" i="2" s="1"/>
  <c r="BZ42" i="2"/>
  <c r="AQ41" i="2"/>
  <c r="AR41" i="2" s="1"/>
  <c r="AS41" i="2" s="1"/>
  <c r="AP42" i="2"/>
  <c r="CJ185" i="2"/>
  <c r="CM184" i="2"/>
  <c r="BU184" i="2"/>
  <c r="BC184" i="2"/>
  <c r="AZ185" i="2"/>
  <c r="DE186" i="2"/>
  <c r="AK184" i="2"/>
  <c r="AH185" i="2"/>
  <c r="S184" i="2"/>
  <c r="P185" i="2"/>
  <c r="G47" i="2" l="1"/>
  <c r="H47" i="2" s="1"/>
  <c r="I47" i="2" s="1"/>
  <c r="F48" i="2"/>
  <c r="G167" i="2"/>
  <c r="H167" i="2" s="1"/>
  <c r="I167" i="2" s="1"/>
  <c r="F168" i="2"/>
  <c r="X93" i="2"/>
  <c r="Y92" i="2"/>
  <c r="Z92" i="2" s="1"/>
  <c r="AA92" i="2" s="1"/>
  <c r="G97" i="2"/>
  <c r="H97" i="2" s="1"/>
  <c r="I97" i="2" s="1"/>
  <c r="F98" i="2"/>
  <c r="X48" i="2"/>
  <c r="Y47" i="2"/>
  <c r="Z47" i="2" s="1"/>
  <c r="AA47" i="2" s="1"/>
  <c r="CR43" i="2"/>
  <c r="CS42" i="2"/>
  <c r="CT42" i="2" s="1"/>
  <c r="CU42" i="2" s="1"/>
  <c r="BH43" i="2"/>
  <c r="BI42" i="2"/>
  <c r="BJ42" i="2" s="1"/>
  <c r="BK42" i="2" s="1"/>
  <c r="AQ42" i="2"/>
  <c r="AR42" i="2" s="1"/>
  <c r="AS42" i="2" s="1"/>
  <c r="AP43" i="2"/>
  <c r="CA42" i="2"/>
  <c r="CB42" i="2" s="1"/>
  <c r="CC42" i="2" s="1"/>
  <c r="BZ43" i="2"/>
  <c r="DE187" i="2"/>
  <c r="BC185" i="2"/>
  <c r="AZ186" i="2"/>
  <c r="S185" i="2"/>
  <c r="P186" i="2"/>
  <c r="BU185" i="2"/>
  <c r="AK185" i="2"/>
  <c r="AH186" i="2"/>
  <c r="CM185" i="2"/>
  <c r="CJ186" i="2"/>
  <c r="F169" i="2" l="1"/>
  <c r="G168" i="2"/>
  <c r="H168" i="2" s="1"/>
  <c r="I168" i="2" s="1"/>
  <c r="F49" i="2"/>
  <c r="G48" i="2"/>
  <c r="H48" i="2" s="1"/>
  <c r="I48" i="2" s="1"/>
  <c r="Y93" i="2"/>
  <c r="Z93" i="2" s="1"/>
  <c r="AA93" i="2" s="1"/>
  <c r="X94" i="2"/>
  <c r="G98" i="2"/>
  <c r="H98" i="2" s="1"/>
  <c r="I98" i="2" s="1"/>
  <c r="F99" i="2"/>
  <c r="X49" i="2"/>
  <c r="Y48" i="2"/>
  <c r="Z48" i="2" s="1"/>
  <c r="AA48" i="2" s="1"/>
  <c r="CR44" i="2"/>
  <c r="CS43" i="2"/>
  <c r="CT43" i="2" s="1"/>
  <c r="CU43" i="2" s="1"/>
  <c r="BH44" i="2"/>
  <c r="BI43" i="2"/>
  <c r="BJ43" i="2" s="1"/>
  <c r="BK43" i="2" s="1"/>
  <c r="CA43" i="2"/>
  <c r="CB43" i="2" s="1"/>
  <c r="CC43" i="2" s="1"/>
  <c r="BZ44" i="2"/>
  <c r="AP44" i="2"/>
  <c r="AQ43" i="2"/>
  <c r="AR43" i="2" s="1"/>
  <c r="AS43" i="2" s="1"/>
  <c r="BU186" i="2"/>
  <c r="S186" i="2"/>
  <c r="P187" i="2"/>
  <c r="CM186" i="2"/>
  <c r="CJ187" i="2"/>
  <c r="BC186" i="2"/>
  <c r="AZ187" i="2"/>
  <c r="DE188" i="2"/>
  <c r="AK186" i="2"/>
  <c r="AH187" i="2"/>
  <c r="F170" i="2" l="1"/>
  <c r="G169" i="2"/>
  <c r="H169" i="2" s="1"/>
  <c r="I169" i="2" s="1"/>
  <c r="F50" i="2"/>
  <c r="G49" i="2"/>
  <c r="H49" i="2" s="1"/>
  <c r="I49" i="2" s="1"/>
  <c r="Y94" i="2"/>
  <c r="Z94" i="2" s="1"/>
  <c r="AA94" i="2" s="1"/>
  <c r="X95" i="2"/>
  <c r="G99" i="2"/>
  <c r="H99" i="2" s="1"/>
  <c r="I99" i="2" s="1"/>
  <c r="F100" i="2"/>
  <c r="X50" i="2"/>
  <c r="Y49" i="2"/>
  <c r="Z49" i="2" s="1"/>
  <c r="AA49" i="2" s="1"/>
  <c r="CR45" i="2"/>
  <c r="CS44" i="2"/>
  <c r="CT44" i="2" s="1"/>
  <c r="CU44" i="2" s="1"/>
  <c r="BH45" i="2"/>
  <c r="BI44" i="2"/>
  <c r="BJ44" i="2" s="1"/>
  <c r="BK44" i="2" s="1"/>
  <c r="AQ44" i="2"/>
  <c r="AR44" i="2" s="1"/>
  <c r="AS44" i="2" s="1"/>
  <c r="AP45" i="2"/>
  <c r="CA44" i="2"/>
  <c r="CB44" i="2" s="1"/>
  <c r="CC44" i="2" s="1"/>
  <c r="BZ45" i="2"/>
  <c r="CM187" i="2"/>
  <c r="CJ188" i="2"/>
  <c r="BC187" i="2"/>
  <c r="AZ188" i="2"/>
  <c r="AK187" i="2"/>
  <c r="AH188" i="2"/>
  <c r="S187" i="2"/>
  <c r="P188" i="2"/>
  <c r="BU187" i="2"/>
  <c r="DE189" i="2"/>
  <c r="G50" i="2" l="1"/>
  <c r="H50" i="2" s="1"/>
  <c r="I50" i="2" s="1"/>
  <c r="J27" i="2" s="1"/>
  <c r="F51" i="2"/>
  <c r="G170" i="2"/>
  <c r="H170" i="2" s="1"/>
  <c r="I170" i="2" s="1"/>
  <c r="F171" i="2"/>
  <c r="Y95" i="2"/>
  <c r="Z95" i="2" s="1"/>
  <c r="AA95" i="2" s="1"/>
  <c r="X96" i="2"/>
  <c r="G100" i="2"/>
  <c r="H100" i="2" s="1"/>
  <c r="I100" i="2" s="1"/>
  <c r="F101" i="2"/>
  <c r="X51" i="2"/>
  <c r="Y50" i="2"/>
  <c r="Z50" i="2" s="1"/>
  <c r="AA50" i="2" s="1"/>
  <c r="CR46" i="2"/>
  <c r="CS45" i="2"/>
  <c r="CT45" i="2" s="1"/>
  <c r="CU45" i="2" s="1"/>
  <c r="BH46" i="2"/>
  <c r="BI45" i="2"/>
  <c r="BJ45" i="2" s="1"/>
  <c r="BK45" i="2" s="1"/>
  <c r="CA45" i="2"/>
  <c r="CB45" i="2" s="1"/>
  <c r="CC45" i="2" s="1"/>
  <c r="BZ46" i="2"/>
  <c r="AP46" i="2"/>
  <c r="AQ45" i="2"/>
  <c r="AR45" i="2" s="1"/>
  <c r="AS45" i="2" s="1"/>
  <c r="S188" i="2"/>
  <c r="P189" i="2"/>
  <c r="AK188" i="2"/>
  <c r="AH189" i="2"/>
  <c r="DE190" i="2"/>
  <c r="BC188" i="2"/>
  <c r="AZ189" i="2"/>
  <c r="CJ189" i="2"/>
  <c r="CM188" i="2"/>
  <c r="BU188" i="2"/>
  <c r="J201" i="2" l="1"/>
  <c r="J71" i="2"/>
  <c r="J45" i="2"/>
  <c r="J158" i="2"/>
  <c r="J175" i="2"/>
  <c r="J153" i="2"/>
  <c r="J4" i="2"/>
  <c r="J53" i="2"/>
  <c r="J70" i="2"/>
  <c r="J7" i="2"/>
  <c r="J193" i="2"/>
  <c r="J146" i="2"/>
  <c r="J24" i="2"/>
  <c r="J73" i="2"/>
  <c r="J23" i="2"/>
  <c r="J74" i="2"/>
  <c r="J198" i="2"/>
  <c r="J67" i="2"/>
  <c r="J29" i="2"/>
  <c r="J133" i="2"/>
  <c r="J185" i="2"/>
  <c r="J161" i="2"/>
  <c r="J140" i="2"/>
  <c r="J143" i="2"/>
  <c r="J122" i="2"/>
  <c r="J145" i="2"/>
  <c r="J35" i="2"/>
  <c r="J203" i="2"/>
  <c r="J15" i="2"/>
  <c r="J31" i="2"/>
  <c r="J200" i="2"/>
  <c r="J78" i="2"/>
  <c r="J22" i="2"/>
  <c r="J126" i="2"/>
  <c r="J152" i="2"/>
  <c r="J52" i="2"/>
  <c r="J101" i="2"/>
  <c r="J170" i="2"/>
  <c r="J117" i="2"/>
  <c r="J144" i="2"/>
  <c r="J98" i="2"/>
  <c r="J141" i="2"/>
  <c r="J151" i="2"/>
  <c r="J47" i="2"/>
  <c r="J21" i="2"/>
  <c r="J116" i="2"/>
  <c r="J68" i="2"/>
  <c r="J171" i="2"/>
  <c r="J180" i="2"/>
  <c r="J121" i="2"/>
  <c r="J134" i="2"/>
  <c r="J6" i="2"/>
  <c r="J113" i="2"/>
  <c r="J41" i="2"/>
  <c r="J135" i="2"/>
  <c r="J20" i="2"/>
  <c r="J106" i="2"/>
  <c r="J138" i="2"/>
  <c r="J46" i="2"/>
  <c r="J139" i="2"/>
  <c r="J189" i="2"/>
  <c r="J192" i="2"/>
  <c r="J66" i="2"/>
  <c r="J58" i="2"/>
  <c r="J77" i="2"/>
  <c r="J85" i="2"/>
  <c r="J194" i="2"/>
  <c r="J187" i="2"/>
  <c r="J36" i="2"/>
  <c r="J156" i="2"/>
  <c r="J94" i="2"/>
  <c r="J60" i="2"/>
  <c r="J18" i="2"/>
  <c r="J169" i="2"/>
  <c r="J95" i="2"/>
  <c r="J57" i="2"/>
  <c r="J51" i="2"/>
  <c r="J164" i="2"/>
  <c r="J150" i="2"/>
  <c r="J17" i="2"/>
  <c r="J191" i="2"/>
  <c r="J82" i="2"/>
  <c r="J65" i="2"/>
  <c r="J93" i="2"/>
  <c r="J69" i="2"/>
  <c r="J172" i="2"/>
  <c r="J114" i="2"/>
  <c r="J108" i="2"/>
  <c r="J154" i="2"/>
  <c r="J89" i="2"/>
  <c r="J61" i="2"/>
  <c r="J56" i="2"/>
  <c r="J182" i="2"/>
  <c r="J177" i="2"/>
  <c r="J86" i="2"/>
  <c r="J118" i="2"/>
  <c r="J3" i="2"/>
  <c r="C6" i="4" s="1"/>
  <c r="J137" i="2"/>
  <c r="J26" i="2"/>
  <c r="J184" i="2"/>
  <c r="J107" i="2"/>
  <c r="J11" i="2"/>
  <c r="J157" i="2"/>
  <c r="J202" i="2"/>
  <c r="J79" i="2"/>
  <c r="J167" i="2"/>
  <c r="J100" i="2"/>
  <c r="J168" i="2"/>
  <c r="J179" i="2"/>
  <c r="J147" i="2"/>
  <c r="J188" i="2"/>
  <c r="J59" i="2"/>
  <c r="J186" i="2"/>
  <c r="J136" i="2"/>
  <c r="J99" i="2"/>
  <c r="J63" i="2"/>
  <c r="J96" i="2"/>
  <c r="J174" i="2"/>
  <c r="J10" i="2"/>
  <c r="J13" i="2"/>
  <c r="J84" i="2"/>
  <c r="J54" i="2"/>
  <c r="J91" i="2"/>
  <c r="J109" i="2"/>
  <c r="J40" i="2"/>
  <c r="J81" i="2"/>
  <c r="J178" i="2"/>
  <c r="J14" i="2"/>
  <c r="J12" i="2"/>
  <c r="J120" i="2"/>
  <c r="J129" i="2"/>
  <c r="J131" i="2"/>
  <c r="J19" i="2"/>
  <c r="J8" i="2"/>
  <c r="J62" i="2"/>
  <c r="J115" i="2"/>
  <c r="J72" i="2"/>
  <c r="J38" i="2"/>
  <c r="J196" i="2"/>
  <c r="J123" i="2"/>
  <c r="J34" i="2"/>
  <c r="J130" i="2"/>
  <c r="J80" i="2"/>
  <c r="J88" i="2"/>
  <c r="J49" i="2"/>
  <c r="J127" i="2"/>
  <c r="J148" i="2"/>
  <c r="J162" i="2"/>
  <c r="J183" i="2"/>
  <c r="J102" i="2"/>
  <c r="F52" i="2"/>
  <c r="G51" i="2"/>
  <c r="H51" i="2" s="1"/>
  <c r="I51" i="2" s="1"/>
  <c r="J87" i="2"/>
  <c r="J176" i="2"/>
  <c r="J105" i="2"/>
  <c r="J97" i="2"/>
  <c r="J16" i="2"/>
  <c r="J48" i="2"/>
  <c r="J125" i="2"/>
  <c r="J83" i="2"/>
  <c r="J159" i="2"/>
  <c r="J110" i="2"/>
  <c r="J128" i="2"/>
  <c r="J119" i="2"/>
  <c r="J160" i="2"/>
  <c r="J32" i="2"/>
  <c r="J5" i="2"/>
  <c r="J30" i="2"/>
  <c r="J163" i="2"/>
  <c r="J142" i="2"/>
  <c r="J39" i="2"/>
  <c r="J28" i="2"/>
  <c r="J190" i="2"/>
  <c r="J55" i="2"/>
  <c r="J173" i="2"/>
  <c r="J165" i="2"/>
  <c r="J76" i="2"/>
  <c r="J64" i="2"/>
  <c r="J124" i="2"/>
  <c r="J195" i="2"/>
  <c r="J112" i="2"/>
  <c r="J92" i="2"/>
  <c r="J25" i="2"/>
  <c r="J90" i="2"/>
  <c r="J75" i="2"/>
  <c r="J111" i="2"/>
  <c r="J43" i="2"/>
  <c r="J197" i="2"/>
  <c r="J42" i="2"/>
  <c r="J103" i="2"/>
  <c r="J50" i="2"/>
  <c r="J155" i="2"/>
  <c r="J104" i="2"/>
  <c r="J199" i="2"/>
  <c r="J166" i="2"/>
  <c r="J33" i="2"/>
  <c r="J149" i="2"/>
  <c r="G171" i="2"/>
  <c r="H171" i="2" s="1"/>
  <c r="I171" i="2" s="1"/>
  <c r="F172" i="2"/>
  <c r="J44" i="2"/>
  <c r="J132" i="2"/>
  <c r="J9" i="2"/>
  <c r="J181" i="2"/>
  <c r="J37" i="2"/>
  <c r="X97" i="2"/>
  <c r="Y96" i="2"/>
  <c r="Z96" i="2" s="1"/>
  <c r="AA96" i="2" s="1"/>
  <c r="G101" i="2"/>
  <c r="H101" i="2" s="1"/>
  <c r="I101" i="2" s="1"/>
  <c r="F102" i="2"/>
  <c r="Y51" i="2"/>
  <c r="Z51" i="2" s="1"/>
  <c r="AA51" i="2" s="1"/>
  <c r="X52" i="2"/>
  <c r="CR47" i="2"/>
  <c r="CS46" i="2"/>
  <c r="CT46" i="2" s="1"/>
  <c r="CU46" i="2" s="1"/>
  <c r="BH47" i="2"/>
  <c r="BI46" i="2"/>
  <c r="BJ46" i="2" s="1"/>
  <c r="BK46" i="2" s="1"/>
  <c r="AP47" i="2"/>
  <c r="AQ46" i="2"/>
  <c r="AR46" i="2" s="1"/>
  <c r="AS46" i="2" s="1"/>
  <c r="CA46" i="2"/>
  <c r="CB46" i="2" s="1"/>
  <c r="CC46" i="2" s="1"/>
  <c r="BZ47" i="2"/>
  <c r="BC189" i="2"/>
  <c r="AZ190" i="2"/>
  <c r="DE191" i="2"/>
  <c r="AK189" i="2"/>
  <c r="AH190" i="2"/>
  <c r="BU189" i="2"/>
  <c r="S189" i="2"/>
  <c r="P190" i="2"/>
  <c r="CJ190" i="2"/>
  <c r="CM189" i="2"/>
  <c r="G52" i="2" l="1"/>
  <c r="H52" i="2" s="1"/>
  <c r="I52" i="2" s="1"/>
  <c r="F53" i="2"/>
  <c r="F173" i="2"/>
  <c r="G172" i="2"/>
  <c r="H172" i="2" s="1"/>
  <c r="I172" i="2" s="1"/>
  <c r="X98" i="2"/>
  <c r="Y97" i="2"/>
  <c r="Z97" i="2" s="1"/>
  <c r="AA97" i="2" s="1"/>
  <c r="G102" i="2"/>
  <c r="H102" i="2" s="1"/>
  <c r="I102" i="2" s="1"/>
  <c r="F103" i="2"/>
  <c r="X53" i="2"/>
  <c r="Y53" i="2" s="1"/>
  <c r="Z53" i="2" s="1"/>
  <c r="AA53" i="2" s="1"/>
  <c r="Y52" i="2"/>
  <c r="Z52" i="2" s="1"/>
  <c r="AA52" i="2" s="1"/>
  <c r="CR48" i="2"/>
  <c r="CS47" i="2"/>
  <c r="CT47" i="2" s="1"/>
  <c r="CU47" i="2" s="1"/>
  <c r="BH48" i="2"/>
  <c r="BI47" i="2"/>
  <c r="BJ47" i="2" s="1"/>
  <c r="BK47" i="2" s="1"/>
  <c r="CA47" i="2"/>
  <c r="CB47" i="2" s="1"/>
  <c r="CC47" i="2" s="1"/>
  <c r="BZ48" i="2"/>
  <c r="AQ47" i="2"/>
  <c r="AR47" i="2" s="1"/>
  <c r="AS47" i="2" s="1"/>
  <c r="AP48" i="2"/>
  <c r="BU190" i="2"/>
  <c r="AK190" i="2"/>
  <c r="AH191" i="2"/>
  <c r="DE192" i="2"/>
  <c r="CJ191" i="2"/>
  <c r="CM190" i="2"/>
  <c r="BC190" i="2"/>
  <c r="AZ191" i="2"/>
  <c r="S190" i="2"/>
  <c r="P191" i="2"/>
  <c r="AB56" i="2" l="1"/>
  <c r="AB3" i="2"/>
  <c r="AB63" i="2"/>
  <c r="AB53" i="2"/>
  <c r="AB197" i="2"/>
  <c r="AB129" i="2"/>
  <c r="AB136" i="2"/>
  <c r="AB20" i="2"/>
  <c r="AB192" i="2"/>
  <c r="AB171" i="2"/>
  <c r="AB55" i="2"/>
  <c r="AB144" i="2"/>
  <c r="AB182" i="2"/>
  <c r="AB161" i="2"/>
  <c r="AB109" i="2"/>
  <c r="AB99" i="2"/>
  <c r="AB35" i="2"/>
  <c r="AB112" i="2"/>
  <c r="AB156" i="2"/>
  <c r="AB185" i="2"/>
  <c r="AB105" i="2"/>
  <c r="AB170" i="2"/>
  <c r="AB98" i="2"/>
  <c r="AB148" i="2"/>
  <c r="AB17" i="2"/>
  <c r="AB133" i="2"/>
  <c r="AB65" i="2"/>
  <c r="AB24" i="2"/>
  <c r="AB86" i="2"/>
  <c r="AB134" i="2"/>
  <c r="AB101" i="2"/>
  <c r="AB71" i="2"/>
  <c r="AB175" i="2"/>
  <c r="AB183" i="2"/>
  <c r="AB180" i="2"/>
  <c r="AB18" i="2"/>
  <c r="AB163" i="2"/>
  <c r="AB139" i="2"/>
  <c r="AB70" i="2"/>
  <c r="AB25" i="2"/>
  <c r="AB111" i="2"/>
  <c r="AB158" i="2"/>
  <c r="AB29" i="2"/>
  <c r="AB143" i="2"/>
  <c r="AB87" i="2"/>
  <c r="AB152" i="2"/>
  <c r="AB15" i="2"/>
  <c r="AB137" i="2"/>
  <c r="AB91" i="2"/>
  <c r="AB16" i="2"/>
  <c r="AB69" i="2"/>
  <c r="AB150" i="2"/>
  <c r="AB195" i="2"/>
  <c r="AB120" i="2"/>
  <c r="AB189" i="2"/>
  <c r="AB44" i="2"/>
  <c r="AB184" i="2"/>
  <c r="AB106" i="2"/>
  <c r="AB83" i="2"/>
  <c r="AB9" i="2"/>
  <c r="AB127" i="2"/>
  <c r="AB110" i="2"/>
  <c r="AB141" i="2"/>
  <c r="AB10" i="2"/>
  <c r="AB84" i="2"/>
  <c r="AB119" i="2"/>
  <c r="AB45" i="2"/>
  <c r="AB94" i="2"/>
  <c r="AB49" i="2"/>
  <c r="AB177" i="2"/>
  <c r="AB27" i="2"/>
  <c r="AB122" i="2"/>
  <c r="AB194" i="2"/>
  <c r="AB46" i="2"/>
  <c r="AB30" i="2"/>
  <c r="AB88" i="2"/>
  <c r="AB138" i="2"/>
  <c r="AB153" i="2"/>
  <c r="AB116" i="2"/>
  <c r="AB40" i="2"/>
  <c r="AB68" i="2"/>
  <c r="D6" i="4"/>
  <c r="E6" i="4" s="1"/>
  <c r="F6" i="4" s="1"/>
  <c r="F9" i="4" s="1"/>
  <c r="AB100" i="2"/>
  <c r="AB162" i="2"/>
  <c r="AB37" i="2"/>
  <c r="AB202" i="2"/>
  <c r="AB179" i="2"/>
  <c r="AB103" i="2"/>
  <c r="AB39" i="2"/>
  <c r="AB50" i="2"/>
  <c r="AB176" i="2"/>
  <c r="AB48" i="2"/>
  <c r="AB124" i="2"/>
  <c r="AB90" i="2"/>
  <c r="AB198" i="2"/>
  <c r="AB117" i="2"/>
  <c r="AB126" i="2"/>
  <c r="AB187" i="2"/>
  <c r="AB43" i="2"/>
  <c r="AB82" i="2"/>
  <c r="AB38" i="2"/>
  <c r="AB159" i="2"/>
  <c r="AB78" i="2"/>
  <c r="AB107" i="2"/>
  <c r="AB76" i="2"/>
  <c r="AB167" i="2"/>
  <c r="AB114" i="2"/>
  <c r="AB74" i="2"/>
  <c r="AB160" i="2"/>
  <c r="AB28" i="2"/>
  <c r="AB147" i="2"/>
  <c r="AB149" i="2"/>
  <c r="AB113" i="2"/>
  <c r="AB58" i="2"/>
  <c r="AB13" i="2"/>
  <c r="AB142" i="2"/>
  <c r="AB6" i="2"/>
  <c r="AB11" i="2"/>
  <c r="AB123" i="2"/>
  <c r="AB93" i="2"/>
  <c r="AB81" i="2"/>
  <c r="AB66" i="2"/>
  <c r="AB130" i="2"/>
  <c r="AB97" i="2"/>
  <c r="AB60" i="2"/>
  <c r="AB190" i="2"/>
  <c r="AB5" i="2"/>
  <c r="AB173" i="2"/>
  <c r="AB132" i="2"/>
  <c r="AB168" i="2"/>
  <c r="AB54" i="2"/>
  <c r="AB203" i="2"/>
  <c r="AB164" i="2"/>
  <c r="AB178" i="2"/>
  <c r="AB181" i="2"/>
  <c r="AB12" i="2"/>
  <c r="AB95" i="2"/>
  <c r="AB199" i="2"/>
  <c r="AB51" i="2"/>
  <c r="AB41" i="2"/>
  <c r="AB33" i="2"/>
  <c r="AB191" i="2"/>
  <c r="AB200" i="2"/>
  <c r="AB166" i="2"/>
  <c r="AB115" i="2"/>
  <c r="AB125" i="2"/>
  <c r="AB72" i="2"/>
  <c r="AB131" i="2"/>
  <c r="AB151" i="2"/>
  <c r="AB174" i="2"/>
  <c r="AB193" i="2"/>
  <c r="AB19" i="2"/>
  <c r="AB118" i="2"/>
  <c r="AB31" i="2"/>
  <c r="AB140" i="2"/>
  <c r="AB23" i="2"/>
  <c r="AB26" i="2"/>
  <c r="AB32" i="2"/>
  <c r="AB96" i="2"/>
  <c r="AB104" i="2"/>
  <c r="AB61" i="2"/>
  <c r="AB186" i="2"/>
  <c r="AB52" i="2"/>
  <c r="AB128" i="2"/>
  <c r="AB59" i="2"/>
  <c r="AB77" i="2"/>
  <c r="AB4" i="2"/>
  <c r="AB172" i="2"/>
  <c r="AB42" i="2"/>
  <c r="AB146" i="2"/>
  <c r="AB79" i="2"/>
  <c r="AB62" i="2"/>
  <c r="AB108" i="2"/>
  <c r="AB64" i="2"/>
  <c r="AB7" i="2"/>
  <c r="AB67" i="2"/>
  <c r="AB165" i="2"/>
  <c r="AB121" i="2"/>
  <c r="AB22" i="2"/>
  <c r="AB36" i="2"/>
  <c r="AB89" i="2"/>
  <c r="AB145" i="2"/>
  <c r="AB8" i="2"/>
  <c r="AB14" i="2"/>
  <c r="AB92" i="2"/>
  <c r="AB47" i="2"/>
  <c r="AB157" i="2"/>
  <c r="AB73" i="2"/>
  <c r="AB102" i="2"/>
  <c r="AB188" i="2"/>
  <c r="AB154" i="2"/>
  <c r="AB155" i="2"/>
  <c r="AB169" i="2"/>
  <c r="AB80" i="2"/>
  <c r="AB21" i="2"/>
  <c r="AB34" i="2"/>
  <c r="AB135" i="2"/>
  <c r="AB196" i="2"/>
  <c r="AB75" i="2"/>
  <c r="AB201" i="2"/>
  <c r="AB57" i="2"/>
  <c r="AB85" i="2"/>
  <c r="G53" i="2"/>
  <c r="H53" i="2" s="1"/>
  <c r="I53" i="2" s="1"/>
  <c r="F54" i="2"/>
  <c r="G173" i="2"/>
  <c r="H173" i="2" s="1"/>
  <c r="I173" i="2" s="1"/>
  <c r="F174" i="2"/>
  <c r="Y98" i="2"/>
  <c r="Z98" i="2" s="1"/>
  <c r="AA98" i="2" s="1"/>
  <c r="X99" i="2"/>
  <c r="X104" i="2"/>
  <c r="X154" i="2"/>
  <c r="F79" i="2"/>
  <c r="G103" i="2"/>
  <c r="H103" i="2" s="1"/>
  <c r="I103" i="2" s="1"/>
  <c r="F104" i="2"/>
  <c r="F129" i="2"/>
  <c r="G129" i="2" s="1"/>
  <c r="H129" i="2" s="1"/>
  <c r="I129" i="2" s="1"/>
  <c r="CR49" i="2"/>
  <c r="CS48" i="2"/>
  <c r="CT48" i="2" s="1"/>
  <c r="CU48" i="2" s="1"/>
  <c r="BH49" i="2"/>
  <c r="BI48" i="2"/>
  <c r="BJ48" i="2" s="1"/>
  <c r="BK48" i="2" s="1"/>
  <c r="AQ48" i="2"/>
  <c r="AR48" i="2" s="1"/>
  <c r="AS48" i="2" s="1"/>
  <c r="AP49" i="2"/>
  <c r="CA48" i="2"/>
  <c r="CB48" i="2" s="1"/>
  <c r="CC48" i="2" s="1"/>
  <c r="BZ49" i="2"/>
  <c r="CM191" i="2"/>
  <c r="CJ192" i="2"/>
  <c r="AK191" i="2"/>
  <c r="AH192" i="2"/>
  <c r="BU191" i="2"/>
  <c r="DE193" i="2"/>
  <c r="S191" i="2"/>
  <c r="P192" i="2"/>
  <c r="BC191" i="2"/>
  <c r="AZ192" i="2"/>
  <c r="G6" i="4" l="1"/>
  <c r="L6" i="4" s="1"/>
  <c r="L9" i="4" s="1"/>
  <c r="F55" i="2"/>
  <c r="G54" i="2"/>
  <c r="H54" i="2" s="1"/>
  <c r="I54" i="2" s="1"/>
  <c r="G174" i="2"/>
  <c r="H174" i="2" s="1"/>
  <c r="I174" i="2" s="1"/>
  <c r="F175" i="2"/>
  <c r="Y99" i="2"/>
  <c r="Z99" i="2" s="1"/>
  <c r="AA99" i="2" s="1"/>
  <c r="X100" i="2"/>
  <c r="Y154" i="2"/>
  <c r="Z154" i="2" s="1"/>
  <c r="AA154" i="2" s="1"/>
  <c r="X155" i="2"/>
  <c r="Y104" i="2"/>
  <c r="Z104" i="2" s="1"/>
  <c r="AA104" i="2" s="1"/>
  <c r="X105" i="2"/>
  <c r="F80" i="2"/>
  <c r="G79" i="2"/>
  <c r="H79" i="2" s="1"/>
  <c r="I79" i="2" s="1"/>
  <c r="G104" i="2"/>
  <c r="H104" i="2" s="1"/>
  <c r="I104" i="2" s="1"/>
  <c r="F105" i="2"/>
  <c r="CR50" i="2"/>
  <c r="CS49" i="2"/>
  <c r="CT49" i="2" s="1"/>
  <c r="CU49" i="2" s="1"/>
  <c r="BH50" i="2"/>
  <c r="BI49" i="2"/>
  <c r="BJ49" i="2" s="1"/>
  <c r="BK49" i="2" s="1"/>
  <c r="CA49" i="2"/>
  <c r="CB49" i="2" s="1"/>
  <c r="CC49" i="2" s="1"/>
  <c r="BZ50" i="2"/>
  <c r="AP50" i="2"/>
  <c r="AQ49" i="2"/>
  <c r="AR49" i="2" s="1"/>
  <c r="AS49" i="2" s="1"/>
  <c r="DE194" i="2"/>
  <c r="BU192" i="2"/>
  <c r="AK192" i="2"/>
  <c r="AH193" i="2"/>
  <c r="BC192" i="2"/>
  <c r="AZ193" i="2"/>
  <c r="CM192" i="2"/>
  <c r="CJ193" i="2"/>
  <c r="S192" i="2"/>
  <c r="P193" i="2"/>
  <c r="G9" i="4" l="1"/>
  <c r="G55" i="2"/>
  <c r="H55" i="2" s="1"/>
  <c r="I55" i="2" s="1"/>
  <c r="F56" i="2"/>
  <c r="G175" i="2"/>
  <c r="H175" i="2" s="1"/>
  <c r="I175" i="2" s="1"/>
  <c r="F176" i="2"/>
  <c r="Y100" i="2"/>
  <c r="Z100" i="2" s="1"/>
  <c r="AA100" i="2" s="1"/>
  <c r="X101" i="2"/>
  <c r="Y105" i="2"/>
  <c r="Z105" i="2" s="1"/>
  <c r="AA105" i="2" s="1"/>
  <c r="X106" i="2"/>
  <c r="Y155" i="2"/>
  <c r="Z155" i="2" s="1"/>
  <c r="AA155" i="2" s="1"/>
  <c r="X156" i="2"/>
  <c r="G80" i="2"/>
  <c r="H80" i="2" s="1"/>
  <c r="I80" i="2" s="1"/>
  <c r="F81" i="2"/>
  <c r="G105" i="2"/>
  <c r="H105" i="2" s="1"/>
  <c r="I105" i="2" s="1"/>
  <c r="F106" i="2"/>
  <c r="CR51" i="2"/>
  <c r="CS50" i="2"/>
  <c r="CT50" i="2" s="1"/>
  <c r="CU50" i="2" s="1"/>
  <c r="BH51" i="2"/>
  <c r="BI50" i="2"/>
  <c r="BJ50" i="2" s="1"/>
  <c r="BK50" i="2" s="1"/>
  <c r="AQ50" i="2"/>
  <c r="AR50" i="2" s="1"/>
  <c r="AS50" i="2" s="1"/>
  <c r="AP51" i="2"/>
  <c r="CA50" i="2"/>
  <c r="CB50" i="2" s="1"/>
  <c r="CC50" i="2" s="1"/>
  <c r="BZ51" i="2"/>
  <c r="AK193" i="2"/>
  <c r="AH194" i="2"/>
  <c r="BC193" i="2"/>
  <c r="AZ194" i="2"/>
  <c r="S193" i="2"/>
  <c r="P194" i="2"/>
  <c r="BU193" i="2"/>
  <c r="CJ194" i="2"/>
  <c r="CM193" i="2"/>
  <c r="DE195" i="2"/>
  <c r="F57" i="2" l="1"/>
  <c r="G56" i="2"/>
  <c r="H56" i="2" s="1"/>
  <c r="I56" i="2" s="1"/>
  <c r="G176" i="2"/>
  <c r="H176" i="2" s="1"/>
  <c r="I176" i="2" s="1"/>
  <c r="F177" i="2"/>
  <c r="Y101" i="2"/>
  <c r="Z101" i="2" s="1"/>
  <c r="AA101" i="2" s="1"/>
  <c r="X102" i="2"/>
  <c r="Y156" i="2"/>
  <c r="Z156" i="2" s="1"/>
  <c r="AA156" i="2" s="1"/>
  <c r="X157" i="2"/>
  <c r="Y106" i="2"/>
  <c r="Z106" i="2" s="1"/>
  <c r="AA106" i="2" s="1"/>
  <c r="X107" i="2"/>
  <c r="G81" i="2"/>
  <c r="H81" i="2" s="1"/>
  <c r="I81" i="2" s="1"/>
  <c r="F82" i="2"/>
  <c r="G106" i="2"/>
  <c r="H106" i="2" s="1"/>
  <c r="I106" i="2" s="1"/>
  <c r="F107" i="2"/>
  <c r="CR52" i="2"/>
  <c r="CS51" i="2"/>
  <c r="CT51" i="2" s="1"/>
  <c r="CU51" i="2" s="1"/>
  <c r="BH52" i="2"/>
  <c r="BI51" i="2"/>
  <c r="BJ51" i="2" s="1"/>
  <c r="BK51" i="2" s="1"/>
  <c r="BZ52" i="2"/>
  <c r="CA51" i="2"/>
  <c r="CB51" i="2" s="1"/>
  <c r="CC51" i="2" s="1"/>
  <c r="AP52" i="2"/>
  <c r="AQ51" i="2"/>
  <c r="AR51" i="2" s="1"/>
  <c r="AS51" i="2" s="1"/>
  <c r="BU194" i="2"/>
  <c r="S194" i="2"/>
  <c r="P195" i="2"/>
  <c r="BC194" i="2"/>
  <c r="AZ195" i="2"/>
  <c r="DE196" i="2"/>
  <c r="AH195" i="2"/>
  <c r="AK194" i="2"/>
  <c r="CM194" i="2"/>
  <c r="CJ195" i="2"/>
  <c r="G57" i="2" l="1"/>
  <c r="H57" i="2" s="1"/>
  <c r="I57" i="2" s="1"/>
  <c r="F58" i="2"/>
  <c r="G177" i="2"/>
  <c r="H177" i="2" s="1"/>
  <c r="I177" i="2" s="1"/>
  <c r="F178" i="2"/>
  <c r="X103" i="2"/>
  <c r="Y103" i="2" s="1"/>
  <c r="Z103" i="2" s="1"/>
  <c r="AA103" i="2" s="1"/>
  <c r="Y102" i="2"/>
  <c r="Z102" i="2" s="1"/>
  <c r="AA102" i="2" s="1"/>
  <c r="Y107" i="2"/>
  <c r="Z107" i="2" s="1"/>
  <c r="AA107" i="2" s="1"/>
  <c r="X108" i="2"/>
  <c r="Y157" i="2"/>
  <c r="Z157" i="2" s="1"/>
  <c r="AA157" i="2" s="1"/>
  <c r="X158" i="2"/>
  <c r="G82" i="2"/>
  <c r="H82" i="2" s="1"/>
  <c r="I82" i="2" s="1"/>
  <c r="F83" i="2"/>
  <c r="G83" i="2" s="1"/>
  <c r="H83" i="2" s="1"/>
  <c r="I83" i="2" s="1"/>
  <c r="G107" i="2"/>
  <c r="H107" i="2" s="1"/>
  <c r="I107" i="2" s="1"/>
  <c r="F108" i="2"/>
  <c r="CR53" i="2"/>
  <c r="CS52" i="2"/>
  <c r="CT52" i="2" s="1"/>
  <c r="CU52" i="2" s="1"/>
  <c r="BH53" i="2"/>
  <c r="BI52" i="2"/>
  <c r="BJ52" i="2" s="1"/>
  <c r="BK52" i="2" s="1"/>
  <c r="AQ52" i="2"/>
  <c r="AR52" i="2" s="1"/>
  <c r="AS52" i="2" s="1"/>
  <c r="AP53" i="2"/>
  <c r="BZ53" i="2"/>
  <c r="CA52" i="2"/>
  <c r="CB52" i="2" s="1"/>
  <c r="CC52" i="2" s="1"/>
  <c r="DE197" i="2"/>
  <c r="BC195" i="2"/>
  <c r="AZ196" i="2"/>
  <c r="S195" i="2"/>
  <c r="P196" i="2"/>
  <c r="CM195" i="2"/>
  <c r="CJ196" i="2"/>
  <c r="BU195" i="2"/>
  <c r="AK195" i="2"/>
  <c r="AH196" i="2"/>
  <c r="G178" i="2" l="1"/>
  <c r="H178" i="2" s="1"/>
  <c r="I178" i="2" s="1"/>
  <c r="F179" i="2"/>
  <c r="F59" i="2"/>
  <c r="G58" i="2"/>
  <c r="H58" i="2" s="1"/>
  <c r="I58" i="2" s="1"/>
  <c r="Y158" i="2"/>
  <c r="Z158" i="2" s="1"/>
  <c r="AA158" i="2" s="1"/>
  <c r="X159" i="2"/>
  <c r="Y108" i="2"/>
  <c r="Z108" i="2" s="1"/>
  <c r="AA108" i="2" s="1"/>
  <c r="X109" i="2"/>
  <c r="G108" i="2"/>
  <c r="H108" i="2" s="1"/>
  <c r="I108" i="2" s="1"/>
  <c r="F109" i="2"/>
  <c r="CR54" i="2"/>
  <c r="CS53" i="2"/>
  <c r="CT53" i="2" s="1"/>
  <c r="CU53" i="2" s="1"/>
  <c r="BH54" i="2"/>
  <c r="BI53" i="2"/>
  <c r="BJ53" i="2" s="1"/>
  <c r="BK53" i="2" s="1"/>
  <c r="CA53" i="2"/>
  <c r="CB53" i="2" s="1"/>
  <c r="CC53" i="2" s="1"/>
  <c r="BZ54" i="2"/>
  <c r="AQ53" i="2"/>
  <c r="AR53" i="2" s="1"/>
  <c r="AS53" i="2" s="1"/>
  <c r="AP54" i="2"/>
  <c r="CM196" i="2"/>
  <c r="CJ197" i="2"/>
  <c r="S196" i="2"/>
  <c r="P197" i="2"/>
  <c r="BC196" i="2"/>
  <c r="AZ197" i="2"/>
  <c r="AK196" i="2"/>
  <c r="AH197" i="2"/>
  <c r="BU196" i="2"/>
  <c r="DE198" i="2"/>
  <c r="G59" i="2" l="1"/>
  <c r="H59" i="2" s="1"/>
  <c r="I59" i="2" s="1"/>
  <c r="F60" i="2"/>
  <c r="G179" i="2"/>
  <c r="H179" i="2" s="1"/>
  <c r="I179" i="2" s="1"/>
  <c r="F180" i="2"/>
  <c r="Y109" i="2"/>
  <c r="Z109" i="2" s="1"/>
  <c r="AA109" i="2" s="1"/>
  <c r="X110" i="2"/>
  <c r="Y159" i="2"/>
  <c r="Z159" i="2" s="1"/>
  <c r="AA159" i="2" s="1"/>
  <c r="X160" i="2"/>
  <c r="G109" i="2"/>
  <c r="H109" i="2" s="1"/>
  <c r="I109" i="2" s="1"/>
  <c r="F110" i="2"/>
  <c r="CR55" i="2"/>
  <c r="CS54" i="2"/>
  <c r="CT54" i="2" s="1"/>
  <c r="CU54" i="2" s="1"/>
  <c r="BH55" i="2"/>
  <c r="BI54" i="2"/>
  <c r="BJ54" i="2" s="1"/>
  <c r="BK54" i="2" s="1"/>
  <c r="AP55" i="2"/>
  <c r="AQ54" i="2"/>
  <c r="AR54" i="2" s="1"/>
  <c r="AS54" i="2" s="1"/>
  <c r="CA54" i="2"/>
  <c r="CB54" i="2" s="1"/>
  <c r="CC54" i="2" s="1"/>
  <c r="BZ55" i="2"/>
  <c r="BC197" i="2"/>
  <c r="AZ198" i="2"/>
  <c r="S197" i="2"/>
  <c r="P198" i="2"/>
  <c r="DE199" i="2"/>
  <c r="AK197" i="2"/>
  <c r="AH198" i="2"/>
  <c r="CM197" i="2"/>
  <c r="CJ198" i="2"/>
  <c r="BU197" i="2"/>
  <c r="G180" i="2" l="1"/>
  <c r="H180" i="2" s="1"/>
  <c r="I180" i="2" s="1"/>
  <c r="F181" i="2"/>
  <c r="G60" i="2"/>
  <c r="H60" i="2" s="1"/>
  <c r="I60" i="2" s="1"/>
  <c r="F61" i="2"/>
  <c r="Y160" i="2"/>
  <c r="Z160" i="2" s="1"/>
  <c r="AA160" i="2" s="1"/>
  <c r="X161" i="2"/>
  <c r="Y110" i="2"/>
  <c r="Z110" i="2" s="1"/>
  <c r="AA110" i="2" s="1"/>
  <c r="X111" i="2"/>
  <c r="F111" i="2"/>
  <c r="G110" i="2"/>
  <c r="H110" i="2" s="1"/>
  <c r="I110" i="2" s="1"/>
  <c r="CR56" i="2"/>
  <c r="CS55" i="2"/>
  <c r="CT55" i="2" s="1"/>
  <c r="CU55" i="2" s="1"/>
  <c r="BH56" i="2"/>
  <c r="BI55" i="2"/>
  <c r="BJ55" i="2" s="1"/>
  <c r="BK55" i="2" s="1"/>
  <c r="CA55" i="2"/>
  <c r="CB55" i="2" s="1"/>
  <c r="CC55" i="2" s="1"/>
  <c r="BZ56" i="2"/>
  <c r="AQ55" i="2"/>
  <c r="AR55" i="2" s="1"/>
  <c r="AS55" i="2" s="1"/>
  <c r="AP56" i="2"/>
  <c r="AK198" i="2"/>
  <c r="AH199" i="2"/>
  <c r="DE200" i="2"/>
  <c r="P199" i="2"/>
  <c r="S198" i="2"/>
  <c r="BU198" i="2"/>
  <c r="BC198" i="2"/>
  <c r="AZ199" i="2"/>
  <c r="CM198" i="2"/>
  <c r="CJ199" i="2"/>
  <c r="F62" i="2" l="1"/>
  <c r="G61" i="2"/>
  <c r="H61" i="2" s="1"/>
  <c r="I61" i="2" s="1"/>
  <c r="G181" i="2"/>
  <c r="H181" i="2" s="1"/>
  <c r="I181" i="2" s="1"/>
  <c r="F182" i="2"/>
  <c r="Y111" i="2"/>
  <c r="Z111" i="2" s="1"/>
  <c r="AA111" i="2" s="1"/>
  <c r="X112" i="2"/>
  <c r="Y161" i="2"/>
  <c r="Z161" i="2" s="1"/>
  <c r="AA161" i="2" s="1"/>
  <c r="X162" i="2"/>
  <c r="G111" i="2"/>
  <c r="H111" i="2" s="1"/>
  <c r="I111" i="2" s="1"/>
  <c r="F112" i="2"/>
  <c r="CR57" i="2"/>
  <c r="CS56" i="2"/>
  <c r="CT56" i="2" s="1"/>
  <c r="CU56" i="2" s="1"/>
  <c r="BH57" i="2"/>
  <c r="BI56" i="2"/>
  <c r="BJ56" i="2" s="1"/>
  <c r="BK56" i="2" s="1"/>
  <c r="AP57" i="2"/>
  <c r="AQ56" i="2"/>
  <c r="AR56" i="2" s="1"/>
  <c r="AS56" i="2" s="1"/>
  <c r="CA56" i="2"/>
  <c r="CB56" i="2" s="1"/>
  <c r="CC56" i="2" s="1"/>
  <c r="BZ57" i="2"/>
  <c r="BU199" i="2"/>
  <c r="S199" i="2"/>
  <c r="P200" i="2"/>
  <c r="DE201" i="2"/>
  <c r="CM199" i="2"/>
  <c r="CJ200" i="2"/>
  <c r="AK199" i="2"/>
  <c r="AH200" i="2"/>
  <c r="BC199" i="2"/>
  <c r="AZ200" i="2"/>
  <c r="G182" i="2" l="1"/>
  <c r="H182" i="2" s="1"/>
  <c r="I182" i="2" s="1"/>
  <c r="F183" i="2"/>
  <c r="G183" i="2" s="1"/>
  <c r="H183" i="2" s="1"/>
  <c r="I183" i="2" s="1"/>
  <c r="G62" i="2"/>
  <c r="H62" i="2" s="1"/>
  <c r="I62" i="2" s="1"/>
  <c r="F63" i="2"/>
  <c r="Y162" i="2"/>
  <c r="Z162" i="2" s="1"/>
  <c r="AA162" i="2" s="1"/>
  <c r="X163" i="2"/>
  <c r="Y112" i="2"/>
  <c r="Z112" i="2" s="1"/>
  <c r="AA112" i="2" s="1"/>
  <c r="X113" i="2"/>
  <c r="G112" i="2"/>
  <c r="H112" i="2" s="1"/>
  <c r="I112" i="2" s="1"/>
  <c r="F113" i="2"/>
  <c r="CR58" i="2"/>
  <c r="CS57" i="2"/>
  <c r="CT57" i="2" s="1"/>
  <c r="CU57" i="2" s="1"/>
  <c r="BH58" i="2"/>
  <c r="BI57" i="2"/>
  <c r="BJ57" i="2" s="1"/>
  <c r="BK57" i="2" s="1"/>
  <c r="CA57" i="2"/>
  <c r="CB57" i="2" s="1"/>
  <c r="CC57" i="2" s="1"/>
  <c r="BZ58" i="2"/>
  <c r="AQ57" i="2"/>
  <c r="AR57" i="2" s="1"/>
  <c r="AS57" i="2" s="1"/>
  <c r="AP58" i="2"/>
  <c r="CM200" i="2"/>
  <c r="CJ201" i="2"/>
  <c r="DE203" i="2"/>
  <c r="DE202" i="2"/>
  <c r="P201" i="2"/>
  <c r="S200" i="2"/>
  <c r="BC200" i="2"/>
  <c r="AZ201" i="2"/>
  <c r="BU200" i="2"/>
  <c r="AK200" i="2"/>
  <c r="AH201" i="2"/>
  <c r="G63" i="2" l="1"/>
  <c r="H63" i="2" s="1"/>
  <c r="I63" i="2" s="1"/>
  <c r="F64" i="2"/>
  <c r="Y113" i="2"/>
  <c r="Z113" i="2" s="1"/>
  <c r="AA113" i="2" s="1"/>
  <c r="X114" i="2"/>
  <c r="Y163" i="2"/>
  <c r="Z163" i="2" s="1"/>
  <c r="AA163" i="2" s="1"/>
  <c r="X164" i="2"/>
  <c r="F114" i="2"/>
  <c r="G113" i="2"/>
  <c r="H113" i="2" s="1"/>
  <c r="I113" i="2" s="1"/>
  <c r="CR59" i="2"/>
  <c r="CS58" i="2"/>
  <c r="CT58" i="2" s="1"/>
  <c r="CU58" i="2" s="1"/>
  <c r="BH59" i="2"/>
  <c r="BI58" i="2"/>
  <c r="BJ58" i="2" s="1"/>
  <c r="BK58" i="2" s="1"/>
  <c r="AQ58" i="2"/>
  <c r="AR58" i="2" s="1"/>
  <c r="AS58" i="2" s="1"/>
  <c r="AP59" i="2"/>
  <c r="BZ59" i="2"/>
  <c r="CA58" i="2"/>
  <c r="CB58" i="2" s="1"/>
  <c r="CC58" i="2" s="1"/>
  <c r="BC201" i="2"/>
  <c r="AZ202" i="2"/>
  <c r="S201" i="2"/>
  <c r="P202" i="2"/>
  <c r="AK201" i="2"/>
  <c r="AH202" i="2"/>
  <c r="CM201" i="2"/>
  <c r="CJ202" i="2"/>
  <c r="BU201" i="2"/>
  <c r="G64" i="2" l="1"/>
  <c r="H64" i="2" s="1"/>
  <c r="I64" i="2" s="1"/>
  <c r="F65" i="2"/>
  <c r="X165" i="2"/>
  <c r="Y164" i="2"/>
  <c r="Z164" i="2" s="1"/>
  <c r="AA164" i="2" s="1"/>
  <c r="X115" i="2"/>
  <c r="Y114" i="2"/>
  <c r="Z114" i="2" s="1"/>
  <c r="AA114" i="2" s="1"/>
  <c r="G114" i="2"/>
  <c r="H114" i="2" s="1"/>
  <c r="I114" i="2" s="1"/>
  <c r="F115" i="2"/>
  <c r="CR60" i="2"/>
  <c r="CS59" i="2"/>
  <c r="CT59" i="2" s="1"/>
  <c r="CU59" i="2" s="1"/>
  <c r="BH60" i="2"/>
  <c r="BI59" i="2"/>
  <c r="BJ59" i="2" s="1"/>
  <c r="BK59" i="2" s="1"/>
  <c r="CA59" i="2"/>
  <c r="CB59" i="2" s="1"/>
  <c r="CC59" i="2" s="1"/>
  <c r="BZ60" i="2"/>
  <c r="AQ59" i="2"/>
  <c r="AR59" i="2" s="1"/>
  <c r="AS59" i="2" s="1"/>
  <c r="AP60" i="2"/>
  <c r="CM202" i="2"/>
  <c r="CJ203" i="2"/>
  <c r="CM203" i="2" s="1"/>
  <c r="S202" i="2"/>
  <c r="P203" i="2"/>
  <c r="S203" i="2" s="1"/>
  <c r="AK202" i="2"/>
  <c r="AH203" i="2"/>
  <c r="AK203" i="2" s="1"/>
  <c r="BU202" i="2"/>
  <c r="BU203" i="2"/>
  <c r="BC202" i="2"/>
  <c r="AZ203" i="2"/>
  <c r="BC203" i="2" s="1"/>
  <c r="G65" i="2" l="1"/>
  <c r="H65" i="2" s="1"/>
  <c r="I65" i="2" s="1"/>
  <c r="F66" i="2"/>
  <c r="Y115" i="2"/>
  <c r="Z115" i="2" s="1"/>
  <c r="AA115" i="2" s="1"/>
  <c r="X116" i="2"/>
  <c r="X166" i="2"/>
  <c r="Y165" i="2"/>
  <c r="Z165" i="2" s="1"/>
  <c r="AA165" i="2" s="1"/>
  <c r="G115" i="2"/>
  <c r="H115" i="2" s="1"/>
  <c r="I115" i="2" s="1"/>
  <c r="F116" i="2"/>
  <c r="CR61" i="2"/>
  <c r="CS60" i="2"/>
  <c r="CT60" i="2" s="1"/>
  <c r="CU60" i="2" s="1"/>
  <c r="BH61" i="2"/>
  <c r="BI60" i="2"/>
  <c r="BJ60" i="2" s="1"/>
  <c r="BK60" i="2" s="1"/>
  <c r="AQ60" i="2"/>
  <c r="AR60" i="2" s="1"/>
  <c r="AS60" i="2" s="1"/>
  <c r="AP61" i="2"/>
  <c r="BZ61" i="2"/>
  <c r="CA60" i="2"/>
  <c r="CB60" i="2" s="1"/>
  <c r="CC60" i="2" s="1"/>
  <c r="G66" i="2" l="1"/>
  <c r="H66" i="2" s="1"/>
  <c r="I66" i="2" s="1"/>
  <c r="F67" i="2"/>
  <c r="Y166" i="2"/>
  <c r="Z166" i="2" s="1"/>
  <c r="AA166" i="2" s="1"/>
  <c r="X167" i="2"/>
  <c r="Y116" i="2"/>
  <c r="Z116" i="2" s="1"/>
  <c r="AA116" i="2" s="1"/>
  <c r="X117" i="2"/>
  <c r="G116" i="2"/>
  <c r="H116" i="2" s="1"/>
  <c r="I116" i="2" s="1"/>
  <c r="F117" i="2"/>
  <c r="CR62" i="2"/>
  <c r="CS61" i="2"/>
  <c r="CT61" i="2" s="1"/>
  <c r="CU61" i="2" s="1"/>
  <c r="BH62" i="2"/>
  <c r="BI61" i="2"/>
  <c r="BJ61" i="2" s="1"/>
  <c r="BK61" i="2" s="1"/>
  <c r="CA61" i="2"/>
  <c r="CB61" i="2" s="1"/>
  <c r="CC61" i="2" s="1"/>
  <c r="BZ62" i="2"/>
  <c r="AP62" i="2"/>
  <c r="AQ61" i="2"/>
  <c r="AR61" i="2" s="1"/>
  <c r="AS61" i="2" s="1"/>
  <c r="G67" i="2" l="1"/>
  <c r="H67" i="2" s="1"/>
  <c r="I67" i="2" s="1"/>
  <c r="F68" i="2"/>
  <c r="Y117" i="2"/>
  <c r="Z117" i="2" s="1"/>
  <c r="AA117" i="2" s="1"/>
  <c r="X118" i="2"/>
  <c r="Y167" i="2"/>
  <c r="Z167" i="2" s="1"/>
  <c r="AA167" i="2" s="1"/>
  <c r="X168" i="2"/>
  <c r="G117" i="2"/>
  <c r="H117" i="2" s="1"/>
  <c r="I117" i="2" s="1"/>
  <c r="F118" i="2"/>
  <c r="CR63" i="2"/>
  <c r="CS62" i="2"/>
  <c r="CT62" i="2" s="1"/>
  <c r="CU62" i="2" s="1"/>
  <c r="BH63" i="2"/>
  <c r="BI62" i="2"/>
  <c r="BJ62" i="2" s="1"/>
  <c r="BK62" i="2" s="1"/>
  <c r="AP63" i="2"/>
  <c r="AQ62" i="2"/>
  <c r="AR62" i="2" s="1"/>
  <c r="AS62" i="2" s="1"/>
  <c r="CA62" i="2"/>
  <c r="CB62" i="2" s="1"/>
  <c r="CC62" i="2" s="1"/>
  <c r="BZ63" i="2"/>
  <c r="F69" i="2" l="1"/>
  <c r="G68" i="2"/>
  <c r="H68" i="2" s="1"/>
  <c r="I68" i="2" s="1"/>
  <c r="X169" i="2"/>
  <c r="Y168" i="2"/>
  <c r="Z168" i="2" s="1"/>
  <c r="AA168" i="2" s="1"/>
  <c r="Y118" i="2"/>
  <c r="Z118" i="2" s="1"/>
  <c r="AA118" i="2" s="1"/>
  <c r="X119" i="2"/>
  <c r="F119" i="2"/>
  <c r="G118" i="2"/>
  <c r="H118" i="2" s="1"/>
  <c r="I118" i="2" s="1"/>
  <c r="CR64" i="2"/>
  <c r="CS63" i="2"/>
  <c r="CT63" i="2" s="1"/>
  <c r="CU63" i="2" s="1"/>
  <c r="BH64" i="2"/>
  <c r="BI63" i="2"/>
  <c r="BJ63" i="2" s="1"/>
  <c r="BK63" i="2" s="1"/>
  <c r="AP64" i="2"/>
  <c r="AQ63" i="2"/>
  <c r="AR63" i="2" s="1"/>
  <c r="AS63" i="2" s="1"/>
  <c r="BZ64" i="2"/>
  <c r="CA63" i="2"/>
  <c r="CB63" i="2" s="1"/>
  <c r="CC63" i="2" s="1"/>
  <c r="G69" i="2" l="1"/>
  <c r="H69" i="2" s="1"/>
  <c r="I69" i="2" s="1"/>
  <c r="F70" i="2"/>
  <c r="X120" i="2"/>
  <c r="Y119" i="2"/>
  <c r="Z119" i="2" s="1"/>
  <c r="AA119" i="2" s="1"/>
  <c r="Y169" i="2"/>
  <c r="Z169" i="2" s="1"/>
  <c r="AA169" i="2" s="1"/>
  <c r="X170" i="2"/>
  <c r="G119" i="2"/>
  <c r="H119" i="2" s="1"/>
  <c r="I119" i="2" s="1"/>
  <c r="F120" i="2"/>
  <c r="CR65" i="2"/>
  <c r="CS64" i="2"/>
  <c r="CT64" i="2" s="1"/>
  <c r="CU64" i="2" s="1"/>
  <c r="BH65" i="2"/>
  <c r="BI64" i="2"/>
  <c r="BJ64" i="2" s="1"/>
  <c r="BK64" i="2" s="1"/>
  <c r="BZ65" i="2"/>
  <c r="CA64" i="2"/>
  <c r="CB64" i="2" s="1"/>
  <c r="CC64" i="2" s="1"/>
  <c r="AQ64" i="2"/>
  <c r="AR64" i="2" s="1"/>
  <c r="AS64" i="2" s="1"/>
  <c r="AP65" i="2"/>
  <c r="G70" i="2" l="1"/>
  <c r="H70" i="2" s="1"/>
  <c r="I70" i="2" s="1"/>
  <c r="F71" i="2"/>
  <c r="Y170" i="2"/>
  <c r="Z170" i="2" s="1"/>
  <c r="AA170" i="2" s="1"/>
  <c r="X171" i="2"/>
  <c r="Y120" i="2"/>
  <c r="Z120" i="2" s="1"/>
  <c r="AA120" i="2" s="1"/>
  <c r="X121" i="2"/>
  <c r="F121" i="2"/>
  <c r="G120" i="2"/>
  <c r="H120" i="2" s="1"/>
  <c r="I120" i="2" s="1"/>
  <c r="CR66" i="2"/>
  <c r="CS65" i="2"/>
  <c r="CT65" i="2" s="1"/>
  <c r="CU65" i="2" s="1"/>
  <c r="BH66" i="2"/>
  <c r="BI65" i="2"/>
  <c r="BJ65" i="2" s="1"/>
  <c r="BK65" i="2" s="1"/>
  <c r="AQ65" i="2"/>
  <c r="AR65" i="2" s="1"/>
  <c r="AS65" i="2" s="1"/>
  <c r="AP66" i="2"/>
  <c r="BZ66" i="2"/>
  <c r="CA65" i="2"/>
  <c r="CB65" i="2" s="1"/>
  <c r="CC65" i="2" s="1"/>
  <c r="G71" i="2" l="1"/>
  <c r="H71" i="2" s="1"/>
  <c r="I71" i="2" s="1"/>
  <c r="F72" i="2"/>
  <c r="Y121" i="2"/>
  <c r="Z121" i="2" s="1"/>
  <c r="AA121" i="2" s="1"/>
  <c r="X122" i="2"/>
  <c r="Y171" i="2"/>
  <c r="Z171" i="2" s="1"/>
  <c r="AA171" i="2" s="1"/>
  <c r="X172" i="2"/>
  <c r="F122" i="2"/>
  <c r="G121" i="2"/>
  <c r="H121" i="2" s="1"/>
  <c r="I121" i="2" s="1"/>
  <c r="CR67" i="2"/>
  <c r="CS66" i="2"/>
  <c r="CT66" i="2" s="1"/>
  <c r="CU66" i="2" s="1"/>
  <c r="BH67" i="2"/>
  <c r="BI66" i="2"/>
  <c r="BJ66" i="2" s="1"/>
  <c r="BK66" i="2" s="1"/>
  <c r="BZ67" i="2"/>
  <c r="CA66" i="2"/>
  <c r="CB66" i="2" s="1"/>
  <c r="CC66" i="2" s="1"/>
  <c r="AP67" i="2"/>
  <c r="AQ66" i="2"/>
  <c r="AR66" i="2" s="1"/>
  <c r="AS66" i="2" s="1"/>
  <c r="F73" i="2" l="1"/>
  <c r="G72" i="2"/>
  <c r="H72" i="2" s="1"/>
  <c r="I72" i="2" s="1"/>
  <c r="Y172" i="2"/>
  <c r="Z172" i="2" s="1"/>
  <c r="AA172" i="2" s="1"/>
  <c r="X173" i="2"/>
  <c r="X123" i="2"/>
  <c r="Y122" i="2"/>
  <c r="Z122" i="2" s="1"/>
  <c r="AA122" i="2" s="1"/>
  <c r="F123" i="2"/>
  <c r="G122" i="2"/>
  <c r="H122" i="2" s="1"/>
  <c r="I122" i="2" s="1"/>
  <c r="CR68" i="2"/>
  <c r="CS67" i="2"/>
  <c r="CT67" i="2" s="1"/>
  <c r="CU67" i="2" s="1"/>
  <c r="BH68" i="2"/>
  <c r="BI67" i="2"/>
  <c r="BJ67" i="2" s="1"/>
  <c r="BK67" i="2" s="1"/>
  <c r="AP68" i="2"/>
  <c r="AQ67" i="2"/>
  <c r="AR67" i="2" s="1"/>
  <c r="AS67" i="2" s="1"/>
  <c r="CA67" i="2"/>
  <c r="CB67" i="2" s="1"/>
  <c r="CC67" i="2" s="1"/>
  <c r="BZ68" i="2"/>
  <c r="G73" i="2" l="1"/>
  <c r="H73" i="2" s="1"/>
  <c r="I73" i="2" s="1"/>
  <c r="F74" i="2"/>
  <c r="G123" i="2"/>
  <c r="H123" i="2" s="1"/>
  <c r="I123" i="2" s="1"/>
  <c r="F124" i="2"/>
  <c r="Y123" i="2"/>
  <c r="Z123" i="2" s="1"/>
  <c r="AA123" i="2" s="1"/>
  <c r="X124" i="2"/>
  <c r="Y173" i="2"/>
  <c r="Z173" i="2" s="1"/>
  <c r="AA173" i="2" s="1"/>
  <c r="X174" i="2"/>
  <c r="CR69" i="2"/>
  <c r="CS68" i="2"/>
  <c r="CT68" i="2" s="1"/>
  <c r="CU68" i="2" s="1"/>
  <c r="BH69" i="2"/>
  <c r="BI68" i="2"/>
  <c r="BJ68" i="2" s="1"/>
  <c r="BK68" i="2" s="1"/>
  <c r="CA68" i="2"/>
  <c r="CB68" i="2" s="1"/>
  <c r="CC68" i="2" s="1"/>
  <c r="BZ69" i="2"/>
  <c r="AQ68" i="2"/>
  <c r="AR68" i="2" s="1"/>
  <c r="AS68" i="2" s="1"/>
  <c r="AP69" i="2"/>
  <c r="F75" i="2" l="1"/>
  <c r="G74" i="2"/>
  <c r="H74" i="2" s="1"/>
  <c r="I74" i="2" s="1"/>
  <c r="G124" i="2"/>
  <c r="H124" i="2" s="1"/>
  <c r="I124" i="2" s="1"/>
  <c r="F125" i="2"/>
  <c r="Y174" i="2"/>
  <c r="Z174" i="2" s="1"/>
  <c r="AA174" i="2" s="1"/>
  <c r="X175" i="2"/>
  <c r="Y124" i="2"/>
  <c r="Z124" i="2" s="1"/>
  <c r="AA124" i="2" s="1"/>
  <c r="X125" i="2"/>
  <c r="CR70" i="2"/>
  <c r="CS69" i="2"/>
  <c r="CT69" i="2" s="1"/>
  <c r="CU69" i="2" s="1"/>
  <c r="BH70" i="2"/>
  <c r="BI69" i="2"/>
  <c r="BJ69" i="2" s="1"/>
  <c r="BK69" i="2" s="1"/>
  <c r="BZ70" i="2"/>
  <c r="CA69" i="2"/>
  <c r="CB69" i="2" s="1"/>
  <c r="CC69" i="2" s="1"/>
  <c r="AP70" i="2"/>
  <c r="AQ69" i="2"/>
  <c r="AR69" i="2" s="1"/>
  <c r="AS69" i="2" s="1"/>
  <c r="F76" i="2" l="1"/>
  <c r="G75" i="2"/>
  <c r="H75" i="2" s="1"/>
  <c r="I75" i="2" s="1"/>
  <c r="G125" i="2"/>
  <c r="H125" i="2" s="1"/>
  <c r="I125" i="2" s="1"/>
  <c r="F126" i="2"/>
  <c r="X126" i="2"/>
  <c r="Y125" i="2"/>
  <c r="Z125" i="2" s="1"/>
  <c r="AA125" i="2" s="1"/>
  <c r="Y175" i="2"/>
  <c r="Z175" i="2" s="1"/>
  <c r="AA175" i="2" s="1"/>
  <c r="X176" i="2"/>
  <c r="CR71" i="2"/>
  <c r="CS70" i="2"/>
  <c r="CT70" i="2" s="1"/>
  <c r="CU70" i="2" s="1"/>
  <c r="BH71" i="2"/>
  <c r="BI70" i="2"/>
  <c r="BJ70" i="2" s="1"/>
  <c r="BK70" i="2" s="1"/>
  <c r="AQ70" i="2"/>
  <c r="AR70" i="2" s="1"/>
  <c r="AS70" i="2" s="1"/>
  <c r="AP71" i="2"/>
  <c r="BZ71" i="2"/>
  <c r="CA70" i="2"/>
  <c r="CB70" i="2" s="1"/>
  <c r="CC70" i="2" s="1"/>
  <c r="G76" i="2" l="1"/>
  <c r="H76" i="2" s="1"/>
  <c r="I76" i="2" s="1"/>
  <c r="F77" i="2"/>
  <c r="G126" i="2"/>
  <c r="H126" i="2" s="1"/>
  <c r="I126" i="2" s="1"/>
  <c r="F127" i="2"/>
  <c r="X177" i="2"/>
  <c r="Y176" i="2"/>
  <c r="Z176" i="2" s="1"/>
  <c r="AA176" i="2" s="1"/>
  <c r="X127" i="2"/>
  <c r="Y126" i="2"/>
  <c r="Z126" i="2" s="1"/>
  <c r="AA126" i="2" s="1"/>
  <c r="CR72" i="2"/>
  <c r="CS71" i="2"/>
  <c r="CT71" i="2" s="1"/>
  <c r="CU71" i="2" s="1"/>
  <c r="BH72" i="2"/>
  <c r="BI71" i="2"/>
  <c r="BJ71" i="2" s="1"/>
  <c r="BK71" i="2" s="1"/>
  <c r="CA71" i="2"/>
  <c r="CB71" i="2" s="1"/>
  <c r="CC71" i="2" s="1"/>
  <c r="BZ72" i="2"/>
  <c r="AQ71" i="2"/>
  <c r="AR71" i="2" s="1"/>
  <c r="AS71" i="2" s="1"/>
  <c r="AP72" i="2"/>
  <c r="G77" i="2" l="1"/>
  <c r="H77" i="2" s="1"/>
  <c r="I77" i="2" s="1"/>
  <c r="F78" i="2"/>
  <c r="G78" i="2" s="1"/>
  <c r="H78" i="2" s="1"/>
  <c r="I78" i="2" s="1"/>
  <c r="F128" i="2"/>
  <c r="G128" i="2" s="1"/>
  <c r="H128" i="2" s="1"/>
  <c r="I128" i="2" s="1"/>
  <c r="G127" i="2"/>
  <c r="H127" i="2" s="1"/>
  <c r="I127" i="2" s="1"/>
  <c r="Y127" i="2"/>
  <c r="Z127" i="2" s="1"/>
  <c r="AA127" i="2" s="1"/>
  <c r="X128" i="2"/>
  <c r="Y177" i="2"/>
  <c r="Z177" i="2" s="1"/>
  <c r="AA177" i="2" s="1"/>
  <c r="X178" i="2"/>
  <c r="CR73" i="2"/>
  <c r="CS72" i="2"/>
  <c r="CT72" i="2" s="1"/>
  <c r="CU72" i="2" s="1"/>
  <c r="BH73" i="2"/>
  <c r="BI72" i="2"/>
  <c r="BJ72" i="2" s="1"/>
  <c r="BK72" i="2" s="1"/>
  <c r="AP73" i="2"/>
  <c r="AQ72" i="2"/>
  <c r="AR72" i="2" s="1"/>
  <c r="AS72" i="2" s="1"/>
  <c r="BZ73" i="2"/>
  <c r="CA72" i="2"/>
  <c r="CB72" i="2" s="1"/>
  <c r="CC72" i="2" s="1"/>
  <c r="Y178" i="2" l="1"/>
  <c r="Z178" i="2" s="1"/>
  <c r="AA178" i="2" s="1"/>
  <c r="X179" i="2"/>
  <c r="X129" i="2"/>
  <c r="Y128" i="2"/>
  <c r="Z128" i="2" s="1"/>
  <c r="AA128" i="2" s="1"/>
  <c r="CR74" i="2"/>
  <c r="CS73" i="2"/>
  <c r="CT73" i="2" s="1"/>
  <c r="CU73" i="2" s="1"/>
  <c r="BH74" i="2"/>
  <c r="BI73" i="2"/>
  <c r="BJ73" i="2" s="1"/>
  <c r="BK73" i="2" s="1"/>
  <c r="CA73" i="2"/>
  <c r="CB73" i="2" s="1"/>
  <c r="CC73" i="2" s="1"/>
  <c r="BZ74" i="2"/>
  <c r="AQ73" i="2"/>
  <c r="AR73" i="2" s="1"/>
  <c r="AS73" i="2" s="1"/>
  <c r="AP74" i="2"/>
  <c r="Y129" i="2" l="1"/>
  <c r="Z129" i="2" s="1"/>
  <c r="AA129" i="2" s="1"/>
  <c r="X130" i="2"/>
  <c r="Y179" i="2"/>
  <c r="Z179" i="2" s="1"/>
  <c r="AA179" i="2" s="1"/>
  <c r="X180" i="2"/>
  <c r="CR75" i="2"/>
  <c r="CS74" i="2"/>
  <c r="CT74" i="2" s="1"/>
  <c r="CU74" i="2" s="1"/>
  <c r="BH75" i="2"/>
  <c r="BI74" i="2"/>
  <c r="BJ74" i="2" s="1"/>
  <c r="BK74" i="2" s="1"/>
  <c r="AQ74" i="2"/>
  <c r="AR74" i="2" s="1"/>
  <c r="AS74" i="2" s="1"/>
  <c r="AP75" i="2"/>
  <c r="CA74" i="2"/>
  <c r="CB74" i="2" s="1"/>
  <c r="CC74" i="2" s="1"/>
  <c r="BZ75" i="2"/>
  <c r="X181" i="2" l="1"/>
  <c r="Y180" i="2"/>
  <c r="Z180" i="2" s="1"/>
  <c r="AA180" i="2" s="1"/>
  <c r="X131" i="2"/>
  <c r="Y130" i="2"/>
  <c r="Z130" i="2" s="1"/>
  <c r="AA130" i="2" s="1"/>
  <c r="CR76" i="2"/>
  <c r="CS75" i="2"/>
  <c r="CT75" i="2" s="1"/>
  <c r="CU75" i="2" s="1"/>
  <c r="BH76" i="2"/>
  <c r="BI75" i="2"/>
  <c r="BJ75" i="2" s="1"/>
  <c r="BK75" i="2" s="1"/>
  <c r="BZ76" i="2"/>
  <c r="CA75" i="2"/>
  <c r="CB75" i="2" s="1"/>
  <c r="CC75" i="2" s="1"/>
  <c r="AQ75" i="2"/>
  <c r="AR75" i="2" s="1"/>
  <c r="AS75" i="2" s="1"/>
  <c r="AP76" i="2"/>
  <c r="X132" i="2" l="1"/>
  <c r="Y131" i="2"/>
  <c r="Z131" i="2" s="1"/>
  <c r="AA131" i="2" s="1"/>
  <c r="X182" i="2"/>
  <c r="Y181" i="2"/>
  <c r="Z181" i="2" s="1"/>
  <c r="AA181" i="2" s="1"/>
  <c r="CR77" i="2"/>
  <c r="CS76" i="2"/>
  <c r="CT76" i="2" s="1"/>
  <c r="CU76" i="2" s="1"/>
  <c r="BH77" i="2"/>
  <c r="BI76" i="2"/>
  <c r="BJ76" i="2" s="1"/>
  <c r="BK76" i="2" s="1"/>
  <c r="AP77" i="2"/>
  <c r="AQ76" i="2"/>
  <c r="AR76" i="2" s="1"/>
  <c r="AS76" i="2" s="1"/>
  <c r="CA76" i="2"/>
  <c r="CB76" i="2" s="1"/>
  <c r="CC76" i="2" s="1"/>
  <c r="BZ77" i="2"/>
  <c r="X183" i="2" l="1"/>
  <c r="Y182" i="2"/>
  <c r="Z182" i="2" s="1"/>
  <c r="AA182" i="2" s="1"/>
  <c r="Y132" i="2"/>
  <c r="Z132" i="2" s="1"/>
  <c r="AA132" i="2" s="1"/>
  <c r="X133" i="2"/>
  <c r="CR78" i="2"/>
  <c r="CS77" i="2"/>
  <c r="CT77" i="2" s="1"/>
  <c r="CU77" i="2" s="1"/>
  <c r="BH78" i="2"/>
  <c r="BI77" i="2"/>
  <c r="BJ77" i="2" s="1"/>
  <c r="BK77" i="2" s="1"/>
  <c r="BZ78" i="2"/>
  <c r="CA77" i="2"/>
  <c r="CB77" i="2" s="1"/>
  <c r="CC77" i="2" s="1"/>
  <c r="AQ77" i="2"/>
  <c r="AR77" i="2" s="1"/>
  <c r="AS77" i="2" s="1"/>
  <c r="AP78" i="2"/>
  <c r="Y183" i="2" l="1"/>
  <c r="Z183" i="2" s="1"/>
  <c r="AA183" i="2" s="1"/>
  <c r="X184" i="2"/>
  <c r="X134" i="2"/>
  <c r="Y133" i="2"/>
  <c r="Z133" i="2" s="1"/>
  <c r="AA133" i="2" s="1"/>
  <c r="CR79" i="2"/>
  <c r="CS78" i="2"/>
  <c r="CT78" i="2" s="1"/>
  <c r="CU78" i="2" s="1"/>
  <c r="BH79" i="2"/>
  <c r="BI78" i="2"/>
  <c r="BJ78" i="2" s="1"/>
  <c r="BK78" i="2" s="1"/>
  <c r="AQ78" i="2"/>
  <c r="AR78" i="2" s="1"/>
  <c r="AS78" i="2" s="1"/>
  <c r="AP79" i="2"/>
  <c r="BZ79" i="2"/>
  <c r="CA78" i="2"/>
  <c r="CB78" i="2" s="1"/>
  <c r="CC78" i="2" s="1"/>
  <c r="X185" i="2" l="1"/>
  <c r="Y184" i="2"/>
  <c r="Z184" i="2" s="1"/>
  <c r="AA184" i="2" s="1"/>
  <c r="X135" i="2"/>
  <c r="Y134" i="2"/>
  <c r="Z134" i="2" s="1"/>
  <c r="AA134" i="2" s="1"/>
  <c r="CR80" i="2"/>
  <c r="CS79" i="2"/>
  <c r="CT79" i="2" s="1"/>
  <c r="CU79" i="2" s="1"/>
  <c r="BH80" i="2"/>
  <c r="BI79" i="2"/>
  <c r="BJ79" i="2" s="1"/>
  <c r="BK79" i="2" s="1"/>
  <c r="CA79" i="2"/>
  <c r="CB79" i="2" s="1"/>
  <c r="CC79" i="2" s="1"/>
  <c r="BZ80" i="2"/>
  <c r="AQ79" i="2"/>
  <c r="AR79" i="2" s="1"/>
  <c r="AS79" i="2" s="1"/>
  <c r="AP80" i="2"/>
  <c r="X186" i="2" l="1"/>
  <c r="Y185" i="2"/>
  <c r="Z185" i="2" s="1"/>
  <c r="AA185" i="2" s="1"/>
  <c r="X136" i="2"/>
  <c r="Y135" i="2"/>
  <c r="Z135" i="2" s="1"/>
  <c r="AA135" i="2" s="1"/>
  <c r="CR81" i="2"/>
  <c r="CS80" i="2"/>
  <c r="CT80" i="2" s="1"/>
  <c r="CU80" i="2" s="1"/>
  <c r="BH81" i="2"/>
  <c r="BI80" i="2"/>
  <c r="AQ80" i="2"/>
  <c r="AR80" i="2" s="1"/>
  <c r="AS80" i="2" s="1"/>
  <c r="AP81" i="2"/>
  <c r="CA80" i="2"/>
  <c r="CB80" i="2" s="1"/>
  <c r="CC80" i="2" s="1"/>
  <c r="BZ81" i="2"/>
  <c r="X187" i="2" l="1"/>
  <c r="Y186" i="2"/>
  <c r="Z186" i="2" s="1"/>
  <c r="AA186" i="2" s="1"/>
  <c r="X137" i="2"/>
  <c r="Y136" i="2"/>
  <c r="Z136" i="2" s="1"/>
  <c r="AA136" i="2" s="1"/>
  <c r="CR82" i="2"/>
  <c r="CS81" i="2"/>
  <c r="CT81" i="2" s="1"/>
  <c r="CU81" i="2" s="1"/>
  <c r="BH82" i="2"/>
  <c r="BI81" i="2"/>
  <c r="BJ81" i="2" s="1"/>
  <c r="BK81" i="2" s="1"/>
  <c r="BZ82" i="2"/>
  <c r="CA81" i="2"/>
  <c r="CB81" i="2" s="1"/>
  <c r="CC81" i="2" s="1"/>
  <c r="AP82" i="2"/>
  <c r="AQ81" i="2"/>
  <c r="AR81" i="2" s="1"/>
  <c r="AS81" i="2" s="1"/>
  <c r="BJ80" i="2"/>
  <c r="BK80" i="2" s="1"/>
  <c r="Y187" i="2" l="1"/>
  <c r="Z187" i="2" s="1"/>
  <c r="AA187" i="2" s="1"/>
  <c r="X188" i="2"/>
  <c r="X138" i="2"/>
  <c r="Y137" i="2"/>
  <c r="Z137" i="2" s="1"/>
  <c r="AA137" i="2" s="1"/>
  <c r="CR83" i="2"/>
  <c r="CS82" i="2"/>
  <c r="CT82" i="2" s="1"/>
  <c r="CU82" i="2" s="1"/>
  <c r="BH83" i="2"/>
  <c r="BI82" i="2"/>
  <c r="BJ82" i="2" s="1"/>
  <c r="BK82" i="2" s="1"/>
  <c r="AP83" i="2"/>
  <c r="AQ82" i="2"/>
  <c r="AR82" i="2" s="1"/>
  <c r="AS82" i="2" s="1"/>
  <c r="CA82" i="2"/>
  <c r="CB82" i="2" s="1"/>
  <c r="CC82" i="2" s="1"/>
  <c r="BZ83" i="2"/>
  <c r="Y138" i="2" l="1"/>
  <c r="Z138" i="2" s="1"/>
  <c r="AA138" i="2" s="1"/>
  <c r="X139" i="2"/>
  <c r="X189" i="2"/>
  <c r="Y188" i="2"/>
  <c r="Z188" i="2" s="1"/>
  <c r="AA188" i="2" s="1"/>
  <c r="CR84" i="2"/>
  <c r="CS83" i="2"/>
  <c r="CT83" i="2" s="1"/>
  <c r="CU83" i="2" s="1"/>
  <c r="BH84" i="2"/>
  <c r="BI83" i="2"/>
  <c r="BJ83" i="2" s="1"/>
  <c r="BK83" i="2" s="1"/>
  <c r="CA83" i="2"/>
  <c r="CB83" i="2" s="1"/>
  <c r="CC83" i="2" s="1"/>
  <c r="BZ84" i="2"/>
  <c r="AQ83" i="2"/>
  <c r="AR83" i="2" s="1"/>
  <c r="AS83" i="2" s="1"/>
  <c r="AP84" i="2"/>
  <c r="X190" i="2" l="1"/>
  <c r="Y189" i="2"/>
  <c r="Z189" i="2" s="1"/>
  <c r="AA189" i="2" s="1"/>
  <c r="Y139" i="2"/>
  <c r="Z139" i="2" s="1"/>
  <c r="AA139" i="2" s="1"/>
  <c r="X140" i="2"/>
  <c r="CR85" i="2"/>
  <c r="CS84" i="2"/>
  <c r="CT84" i="2" s="1"/>
  <c r="CU84" i="2" s="1"/>
  <c r="BH85" i="2"/>
  <c r="BI84" i="2"/>
  <c r="BJ84" i="2" s="1"/>
  <c r="BK84" i="2" s="1"/>
  <c r="AQ84" i="2"/>
  <c r="AR84" i="2" s="1"/>
  <c r="AS84" i="2" s="1"/>
  <c r="AP85" i="2"/>
  <c r="BZ85" i="2"/>
  <c r="CA84" i="2"/>
  <c r="CB84" i="2" s="1"/>
  <c r="CC84" i="2" s="1"/>
  <c r="X141" i="2" l="1"/>
  <c r="Y140" i="2"/>
  <c r="Z140" i="2" s="1"/>
  <c r="AA140" i="2" s="1"/>
  <c r="X191" i="2"/>
  <c r="Y190" i="2"/>
  <c r="Z190" i="2" s="1"/>
  <c r="AA190" i="2" s="1"/>
  <c r="CR86" i="2"/>
  <c r="CS85" i="2"/>
  <c r="CT85" i="2" s="1"/>
  <c r="CU85" i="2" s="1"/>
  <c r="BH86" i="2"/>
  <c r="BI85" i="2"/>
  <c r="BJ85" i="2" s="1"/>
  <c r="BK85" i="2" s="1"/>
  <c r="CA85" i="2"/>
  <c r="CB85" i="2" s="1"/>
  <c r="CC85" i="2" s="1"/>
  <c r="BZ86" i="2"/>
  <c r="AP86" i="2"/>
  <c r="AQ85" i="2"/>
  <c r="AR85" i="2" s="1"/>
  <c r="AS85" i="2" s="1"/>
  <c r="Y191" i="2" l="1"/>
  <c r="Z191" i="2" s="1"/>
  <c r="AA191" i="2" s="1"/>
  <c r="X192" i="2"/>
  <c r="X142" i="2"/>
  <c r="Y141" i="2"/>
  <c r="Z141" i="2" s="1"/>
  <c r="AA141" i="2" s="1"/>
  <c r="CR87" i="2"/>
  <c r="CS86" i="2"/>
  <c r="CT86" i="2" s="1"/>
  <c r="CU86" i="2" s="1"/>
  <c r="BH87" i="2"/>
  <c r="BI86" i="2"/>
  <c r="BJ86" i="2" s="1"/>
  <c r="BK86" i="2" s="1"/>
  <c r="AP87" i="2"/>
  <c r="AQ86" i="2"/>
  <c r="AR86" i="2" s="1"/>
  <c r="AS86" i="2" s="1"/>
  <c r="CA86" i="2"/>
  <c r="CB86" i="2" s="1"/>
  <c r="CC86" i="2" s="1"/>
  <c r="BZ87" i="2"/>
  <c r="X143" i="2" l="1"/>
  <c r="Y142" i="2"/>
  <c r="Z142" i="2" s="1"/>
  <c r="AA142" i="2" s="1"/>
  <c r="X193" i="2"/>
  <c r="Y192" i="2"/>
  <c r="Z192" i="2" s="1"/>
  <c r="AA192" i="2" s="1"/>
  <c r="CR88" i="2"/>
  <c r="CS87" i="2"/>
  <c r="CT87" i="2" s="1"/>
  <c r="CU87" i="2" s="1"/>
  <c r="BH88" i="2"/>
  <c r="BI87" i="2"/>
  <c r="BJ87" i="2" s="1"/>
  <c r="BK87" i="2" s="1"/>
  <c r="CA87" i="2"/>
  <c r="CB87" i="2" s="1"/>
  <c r="CC87" i="2" s="1"/>
  <c r="BZ88" i="2"/>
  <c r="AQ87" i="2"/>
  <c r="AR87" i="2" s="1"/>
  <c r="AS87" i="2" s="1"/>
  <c r="AP88" i="2"/>
  <c r="Y193" i="2" l="1"/>
  <c r="Z193" i="2" s="1"/>
  <c r="AA193" i="2" s="1"/>
  <c r="X194" i="2"/>
  <c r="X144" i="2"/>
  <c r="Y143" i="2"/>
  <c r="Z143" i="2" s="1"/>
  <c r="AA143" i="2" s="1"/>
  <c r="CR89" i="2"/>
  <c r="CS88" i="2"/>
  <c r="CT88" i="2" s="1"/>
  <c r="CU88" i="2" s="1"/>
  <c r="BH89" i="2"/>
  <c r="BI88" i="2"/>
  <c r="BJ88" i="2" s="1"/>
  <c r="BK88" i="2" s="1"/>
  <c r="AP89" i="2"/>
  <c r="AQ88" i="2"/>
  <c r="AR88" i="2" s="1"/>
  <c r="AS88" i="2" s="1"/>
  <c r="CA88" i="2"/>
  <c r="CB88" i="2" s="1"/>
  <c r="CC88" i="2" s="1"/>
  <c r="BZ89" i="2"/>
  <c r="X145" i="2" l="1"/>
  <c r="Y144" i="2"/>
  <c r="Z144" i="2" s="1"/>
  <c r="AA144" i="2" s="1"/>
  <c r="X195" i="2"/>
  <c r="Y194" i="2"/>
  <c r="Z194" i="2" s="1"/>
  <c r="AA194" i="2" s="1"/>
  <c r="CR90" i="2"/>
  <c r="CS89" i="2"/>
  <c r="CT89" i="2" s="1"/>
  <c r="CU89" i="2" s="1"/>
  <c r="BH90" i="2"/>
  <c r="BI89" i="2"/>
  <c r="BJ89" i="2" s="1"/>
  <c r="BK89" i="2" s="1"/>
  <c r="BZ90" i="2"/>
  <c r="CA89" i="2"/>
  <c r="CB89" i="2" s="1"/>
  <c r="CC89" i="2" s="1"/>
  <c r="AP90" i="2"/>
  <c r="AQ89" i="2"/>
  <c r="AR89" i="2" s="1"/>
  <c r="AS89" i="2" s="1"/>
  <c r="Y195" i="2" l="1"/>
  <c r="Z195" i="2" s="1"/>
  <c r="AA195" i="2" s="1"/>
  <c r="X196" i="2"/>
  <c r="Y145" i="2"/>
  <c r="Z145" i="2" s="1"/>
  <c r="AA145" i="2" s="1"/>
  <c r="X146" i="2"/>
  <c r="CR91" i="2"/>
  <c r="CS90" i="2"/>
  <c r="CT90" i="2" s="1"/>
  <c r="CU90" i="2" s="1"/>
  <c r="BH91" i="2"/>
  <c r="BI90" i="2"/>
  <c r="BJ90" i="2" s="1"/>
  <c r="BK90" i="2" s="1"/>
  <c r="AQ90" i="2"/>
  <c r="AR90" i="2" s="1"/>
  <c r="AS90" i="2" s="1"/>
  <c r="AP91" i="2"/>
  <c r="BZ91" i="2"/>
  <c r="CA90" i="2"/>
  <c r="CB90" i="2" s="1"/>
  <c r="CC90" i="2" s="1"/>
  <c r="X147" i="2" l="1"/>
  <c r="Y146" i="2"/>
  <c r="Z146" i="2" s="1"/>
  <c r="AA146" i="2" s="1"/>
  <c r="X197" i="2"/>
  <c r="Y196" i="2"/>
  <c r="Z196" i="2" s="1"/>
  <c r="AA196" i="2" s="1"/>
  <c r="CR92" i="2"/>
  <c r="CS91" i="2"/>
  <c r="CT91" i="2" s="1"/>
  <c r="CU91" i="2" s="1"/>
  <c r="BH92" i="2"/>
  <c r="BI91" i="2"/>
  <c r="BJ91" i="2" s="1"/>
  <c r="BK91" i="2" s="1"/>
  <c r="CA91" i="2"/>
  <c r="CB91" i="2" s="1"/>
  <c r="CC91" i="2" s="1"/>
  <c r="BZ92" i="2"/>
  <c r="AQ91" i="2"/>
  <c r="AR91" i="2" s="1"/>
  <c r="AS91" i="2" s="1"/>
  <c r="AP92" i="2"/>
  <c r="Y197" i="2" l="1"/>
  <c r="Z197" i="2" s="1"/>
  <c r="AA197" i="2" s="1"/>
  <c r="X198" i="2"/>
  <c r="X148" i="2"/>
  <c r="Y147" i="2"/>
  <c r="Z147" i="2" s="1"/>
  <c r="AA147" i="2" s="1"/>
  <c r="CR93" i="2"/>
  <c r="CS92" i="2"/>
  <c r="CT92" i="2" s="1"/>
  <c r="CU92" i="2" s="1"/>
  <c r="BH93" i="2"/>
  <c r="BI92" i="2"/>
  <c r="BJ92" i="2" s="1"/>
  <c r="BK92" i="2" s="1"/>
  <c r="AP93" i="2"/>
  <c r="AQ92" i="2"/>
  <c r="AR92" i="2" s="1"/>
  <c r="AS92" i="2" s="1"/>
  <c r="CA92" i="2"/>
  <c r="CB92" i="2" s="1"/>
  <c r="CC92" i="2" s="1"/>
  <c r="BZ93" i="2"/>
  <c r="X149" i="2" l="1"/>
  <c r="Y148" i="2"/>
  <c r="Z148" i="2" s="1"/>
  <c r="AA148" i="2" s="1"/>
  <c r="X199" i="2"/>
  <c r="Y198" i="2"/>
  <c r="Z198" i="2" s="1"/>
  <c r="AA198" i="2" s="1"/>
  <c r="CR94" i="2"/>
  <c r="CS93" i="2"/>
  <c r="CT93" i="2" s="1"/>
  <c r="CU93" i="2" s="1"/>
  <c r="BH94" i="2"/>
  <c r="BI93" i="2"/>
  <c r="BJ93" i="2" s="1"/>
  <c r="BK93" i="2" s="1"/>
  <c r="CA93" i="2"/>
  <c r="CB93" i="2" s="1"/>
  <c r="CC93" i="2" s="1"/>
  <c r="BZ94" i="2"/>
  <c r="AQ93" i="2"/>
  <c r="AR93" i="2" s="1"/>
  <c r="AS93" i="2" s="1"/>
  <c r="AP94" i="2"/>
  <c r="X200" i="2" l="1"/>
  <c r="Y199" i="2"/>
  <c r="Z199" i="2" s="1"/>
  <c r="AA199" i="2" s="1"/>
  <c r="X150" i="2"/>
  <c r="Y149" i="2"/>
  <c r="Z149" i="2" s="1"/>
  <c r="AA149" i="2" s="1"/>
  <c r="CR95" i="2"/>
  <c r="CS94" i="2"/>
  <c r="CT94" i="2" s="1"/>
  <c r="CU94" i="2" s="1"/>
  <c r="BH95" i="2"/>
  <c r="BI94" i="2"/>
  <c r="BJ94" i="2" s="1"/>
  <c r="BK94" i="2" s="1"/>
  <c r="AP95" i="2"/>
  <c r="AQ94" i="2"/>
  <c r="AR94" i="2" s="1"/>
  <c r="AS94" i="2" s="1"/>
  <c r="BZ95" i="2"/>
  <c r="CA94" i="2"/>
  <c r="CB94" i="2" s="1"/>
  <c r="CC94" i="2" s="1"/>
  <c r="X151" i="2" l="1"/>
  <c r="Y150" i="2"/>
  <c r="Z150" i="2" s="1"/>
  <c r="AA150" i="2" s="1"/>
  <c r="X201" i="2"/>
  <c r="Y200" i="2"/>
  <c r="Z200" i="2" s="1"/>
  <c r="AA200" i="2" s="1"/>
  <c r="CR96" i="2"/>
  <c r="CS95" i="2"/>
  <c r="CT95" i="2" s="1"/>
  <c r="CU95" i="2" s="1"/>
  <c r="BH96" i="2"/>
  <c r="BI95" i="2"/>
  <c r="BJ95" i="2" s="1"/>
  <c r="BK95" i="2" s="1"/>
  <c r="BZ96" i="2"/>
  <c r="CA95" i="2"/>
  <c r="CB95" i="2" s="1"/>
  <c r="CC95" i="2" s="1"/>
  <c r="AQ95" i="2"/>
  <c r="AR95" i="2" s="1"/>
  <c r="AS95" i="2" s="1"/>
  <c r="AP96" i="2"/>
  <c r="X202" i="2" l="1"/>
  <c r="Y201" i="2"/>
  <c r="Z201" i="2" s="1"/>
  <c r="AA201" i="2" s="1"/>
  <c r="Y151" i="2"/>
  <c r="Z151" i="2" s="1"/>
  <c r="AA151" i="2" s="1"/>
  <c r="X152" i="2"/>
  <c r="CR97" i="2"/>
  <c r="CS96" i="2"/>
  <c r="CT96" i="2" s="1"/>
  <c r="CU96" i="2" s="1"/>
  <c r="BH97" i="2"/>
  <c r="BI96" i="2"/>
  <c r="BJ96" i="2" s="1"/>
  <c r="BK96" i="2" s="1"/>
  <c r="AP97" i="2"/>
  <c r="AQ96" i="2"/>
  <c r="AR96" i="2" s="1"/>
  <c r="AS96" i="2" s="1"/>
  <c r="CA96" i="2"/>
  <c r="CB96" i="2" s="1"/>
  <c r="CC96" i="2" s="1"/>
  <c r="BZ97" i="2"/>
  <c r="X153" i="2" l="1"/>
  <c r="Y153" i="2" s="1"/>
  <c r="Z153" i="2" s="1"/>
  <c r="AA153" i="2" s="1"/>
  <c r="Y152" i="2"/>
  <c r="Z152" i="2" s="1"/>
  <c r="AA152" i="2" s="1"/>
  <c r="X203" i="2"/>
  <c r="Y203" i="2" s="1"/>
  <c r="Z203" i="2" s="1"/>
  <c r="AA203" i="2" s="1"/>
  <c r="Y202" i="2"/>
  <c r="Z202" i="2" s="1"/>
  <c r="AA202" i="2" s="1"/>
  <c r="CR98" i="2"/>
  <c r="CS97" i="2"/>
  <c r="CT97" i="2" s="1"/>
  <c r="CU97" i="2" s="1"/>
  <c r="BH98" i="2"/>
  <c r="BI97" i="2"/>
  <c r="BJ97" i="2" s="1"/>
  <c r="BK97" i="2" s="1"/>
  <c r="BZ98" i="2"/>
  <c r="CA97" i="2"/>
  <c r="CB97" i="2" s="1"/>
  <c r="CC97" i="2" s="1"/>
  <c r="AP98" i="2"/>
  <c r="AQ97" i="2"/>
  <c r="AR97" i="2" s="1"/>
  <c r="AS97" i="2" s="1"/>
  <c r="CR99" i="2" l="1"/>
  <c r="CS98" i="2"/>
  <c r="CT98" i="2" s="1"/>
  <c r="CU98" i="2" s="1"/>
  <c r="BH99" i="2"/>
  <c r="BI98" i="2"/>
  <c r="BJ98" i="2" s="1"/>
  <c r="BK98" i="2" s="1"/>
  <c r="AP99" i="2"/>
  <c r="AQ98" i="2"/>
  <c r="AR98" i="2" s="1"/>
  <c r="AS98" i="2" s="1"/>
  <c r="CA98" i="2"/>
  <c r="CB98" i="2" s="1"/>
  <c r="CC98" i="2" s="1"/>
  <c r="BZ99" i="2"/>
  <c r="CR100" i="2" l="1"/>
  <c r="CS99" i="2"/>
  <c r="CT99" i="2" s="1"/>
  <c r="CU99" i="2" s="1"/>
  <c r="BH100" i="2"/>
  <c r="BI99" i="2"/>
  <c r="BJ99" i="2" s="1"/>
  <c r="BK99" i="2" s="1"/>
  <c r="CA99" i="2"/>
  <c r="CB99" i="2" s="1"/>
  <c r="CC99" i="2" s="1"/>
  <c r="BZ100" i="2"/>
  <c r="AQ99" i="2"/>
  <c r="AR99" i="2" s="1"/>
  <c r="AS99" i="2" s="1"/>
  <c r="AP100" i="2"/>
  <c r="CR101" i="2" l="1"/>
  <c r="CS100" i="2"/>
  <c r="CT100" i="2" s="1"/>
  <c r="CU100" i="2" s="1"/>
  <c r="BH101" i="2"/>
  <c r="BI100" i="2"/>
  <c r="BJ100" i="2" s="1"/>
  <c r="BK100" i="2" s="1"/>
  <c r="AQ100" i="2"/>
  <c r="AR100" i="2" s="1"/>
  <c r="AS100" i="2" s="1"/>
  <c r="AP101" i="2"/>
  <c r="BZ101" i="2"/>
  <c r="CA100" i="2"/>
  <c r="CB100" i="2" s="1"/>
  <c r="CC100" i="2" s="1"/>
  <c r="CR102" i="2" l="1"/>
  <c r="CS101" i="2"/>
  <c r="CT101" i="2" s="1"/>
  <c r="CU101" i="2" s="1"/>
  <c r="BH102" i="2"/>
  <c r="BI101" i="2"/>
  <c r="BJ101" i="2" s="1"/>
  <c r="BK101" i="2" s="1"/>
  <c r="CA101" i="2"/>
  <c r="CB101" i="2" s="1"/>
  <c r="CC101" i="2" s="1"/>
  <c r="BZ102" i="2"/>
  <c r="AQ101" i="2"/>
  <c r="AR101" i="2" s="1"/>
  <c r="AS101" i="2" s="1"/>
  <c r="AP102" i="2"/>
  <c r="CR103" i="2" l="1"/>
  <c r="CS102" i="2"/>
  <c r="CT102" i="2" s="1"/>
  <c r="CU102" i="2" s="1"/>
  <c r="BH103" i="2"/>
  <c r="BI102" i="2"/>
  <c r="BJ102" i="2" s="1"/>
  <c r="BK102" i="2" s="1"/>
  <c r="AP103" i="2"/>
  <c r="AQ102" i="2"/>
  <c r="AR102" i="2" s="1"/>
  <c r="AS102" i="2" s="1"/>
  <c r="BZ103" i="2"/>
  <c r="CA102" i="2"/>
  <c r="CB102" i="2" s="1"/>
  <c r="CC102" i="2" s="1"/>
  <c r="CR104" i="2" l="1"/>
  <c r="CS103" i="2"/>
  <c r="CT103" i="2" s="1"/>
  <c r="CU103" i="2" s="1"/>
  <c r="BH104" i="2"/>
  <c r="BI103" i="2"/>
  <c r="BJ103" i="2" s="1"/>
  <c r="BK103" i="2" s="1"/>
  <c r="CA103" i="2"/>
  <c r="CB103" i="2" s="1"/>
  <c r="CC103" i="2" s="1"/>
  <c r="BZ104" i="2"/>
  <c r="AP104" i="2"/>
  <c r="AQ103" i="2"/>
  <c r="AR103" i="2" s="1"/>
  <c r="AS103" i="2" s="1"/>
  <c r="CR105" i="2" l="1"/>
  <c r="CS104" i="2"/>
  <c r="CT104" i="2" s="1"/>
  <c r="CU104" i="2" s="1"/>
  <c r="BH105" i="2"/>
  <c r="BI104" i="2"/>
  <c r="BJ104" i="2" s="1"/>
  <c r="BK104" i="2" s="1"/>
  <c r="AP105" i="2"/>
  <c r="AQ104" i="2"/>
  <c r="AR104" i="2" s="1"/>
  <c r="AS104" i="2" s="1"/>
  <c r="CA104" i="2"/>
  <c r="CB104" i="2" s="1"/>
  <c r="CC104" i="2" s="1"/>
  <c r="BZ105" i="2"/>
  <c r="CR106" i="2" l="1"/>
  <c r="CS105" i="2"/>
  <c r="CT105" i="2" s="1"/>
  <c r="CU105" i="2" s="1"/>
  <c r="BH106" i="2"/>
  <c r="BI105" i="2"/>
  <c r="BJ105" i="2" s="1"/>
  <c r="BK105" i="2" s="1"/>
  <c r="CA105" i="2"/>
  <c r="CB105" i="2" s="1"/>
  <c r="CC105" i="2" s="1"/>
  <c r="BZ106" i="2"/>
  <c r="AQ105" i="2"/>
  <c r="AR105" i="2" s="1"/>
  <c r="AS105" i="2" s="1"/>
  <c r="AP106" i="2"/>
  <c r="CR107" i="2" l="1"/>
  <c r="CS106" i="2"/>
  <c r="CT106" i="2" s="1"/>
  <c r="CU106" i="2" s="1"/>
  <c r="BH107" i="2"/>
  <c r="BI106" i="2"/>
  <c r="BJ106" i="2" s="1"/>
  <c r="BK106" i="2" s="1"/>
  <c r="AP107" i="2"/>
  <c r="AQ106" i="2"/>
  <c r="AR106" i="2" s="1"/>
  <c r="AS106" i="2" s="1"/>
  <c r="CA106" i="2"/>
  <c r="CB106" i="2" s="1"/>
  <c r="CC106" i="2" s="1"/>
  <c r="BZ107" i="2"/>
  <c r="CR108" i="2" l="1"/>
  <c r="CS107" i="2"/>
  <c r="CT107" i="2" s="1"/>
  <c r="CU107" i="2" s="1"/>
  <c r="BH108" i="2"/>
  <c r="BI107" i="2"/>
  <c r="BJ107" i="2" s="1"/>
  <c r="BK107" i="2" s="1"/>
  <c r="BZ108" i="2"/>
  <c r="CA107" i="2"/>
  <c r="CB107" i="2" s="1"/>
  <c r="CC107" i="2" s="1"/>
  <c r="AQ107" i="2"/>
  <c r="AR107" i="2" s="1"/>
  <c r="AS107" i="2" s="1"/>
  <c r="AP108" i="2"/>
  <c r="CR109" i="2" l="1"/>
  <c r="CS108" i="2"/>
  <c r="CT108" i="2" s="1"/>
  <c r="CU108" i="2" s="1"/>
  <c r="BH109" i="2"/>
  <c r="BI108" i="2"/>
  <c r="BJ108" i="2" s="1"/>
  <c r="BK108" i="2" s="1"/>
  <c r="AP109" i="2"/>
  <c r="AQ108" i="2"/>
  <c r="AR108" i="2" s="1"/>
  <c r="AS108" i="2" s="1"/>
  <c r="CA108" i="2"/>
  <c r="CB108" i="2" s="1"/>
  <c r="CC108" i="2" s="1"/>
  <c r="BZ109" i="2"/>
  <c r="CR110" i="2" l="1"/>
  <c r="CS109" i="2"/>
  <c r="CT109" i="2" s="1"/>
  <c r="CU109" i="2" s="1"/>
  <c r="BH110" i="2"/>
  <c r="BI109" i="2"/>
  <c r="BJ109" i="2" s="1"/>
  <c r="BK109" i="2" s="1"/>
  <c r="CA109" i="2"/>
  <c r="CB109" i="2" s="1"/>
  <c r="CC109" i="2" s="1"/>
  <c r="BZ110" i="2"/>
  <c r="AP110" i="2"/>
  <c r="AQ109" i="2"/>
  <c r="AR109" i="2" s="1"/>
  <c r="AS109" i="2" s="1"/>
  <c r="CR111" i="2" l="1"/>
  <c r="CS110" i="2"/>
  <c r="CT110" i="2" s="1"/>
  <c r="CU110" i="2" s="1"/>
  <c r="BH111" i="2"/>
  <c r="BI110" i="2"/>
  <c r="BJ110" i="2" s="1"/>
  <c r="BK110" i="2" s="1"/>
  <c r="AQ110" i="2"/>
  <c r="AR110" i="2" s="1"/>
  <c r="AS110" i="2" s="1"/>
  <c r="AP111" i="2"/>
  <c r="CA110" i="2"/>
  <c r="CB110" i="2" s="1"/>
  <c r="CC110" i="2" s="1"/>
  <c r="BZ111" i="2"/>
  <c r="CR112" i="2" l="1"/>
  <c r="CS111" i="2"/>
  <c r="CT111" i="2" s="1"/>
  <c r="CU111" i="2" s="1"/>
  <c r="BH112" i="2"/>
  <c r="BI111" i="2"/>
  <c r="BJ111" i="2" s="1"/>
  <c r="BK111" i="2" s="1"/>
  <c r="BZ112" i="2"/>
  <c r="CA111" i="2"/>
  <c r="CB111" i="2" s="1"/>
  <c r="CC111" i="2" s="1"/>
  <c r="AQ111" i="2"/>
  <c r="AR111" i="2" s="1"/>
  <c r="AS111" i="2" s="1"/>
  <c r="AP112" i="2"/>
  <c r="CR113" i="2" l="1"/>
  <c r="CS112" i="2"/>
  <c r="CT112" i="2" s="1"/>
  <c r="CU112" i="2" s="1"/>
  <c r="BH113" i="2"/>
  <c r="BI112" i="2"/>
  <c r="BJ112" i="2" s="1"/>
  <c r="BK112" i="2" s="1"/>
  <c r="BZ113" i="2"/>
  <c r="CA112" i="2"/>
  <c r="CB112" i="2" s="1"/>
  <c r="CC112" i="2" s="1"/>
  <c r="AP113" i="2"/>
  <c r="AQ112" i="2"/>
  <c r="AR112" i="2" s="1"/>
  <c r="AS112" i="2" s="1"/>
  <c r="CR114" i="2" l="1"/>
  <c r="CS113" i="2"/>
  <c r="CT113" i="2" s="1"/>
  <c r="CU113" i="2" s="1"/>
  <c r="BH114" i="2"/>
  <c r="BI113" i="2"/>
  <c r="BJ113" i="2" s="1"/>
  <c r="BK113" i="2" s="1"/>
  <c r="AQ113" i="2"/>
  <c r="AR113" i="2" s="1"/>
  <c r="AS113" i="2" s="1"/>
  <c r="AP114" i="2"/>
  <c r="BZ114" i="2"/>
  <c r="CA113" i="2"/>
  <c r="CB113" i="2" s="1"/>
  <c r="CC113" i="2" s="1"/>
  <c r="CR115" i="2" l="1"/>
  <c r="CS114" i="2"/>
  <c r="CT114" i="2" s="1"/>
  <c r="CU114" i="2" s="1"/>
  <c r="BH115" i="2"/>
  <c r="BI114" i="2"/>
  <c r="BJ114" i="2" s="1"/>
  <c r="BK114" i="2" s="1"/>
  <c r="CA114" i="2"/>
  <c r="CB114" i="2" s="1"/>
  <c r="CC114" i="2" s="1"/>
  <c r="BZ115" i="2"/>
  <c r="AQ114" i="2"/>
  <c r="AR114" i="2" s="1"/>
  <c r="AS114" i="2" s="1"/>
  <c r="AP115" i="2"/>
  <c r="CR116" i="2" l="1"/>
  <c r="CS115" i="2"/>
  <c r="CT115" i="2" s="1"/>
  <c r="CU115" i="2" s="1"/>
  <c r="BH116" i="2"/>
  <c r="BI115" i="2"/>
  <c r="BJ115" i="2" s="1"/>
  <c r="BK115" i="2" s="1"/>
  <c r="AQ115" i="2"/>
  <c r="AR115" i="2" s="1"/>
  <c r="AS115" i="2" s="1"/>
  <c r="AP116" i="2"/>
  <c r="CA115" i="2"/>
  <c r="CB115" i="2" s="1"/>
  <c r="CC115" i="2" s="1"/>
  <c r="BZ116" i="2"/>
  <c r="CR117" i="2" l="1"/>
  <c r="CS116" i="2"/>
  <c r="CT116" i="2" s="1"/>
  <c r="CU116" i="2" s="1"/>
  <c r="BH117" i="2"/>
  <c r="BI116" i="2"/>
  <c r="BJ116" i="2" s="1"/>
  <c r="BK116" i="2" s="1"/>
  <c r="CA116" i="2"/>
  <c r="CB116" i="2" s="1"/>
  <c r="CC116" i="2" s="1"/>
  <c r="BZ117" i="2"/>
  <c r="AP117" i="2"/>
  <c r="AQ116" i="2"/>
  <c r="AR116" i="2" s="1"/>
  <c r="AS116" i="2" s="1"/>
  <c r="CR118" i="2" l="1"/>
  <c r="CS117" i="2"/>
  <c r="CT117" i="2" s="1"/>
  <c r="CU117" i="2" s="1"/>
  <c r="BH118" i="2"/>
  <c r="BI117" i="2"/>
  <c r="BJ117" i="2" s="1"/>
  <c r="BK117" i="2" s="1"/>
  <c r="AQ117" i="2"/>
  <c r="AR117" i="2" s="1"/>
  <c r="AS117" i="2" s="1"/>
  <c r="AP118" i="2"/>
  <c r="CA117" i="2"/>
  <c r="CB117" i="2" s="1"/>
  <c r="CC117" i="2" s="1"/>
  <c r="BZ118" i="2"/>
  <c r="CR119" i="2" l="1"/>
  <c r="CS118" i="2"/>
  <c r="CT118" i="2" s="1"/>
  <c r="CU118" i="2" s="1"/>
  <c r="BH119" i="2"/>
  <c r="BI118" i="2"/>
  <c r="BJ118" i="2" s="1"/>
  <c r="BK118" i="2" s="1"/>
  <c r="CA118" i="2"/>
  <c r="CB118" i="2" s="1"/>
  <c r="CC118" i="2" s="1"/>
  <c r="BZ119" i="2"/>
  <c r="AQ118" i="2"/>
  <c r="AR118" i="2" s="1"/>
  <c r="AS118" i="2" s="1"/>
  <c r="AP119" i="2"/>
  <c r="CR120" i="2" l="1"/>
  <c r="CS119" i="2"/>
  <c r="CT119" i="2" s="1"/>
  <c r="CU119" i="2" s="1"/>
  <c r="BH120" i="2"/>
  <c r="BI119" i="2"/>
  <c r="BJ119" i="2" s="1"/>
  <c r="BK119" i="2" s="1"/>
  <c r="AP120" i="2"/>
  <c r="AQ119" i="2"/>
  <c r="AR119" i="2" s="1"/>
  <c r="AS119" i="2" s="1"/>
  <c r="BZ120" i="2"/>
  <c r="CA119" i="2"/>
  <c r="CB119" i="2" s="1"/>
  <c r="CC119" i="2" s="1"/>
  <c r="CR121" i="2" l="1"/>
  <c r="CS120" i="2"/>
  <c r="CT120" i="2" s="1"/>
  <c r="CU120" i="2" s="1"/>
  <c r="BH121" i="2"/>
  <c r="BI120" i="2"/>
  <c r="BJ120" i="2" s="1"/>
  <c r="BK120" i="2" s="1"/>
  <c r="BZ121" i="2"/>
  <c r="CA120" i="2"/>
  <c r="CB120" i="2" s="1"/>
  <c r="CC120" i="2" s="1"/>
  <c r="AQ120" i="2"/>
  <c r="AR120" i="2" s="1"/>
  <c r="AS120" i="2" s="1"/>
  <c r="AP121" i="2"/>
  <c r="CR122" i="2" l="1"/>
  <c r="CS121" i="2"/>
  <c r="CT121" i="2" s="1"/>
  <c r="CU121" i="2" s="1"/>
  <c r="BH122" i="2"/>
  <c r="BI121" i="2"/>
  <c r="BJ121" i="2" s="1"/>
  <c r="BK121" i="2" s="1"/>
  <c r="AQ121" i="2"/>
  <c r="AR121" i="2" s="1"/>
  <c r="AS121" i="2" s="1"/>
  <c r="AP122" i="2"/>
  <c r="BZ122" i="2"/>
  <c r="CA121" i="2"/>
  <c r="CB121" i="2" s="1"/>
  <c r="CC121" i="2" s="1"/>
  <c r="CR123" i="2" l="1"/>
  <c r="CS122" i="2"/>
  <c r="CT122" i="2" s="1"/>
  <c r="CU122" i="2" s="1"/>
  <c r="BH123" i="2"/>
  <c r="BI122" i="2"/>
  <c r="BJ122" i="2" s="1"/>
  <c r="BK122" i="2" s="1"/>
  <c r="CA122" i="2"/>
  <c r="CB122" i="2" s="1"/>
  <c r="CC122" i="2" s="1"/>
  <c r="BZ123" i="2"/>
  <c r="AQ122" i="2"/>
  <c r="AR122" i="2" s="1"/>
  <c r="AS122" i="2" s="1"/>
  <c r="AP123" i="2"/>
  <c r="CR124" i="2" l="1"/>
  <c r="CS123" i="2"/>
  <c r="CT123" i="2" s="1"/>
  <c r="CU123" i="2" s="1"/>
  <c r="BH124" i="2"/>
  <c r="BI123" i="2"/>
  <c r="BJ123" i="2" s="1"/>
  <c r="BK123" i="2" s="1"/>
  <c r="AP124" i="2"/>
  <c r="AQ123" i="2"/>
  <c r="AR123" i="2" s="1"/>
  <c r="AS123" i="2" s="1"/>
  <c r="BZ124" i="2"/>
  <c r="CA123" i="2"/>
  <c r="CB123" i="2" s="1"/>
  <c r="CC123" i="2" s="1"/>
  <c r="CR125" i="2" l="1"/>
  <c r="CS124" i="2"/>
  <c r="CT124" i="2" s="1"/>
  <c r="CU124" i="2" s="1"/>
  <c r="BH125" i="2"/>
  <c r="BI124" i="2"/>
  <c r="BJ124" i="2" s="1"/>
  <c r="BK124" i="2" s="1"/>
  <c r="BZ125" i="2"/>
  <c r="CA124" i="2"/>
  <c r="CB124" i="2" s="1"/>
  <c r="CC124" i="2" s="1"/>
  <c r="AQ124" i="2"/>
  <c r="AR124" i="2" s="1"/>
  <c r="AS124" i="2" s="1"/>
  <c r="AP125" i="2"/>
  <c r="CR126" i="2" l="1"/>
  <c r="CS125" i="2"/>
  <c r="CT125" i="2" s="1"/>
  <c r="CU125" i="2" s="1"/>
  <c r="BH126" i="2"/>
  <c r="BI125" i="2"/>
  <c r="BJ125" i="2" s="1"/>
  <c r="BK125" i="2" s="1"/>
  <c r="AP126" i="2"/>
  <c r="AQ125" i="2"/>
  <c r="AR125" i="2" s="1"/>
  <c r="AS125" i="2" s="1"/>
  <c r="BZ126" i="2"/>
  <c r="CA125" i="2"/>
  <c r="CB125" i="2" s="1"/>
  <c r="CC125" i="2" s="1"/>
  <c r="CR127" i="2" l="1"/>
  <c r="CS126" i="2"/>
  <c r="CT126" i="2" s="1"/>
  <c r="CU126" i="2" s="1"/>
  <c r="BH127" i="2"/>
  <c r="BI126" i="2"/>
  <c r="BJ126" i="2" s="1"/>
  <c r="BK126" i="2" s="1"/>
  <c r="CA126" i="2"/>
  <c r="CB126" i="2" s="1"/>
  <c r="CC126" i="2" s="1"/>
  <c r="BZ127" i="2"/>
  <c r="AP127" i="2"/>
  <c r="AQ126" i="2"/>
  <c r="AR126" i="2" s="1"/>
  <c r="AS126" i="2" s="1"/>
  <c r="CR128" i="2" l="1"/>
  <c r="CS127" i="2"/>
  <c r="CT127" i="2" s="1"/>
  <c r="CU127" i="2" s="1"/>
  <c r="BH128" i="2"/>
  <c r="BI127" i="2"/>
  <c r="BJ127" i="2" s="1"/>
  <c r="BK127" i="2" s="1"/>
  <c r="AQ127" i="2"/>
  <c r="AR127" i="2" s="1"/>
  <c r="AS127" i="2" s="1"/>
  <c r="AP128" i="2"/>
  <c r="CA127" i="2"/>
  <c r="CB127" i="2" s="1"/>
  <c r="CC127" i="2" s="1"/>
  <c r="BZ128" i="2"/>
  <c r="CR129" i="2" l="1"/>
  <c r="CS128" i="2"/>
  <c r="CT128" i="2" s="1"/>
  <c r="CU128" i="2" s="1"/>
  <c r="BH129" i="2"/>
  <c r="BI128" i="2"/>
  <c r="BJ128" i="2" s="1"/>
  <c r="BK128" i="2" s="1"/>
  <c r="BZ129" i="2"/>
  <c r="CA128" i="2"/>
  <c r="CB128" i="2" s="1"/>
  <c r="CC128" i="2" s="1"/>
  <c r="AQ128" i="2"/>
  <c r="AR128" i="2" s="1"/>
  <c r="AS128" i="2" s="1"/>
  <c r="AP129" i="2"/>
  <c r="CR130" i="2" l="1"/>
  <c r="CS129" i="2"/>
  <c r="CT129" i="2" s="1"/>
  <c r="CU129" i="2" s="1"/>
  <c r="BH130" i="2"/>
  <c r="BI129" i="2"/>
  <c r="BJ129" i="2" s="1"/>
  <c r="BK129" i="2" s="1"/>
  <c r="AP130" i="2"/>
  <c r="AQ129" i="2"/>
  <c r="AR129" i="2" s="1"/>
  <c r="AS129" i="2" s="1"/>
  <c r="CA129" i="2"/>
  <c r="CB129" i="2" s="1"/>
  <c r="CC129" i="2" s="1"/>
  <c r="BZ130" i="2"/>
  <c r="CR131" i="2" l="1"/>
  <c r="CS130" i="2"/>
  <c r="CT130" i="2" s="1"/>
  <c r="CU130" i="2" s="1"/>
  <c r="BH131" i="2"/>
  <c r="BI130" i="2"/>
  <c r="BJ130" i="2" s="1"/>
  <c r="BK130" i="2" s="1"/>
  <c r="CA130" i="2"/>
  <c r="CB130" i="2" s="1"/>
  <c r="CC130" i="2" s="1"/>
  <c r="BZ131" i="2"/>
  <c r="AP131" i="2"/>
  <c r="AQ130" i="2"/>
  <c r="AR130" i="2" s="1"/>
  <c r="AS130" i="2" s="1"/>
  <c r="CR132" i="2" l="1"/>
  <c r="CS131" i="2"/>
  <c r="CT131" i="2" s="1"/>
  <c r="CU131" i="2" s="1"/>
  <c r="BH132" i="2"/>
  <c r="BI131" i="2"/>
  <c r="BJ131" i="2" s="1"/>
  <c r="BK131" i="2" s="1"/>
  <c r="AQ131" i="2"/>
  <c r="AR131" i="2" s="1"/>
  <c r="AS131" i="2" s="1"/>
  <c r="AP132" i="2"/>
  <c r="CA131" i="2"/>
  <c r="CB131" i="2" s="1"/>
  <c r="CC131" i="2" s="1"/>
  <c r="BZ132" i="2"/>
  <c r="CR133" i="2" l="1"/>
  <c r="CS132" i="2"/>
  <c r="CT132" i="2" s="1"/>
  <c r="CU132" i="2" s="1"/>
  <c r="BH133" i="2"/>
  <c r="BI132" i="2"/>
  <c r="BJ132" i="2" s="1"/>
  <c r="BK132" i="2" s="1"/>
  <c r="AQ132" i="2"/>
  <c r="AR132" i="2" s="1"/>
  <c r="AS132" i="2" s="1"/>
  <c r="AP133" i="2"/>
  <c r="CA132" i="2"/>
  <c r="CB132" i="2" s="1"/>
  <c r="CC132" i="2" s="1"/>
  <c r="BZ133" i="2"/>
  <c r="CR134" i="2" l="1"/>
  <c r="CS133" i="2"/>
  <c r="CT133" i="2" s="1"/>
  <c r="CU133" i="2" s="1"/>
  <c r="BH134" i="2"/>
  <c r="BI133" i="2"/>
  <c r="BJ133" i="2" s="1"/>
  <c r="BK133" i="2" s="1"/>
  <c r="CA133" i="2"/>
  <c r="CB133" i="2" s="1"/>
  <c r="CC133" i="2" s="1"/>
  <c r="BZ134" i="2"/>
  <c r="AQ133" i="2"/>
  <c r="AR133" i="2" s="1"/>
  <c r="AS133" i="2" s="1"/>
  <c r="AP134" i="2"/>
  <c r="CR135" i="2" l="1"/>
  <c r="CS134" i="2"/>
  <c r="CT134" i="2" s="1"/>
  <c r="CU134" i="2" s="1"/>
  <c r="BH135" i="2"/>
  <c r="BI134" i="2"/>
  <c r="BJ134" i="2" s="1"/>
  <c r="BK134" i="2" s="1"/>
  <c r="AP135" i="2"/>
  <c r="AQ134" i="2"/>
  <c r="AR134" i="2" s="1"/>
  <c r="AS134" i="2" s="1"/>
  <c r="CA134" i="2"/>
  <c r="CB134" i="2" s="1"/>
  <c r="CC134" i="2" s="1"/>
  <c r="BZ135" i="2"/>
  <c r="CR136" i="2" l="1"/>
  <c r="CS135" i="2"/>
  <c r="CT135" i="2" s="1"/>
  <c r="CU135" i="2" s="1"/>
  <c r="BH136" i="2"/>
  <c r="BI135" i="2"/>
  <c r="BJ135" i="2" s="1"/>
  <c r="BK135" i="2" s="1"/>
  <c r="CA135" i="2"/>
  <c r="CB135" i="2" s="1"/>
  <c r="CC135" i="2" s="1"/>
  <c r="BZ136" i="2"/>
  <c r="AQ135" i="2"/>
  <c r="AR135" i="2" s="1"/>
  <c r="AS135" i="2" s="1"/>
  <c r="AP136" i="2"/>
  <c r="CR137" i="2" l="1"/>
  <c r="CS136" i="2"/>
  <c r="CT136" i="2" s="1"/>
  <c r="CU136" i="2" s="1"/>
  <c r="BH137" i="2"/>
  <c r="BI136" i="2"/>
  <c r="BJ136" i="2" s="1"/>
  <c r="BK136" i="2" s="1"/>
  <c r="AQ136" i="2"/>
  <c r="AR136" i="2" s="1"/>
  <c r="AS136" i="2" s="1"/>
  <c r="AP137" i="2"/>
  <c r="CA136" i="2"/>
  <c r="CB136" i="2" s="1"/>
  <c r="CC136" i="2" s="1"/>
  <c r="BZ137" i="2"/>
  <c r="CR138" i="2" l="1"/>
  <c r="CS137" i="2"/>
  <c r="CT137" i="2" s="1"/>
  <c r="CU137" i="2" s="1"/>
  <c r="BH138" i="2"/>
  <c r="BI137" i="2"/>
  <c r="BJ137" i="2" s="1"/>
  <c r="BK137" i="2" s="1"/>
  <c r="BZ138" i="2"/>
  <c r="CA137" i="2"/>
  <c r="CB137" i="2" s="1"/>
  <c r="CC137" i="2" s="1"/>
  <c r="AQ137" i="2"/>
  <c r="AR137" i="2" s="1"/>
  <c r="AS137" i="2" s="1"/>
  <c r="AP138" i="2"/>
  <c r="CR139" i="2" l="1"/>
  <c r="CS138" i="2"/>
  <c r="CT138" i="2" s="1"/>
  <c r="CU138" i="2" s="1"/>
  <c r="BH139" i="2"/>
  <c r="BI138" i="2"/>
  <c r="BJ138" i="2" s="1"/>
  <c r="BK138" i="2" s="1"/>
  <c r="AP139" i="2"/>
  <c r="AQ138" i="2"/>
  <c r="AR138" i="2" s="1"/>
  <c r="AS138" i="2" s="1"/>
  <c r="CA138" i="2"/>
  <c r="CB138" i="2" s="1"/>
  <c r="CC138" i="2" s="1"/>
  <c r="BZ139" i="2"/>
  <c r="CR140" i="2" l="1"/>
  <c r="CS139" i="2"/>
  <c r="CT139" i="2" s="1"/>
  <c r="CU139" i="2" s="1"/>
  <c r="BH140" i="2"/>
  <c r="BI139" i="2"/>
  <c r="BJ139" i="2" s="1"/>
  <c r="BK139" i="2" s="1"/>
  <c r="BZ140" i="2"/>
  <c r="CA139" i="2"/>
  <c r="CB139" i="2" s="1"/>
  <c r="CC139" i="2" s="1"/>
  <c r="AQ139" i="2"/>
  <c r="AR139" i="2" s="1"/>
  <c r="AS139" i="2" s="1"/>
  <c r="AP140" i="2"/>
  <c r="CR141" i="2" l="1"/>
  <c r="CS140" i="2"/>
  <c r="CT140" i="2" s="1"/>
  <c r="CU140" i="2" s="1"/>
  <c r="BH141" i="2"/>
  <c r="BI140" i="2"/>
  <c r="BJ140" i="2" s="1"/>
  <c r="BK140" i="2" s="1"/>
  <c r="AP141" i="2"/>
  <c r="AQ140" i="2"/>
  <c r="AR140" i="2" s="1"/>
  <c r="AS140" i="2" s="1"/>
  <c r="CA140" i="2"/>
  <c r="CB140" i="2" s="1"/>
  <c r="CC140" i="2" s="1"/>
  <c r="BZ141" i="2"/>
  <c r="CR142" i="2" l="1"/>
  <c r="CS141" i="2"/>
  <c r="CT141" i="2" s="1"/>
  <c r="CU141" i="2" s="1"/>
  <c r="BH142" i="2"/>
  <c r="BI141" i="2"/>
  <c r="BJ141" i="2" s="1"/>
  <c r="BK141" i="2" s="1"/>
  <c r="BZ142" i="2"/>
  <c r="CA141" i="2"/>
  <c r="CB141" i="2" s="1"/>
  <c r="CC141" i="2" s="1"/>
  <c r="AQ141" i="2"/>
  <c r="AR141" i="2" s="1"/>
  <c r="AS141" i="2" s="1"/>
  <c r="AP142" i="2"/>
  <c r="CR143" i="2" l="1"/>
  <c r="CS142" i="2"/>
  <c r="CT142" i="2" s="1"/>
  <c r="CU142" i="2" s="1"/>
  <c r="BH143" i="2"/>
  <c r="BI142" i="2"/>
  <c r="BJ142" i="2" s="1"/>
  <c r="BK142" i="2" s="1"/>
  <c r="AP143" i="2"/>
  <c r="AQ142" i="2"/>
  <c r="AR142" i="2" s="1"/>
  <c r="AS142" i="2" s="1"/>
  <c r="CA142" i="2"/>
  <c r="CB142" i="2" s="1"/>
  <c r="CC142" i="2" s="1"/>
  <c r="BZ143" i="2"/>
  <c r="CR144" i="2" l="1"/>
  <c r="CS143" i="2"/>
  <c r="CT143" i="2" s="1"/>
  <c r="CU143" i="2" s="1"/>
  <c r="BH144" i="2"/>
  <c r="BI143" i="2"/>
  <c r="BJ143" i="2" s="1"/>
  <c r="BK143" i="2" s="1"/>
  <c r="BZ144" i="2"/>
  <c r="CA143" i="2"/>
  <c r="CB143" i="2" s="1"/>
  <c r="CC143" i="2" s="1"/>
  <c r="AQ143" i="2"/>
  <c r="AR143" i="2" s="1"/>
  <c r="AS143" i="2" s="1"/>
  <c r="AP144" i="2"/>
  <c r="CR145" i="2" l="1"/>
  <c r="CS144" i="2"/>
  <c r="CT144" i="2" s="1"/>
  <c r="CU144" i="2" s="1"/>
  <c r="BH145" i="2"/>
  <c r="BI144" i="2"/>
  <c r="BJ144" i="2" s="1"/>
  <c r="BK144" i="2" s="1"/>
  <c r="AQ144" i="2"/>
  <c r="AR144" i="2" s="1"/>
  <c r="AS144" i="2" s="1"/>
  <c r="AP145" i="2"/>
  <c r="CA144" i="2"/>
  <c r="CB144" i="2" s="1"/>
  <c r="CC144" i="2" s="1"/>
  <c r="BZ145" i="2"/>
  <c r="CR146" i="2" l="1"/>
  <c r="CS145" i="2"/>
  <c r="CT145" i="2" s="1"/>
  <c r="CU145" i="2" s="1"/>
  <c r="BH146" i="2"/>
  <c r="BI145" i="2"/>
  <c r="BJ145" i="2" s="1"/>
  <c r="BK145" i="2" s="1"/>
  <c r="CA145" i="2"/>
  <c r="CB145" i="2" s="1"/>
  <c r="CC145" i="2" s="1"/>
  <c r="BZ146" i="2"/>
  <c r="AQ145" i="2"/>
  <c r="AR145" i="2" s="1"/>
  <c r="AS145" i="2" s="1"/>
  <c r="AP146" i="2"/>
  <c r="CR147" i="2" l="1"/>
  <c r="CS146" i="2"/>
  <c r="CT146" i="2" s="1"/>
  <c r="CU146" i="2" s="1"/>
  <c r="BH147" i="2"/>
  <c r="BI146" i="2"/>
  <c r="BJ146" i="2" s="1"/>
  <c r="BK146" i="2" s="1"/>
  <c r="AP147" i="2"/>
  <c r="AQ146" i="2"/>
  <c r="AR146" i="2" s="1"/>
  <c r="AS146" i="2" s="1"/>
  <c r="CA146" i="2"/>
  <c r="CB146" i="2" s="1"/>
  <c r="CC146" i="2" s="1"/>
  <c r="BZ147" i="2"/>
  <c r="CR148" i="2" l="1"/>
  <c r="CS147" i="2"/>
  <c r="CT147" i="2" s="1"/>
  <c r="CU147" i="2" s="1"/>
  <c r="BH148" i="2"/>
  <c r="BI147" i="2"/>
  <c r="BJ147" i="2" s="1"/>
  <c r="BK147" i="2" s="1"/>
  <c r="CA147" i="2"/>
  <c r="CB147" i="2" s="1"/>
  <c r="CC147" i="2" s="1"/>
  <c r="BZ148" i="2"/>
  <c r="AQ147" i="2"/>
  <c r="AR147" i="2" s="1"/>
  <c r="AS147" i="2" s="1"/>
  <c r="AP148" i="2"/>
  <c r="CR149" i="2" l="1"/>
  <c r="CS148" i="2"/>
  <c r="CT148" i="2" s="1"/>
  <c r="CU148" i="2" s="1"/>
  <c r="BH149" i="2"/>
  <c r="BI148" i="2"/>
  <c r="BJ148" i="2" s="1"/>
  <c r="BK148" i="2" s="1"/>
  <c r="AP149" i="2"/>
  <c r="AQ148" i="2"/>
  <c r="AR148" i="2" s="1"/>
  <c r="AS148" i="2" s="1"/>
  <c r="CA148" i="2"/>
  <c r="CB148" i="2" s="1"/>
  <c r="CC148" i="2" s="1"/>
  <c r="BZ149" i="2"/>
  <c r="CR150" i="2" l="1"/>
  <c r="CS149" i="2"/>
  <c r="CT149" i="2" s="1"/>
  <c r="CU149" i="2" s="1"/>
  <c r="BH150" i="2"/>
  <c r="BI149" i="2"/>
  <c r="BJ149" i="2" s="1"/>
  <c r="BK149" i="2" s="1"/>
  <c r="CA149" i="2"/>
  <c r="CB149" i="2" s="1"/>
  <c r="CC149" i="2" s="1"/>
  <c r="BZ150" i="2"/>
  <c r="AQ149" i="2"/>
  <c r="AR149" i="2" s="1"/>
  <c r="AS149" i="2" s="1"/>
  <c r="AP150" i="2"/>
  <c r="CR151" i="2" l="1"/>
  <c r="CS150" i="2"/>
  <c r="CT150" i="2" s="1"/>
  <c r="CU150" i="2" s="1"/>
  <c r="BH151" i="2"/>
  <c r="BI150" i="2"/>
  <c r="BJ150" i="2" s="1"/>
  <c r="BK150" i="2" s="1"/>
  <c r="AP151" i="2"/>
  <c r="AQ150" i="2"/>
  <c r="AR150" i="2" s="1"/>
  <c r="AS150" i="2" s="1"/>
  <c r="CA150" i="2"/>
  <c r="CB150" i="2" s="1"/>
  <c r="CC150" i="2" s="1"/>
  <c r="BZ151" i="2"/>
  <c r="CR152" i="2" l="1"/>
  <c r="CS151" i="2"/>
  <c r="CT151" i="2" s="1"/>
  <c r="CU151" i="2" s="1"/>
  <c r="BH152" i="2"/>
  <c r="BI151" i="2"/>
  <c r="BJ151" i="2" s="1"/>
  <c r="BK151" i="2" s="1"/>
  <c r="CA151" i="2"/>
  <c r="CB151" i="2" s="1"/>
  <c r="CC151" i="2" s="1"/>
  <c r="BZ152" i="2"/>
  <c r="AP152" i="2"/>
  <c r="AQ151" i="2"/>
  <c r="AR151" i="2" s="1"/>
  <c r="AS151" i="2" s="1"/>
  <c r="CR153" i="2" l="1"/>
  <c r="CS152" i="2"/>
  <c r="CT152" i="2" s="1"/>
  <c r="CU152" i="2" s="1"/>
  <c r="BH153" i="2"/>
  <c r="BI152" i="2"/>
  <c r="BJ152" i="2" s="1"/>
  <c r="BK152" i="2" s="1"/>
  <c r="AQ152" i="2"/>
  <c r="AR152" i="2" s="1"/>
  <c r="AS152" i="2" s="1"/>
  <c r="AP153" i="2"/>
  <c r="BZ153" i="2"/>
  <c r="CA152" i="2"/>
  <c r="CB152" i="2" s="1"/>
  <c r="CC152" i="2" s="1"/>
  <c r="CR154" i="2" l="1"/>
  <c r="CS153" i="2"/>
  <c r="CT153" i="2" s="1"/>
  <c r="CU153" i="2" s="1"/>
  <c r="BH154" i="2"/>
  <c r="BI153" i="2"/>
  <c r="BJ153" i="2" s="1"/>
  <c r="BK153" i="2" s="1"/>
  <c r="BZ154" i="2"/>
  <c r="CA153" i="2"/>
  <c r="CB153" i="2" s="1"/>
  <c r="CC153" i="2" s="1"/>
  <c r="AQ153" i="2"/>
  <c r="AR153" i="2" s="1"/>
  <c r="AS153" i="2" s="1"/>
  <c r="AP154" i="2"/>
  <c r="CR155" i="2" l="1"/>
  <c r="CS154" i="2"/>
  <c r="CT154" i="2" s="1"/>
  <c r="CU154" i="2" s="1"/>
  <c r="BH155" i="2"/>
  <c r="BI154" i="2"/>
  <c r="BJ154" i="2" s="1"/>
  <c r="BK154" i="2" s="1"/>
  <c r="AQ154" i="2"/>
  <c r="AR154" i="2" s="1"/>
  <c r="AS154" i="2" s="1"/>
  <c r="AP155" i="2"/>
  <c r="CA154" i="2"/>
  <c r="CB154" i="2" s="1"/>
  <c r="CC154" i="2" s="1"/>
  <c r="BZ155" i="2"/>
  <c r="CR156" i="2" l="1"/>
  <c r="CS155" i="2"/>
  <c r="CT155" i="2" s="1"/>
  <c r="CU155" i="2" s="1"/>
  <c r="BH156" i="2"/>
  <c r="BI155" i="2"/>
  <c r="BJ155" i="2" s="1"/>
  <c r="BK155" i="2" s="1"/>
  <c r="BZ156" i="2"/>
  <c r="CA155" i="2"/>
  <c r="CB155" i="2" s="1"/>
  <c r="CC155" i="2" s="1"/>
  <c r="AP156" i="2"/>
  <c r="AQ155" i="2"/>
  <c r="AR155" i="2" s="1"/>
  <c r="AS155" i="2" s="1"/>
  <c r="CR157" i="2" l="1"/>
  <c r="CS156" i="2"/>
  <c r="CT156" i="2" s="1"/>
  <c r="CU156" i="2" s="1"/>
  <c r="BH157" i="2"/>
  <c r="BI156" i="2"/>
  <c r="BJ156" i="2" s="1"/>
  <c r="BK156" i="2" s="1"/>
  <c r="AP157" i="2"/>
  <c r="AQ156" i="2"/>
  <c r="AR156" i="2" s="1"/>
  <c r="AS156" i="2" s="1"/>
  <c r="CA156" i="2"/>
  <c r="CB156" i="2" s="1"/>
  <c r="CC156" i="2" s="1"/>
  <c r="BZ157" i="2"/>
  <c r="CR158" i="2" l="1"/>
  <c r="CS157" i="2"/>
  <c r="CT157" i="2" s="1"/>
  <c r="CU157" i="2" s="1"/>
  <c r="BH158" i="2"/>
  <c r="BI157" i="2"/>
  <c r="BJ157" i="2" s="1"/>
  <c r="BK157" i="2" s="1"/>
  <c r="CA157" i="2"/>
  <c r="CB157" i="2" s="1"/>
  <c r="CC157" i="2" s="1"/>
  <c r="BZ158" i="2"/>
  <c r="AQ157" i="2"/>
  <c r="AR157" i="2" s="1"/>
  <c r="AS157" i="2" s="1"/>
  <c r="AP158" i="2"/>
  <c r="CR159" i="2" l="1"/>
  <c r="CS158" i="2"/>
  <c r="CT158" i="2" s="1"/>
  <c r="CU158" i="2" s="1"/>
  <c r="BH159" i="2"/>
  <c r="BI158" i="2"/>
  <c r="BJ158" i="2" s="1"/>
  <c r="BK158" i="2" s="1"/>
  <c r="AP159" i="2"/>
  <c r="AQ158" i="2"/>
  <c r="AR158" i="2" s="1"/>
  <c r="AS158" i="2" s="1"/>
  <c r="BZ159" i="2"/>
  <c r="CA158" i="2"/>
  <c r="CB158" i="2" s="1"/>
  <c r="CC158" i="2" s="1"/>
  <c r="CR160" i="2" l="1"/>
  <c r="CS159" i="2"/>
  <c r="CT159" i="2" s="1"/>
  <c r="CU159" i="2" s="1"/>
  <c r="BH160" i="2"/>
  <c r="BI159" i="2"/>
  <c r="BJ159" i="2" s="1"/>
  <c r="BK159" i="2" s="1"/>
  <c r="AP160" i="2"/>
  <c r="AQ159" i="2"/>
  <c r="AR159" i="2" s="1"/>
  <c r="AS159" i="2" s="1"/>
  <c r="BZ160" i="2"/>
  <c r="CA159" i="2"/>
  <c r="CB159" i="2" s="1"/>
  <c r="CC159" i="2" s="1"/>
  <c r="CR161" i="2" l="1"/>
  <c r="CS160" i="2"/>
  <c r="CT160" i="2" s="1"/>
  <c r="CU160" i="2" s="1"/>
  <c r="BH161" i="2"/>
  <c r="BI160" i="2"/>
  <c r="BJ160" i="2" s="1"/>
  <c r="BK160" i="2" s="1"/>
  <c r="CA160" i="2"/>
  <c r="CB160" i="2" s="1"/>
  <c r="CC160" i="2" s="1"/>
  <c r="BZ161" i="2"/>
  <c r="AP161" i="2"/>
  <c r="AQ160" i="2"/>
  <c r="AR160" i="2" s="1"/>
  <c r="AS160" i="2" s="1"/>
  <c r="CR162" i="2" l="1"/>
  <c r="CS161" i="2"/>
  <c r="CT161" i="2" s="1"/>
  <c r="CU161" i="2" s="1"/>
  <c r="BH162" i="2"/>
  <c r="BI161" i="2"/>
  <c r="BJ161" i="2" s="1"/>
  <c r="BK161" i="2" s="1"/>
  <c r="AP162" i="2"/>
  <c r="AQ161" i="2"/>
  <c r="AR161" i="2" s="1"/>
  <c r="AS161" i="2" s="1"/>
  <c r="CA161" i="2"/>
  <c r="CB161" i="2" s="1"/>
  <c r="CC161" i="2" s="1"/>
  <c r="BZ162" i="2"/>
  <c r="CR163" i="2" l="1"/>
  <c r="CS162" i="2"/>
  <c r="CT162" i="2" s="1"/>
  <c r="CU162" i="2" s="1"/>
  <c r="BH163" i="2"/>
  <c r="BI162" i="2"/>
  <c r="BJ162" i="2" s="1"/>
  <c r="BK162" i="2" s="1"/>
  <c r="CA162" i="2"/>
  <c r="CB162" i="2" s="1"/>
  <c r="CC162" i="2" s="1"/>
  <c r="BZ163" i="2"/>
  <c r="AQ162" i="2"/>
  <c r="AR162" i="2" s="1"/>
  <c r="AS162" i="2" s="1"/>
  <c r="AP163" i="2"/>
  <c r="CR164" i="2" l="1"/>
  <c r="CS163" i="2"/>
  <c r="CT163" i="2" s="1"/>
  <c r="CU163" i="2" s="1"/>
  <c r="BH164" i="2"/>
  <c r="BI163" i="2"/>
  <c r="BJ163" i="2" s="1"/>
  <c r="BK163" i="2" s="1"/>
  <c r="BZ164" i="2"/>
  <c r="CA163" i="2"/>
  <c r="CB163" i="2" s="1"/>
  <c r="CC163" i="2" s="1"/>
  <c r="AQ163" i="2"/>
  <c r="AR163" i="2" s="1"/>
  <c r="AS163" i="2" s="1"/>
  <c r="AP164" i="2"/>
  <c r="CR165" i="2" l="1"/>
  <c r="CS164" i="2"/>
  <c r="CT164" i="2" s="1"/>
  <c r="CU164" i="2" s="1"/>
  <c r="BH165" i="2"/>
  <c r="BI164" i="2"/>
  <c r="BJ164" i="2" s="1"/>
  <c r="BK164" i="2" s="1"/>
  <c r="BZ165" i="2"/>
  <c r="CA164" i="2"/>
  <c r="CB164" i="2" s="1"/>
  <c r="CC164" i="2" s="1"/>
  <c r="AP165" i="2"/>
  <c r="AQ164" i="2"/>
  <c r="AR164" i="2" s="1"/>
  <c r="AS164" i="2" s="1"/>
  <c r="CR166" i="2" l="1"/>
  <c r="CS165" i="2"/>
  <c r="CT165" i="2" s="1"/>
  <c r="CU165" i="2" s="1"/>
  <c r="BH166" i="2"/>
  <c r="BI165" i="2"/>
  <c r="BJ165" i="2" s="1"/>
  <c r="BK165" i="2" s="1"/>
  <c r="AQ165" i="2"/>
  <c r="AR165" i="2" s="1"/>
  <c r="AS165" i="2" s="1"/>
  <c r="AP166" i="2"/>
  <c r="BZ166" i="2"/>
  <c r="CA165" i="2"/>
  <c r="CB165" i="2" s="1"/>
  <c r="CC165" i="2" s="1"/>
  <c r="CR167" i="2" l="1"/>
  <c r="CS166" i="2"/>
  <c r="CT166" i="2" s="1"/>
  <c r="CU166" i="2" s="1"/>
  <c r="BH167" i="2"/>
  <c r="BI166" i="2"/>
  <c r="BJ166" i="2" s="1"/>
  <c r="BK166" i="2" s="1"/>
  <c r="CA166" i="2"/>
  <c r="CB166" i="2" s="1"/>
  <c r="CC166" i="2" s="1"/>
  <c r="BZ167" i="2"/>
  <c r="AQ166" i="2"/>
  <c r="AR166" i="2" s="1"/>
  <c r="AS166" i="2" s="1"/>
  <c r="AP167" i="2"/>
  <c r="CR168" i="2" l="1"/>
  <c r="CS167" i="2"/>
  <c r="CT167" i="2" s="1"/>
  <c r="CU167" i="2" s="1"/>
  <c r="BH168" i="2"/>
  <c r="BI167" i="2"/>
  <c r="BJ167" i="2" s="1"/>
  <c r="BK167" i="2" s="1"/>
  <c r="AP168" i="2"/>
  <c r="AQ167" i="2"/>
  <c r="AR167" i="2" s="1"/>
  <c r="AS167" i="2" s="1"/>
  <c r="BZ168" i="2"/>
  <c r="CA167" i="2"/>
  <c r="CB167" i="2" s="1"/>
  <c r="CC167" i="2" s="1"/>
  <c r="CR169" i="2" l="1"/>
  <c r="CS168" i="2"/>
  <c r="CT168" i="2" s="1"/>
  <c r="CU168" i="2" s="1"/>
  <c r="BH169" i="2"/>
  <c r="BI168" i="2"/>
  <c r="BJ168" i="2" s="1"/>
  <c r="BK168" i="2" s="1"/>
  <c r="BZ169" i="2"/>
  <c r="CA168" i="2"/>
  <c r="CB168" i="2" s="1"/>
  <c r="CC168" i="2" s="1"/>
  <c r="AQ168" i="2"/>
  <c r="AR168" i="2" s="1"/>
  <c r="AS168" i="2" s="1"/>
  <c r="AP169" i="2"/>
  <c r="CR170" i="2" l="1"/>
  <c r="CS169" i="2"/>
  <c r="CT169" i="2" s="1"/>
  <c r="CU169" i="2" s="1"/>
  <c r="BH170" i="2"/>
  <c r="BI169" i="2"/>
  <c r="BJ169" i="2" s="1"/>
  <c r="BK169" i="2" s="1"/>
  <c r="AQ169" i="2"/>
  <c r="AR169" i="2" s="1"/>
  <c r="AS169" i="2" s="1"/>
  <c r="AP170" i="2"/>
  <c r="BZ170" i="2"/>
  <c r="CA169" i="2"/>
  <c r="CB169" i="2" s="1"/>
  <c r="CC169" i="2" s="1"/>
  <c r="CR171" i="2" l="1"/>
  <c r="CS170" i="2"/>
  <c r="CT170" i="2" s="1"/>
  <c r="CU170" i="2" s="1"/>
  <c r="BH171" i="2"/>
  <c r="BI170" i="2"/>
  <c r="BJ170" i="2" s="1"/>
  <c r="BK170" i="2" s="1"/>
  <c r="CA170" i="2"/>
  <c r="CB170" i="2" s="1"/>
  <c r="CC170" i="2" s="1"/>
  <c r="BZ171" i="2"/>
  <c r="AQ170" i="2"/>
  <c r="AR170" i="2" s="1"/>
  <c r="AS170" i="2" s="1"/>
  <c r="AP171" i="2"/>
  <c r="CR172" i="2" l="1"/>
  <c r="CS171" i="2"/>
  <c r="CT171" i="2" s="1"/>
  <c r="CU171" i="2" s="1"/>
  <c r="BH172" i="2"/>
  <c r="BI171" i="2"/>
  <c r="BJ171" i="2" s="1"/>
  <c r="BK171" i="2" s="1"/>
  <c r="AP172" i="2"/>
  <c r="AQ171" i="2"/>
  <c r="AR171" i="2" s="1"/>
  <c r="AS171" i="2" s="1"/>
  <c r="CA171" i="2"/>
  <c r="CB171" i="2" s="1"/>
  <c r="CC171" i="2" s="1"/>
  <c r="BZ172" i="2"/>
  <c r="CR173" i="2" l="1"/>
  <c r="CS172" i="2"/>
  <c r="CT172" i="2" s="1"/>
  <c r="CU172" i="2" s="1"/>
  <c r="BH173" i="2"/>
  <c r="BI172" i="2"/>
  <c r="BJ172" i="2" s="1"/>
  <c r="BK172" i="2" s="1"/>
  <c r="CA172" i="2"/>
  <c r="CB172" i="2" s="1"/>
  <c r="CC172" i="2" s="1"/>
  <c r="BZ173" i="2"/>
  <c r="AP173" i="2"/>
  <c r="AQ172" i="2"/>
  <c r="AR172" i="2" s="1"/>
  <c r="AS172" i="2" s="1"/>
  <c r="CR174" i="2" l="1"/>
  <c r="CS173" i="2"/>
  <c r="CT173" i="2" s="1"/>
  <c r="CU173" i="2" s="1"/>
  <c r="BH174" i="2"/>
  <c r="BI173" i="2"/>
  <c r="BJ173" i="2" s="1"/>
  <c r="BK173" i="2" s="1"/>
  <c r="CA173" i="2"/>
  <c r="CB173" i="2" s="1"/>
  <c r="CC173" i="2" s="1"/>
  <c r="BZ174" i="2"/>
  <c r="AQ173" i="2"/>
  <c r="AR173" i="2" s="1"/>
  <c r="AS173" i="2" s="1"/>
  <c r="AP174" i="2"/>
  <c r="CR175" i="2" l="1"/>
  <c r="CS174" i="2"/>
  <c r="CT174" i="2" s="1"/>
  <c r="CU174" i="2" s="1"/>
  <c r="BH175" i="2"/>
  <c r="BI174" i="2"/>
  <c r="BJ174" i="2" s="1"/>
  <c r="BK174" i="2" s="1"/>
  <c r="AP175" i="2"/>
  <c r="AQ174" i="2"/>
  <c r="AR174" i="2" s="1"/>
  <c r="AS174" i="2" s="1"/>
  <c r="BZ175" i="2"/>
  <c r="CA174" i="2"/>
  <c r="CB174" i="2" s="1"/>
  <c r="CC174" i="2" s="1"/>
  <c r="CR176" i="2" l="1"/>
  <c r="CS175" i="2"/>
  <c r="CT175" i="2" s="1"/>
  <c r="CU175" i="2" s="1"/>
  <c r="BH176" i="2"/>
  <c r="BI175" i="2"/>
  <c r="BJ175" i="2" s="1"/>
  <c r="BK175" i="2" s="1"/>
  <c r="BZ176" i="2"/>
  <c r="CA175" i="2"/>
  <c r="CB175" i="2" s="1"/>
  <c r="CC175" i="2" s="1"/>
  <c r="AQ175" i="2"/>
  <c r="AR175" i="2" s="1"/>
  <c r="AS175" i="2" s="1"/>
  <c r="AP176" i="2"/>
  <c r="CR177" i="2" l="1"/>
  <c r="CS176" i="2"/>
  <c r="CT176" i="2" s="1"/>
  <c r="CU176" i="2" s="1"/>
  <c r="BH177" i="2"/>
  <c r="BI176" i="2"/>
  <c r="BJ176" i="2" s="1"/>
  <c r="BK176" i="2" s="1"/>
  <c r="CA176" i="2"/>
  <c r="CB176" i="2" s="1"/>
  <c r="CC176" i="2" s="1"/>
  <c r="BZ177" i="2"/>
  <c r="AQ176" i="2"/>
  <c r="AR176" i="2" s="1"/>
  <c r="AS176" i="2" s="1"/>
  <c r="AP177" i="2"/>
  <c r="CR178" i="2" l="1"/>
  <c r="CS177" i="2"/>
  <c r="CT177" i="2" s="1"/>
  <c r="CU177" i="2" s="1"/>
  <c r="BH178" i="2"/>
  <c r="BI177" i="2"/>
  <c r="BJ177" i="2" s="1"/>
  <c r="BK177" i="2" s="1"/>
  <c r="AQ177" i="2"/>
  <c r="AR177" i="2" s="1"/>
  <c r="AS177" i="2" s="1"/>
  <c r="AP178" i="2"/>
  <c r="CA177" i="2"/>
  <c r="CB177" i="2" s="1"/>
  <c r="CC177" i="2" s="1"/>
  <c r="BZ178" i="2"/>
  <c r="CR179" i="2" l="1"/>
  <c r="CS178" i="2"/>
  <c r="CT178" i="2" s="1"/>
  <c r="CU178" i="2" s="1"/>
  <c r="BH179" i="2"/>
  <c r="BI178" i="2"/>
  <c r="BJ178" i="2" s="1"/>
  <c r="BK178" i="2" s="1"/>
  <c r="CA178" i="2"/>
  <c r="CB178" i="2" s="1"/>
  <c r="CC178" i="2" s="1"/>
  <c r="BZ179" i="2"/>
  <c r="AQ178" i="2"/>
  <c r="AR178" i="2" s="1"/>
  <c r="AS178" i="2" s="1"/>
  <c r="AP179" i="2"/>
  <c r="CR180" i="2" l="1"/>
  <c r="CS179" i="2"/>
  <c r="CT179" i="2" s="1"/>
  <c r="CU179" i="2" s="1"/>
  <c r="BH180" i="2"/>
  <c r="BI179" i="2"/>
  <c r="BJ179" i="2" s="1"/>
  <c r="BK179" i="2" s="1"/>
  <c r="AQ179" i="2"/>
  <c r="AR179" i="2" s="1"/>
  <c r="AS179" i="2" s="1"/>
  <c r="AP180" i="2"/>
  <c r="CA179" i="2"/>
  <c r="CB179" i="2" s="1"/>
  <c r="CC179" i="2" s="1"/>
  <c r="BZ180" i="2"/>
  <c r="CR181" i="2" l="1"/>
  <c r="CS180" i="2"/>
  <c r="CT180" i="2" s="1"/>
  <c r="CU180" i="2" s="1"/>
  <c r="BH181" i="2"/>
  <c r="BI180" i="2"/>
  <c r="BJ180" i="2" s="1"/>
  <c r="BK180" i="2" s="1"/>
  <c r="CA180" i="2"/>
  <c r="CB180" i="2" s="1"/>
  <c r="CC180" i="2" s="1"/>
  <c r="BZ181" i="2"/>
  <c r="AP181" i="2"/>
  <c r="AQ180" i="2"/>
  <c r="AR180" i="2" s="1"/>
  <c r="AS180" i="2" s="1"/>
  <c r="CR182" i="2" l="1"/>
  <c r="CS181" i="2"/>
  <c r="CT181" i="2" s="1"/>
  <c r="CU181" i="2" s="1"/>
  <c r="BH182" i="2"/>
  <c r="BI181" i="2"/>
  <c r="BJ181" i="2" s="1"/>
  <c r="BK181" i="2" s="1"/>
  <c r="BZ182" i="2"/>
  <c r="CA181" i="2"/>
  <c r="CB181" i="2" s="1"/>
  <c r="CC181" i="2" s="1"/>
  <c r="AP182" i="2"/>
  <c r="AQ181" i="2"/>
  <c r="AR181" i="2" s="1"/>
  <c r="AS181" i="2" s="1"/>
  <c r="CR183" i="2" l="1"/>
  <c r="CS182" i="2"/>
  <c r="CT182" i="2" s="1"/>
  <c r="CU182" i="2" s="1"/>
  <c r="BH183" i="2"/>
  <c r="BI182" i="2"/>
  <c r="BJ182" i="2" s="1"/>
  <c r="BK182" i="2" s="1"/>
  <c r="AQ182" i="2"/>
  <c r="AR182" i="2" s="1"/>
  <c r="AS182" i="2" s="1"/>
  <c r="AP183" i="2"/>
  <c r="CA182" i="2"/>
  <c r="CB182" i="2" s="1"/>
  <c r="CC182" i="2" s="1"/>
  <c r="BZ183" i="2"/>
  <c r="CR184" i="2" l="1"/>
  <c r="CS183" i="2"/>
  <c r="CT183" i="2" s="1"/>
  <c r="CU183" i="2" s="1"/>
  <c r="BH184" i="2"/>
  <c r="BI183" i="2"/>
  <c r="BJ183" i="2" s="1"/>
  <c r="BK183" i="2" s="1"/>
  <c r="CA183" i="2"/>
  <c r="CB183" i="2" s="1"/>
  <c r="CC183" i="2" s="1"/>
  <c r="BZ184" i="2"/>
  <c r="AQ183" i="2"/>
  <c r="AR183" i="2" s="1"/>
  <c r="AS183" i="2" s="1"/>
  <c r="AP184" i="2"/>
  <c r="CR185" i="2" l="1"/>
  <c r="CS184" i="2"/>
  <c r="CT184" i="2" s="1"/>
  <c r="CU184" i="2" s="1"/>
  <c r="BH185" i="2"/>
  <c r="BI184" i="2"/>
  <c r="BJ184" i="2" s="1"/>
  <c r="BK184" i="2" s="1"/>
  <c r="AQ184" i="2"/>
  <c r="AR184" i="2" s="1"/>
  <c r="AS184" i="2" s="1"/>
  <c r="AP185" i="2"/>
  <c r="CA184" i="2"/>
  <c r="CB184" i="2" s="1"/>
  <c r="CC184" i="2" s="1"/>
  <c r="BZ185" i="2"/>
  <c r="CR186" i="2" l="1"/>
  <c r="CS185" i="2"/>
  <c r="CT185" i="2" s="1"/>
  <c r="CU185" i="2" s="1"/>
  <c r="BH186" i="2"/>
  <c r="BI185" i="2"/>
  <c r="BJ185" i="2" s="1"/>
  <c r="BK185" i="2" s="1"/>
  <c r="CA185" i="2"/>
  <c r="CB185" i="2" s="1"/>
  <c r="CC185" i="2" s="1"/>
  <c r="BZ186" i="2"/>
  <c r="AQ185" i="2"/>
  <c r="AR185" i="2" s="1"/>
  <c r="AS185" i="2" s="1"/>
  <c r="AP186" i="2"/>
  <c r="CR187" i="2" l="1"/>
  <c r="CS186" i="2"/>
  <c r="CT186" i="2" s="1"/>
  <c r="CU186" i="2" s="1"/>
  <c r="BH187" i="2"/>
  <c r="BI186" i="2"/>
  <c r="BJ186" i="2" s="1"/>
  <c r="BK186" i="2" s="1"/>
  <c r="AP187" i="2"/>
  <c r="AQ186" i="2"/>
  <c r="AR186" i="2" s="1"/>
  <c r="AS186" i="2" s="1"/>
  <c r="BZ187" i="2"/>
  <c r="CA186" i="2"/>
  <c r="CB186" i="2" s="1"/>
  <c r="CC186" i="2" s="1"/>
  <c r="CR188" i="2" l="1"/>
  <c r="CS187" i="2"/>
  <c r="CT187" i="2" s="1"/>
  <c r="CU187" i="2" s="1"/>
  <c r="BH188" i="2"/>
  <c r="BI187" i="2"/>
  <c r="BJ187" i="2" s="1"/>
  <c r="BK187" i="2" s="1"/>
  <c r="BZ188" i="2"/>
  <c r="CA187" i="2"/>
  <c r="CB187" i="2" s="1"/>
  <c r="CC187" i="2" s="1"/>
  <c r="AQ187" i="2"/>
  <c r="AR187" i="2" s="1"/>
  <c r="AS187" i="2" s="1"/>
  <c r="AP188" i="2"/>
  <c r="CR189" i="2" l="1"/>
  <c r="CS188" i="2"/>
  <c r="CT188" i="2" s="1"/>
  <c r="CU188" i="2" s="1"/>
  <c r="BH189" i="2"/>
  <c r="BI188" i="2"/>
  <c r="BJ188" i="2" s="1"/>
  <c r="BK188" i="2" s="1"/>
  <c r="AP189" i="2"/>
  <c r="AQ188" i="2"/>
  <c r="AR188" i="2" s="1"/>
  <c r="AS188" i="2" s="1"/>
  <c r="CA188" i="2"/>
  <c r="CB188" i="2" s="1"/>
  <c r="CC188" i="2" s="1"/>
  <c r="BZ189" i="2"/>
  <c r="CR190" i="2" l="1"/>
  <c r="CS189" i="2"/>
  <c r="CT189" i="2" s="1"/>
  <c r="CU189" i="2" s="1"/>
  <c r="BH190" i="2"/>
  <c r="BI189" i="2"/>
  <c r="BJ189" i="2" s="1"/>
  <c r="BK189" i="2" s="1"/>
  <c r="CA189" i="2"/>
  <c r="CB189" i="2" s="1"/>
  <c r="CC189" i="2" s="1"/>
  <c r="BZ190" i="2"/>
  <c r="AP190" i="2"/>
  <c r="AQ189" i="2"/>
  <c r="AR189" i="2" s="1"/>
  <c r="AS189" i="2" s="1"/>
  <c r="CR191" i="2" l="1"/>
  <c r="CS190" i="2"/>
  <c r="CT190" i="2" s="1"/>
  <c r="CU190" i="2" s="1"/>
  <c r="BH191" i="2"/>
  <c r="BI190" i="2"/>
  <c r="BJ190" i="2" s="1"/>
  <c r="BK190" i="2" s="1"/>
  <c r="AP191" i="2"/>
  <c r="AQ190" i="2"/>
  <c r="AR190" i="2" s="1"/>
  <c r="AS190" i="2" s="1"/>
  <c r="BZ191" i="2"/>
  <c r="CA190" i="2"/>
  <c r="CB190" i="2" s="1"/>
  <c r="CC190" i="2" s="1"/>
  <c r="CR192" i="2" l="1"/>
  <c r="CS191" i="2"/>
  <c r="CT191" i="2" s="1"/>
  <c r="CU191" i="2" s="1"/>
  <c r="BH192" i="2"/>
  <c r="BI191" i="2"/>
  <c r="BJ191" i="2" s="1"/>
  <c r="BK191" i="2" s="1"/>
  <c r="CA191" i="2"/>
  <c r="CB191" i="2" s="1"/>
  <c r="CC191" i="2" s="1"/>
  <c r="BZ192" i="2"/>
  <c r="AQ191" i="2"/>
  <c r="AR191" i="2" s="1"/>
  <c r="AS191" i="2" s="1"/>
  <c r="AP192" i="2"/>
  <c r="CR193" i="2" l="1"/>
  <c r="CS192" i="2"/>
  <c r="CT192" i="2" s="1"/>
  <c r="CU192" i="2" s="1"/>
  <c r="BH193" i="2"/>
  <c r="BI192" i="2"/>
  <c r="BJ192" i="2" s="1"/>
  <c r="BK192" i="2" s="1"/>
  <c r="AQ192" i="2"/>
  <c r="AR192" i="2" s="1"/>
  <c r="AS192" i="2" s="1"/>
  <c r="AP193" i="2"/>
  <c r="BZ193" i="2"/>
  <c r="CA192" i="2"/>
  <c r="CB192" i="2" s="1"/>
  <c r="CC192" i="2" s="1"/>
  <c r="CR194" i="2" l="1"/>
  <c r="CS193" i="2"/>
  <c r="CT193" i="2" s="1"/>
  <c r="CU193" i="2" s="1"/>
  <c r="BH194" i="2"/>
  <c r="BI193" i="2"/>
  <c r="BJ193" i="2" s="1"/>
  <c r="BK193" i="2" s="1"/>
  <c r="CA193" i="2"/>
  <c r="CB193" i="2" s="1"/>
  <c r="CC193" i="2" s="1"/>
  <c r="BZ194" i="2"/>
  <c r="AP194" i="2"/>
  <c r="AQ193" i="2"/>
  <c r="AR193" i="2" s="1"/>
  <c r="AS193" i="2" s="1"/>
  <c r="CR195" i="2" l="1"/>
  <c r="CS194" i="2"/>
  <c r="CT194" i="2" s="1"/>
  <c r="CU194" i="2" s="1"/>
  <c r="BH195" i="2"/>
  <c r="BI194" i="2"/>
  <c r="BJ194" i="2" s="1"/>
  <c r="BK194" i="2" s="1"/>
  <c r="AP195" i="2"/>
  <c r="AQ194" i="2"/>
  <c r="AR194" i="2" s="1"/>
  <c r="AS194" i="2" s="1"/>
  <c r="CA194" i="2"/>
  <c r="CB194" i="2" s="1"/>
  <c r="CC194" i="2" s="1"/>
  <c r="BZ195" i="2"/>
  <c r="CR196" i="2" l="1"/>
  <c r="CS195" i="2"/>
  <c r="CT195" i="2" s="1"/>
  <c r="CU195" i="2" s="1"/>
  <c r="BH196" i="2"/>
  <c r="BI195" i="2"/>
  <c r="BJ195" i="2" s="1"/>
  <c r="BK195" i="2" s="1"/>
  <c r="BZ196" i="2"/>
  <c r="CA195" i="2"/>
  <c r="CB195" i="2" s="1"/>
  <c r="CC195" i="2" s="1"/>
  <c r="AP196" i="2"/>
  <c r="AQ195" i="2"/>
  <c r="AR195" i="2" s="1"/>
  <c r="AS195" i="2" s="1"/>
  <c r="CR197" i="2" l="1"/>
  <c r="CS196" i="2"/>
  <c r="CT196" i="2" s="1"/>
  <c r="CU196" i="2" s="1"/>
  <c r="BH197" i="2"/>
  <c r="BI196" i="2"/>
  <c r="BJ196" i="2" s="1"/>
  <c r="BK196" i="2" s="1"/>
  <c r="AP197" i="2"/>
  <c r="AQ196" i="2"/>
  <c r="AR196" i="2" s="1"/>
  <c r="AS196" i="2" s="1"/>
  <c r="CA196" i="2"/>
  <c r="CB196" i="2" s="1"/>
  <c r="CC196" i="2" s="1"/>
  <c r="BZ197" i="2"/>
  <c r="CR198" i="2" l="1"/>
  <c r="CS197" i="2"/>
  <c r="CT197" i="2" s="1"/>
  <c r="CU197" i="2" s="1"/>
  <c r="BH198" i="2"/>
  <c r="BI197" i="2"/>
  <c r="BJ197" i="2" s="1"/>
  <c r="BK197" i="2" s="1"/>
  <c r="CA197" i="2"/>
  <c r="CB197" i="2" s="1"/>
  <c r="CC197" i="2" s="1"/>
  <c r="BZ198" i="2"/>
  <c r="AP198" i="2"/>
  <c r="AQ197" i="2"/>
  <c r="AR197" i="2" s="1"/>
  <c r="AS197" i="2" s="1"/>
  <c r="CR199" i="2" l="1"/>
  <c r="CS198" i="2"/>
  <c r="CT198" i="2" s="1"/>
  <c r="CU198" i="2" s="1"/>
  <c r="BH199" i="2"/>
  <c r="BI198" i="2"/>
  <c r="BJ198" i="2" s="1"/>
  <c r="BK198" i="2" s="1"/>
  <c r="AP199" i="2"/>
  <c r="AQ198" i="2"/>
  <c r="AR198" i="2" s="1"/>
  <c r="AS198" i="2" s="1"/>
  <c r="BZ199" i="2"/>
  <c r="CA198" i="2"/>
  <c r="CB198" i="2" s="1"/>
  <c r="CC198" i="2" s="1"/>
  <c r="CR200" i="2" l="1"/>
  <c r="CS199" i="2"/>
  <c r="CT199" i="2" s="1"/>
  <c r="CU199" i="2" s="1"/>
  <c r="BH200" i="2"/>
  <c r="BI199" i="2"/>
  <c r="BJ199" i="2" s="1"/>
  <c r="BK199" i="2" s="1"/>
  <c r="CA199" i="2"/>
  <c r="CB199" i="2" s="1"/>
  <c r="CC199" i="2" s="1"/>
  <c r="BZ200" i="2"/>
  <c r="AQ199" i="2"/>
  <c r="AR199" i="2" s="1"/>
  <c r="AS199" i="2" s="1"/>
  <c r="AP200" i="2"/>
  <c r="CR201" i="2" l="1"/>
  <c r="CS200" i="2"/>
  <c r="CT200" i="2" s="1"/>
  <c r="CU200" i="2" s="1"/>
  <c r="BH201" i="2"/>
  <c r="BI200" i="2"/>
  <c r="BJ200" i="2" s="1"/>
  <c r="BK200" i="2" s="1"/>
  <c r="CA200" i="2"/>
  <c r="CB200" i="2" s="1"/>
  <c r="CC200" i="2" s="1"/>
  <c r="BZ201" i="2"/>
  <c r="AQ200" i="2"/>
  <c r="AR200" i="2" s="1"/>
  <c r="AS200" i="2" s="1"/>
  <c r="AP201" i="2"/>
  <c r="CR202" i="2" l="1"/>
  <c r="CS201" i="2"/>
  <c r="CT201" i="2" s="1"/>
  <c r="CU201" i="2" s="1"/>
  <c r="BH202" i="2"/>
  <c r="BI201" i="2"/>
  <c r="BJ201" i="2" s="1"/>
  <c r="BK201" i="2" s="1"/>
  <c r="AQ201" i="2"/>
  <c r="AR201" i="2" s="1"/>
  <c r="AS201" i="2" s="1"/>
  <c r="AP202" i="2"/>
  <c r="CA201" i="2"/>
  <c r="CB201" i="2" s="1"/>
  <c r="CC201" i="2" s="1"/>
  <c r="BZ202" i="2"/>
  <c r="CR203" i="2" l="1"/>
  <c r="CS203" i="2" s="1"/>
  <c r="CT203" i="2" s="1"/>
  <c r="CU203" i="2" s="1"/>
  <c r="CS202" i="2"/>
  <c r="CT202" i="2" s="1"/>
  <c r="CU202" i="2" s="1"/>
  <c r="BH203" i="2"/>
  <c r="BI203" i="2" s="1"/>
  <c r="BJ203" i="2" s="1"/>
  <c r="BK203" i="2" s="1"/>
  <c r="BI202" i="2"/>
  <c r="BJ202" i="2" s="1"/>
  <c r="BK202" i="2" s="1"/>
  <c r="CA202" i="2"/>
  <c r="CB202" i="2" s="1"/>
  <c r="CC202" i="2" s="1"/>
  <c r="BZ203" i="2"/>
  <c r="CA203" i="2" s="1"/>
  <c r="CB203" i="2" s="1"/>
  <c r="CC203" i="2" s="1"/>
  <c r="AQ202" i="2"/>
  <c r="AR202" i="2" s="1"/>
  <c r="AS202" i="2" s="1"/>
  <c r="AP203" i="2"/>
  <c r="AQ203" i="2" s="1"/>
  <c r="AR203" i="2" s="1"/>
  <c r="AS203" i="2" s="1"/>
</calcChain>
</file>

<file path=xl/sharedStrings.xml><?xml version="1.0" encoding="utf-8"?>
<sst xmlns="http://schemas.openxmlformats.org/spreadsheetml/2006/main" count="445" uniqueCount="174">
  <si>
    <t>Essence</t>
  </si>
  <si>
    <t>Arbousier</t>
  </si>
  <si>
    <t>Aulne glutineux</t>
  </si>
  <si>
    <t>Bouleau verruqueux</t>
  </si>
  <si>
    <t>Charme</t>
  </si>
  <si>
    <t>Châtaignier</t>
  </si>
  <si>
    <t>Chêne chevelu</t>
  </si>
  <si>
    <t>Chêne-liège</t>
  </si>
  <si>
    <t>Chêne pédonculé</t>
  </si>
  <si>
    <t>Chêne pubescent</t>
  </si>
  <si>
    <t>Chêne sessile</t>
  </si>
  <si>
    <t>Chêne tauzin</t>
  </si>
  <si>
    <t>Chêne vert</t>
  </si>
  <si>
    <t>Erable champêtre</t>
  </si>
  <si>
    <t>Erable plane</t>
  </si>
  <si>
    <t>Erable sycomore</t>
  </si>
  <si>
    <t>Hêtre</t>
  </si>
  <si>
    <t>Frêne</t>
  </si>
  <si>
    <t>Merisier</t>
  </si>
  <si>
    <t>Orme</t>
  </si>
  <si>
    <t>Platane</t>
  </si>
  <si>
    <t>Robinier faux-acacia</t>
  </si>
  <si>
    <t>Tilleul</t>
  </si>
  <si>
    <t>Tremble</t>
  </si>
  <si>
    <t>Arbutus unedo</t>
  </si>
  <si>
    <t>Alnus glutinosa</t>
  </si>
  <si>
    <t>Betula pendula</t>
  </si>
  <si>
    <t>Carpinus betulus</t>
  </si>
  <si>
    <t>Castanea sativa</t>
  </si>
  <si>
    <t>Quercus cerris</t>
  </si>
  <si>
    <t>Quercus suber</t>
  </si>
  <si>
    <t>Quercus robur</t>
  </si>
  <si>
    <t>Quercus pubescens</t>
  </si>
  <si>
    <t>Quercus petraea</t>
  </si>
  <si>
    <t>Quercus pyrenaica</t>
  </si>
  <si>
    <t>Quercus ilex</t>
  </si>
  <si>
    <t>Acer campestre</t>
  </si>
  <si>
    <t>Acer platanoides</t>
  </si>
  <si>
    <t>Acer pseudoplatanus</t>
  </si>
  <si>
    <t>Fagus sylvatica</t>
  </si>
  <si>
    <t>Fraxinus excelsior</t>
  </si>
  <si>
    <t>Prunus avium</t>
  </si>
  <si>
    <t>Robinia pseudacacia</t>
  </si>
  <si>
    <t>Populus tremula</t>
  </si>
  <si>
    <t>Aulne à feuilles en cœur</t>
  </si>
  <si>
    <t>Alnus cordata</t>
  </si>
  <si>
    <t>Source</t>
  </si>
  <si>
    <t>Ulmus sp.</t>
  </si>
  <si>
    <t>Nom scientifique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</si>
  <si>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</si>
  <si>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</si>
  <si>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</si>
  <si>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</si>
  <si>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t>FCBA, 2020</t>
  </si>
  <si>
    <t>IGN, d'après Dupouey 2002</t>
  </si>
  <si>
    <t>Platanus sp.</t>
  </si>
  <si>
    <t>Essence 1</t>
  </si>
  <si>
    <t>Essence 2</t>
  </si>
  <si>
    <t>Essence 3</t>
  </si>
  <si>
    <t>TOTAL</t>
  </si>
  <si>
    <t>Année</t>
  </si>
  <si>
    <t>Choisir dans le menu déroulant</t>
  </si>
  <si>
    <t>Age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</si>
  <si>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</si>
  <si>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</si>
  <si>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</si>
  <si>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</si>
  <si>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</si>
  <si>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</si>
  <si>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</si>
  <si>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</si>
  <si>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</si>
  <si>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t>SCÉNARIO DE PROJET</t>
  </si>
  <si>
    <t>Volume BF (m³/ha)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</si>
  <si>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</si>
  <si>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</si>
  <si>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</si>
  <si>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</si>
  <si>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</si>
  <si>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</si>
  <si>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Stock sciages 
(tCO₂/ha)</t>
  </si>
  <si>
    <t>Stocks pâte à papier 
(tCO₂/ha)</t>
  </si>
  <si>
    <t>Stock produits 
bois (tCO₂/ha)</t>
  </si>
  <si>
    <t>Essences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</si>
  <si>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</si>
  <si>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</si>
  <si>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</si>
  <si>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</si>
  <si>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</si>
  <si>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</si>
  <si>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</si>
  <si>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</si>
  <si>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</si>
  <si>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</si>
  <si>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</si>
  <si>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</si>
  <si>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</si>
  <si>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</si>
  <si>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</si>
  <si>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</si>
  <si>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</si>
  <si>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10 % si absence de justification de la classe de fertilité, 0 % sinon</t>
  </si>
  <si>
    <t>Rabais incendie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</si>
  <si>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</si>
  <si>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</si>
  <si>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</si>
  <si>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</si>
  <si>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</si>
  <si>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</si>
  <si>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</si>
  <si>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</si>
  <si>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</si>
  <si>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Surface (ha)</t>
  </si>
  <si>
    <t>Surface 
(ha)</t>
  </si>
  <si>
    <t>Volume bois fort 
prélevé (m³/ha)</t>
  </si>
  <si>
    <t>Recettes</t>
  </si>
  <si>
    <t>Taux d'actualisation</t>
  </si>
  <si>
    <t>Prix unitaire (€/m³)</t>
  </si>
  <si>
    <t>Volume bois fort prélevé (m³/ha)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</si>
  <si>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</si>
  <si>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</si>
  <si>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</si>
  <si>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</si>
  <si>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</si>
  <si>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</si>
  <si>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</si>
  <si>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</si>
  <si>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</si>
  <si>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</si>
  <si>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</si>
  <si>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Inra, 2016</t>
  </si>
  <si>
    <t>Assimilation au hêtre</t>
  </si>
  <si>
    <t>Dire d'expert</t>
  </si>
  <si>
    <t>Assimilation au chêne</t>
  </si>
  <si>
    <t>Assimilation au peuplier</t>
  </si>
  <si>
    <t>Coûts</t>
  </si>
  <si>
    <t>Aide publique (€/ha)</t>
  </si>
  <si>
    <t>a</t>
  </si>
  <si>
    <t>Biomasse totale (tCO₂/ha)</t>
  </si>
  <si>
    <t>Scenario de référence Essence 1</t>
  </si>
  <si>
    <t>Scénario de projet Essence 1</t>
  </si>
  <si>
    <t>Scénario de référence Essence 2</t>
  </si>
  <si>
    <t>Scénario de projet Essence 2</t>
  </si>
  <si>
    <t>Scénario de référence Essence 3</t>
  </si>
  <si>
    <t>Scénario de projet Essence 3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</si>
  <si>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en septembre 2023.
Il s'agit du calculateur pour la méthode "</t>
    </r>
    <r>
      <rPr>
        <b/>
        <sz val="14"/>
        <color theme="1"/>
        <rFont val="Calibri"/>
        <family val="2"/>
        <scheme val="minor"/>
      </rPr>
      <t xml:space="preserve">balivage" </t>
    </r>
    <r>
      <rPr>
        <sz val="14"/>
        <color theme="1"/>
        <rFont val="Calibri"/>
        <family val="2"/>
        <scheme val="minor"/>
      </rPr>
      <t>rédigée par le CNPF, dans sa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</si>
  <si>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 la méthode susmentionnée devra utiliser ce calculateur. Il se compose de 5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sur demarches-simplifiees.fr.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sur demarches-simplifiees.fr si le Porteur de projet choisit de démontrer l'additionnalité économique de son projet.</t>
    </r>
  </si>
  <si>
    <t>Scénario de référence Essence 1</t>
  </si>
  <si>
    <t>Âge approximatif ou exact du taillis</t>
  </si>
  <si>
    <t>Entrer un âge</t>
  </si>
  <si>
    <t>Moyenne stock CO₂ sur 30 ans balivage (tCO₂/ha)</t>
  </si>
  <si>
    <t>Moyenne stock CO₂ sur 30 ans taillis simple (tCO₂/ha)</t>
  </si>
  <si>
    <t>Âge taillis</t>
  </si>
  <si>
    <t>Biomasse totale taillis simple (tCO₂/ha)</t>
  </si>
  <si>
    <t>Biomasse totale balivage (tCO₂/ha)</t>
  </si>
  <si>
    <r>
      <t>Coefficient de substitution récolte taillis simple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</si>
  <si>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r>
      <t>Coefficient de substitution balivage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</si>
  <si>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% piquets</t>
  </si>
  <si>
    <t>Stock piquets
(tCO₂/ha)</t>
  </si>
  <si>
    <t>Stock piquets 
(tCO₂/ha)</t>
  </si>
  <si>
    <t>Je souhaite calculer le stock produits bois</t>
  </si>
  <si>
    <t>Je souhaite calculer la substitution</t>
  </si>
  <si>
    <t>Démonstration 
additionnalité</t>
  </si>
  <si>
    <t>Démonstration classe 
de fertilité</t>
  </si>
  <si>
    <t>Oui</t>
  </si>
  <si>
    <t>Non</t>
  </si>
  <si>
    <t>Produits bois/
Substitution</t>
  </si>
  <si>
    <t>Itinéraire futaie sur souches</t>
  </si>
  <si>
    <t>Itinéraire taillis simple</t>
  </si>
  <si>
    <t>SCÉNARIO DE RÉFÉRENCE</t>
  </si>
  <si>
    <t>Coût liés au balivage (€/ha)</t>
  </si>
  <si>
    <t>Futaie sur souches</t>
  </si>
  <si>
    <t>Taillis simple</t>
  </si>
  <si>
    <t>Indiquer 5 %, selon le risque (cf. méthode), 0 % sinon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</si>
</sst>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 wrapText="1"/>
    </xf>
    <xf numFmtId="9" fontId="0" fillId="6" borderId="14" xfId="0" applyNumberFormat="1" applyFill="1" applyBorder="1" applyAlignment="1">
      <alignment horizontal="center" vertical="center"/>
    </xf>
    <xf numFmtId="9" fontId="0" fillId="6" borderId="19" xfId="0" applyNumberForma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0" borderId="0" xfId="0" applyFont="1" applyProtection="1">
      <protection locked="0"/>
    </xf>
    <xf numFmtId="0" fontId="0" fillId="0" borderId="0" xfId="0" applyFill="1" applyProtection="1">
      <protection locked="0"/>
    </xf>
    <xf numFmtId="0" fontId="18" fillId="0" borderId="0" xfId="0" applyFont="1" applyAlignment="1" applyProtection="1">
      <alignment horizontal="center"/>
    </xf>
    <xf numFmtId="0" fontId="0" fillId="0" borderId="0" xfId="0" applyProtection="1"/>
    <xf numFmtId="0" fontId="1" fillId="12" borderId="11" xfId="0" applyFont="1" applyFill="1" applyBorder="1" applyAlignment="1" applyProtection="1">
      <alignment horizontal="center" vertical="center"/>
    </xf>
    <xf numFmtId="0" fontId="1" fillId="12" borderId="26" xfId="0" applyFont="1" applyFill="1" applyBorder="1" applyAlignment="1" applyProtection="1">
      <alignment horizontal="center" vertical="center" wrapText="1"/>
    </xf>
    <xf numFmtId="0" fontId="1" fillId="10" borderId="12" xfId="0" applyFont="1" applyFill="1" applyBorder="1" applyAlignment="1" applyProtection="1">
      <alignment horizontal="center" vertical="center" wrapText="1"/>
    </xf>
    <xf numFmtId="0" fontId="1" fillId="7" borderId="11" xfId="0" applyFont="1" applyFill="1" applyBorder="1" applyAlignment="1" applyProtection="1">
      <alignment horizontal="center" vertical="center" wrapText="1"/>
    </xf>
    <xf numFmtId="0" fontId="1" fillId="7" borderId="13" xfId="0" applyFont="1" applyFill="1" applyBorder="1" applyAlignment="1" applyProtection="1">
      <alignment horizontal="center" vertical="center" wrapText="1"/>
    </xf>
    <xf numFmtId="0" fontId="1" fillId="14" borderId="28" xfId="0" applyFont="1" applyFill="1" applyBorder="1" applyAlignment="1" applyProtection="1">
      <alignment horizontal="center" vertical="center" wrapText="1"/>
    </xf>
    <xf numFmtId="0" fontId="1" fillId="14" borderId="26" xfId="0" applyFont="1" applyFill="1" applyBorder="1" applyAlignment="1" applyProtection="1">
      <alignment horizontal="center" vertical="center" wrapText="1"/>
    </xf>
    <xf numFmtId="0" fontId="1" fillId="8" borderId="9" xfId="0" applyFont="1" applyFill="1" applyBorder="1" applyAlignment="1" applyProtection="1">
      <alignment horizontal="center" vertical="center" wrapText="1"/>
    </xf>
    <xf numFmtId="0" fontId="1" fillId="12" borderId="24" xfId="0" applyFont="1" applyFill="1" applyBorder="1" applyAlignment="1" applyProtection="1">
      <alignment horizontal="center"/>
    </xf>
    <xf numFmtId="2" fontId="1" fillId="12" borderId="3" xfId="0" applyNumberFormat="1" applyFont="1" applyFill="1" applyBorder="1" applyAlignment="1" applyProtection="1">
      <alignment horizontal="center"/>
    </xf>
    <xf numFmtId="1" fontId="0" fillId="4" borderId="10" xfId="0" applyNumberFormat="1" applyFill="1" applyBorder="1" applyAlignment="1" applyProtection="1">
      <alignment horizontal="center"/>
    </xf>
    <xf numFmtId="1" fontId="0" fillId="3" borderId="24" xfId="0" applyNumberFormat="1" applyFill="1" applyBorder="1" applyAlignment="1" applyProtection="1">
      <alignment horizontal="center"/>
    </xf>
    <xf numFmtId="1" fontId="0" fillId="3" borderId="25" xfId="0" applyNumberFormat="1" applyFill="1" applyBorder="1" applyAlignment="1" applyProtection="1">
      <alignment horizontal="center"/>
    </xf>
    <xf numFmtId="1" fontId="0" fillId="13" borderId="29" xfId="0" applyNumberFormat="1" applyFill="1" applyBorder="1" applyAlignment="1" applyProtection="1">
      <alignment horizontal="center"/>
    </xf>
    <xf numFmtId="1" fontId="0" fillId="13" borderId="3" xfId="0" applyNumberFormat="1" applyFill="1" applyBorder="1" applyAlignment="1" applyProtection="1">
      <alignment horizontal="center"/>
    </xf>
    <xf numFmtId="1" fontId="0" fillId="8" borderId="30" xfId="0" applyNumberFormat="1" applyFill="1" applyBorder="1" applyAlignment="1" applyProtection="1">
      <alignment horizontal="center"/>
    </xf>
    <xf numFmtId="0" fontId="1" fillId="12" borderId="15" xfId="0" applyFont="1" applyFill="1" applyBorder="1" applyAlignment="1" applyProtection="1">
      <alignment horizontal="center"/>
    </xf>
    <xf numFmtId="2" fontId="1" fillId="12" borderId="4" xfId="0" applyNumberFormat="1" applyFont="1" applyFill="1" applyBorder="1" applyAlignment="1" applyProtection="1">
      <alignment horizontal="center"/>
    </xf>
    <xf numFmtId="1" fontId="0" fillId="3" borderId="15" xfId="0" applyNumberFormat="1" applyFill="1" applyBorder="1" applyAlignment="1" applyProtection="1">
      <alignment horizontal="center"/>
    </xf>
    <xf numFmtId="0" fontId="1" fillId="12" borderId="17" xfId="0" applyFont="1" applyFill="1" applyBorder="1" applyAlignment="1" applyProtection="1">
      <alignment horizontal="center"/>
    </xf>
    <xf numFmtId="2" fontId="1" fillId="12" borderId="27" xfId="0" applyNumberFormat="1" applyFont="1" applyFill="1" applyBorder="1" applyAlignment="1" applyProtection="1">
      <alignment horizontal="center"/>
    </xf>
    <xf numFmtId="1" fontId="0" fillId="4" borderId="18" xfId="0" applyNumberFormat="1" applyFill="1" applyBorder="1" applyAlignment="1" applyProtection="1">
      <alignment horizontal="center"/>
    </xf>
    <xf numFmtId="0" fontId="0" fillId="0" borderId="0" xfId="0" applyProtection="1"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3" xfId="0" applyFont="1" applyFill="1" applyBorder="1" applyAlignment="1" applyProtection="1">
      <alignment horizontal="center" vertical="center" wrapText="1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2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2" xfId="0" applyNumberFormat="1" applyFill="1" applyBorder="1" applyAlignment="1" applyProtection="1">
      <alignment horizontal="center" vertical="center"/>
      <protection hidden="1"/>
    </xf>
    <xf numFmtId="0" fontId="0" fillId="0" borderId="10" xfId="0" applyBorder="1" applyAlignment="1">
      <alignment horizontal="center" vertical="center"/>
    </xf>
    <xf numFmtId="0" fontId="0" fillId="0" borderId="0" xfId="0" applyProtection="1">
      <protection locked="0" hidden="1"/>
    </xf>
    <xf numFmtId="0" fontId="8" fillId="0" borderId="0" xfId="0" applyFont="1" applyAlignment="1" applyProtection="1">
      <alignment vertical="center"/>
      <protection locked="0" hidden="1"/>
    </xf>
    <xf numFmtId="0" fontId="8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Border="1" applyProtection="1">
      <protection locked="0" hidden="1"/>
    </xf>
    <xf numFmtId="0" fontId="8" fillId="0" borderId="0" xfId="0" applyFont="1" applyAlignment="1" applyProtection="1">
      <alignment horizontal="center" vertical="center"/>
      <protection locked="0" hidden="1"/>
    </xf>
    <xf numFmtId="0" fontId="23" fillId="11" borderId="1" xfId="0" applyFont="1" applyFill="1" applyBorder="1" applyAlignment="1" applyProtection="1">
      <alignment horizontal="center" vertical="center"/>
      <protection locked="0" hidden="1"/>
    </xf>
    <xf numFmtId="0" fontId="5" fillId="0" borderId="0" xfId="0" applyFont="1" applyAlignment="1" applyProtection="1">
      <alignment horizontal="left" vertical="center"/>
      <protection locked="0" hidden="1"/>
    </xf>
    <xf numFmtId="0" fontId="0" fillId="0" borderId="0" xfId="0" applyFont="1" applyProtection="1">
      <protection locked="0" hidden="1"/>
    </xf>
    <xf numFmtId="0" fontId="16" fillId="0" borderId="0" xfId="0" applyFont="1" applyAlignment="1" applyProtection="1">
      <alignment horizontal="left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Font="1" applyBorder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3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3" fillId="0" borderId="0" xfId="0" applyFont="1" applyBorder="1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0" fontId="25" fillId="4" borderId="1" xfId="2" applyFill="1" applyBorder="1" applyAlignment="1" applyProtection="1">
      <alignment horizontal="center" vertical="center"/>
      <protection hidden="1"/>
    </xf>
    <xf numFmtId="1" fontId="0" fillId="11" borderId="1" xfId="1" applyNumberFormat="1" applyFont="1" applyFill="1" applyBorder="1" applyAlignment="1" applyProtection="1">
      <alignment horizontal="center" vertical="center"/>
      <protection locked="0" hidden="1"/>
    </xf>
    <xf numFmtId="1" fontId="10" fillId="3" borderId="1" xfId="1" applyNumberFormat="1" applyFont="1" applyFill="1" applyBorder="1" applyAlignment="1" applyProtection="1">
      <alignment horizontal="center" vertical="center"/>
      <protection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0" fillId="0" borderId="0" xfId="0" applyFill="1" applyProtection="1"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10" fillId="3" borderId="1" xfId="0" applyFont="1" applyFill="1" applyBorder="1" applyAlignment="1" applyProtection="1">
      <alignment horizontal="center" vertical="center"/>
      <protection hidden="1"/>
    </xf>
    <xf numFmtId="0" fontId="10" fillId="0" borderId="35" xfId="0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9" fontId="0" fillId="0" borderId="0" xfId="0" applyNumberFormat="1" applyBorder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Border="1" applyProtection="1">
      <protection locked="0" hidden="1"/>
    </xf>
    <xf numFmtId="0" fontId="11" fillId="9" borderId="1" xfId="0" applyFont="1" applyFill="1" applyBorder="1" applyAlignment="1" applyProtection="1">
      <alignment horizontal="center" vertical="center"/>
      <protection hidden="1"/>
    </xf>
    <xf numFmtId="0" fontId="12" fillId="4" borderId="1" xfId="0" applyFont="1" applyFill="1" applyBorder="1" applyAlignment="1" applyProtection="1">
      <alignment horizontal="center" vertical="center"/>
      <protection hidden="1"/>
    </xf>
    <xf numFmtId="9" fontId="12" fillId="11" borderId="1" xfId="0" applyNumberFormat="1" applyFont="1" applyFill="1" applyBorder="1" applyAlignment="1" applyProtection="1">
      <alignment horizontal="center" vertical="center"/>
      <protection locked="0" hidden="1"/>
    </xf>
    <xf numFmtId="0" fontId="16" fillId="0" borderId="7" xfId="0" applyFont="1" applyBorder="1" applyAlignment="1" applyProtection="1">
      <protection hidden="1"/>
    </xf>
    <xf numFmtId="0" fontId="16" fillId="0" borderId="0" xfId="0" applyFont="1" applyBorder="1" applyAlignment="1" applyProtection="1">
      <protection locked="0" hidden="1"/>
    </xf>
    <xf numFmtId="0" fontId="17" fillId="0" borderId="0" xfId="0" applyFont="1" applyBorder="1" applyProtection="1">
      <protection locked="0" hidden="1"/>
    </xf>
    <xf numFmtId="9" fontId="13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Protection="1">
      <protection locked="0" hidden="1"/>
    </xf>
    <xf numFmtId="0" fontId="18" fillId="0" borderId="0" xfId="0" applyFont="1" applyAlignment="1" applyProtection="1">
      <alignment horizontal="center"/>
      <protection hidden="1"/>
    </xf>
    <xf numFmtId="0" fontId="16" fillId="4" borderId="1" xfId="0" applyFont="1" applyFill="1" applyBorder="1" applyAlignment="1" applyProtection="1">
      <alignment horizontal="center"/>
      <protection hidden="1"/>
    </xf>
    <xf numFmtId="0" fontId="18" fillId="0" borderId="0" xfId="0" applyFont="1" applyAlignment="1" applyProtection="1">
      <alignment horizontal="center"/>
      <protection locked="0"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0" borderId="7" xfId="0" applyBorder="1" applyProtection="1">
      <protection locked="0" hidden="1"/>
    </xf>
    <xf numFmtId="0" fontId="6" fillId="11" borderId="1" xfId="0" applyFont="1" applyFill="1" applyBorder="1" applyAlignment="1" applyProtection="1">
      <alignment horizontal="center"/>
      <protection locked="0" hidden="1"/>
    </xf>
    <xf numFmtId="9" fontId="6" fillId="11" borderId="1" xfId="1" applyNumberFormat="1" applyFont="1" applyFill="1" applyBorder="1" applyAlignment="1" applyProtection="1">
      <alignment horizontal="center"/>
      <protection locked="0"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10" fillId="11" borderId="1" xfId="0" applyFont="1" applyFill="1" applyBorder="1" applyAlignment="1" applyProtection="1">
      <alignment horizontal="center"/>
      <protection locked="0" hidden="1"/>
    </xf>
    <xf numFmtId="9" fontId="10" fillId="11" borderId="1" xfId="1" applyNumberFormat="1" applyFont="1" applyFill="1" applyBorder="1" applyAlignment="1" applyProtection="1">
      <alignment horizontal="center"/>
      <protection locked="0" hidden="1"/>
    </xf>
    <xf numFmtId="0" fontId="16" fillId="4" borderId="1" xfId="0" applyFont="1" applyFill="1" applyBorder="1" applyAlignment="1" applyProtection="1">
      <alignment horizontal="center" vertical="center"/>
      <protection hidden="1"/>
    </xf>
    <xf numFmtId="0" fontId="0" fillId="0" borderId="5" xfId="0" applyFill="1" applyBorder="1" applyAlignment="1" applyProtection="1">
      <alignment horizontal="center" vertical="center"/>
      <protection locked="0"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10" fillId="11" borderId="1" xfId="0" applyNumberFormat="1" applyFont="1" applyFill="1" applyBorder="1" applyAlignment="1" applyProtection="1">
      <alignment horizontal="center"/>
      <protection locked="0" hidden="1"/>
    </xf>
    <xf numFmtId="0" fontId="10" fillId="11" borderId="1" xfId="0" applyFont="1" applyFill="1" applyBorder="1" applyAlignment="1" applyProtection="1">
      <alignment horizontal="center" vertical="center"/>
      <protection locked="0" hidden="1"/>
    </xf>
    <xf numFmtId="1" fontId="10" fillId="11" borderId="1" xfId="0" applyNumberFormat="1" applyFont="1" applyFill="1" applyBorder="1" applyAlignment="1" applyProtection="1">
      <alignment horizontal="center" vertical="center"/>
      <protection locked="0" hidden="1"/>
    </xf>
    <xf numFmtId="164" fontId="12" fillId="4" borderId="1" xfId="0" applyNumberFormat="1" applyFont="1" applyFill="1" applyBorder="1" applyAlignment="1" applyProtection="1">
      <alignment horizontal="center" vertical="center"/>
      <protection hidden="1"/>
    </xf>
    <xf numFmtId="1" fontId="10" fillId="11" borderId="1" xfId="0" applyNumberFormat="1" applyFont="1" applyFill="1" applyBorder="1" applyAlignment="1" applyProtection="1">
      <alignment horizontal="center"/>
      <protection locked="0" hidden="1"/>
    </xf>
    <xf numFmtId="0" fontId="0" fillId="0" borderId="0" xfId="0" applyFont="1" applyFill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7" fillId="0" borderId="0" xfId="0" applyFont="1" applyFill="1" applyAlignment="1" applyProtection="1">
      <alignment horizontal="center"/>
      <protection locked="0"/>
    </xf>
    <xf numFmtId="0" fontId="0" fillId="0" borderId="8" xfId="0" applyFont="1" applyFill="1" applyBorder="1" applyProtection="1">
      <protection locked="0"/>
    </xf>
    <xf numFmtId="0" fontId="0" fillId="0" borderId="37" xfId="0" applyFont="1" applyBorder="1" applyProtection="1">
      <protection locked="0"/>
    </xf>
    <xf numFmtId="0" fontId="0" fillId="0" borderId="8" xfId="0" applyFill="1" applyBorder="1" applyProtection="1">
      <protection locked="0"/>
    </xf>
    <xf numFmtId="165" fontId="1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37" xfId="0" applyBorder="1" applyProtection="1">
      <protection locked="0"/>
    </xf>
    <xf numFmtId="0" fontId="7" fillId="0" borderId="8" xfId="0" applyFont="1" applyFill="1" applyBorder="1" applyAlignment="1" applyProtection="1">
      <alignment horizontal="center"/>
      <protection locked="0"/>
    </xf>
    <xf numFmtId="168" fontId="0" fillId="11" borderId="1" xfId="0" applyNumberFormat="1" applyFill="1" applyBorder="1" applyAlignment="1" applyProtection="1">
      <alignment horizontal="center" vertical="center"/>
      <protection locked="0"/>
    </xf>
    <xf numFmtId="168" fontId="16" fillId="0" borderId="0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Protection="1">
      <protection locked="0"/>
    </xf>
    <xf numFmtId="0" fontId="1" fillId="0" borderId="8" xfId="0" applyFont="1" applyFill="1" applyBorder="1" applyAlignment="1" applyProtection="1">
      <alignment horizontal="center" vertical="center"/>
      <protection locked="0"/>
    </xf>
    <xf numFmtId="168" fontId="0" fillId="11" borderId="1" xfId="0" applyNumberFormat="1" applyFill="1" applyBorder="1" applyAlignment="1" applyProtection="1">
      <alignment horizontal="center"/>
      <protection locked="0"/>
    </xf>
    <xf numFmtId="168" fontId="0" fillId="0" borderId="8" xfId="0" applyNumberFormat="1" applyFill="1" applyBorder="1" applyAlignment="1" applyProtection="1">
      <alignment horizontal="center" vertical="center"/>
      <protection locked="0"/>
    </xf>
    <xf numFmtId="0" fontId="16" fillId="0" borderId="37" xfId="0" applyFont="1" applyBorder="1" applyProtection="1">
      <protection locked="0"/>
    </xf>
    <xf numFmtId="168" fontId="0" fillId="0" borderId="8" xfId="0" applyNumberFormat="1" applyFill="1" applyBorder="1" applyAlignment="1" applyProtection="1">
      <alignment horizontal="center"/>
      <protection locked="0"/>
    </xf>
    <xf numFmtId="0" fontId="16" fillId="0" borderId="7" xfId="0" applyFont="1" applyBorder="1" applyProtection="1"/>
    <xf numFmtId="168" fontId="1" fillId="4" borderId="1" xfId="0" applyNumberFormat="1" applyFont="1" applyFill="1" applyBorder="1" applyAlignment="1" applyProtection="1">
      <alignment horizontal="center" vertical="center"/>
    </xf>
    <xf numFmtId="0" fontId="3" fillId="4" borderId="1" xfId="0" applyFont="1" applyFill="1" applyBorder="1" applyAlignment="1" applyProtection="1">
      <alignment horizontal="center"/>
    </xf>
    <xf numFmtId="0" fontId="0" fillId="0" borderId="0" xfId="0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7" fillId="0" borderId="0" xfId="0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168" fontId="0" fillId="0" borderId="0" xfId="0" applyNumberFormat="1" applyFill="1" applyBorder="1" applyAlignment="1" applyProtection="1">
      <alignment horizontal="center" vertical="center"/>
      <protection locked="0"/>
    </xf>
    <xf numFmtId="168" fontId="0" fillId="0" borderId="0" xfId="0" applyNumberFormat="1" applyFill="1" applyBorder="1" applyAlignment="1" applyProtection="1">
      <alignment horizontal="center"/>
      <protection locked="0"/>
    </xf>
    <xf numFmtId="0" fontId="16" fillId="0" borderId="0" xfId="0" applyFont="1" applyBorder="1" applyProtection="1"/>
    <xf numFmtId="165" fontId="1" fillId="4" borderId="1" xfId="0" applyNumberFormat="1" applyFont="1" applyFill="1" applyBorder="1" applyAlignment="1" applyProtection="1">
      <alignment horizontal="center" vertical="center"/>
    </xf>
    <xf numFmtId="1" fontId="0" fillId="11" borderId="1" xfId="0" applyNumberFormat="1" applyFill="1" applyBorder="1" applyAlignment="1" applyProtection="1">
      <alignment horizontal="center" vertical="center"/>
      <protection locked="0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10" fillId="11" borderId="1" xfId="0" applyFont="1" applyFill="1" applyBorder="1" applyAlignment="1" applyProtection="1">
      <alignment horizontal="center"/>
      <protection locked="0"/>
    </xf>
    <xf numFmtId="0" fontId="0" fillId="15" borderId="0" xfId="0" applyFill="1" applyProtection="1">
      <protection locked="0"/>
    </xf>
    <xf numFmtId="0" fontId="0" fillId="0" borderId="0" xfId="0" applyFill="1" applyProtection="1"/>
    <xf numFmtId="0" fontId="6" fillId="11" borderId="1" xfId="0" applyFont="1" applyFill="1" applyBorder="1" applyAlignment="1" applyProtection="1">
      <alignment horizontal="center"/>
      <protection locked="0"/>
    </xf>
    <xf numFmtId="9" fontId="6" fillId="11" borderId="1" xfId="1" applyNumberFormat="1" applyFont="1" applyFill="1" applyBorder="1" applyAlignment="1" applyProtection="1">
      <alignment horizontal="center"/>
      <protection locked="0"/>
    </xf>
    <xf numFmtId="9" fontId="10" fillId="11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ill="1" applyProtection="1">
      <protection hidden="1"/>
    </xf>
    <xf numFmtId="0" fontId="1" fillId="0" borderId="0" xfId="0" applyFont="1" applyFill="1" applyBorder="1" applyAlignment="1" applyProtection="1">
      <alignment horizontal="center"/>
    </xf>
    <xf numFmtId="2" fontId="1" fillId="0" borderId="0" xfId="0" applyNumberFormat="1" applyFont="1" applyFill="1" applyBorder="1" applyAlignment="1" applyProtection="1">
      <alignment horizontal="center"/>
    </xf>
    <xf numFmtId="1" fontId="0" fillId="0" borderId="0" xfId="0" applyNumberFormat="1" applyFill="1" applyBorder="1" applyAlignment="1" applyProtection="1">
      <alignment horizontal="center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8" borderId="9" xfId="0" applyFont="1" applyFill="1" applyBorder="1" applyAlignment="1" applyProtection="1">
      <alignment horizontal="center" vertical="center"/>
      <protection hidden="1"/>
    </xf>
    <xf numFmtId="0" fontId="0" fillId="8" borderId="31" xfId="0" applyFill="1" applyBorder="1" applyAlignment="1" applyProtection="1">
      <alignment horizontal="center" vertical="center"/>
      <protection hidden="1"/>
    </xf>
    <xf numFmtId="0" fontId="1" fillId="8" borderId="9" xfId="0" applyFont="1" applyFill="1" applyBorder="1" applyAlignment="1" applyProtection="1">
      <alignment horizontal="center" vertical="center" wrapText="1"/>
      <protection hidden="1"/>
    </xf>
    <xf numFmtId="1" fontId="1" fillId="10" borderId="11" xfId="0" applyNumberFormat="1" applyFont="1" applyFill="1" applyBorder="1" applyAlignment="1" applyProtection="1">
      <alignment horizontal="center"/>
    </xf>
    <xf numFmtId="1" fontId="1" fillId="10" borderId="12" xfId="0" applyNumberFormat="1" applyFont="1" applyFill="1" applyBorder="1" applyAlignment="1" applyProtection="1">
      <alignment horizontal="center"/>
    </xf>
    <xf numFmtId="1" fontId="1" fillId="7" borderId="12" xfId="0" applyNumberFormat="1" applyFont="1" applyFill="1" applyBorder="1" applyAlignment="1" applyProtection="1">
      <alignment horizontal="center"/>
    </xf>
    <xf numFmtId="1" fontId="1" fillId="14" borderId="12" xfId="0" applyNumberFormat="1" applyFont="1" applyFill="1" applyBorder="1" applyAlignment="1" applyProtection="1">
      <alignment horizontal="center"/>
    </xf>
    <xf numFmtId="1" fontId="1" fillId="8" borderId="13" xfId="0" applyNumberFormat="1" applyFont="1" applyFill="1" applyBorder="1" applyAlignment="1" applyProtection="1">
      <alignment horizontal="center"/>
    </xf>
    <xf numFmtId="0" fontId="1" fillId="12" borderId="9" xfId="0" applyFont="1" applyFill="1" applyBorder="1" applyAlignment="1" applyProtection="1">
      <alignment horizontal="center"/>
    </xf>
    <xf numFmtId="2" fontId="0" fillId="4" borderId="1" xfId="0" applyNumberFormat="1" applyFill="1" applyBorder="1" applyAlignment="1" applyProtection="1">
      <alignment horizontal="center" vertical="center"/>
      <protection hidden="1"/>
    </xf>
    <xf numFmtId="10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6" fillId="0" borderId="0" xfId="0" applyFont="1" applyAlignment="1" applyProtection="1">
      <alignment horizontal="left" vertical="center"/>
      <protection hidden="1"/>
    </xf>
    <xf numFmtId="0" fontId="8" fillId="2" borderId="2" xfId="0" applyFont="1" applyFill="1" applyBorder="1" applyAlignment="1" applyProtection="1">
      <alignment horizontal="center"/>
      <protection hidden="1"/>
    </xf>
    <xf numFmtId="0" fontId="16" fillId="0" borderId="0" xfId="0" applyFont="1" applyBorder="1" applyAlignment="1" applyProtection="1">
      <alignment horizontal="left"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locked="0" hidden="1"/>
    </xf>
    <xf numFmtId="0" fontId="1" fillId="16" borderId="2" xfId="0" applyFont="1" applyFill="1" applyBorder="1" applyAlignment="1" applyProtection="1">
      <alignment horizontal="center" vertical="center" wrapText="1"/>
      <protection hidden="1"/>
    </xf>
    <xf numFmtId="0" fontId="0" fillId="16" borderId="0" xfId="0" applyFill="1" applyBorder="1" applyAlignment="1" applyProtection="1">
      <alignment horizontal="center" vertical="center"/>
      <protection hidden="1"/>
    </xf>
    <xf numFmtId="1" fontId="0" fillId="16" borderId="0" xfId="0" applyNumberFormat="1" applyFill="1" applyBorder="1" applyAlignment="1" applyProtection="1">
      <alignment horizontal="center" vertical="center"/>
      <protection hidden="1"/>
    </xf>
    <xf numFmtId="0" fontId="0" fillId="16" borderId="0" xfId="0" applyFill="1" applyBorder="1" applyAlignment="1" applyProtection="1">
      <alignment horizontal="center"/>
      <protection hidden="1"/>
    </xf>
    <xf numFmtId="1" fontId="0" fillId="16" borderId="0" xfId="0" applyNumberFormat="1" applyFill="1" applyBorder="1" applyAlignment="1" applyProtection="1">
      <alignment horizontal="center"/>
      <protection hidden="1"/>
    </xf>
    <xf numFmtId="164" fontId="0" fillId="16" borderId="0" xfId="0" applyNumberFormat="1" applyFill="1" applyBorder="1" applyAlignment="1" applyProtection="1">
      <alignment horizontal="center" vertical="center"/>
      <protection hidden="1"/>
    </xf>
    <xf numFmtId="164" fontId="0" fillId="16" borderId="0" xfId="0" applyNumberFormat="1" applyFill="1" applyBorder="1" applyAlignment="1" applyProtection="1">
      <alignment horizontal="center"/>
      <protection hidden="1"/>
    </xf>
    <xf numFmtId="2" fontId="0" fillId="16" borderId="0" xfId="0" applyNumberFormat="1" applyFill="1" applyBorder="1" applyAlignment="1" applyProtection="1">
      <alignment horizontal="center"/>
      <protection hidden="1"/>
    </xf>
    <xf numFmtId="0" fontId="1" fillId="16" borderId="39" xfId="0" applyFont="1" applyFill="1" applyBorder="1" applyAlignment="1" applyProtection="1">
      <alignment horizontal="center" vertical="center" wrapText="1"/>
      <protection hidden="1"/>
    </xf>
    <xf numFmtId="0" fontId="1" fillId="17" borderId="2" xfId="0" applyFont="1" applyFill="1" applyBorder="1" applyAlignment="1" applyProtection="1">
      <alignment horizontal="center" vertical="center"/>
      <protection hidden="1"/>
    </xf>
    <xf numFmtId="0" fontId="1" fillId="17" borderId="2" xfId="0" applyFont="1" applyFill="1" applyBorder="1" applyAlignment="1" applyProtection="1">
      <alignment horizontal="center" vertical="center" wrapText="1"/>
      <protection hidden="1"/>
    </xf>
    <xf numFmtId="0" fontId="1" fillId="17" borderId="33" xfId="0" applyFont="1" applyFill="1" applyBorder="1" applyAlignment="1" applyProtection="1">
      <alignment horizontal="center" vertical="center" wrapText="1"/>
      <protection hidden="1"/>
    </xf>
    <xf numFmtId="0" fontId="0" fillId="17" borderId="0" xfId="0" applyFill="1" applyBorder="1" applyAlignment="1" applyProtection="1">
      <alignment horizontal="center" vertical="center"/>
      <protection hidden="1"/>
    </xf>
    <xf numFmtId="9" fontId="0" fillId="17" borderId="0" xfId="1" applyFont="1" applyFill="1" applyBorder="1" applyAlignment="1" applyProtection="1">
      <alignment horizontal="center" vertical="center"/>
      <protection hidden="1"/>
    </xf>
    <xf numFmtId="0" fontId="0" fillId="17" borderId="32" xfId="0" applyFill="1" applyBorder="1" applyAlignment="1" applyProtection="1">
      <alignment horizontal="center" vertical="center"/>
      <protection hidden="1"/>
    </xf>
    <xf numFmtId="164" fontId="0" fillId="17" borderId="0" xfId="0" applyNumberFormat="1" applyFill="1" applyBorder="1" applyAlignment="1" applyProtection="1">
      <alignment horizontal="center" vertical="center"/>
      <protection hidden="1"/>
    </xf>
    <xf numFmtId="164" fontId="0" fillId="17" borderId="32" xfId="0" applyNumberFormat="1" applyFill="1" applyBorder="1" applyAlignment="1" applyProtection="1">
      <alignment horizontal="center" vertical="center"/>
      <protection hidden="1"/>
    </xf>
    <xf numFmtId="9" fontId="0" fillId="17" borderId="0" xfId="1" applyNumberFormat="1" applyFont="1" applyFill="1" applyBorder="1" applyAlignment="1" applyProtection="1">
      <alignment horizontal="center" vertical="center"/>
      <protection hidden="1"/>
    </xf>
    <xf numFmtId="0" fontId="1" fillId="16" borderId="39" xfId="0" applyFont="1" applyFill="1" applyBorder="1" applyAlignment="1" applyProtection="1">
      <alignment horizontal="center" vertical="center"/>
      <protection hidden="1"/>
    </xf>
    <xf numFmtId="0" fontId="0" fillId="16" borderId="0" xfId="0" applyFill="1" applyAlignment="1" applyProtection="1">
      <alignment horizontal="center"/>
      <protection hidden="1"/>
    </xf>
    <xf numFmtId="0" fontId="0" fillId="16" borderId="2" xfId="0" applyFill="1" applyBorder="1" applyAlignment="1" applyProtection="1">
      <alignment horizontal="center" vertical="center"/>
      <protection hidden="1"/>
    </xf>
    <xf numFmtId="0" fontId="0" fillId="16" borderId="42" xfId="0" applyFill="1" applyBorder="1" applyAlignment="1" applyProtection="1">
      <alignment horizontal="center"/>
      <protection hidden="1"/>
    </xf>
    <xf numFmtId="0" fontId="0" fillId="16" borderId="34" xfId="0" applyFill="1" applyBorder="1" applyAlignment="1" applyProtection="1">
      <alignment horizontal="center"/>
      <protection hidden="1"/>
    </xf>
    <xf numFmtId="0" fontId="0" fillId="0" borderId="0" xfId="0" applyFill="1" applyAlignment="1" applyProtection="1">
      <alignment horizontal="center"/>
      <protection hidden="1"/>
    </xf>
    <xf numFmtId="0" fontId="1" fillId="16" borderId="38" xfId="0" applyFont="1" applyFill="1" applyBorder="1" applyAlignment="1" applyProtection="1">
      <alignment horizontal="center" vertical="center"/>
      <protection hidden="1"/>
    </xf>
    <xf numFmtId="0" fontId="0" fillId="0" borderId="32" xfId="0" applyFill="1" applyBorder="1" applyAlignment="1" applyProtection="1">
      <alignment horizontal="center"/>
      <protection hidden="1"/>
    </xf>
    <xf numFmtId="1" fontId="0" fillId="0" borderId="0" xfId="0" applyNumberForma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0" borderId="4" xfId="0" applyBorder="1" applyAlignment="1">
      <alignment horizontal="center" vertical="center"/>
    </xf>
    <xf numFmtId="0" fontId="1" fillId="4" borderId="40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/>
    </xf>
    <xf numFmtId="167" fontId="0" fillId="0" borderId="1" xfId="0" applyNumberFormat="1" applyBorder="1" applyAlignment="1" applyProtection="1">
      <alignment horizontal="center" vertical="center"/>
    </xf>
    <xf numFmtId="166" fontId="0" fillId="0" borderId="1" xfId="0" applyNumberFormat="1" applyBorder="1" applyAlignment="1" applyProtection="1">
      <alignment horizontal="center" vertical="center"/>
    </xf>
    <xf numFmtId="167" fontId="0" fillId="0" borderId="1" xfId="0" applyNumberFormat="1" applyBorder="1" applyAlignment="1" applyProtection="1">
      <alignment horizontal="center"/>
    </xf>
    <xf numFmtId="0" fontId="16" fillId="0" borderId="36" xfId="0" applyFont="1" applyBorder="1" applyAlignment="1" applyProtection="1">
      <alignment horizontal="center"/>
    </xf>
    <xf numFmtId="9" fontId="0" fillId="6" borderId="32" xfId="0" applyNumberFormat="1" applyFill="1" applyBorder="1" applyAlignment="1">
      <alignment horizontal="center"/>
    </xf>
    <xf numFmtId="9" fontId="0" fillId="6" borderId="43" xfId="0" applyNumberFormat="1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0" fillId="4" borderId="1" xfId="0" applyFill="1" applyBorder="1" applyAlignment="1" applyProtection="1">
      <alignment horizontal="center"/>
      <protection locked="0" hidden="1"/>
    </xf>
    <xf numFmtId="0" fontId="0" fillId="11" borderId="1" xfId="0" applyFill="1" applyBorder="1" applyAlignment="1" applyProtection="1">
      <alignment horizontal="center"/>
      <protection locked="0" hidden="1"/>
    </xf>
    <xf numFmtId="0" fontId="0" fillId="0" borderId="0" xfId="0" applyBorder="1" applyAlignment="1" applyProtection="1">
      <alignment horizontal="center" vertical="center"/>
      <protection locked="0"/>
    </xf>
    <xf numFmtId="168" fontId="0" fillId="0" borderId="0" xfId="0" applyNumberFormat="1" applyBorder="1" applyAlignment="1" applyProtection="1">
      <alignment horizontal="center" vertical="center"/>
    </xf>
    <xf numFmtId="0" fontId="16" fillId="0" borderId="0" xfId="0" applyFont="1" applyAlignment="1" applyProtection="1">
      <alignment wrapText="1"/>
    </xf>
    <xf numFmtId="0" fontId="1" fillId="18" borderId="1" xfId="0" applyFont="1" applyFill="1" applyBorder="1" applyAlignment="1" applyProtection="1">
      <alignment horizontal="center"/>
      <protection locked="0"/>
    </xf>
    <xf numFmtId="0" fontId="1" fillId="18" borderId="1" xfId="0" applyFont="1" applyFill="1" applyBorder="1" applyAlignment="1" applyProtection="1">
      <alignment horizontal="center" vertical="center"/>
    </xf>
    <xf numFmtId="0" fontId="1" fillId="19" borderId="1" xfId="0" applyFont="1" applyFill="1" applyBorder="1" applyAlignment="1" applyProtection="1">
      <alignment horizontal="center"/>
      <protection locked="0"/>
    </xf>
    <xf numFmtId="0" fontId="1" fillId="19" borderId="1" xfId="0" applyFont="1" applyFill="1" applyBorder="1" applyAlignment="1" applyProtection="1">
      <alignment horizontal="center" vertical="center"/>
    </xf>
    <xf numFmtId="167" fontId="0" fillId="19" borderId="1" xfId="0" applyNumberFormat="1" applyFill="1" applyBorder="1" applyAlignment="1" applyProtection="1">
      <alignment horizontal="center" vertical="center"/>
    </xf>
    <xf numFmtId="2" fontId="0" fillId="19" borderId="1" xfId="0" applyNumberFormat="1" applyFill="1" applyBorder="1" applyAlignment="1" applyProtection="1">
      <alignment horizontal="center" vertical="center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12" borderId="1" xfId="0" applyFont="1" applyFill="1" applyBorder="1" applyAlignment="1" applyProtection="1">
      <alignment horizontal="center" vertical="center"/>
    </xf>
    <xf numFmtId="167" fontId="0" fillId="12" borderId="1" xfId="0" applyNumberFormat="1" applyFill="1" applyBorder="1" applyAlignment="1" applyProtection="1">
      <alignment horizontal="center" vertical="center"/>
    </xf>
    <xf numFmtId="2" fontId="0" fillId="12" borderId="1" xfId="0" applyNumberFormat="1" applyFill="1" applyBorder="1" applyAlignment="1" applyProtection="1">
      <alignment horizontal="center" vertical="center"/>
    </xf>
    <xf numFmtId="167" fontId="0" fillId="18" borderId="1" xfId="0" applyNumberFormat="1" applyFill="1" applyBorder="1" applyAlignment="1" applyProtection="1">
      <alignment horizontal="center" vertical="center"/>
    </xf>
    <xf numFmtId="2" fontId="0" fillId="18" borderId="1" xfId="0" applyNumberFormat="1" applyFill="1" applyBorder="1" applyAlignment="1" applyProtection="1">
      <alignment horizontal="center" vertical="center"/>
    </xf>
    <xf numFmtId="0" fontId="22" fillId="19" borderId="1" xfId="0" applyFont="1" applyFill="1" applyBorder="1" applyAlignment="1" applyProtection="1">
      <alignment horizontal="center"/>
    </xf>
    <xf numFmtId="0" fontId="1" fillId="19" borderId="1" xfId="0" applyFont="1" applyFill="1" applyBorder="1" applyAlignment="1" applyProtection="1">
      <alignment horizontal="center" vertical="center" wrapText="1"/>
    </xf>
    <xf numFmtId="0" fontId="12" fillId="19" borderId="1" xfId="0" applyFont="1" applyFill="1" applyBorder="1" applyAlignment="1" applyProtection="1">
      <alignment horizontal="center"/>
    </xf>
    <xf numFmtId="0" fontId="0" fillId="19" borderId="1" xfId="0" applyFill="1" applyBorder="1" applyAlignment="1" applyProtection="1">
      <alignment horizontal="center"/>
    </xf>
    <xf numFmtId="168" fontId="0" fillId="19" borderId="1" xfId="0" applyNumberFormat="1" applyFill="1" applyBorder="1" applyAlignment="1" applyProtection="1">
      <alignment horizontal="center" vertical="center"/>
    </xf>
    <xf numFmtId="168" fontId="0" fillId="19" borderId="1" xfId="0" applyNumberFormat="1" applyFill="1" applyBorder="1" applyAlignment="1" applyProtection="1">
      <alignment horizontal="center"/>
    </xf>
    <xf numFmtId="0" fontId="1" fillId="18" borderId="1" xfId="0" applyFont="1" applyFill="1" applyBorder="1" applyAlignment="1" applyProtection="1">
      <alignment horizontal="center" vertical="center" wrapText="1"/>
    </xf>
    <xf numFmtId="0" fontId="12" fillId="18" borderId="1" xfId="0" applyFont="1" applyFill="1" applyBorder="1" applyAlignment="1" applyProtection="1">
      <alignment horizontal="center"/>
    </xf>
    <xf numFmtId="0" fontId="0" fillId="18" borderId="1" xfId="0" applyFill="1" applyBorder="1" applyAlignment="1" applyProtection="1">
      <alignment horizontal="center"/>
    </xf>
    <xf numFmtId="0" fontId="22" fillId="18" borderId="1" xfId="0" applyFont="1" applyFill="1" applyBorder="1" applyAlignment="1" applyProtection="1">
      <alignment horizontal="center"/>
    </xf>
    <xf numFmtId="168" fontId="0" fillId="18" borderId="1" xfId="0" applyNumberFormat="1" applyFill="1" applyBorder="1" applyAlignment="1" applyProtection="1">
      <alignment horizontal="center"/>
    </xf>
    <xf numFmtId="0" fontId="1" fillId="12" borderId="1" xfId="0" applyFont="1" applyFill="1" applyBorder="1" applyAlignment="1" applyProtection="1">
      <alignment horizontal="center" vertical="center" wrapText="1"/>
    </xf>
    <xf numFmtId="0" fontId="12" fillId="12" borderId="1" xfId="0" applyFont="1" applyFill="1" applyBorder="1" applyAlignment="1" applyProtection="1">
      <alignment horizontal="center"/>
    </xf>
    <xf numFmtId="0" fontId="0" fillId="12" borderId="1" xfId="0" applyFill="1" applyBorder="1" applyAlignment="1" applyProtection="1">
      <alignment horizontal="center"/>
    </xf>
    <xf numFmtId="0" fontId="22" fillId="12" borderId="1" xfId="0" applyFont="1" applyFill="1" applyBorder="1" applyAlignment="1" applyProtection="1">
      <alignment horizontal="center"/>
    </xf>
    <xf numFmtId="168" fontId="0" fillId="12" borderId="1" xfId="0" applyNumberFormat="1" applyFill="1" applyBorder="1" applyAlignment="1" applyProtection="1">
      <alignment horizontal="center"/>
    </xf>
    <xf numFmtId="0" fontId="12" fillId="18" borderId="1" xfId="0" applyFont="1" applyFill="1" applyBorder="1" applyAlignment="1" applyProtection="1">
      <alignment horizontal="center" vertical="center"/>
    </xf>
    <xf numFmtId="1" fontId="0" fillId="18" borderId="1" xfId="0" applyNumberFormat="1" applyFill="1" applyBorder="1" applyAlignment="1" applyProtection="1">
      <alignment horizontal="center"/>
    </xf>
    <xf numFmtId="168" fontId="0" fillId="18" borderId="1" xfId="0" applyNumberFormat="1" applyFill="1" applyBorder="1" applyAlignment="1" applyProtection="1">
      <alignment horizontal="center" vertical="center"/>
    </xf>
    <xf numFmtId="0" fontId="0" fillId="0" borderId="45" xfId="0" applyBorder="1" applyProtection="1">
      <protection locked="0"/>
    </xf>
    <xf numFmtId="0" fontId="0" fillId="0" borderId="44" xfId="0" applyFill="1" applyBorder="1" applyProtection="1">
      <protection locked="0"/>
    </xf>
    <xf numFmtId="0" fontId="0" fillId="0" borderId="45" xfId="0" applyFill="1" applyBorder="1" applyProtection="1">
      <protection locked="0"/>
    </xf>
    <xf numFmtId="0" fontId="0" fillId="0" borderId="44" xfId="0" applyBorder="1" applyProtection="1">
      <protection locked="0"/>
    </xf>
    <xf numFmtId="0" fontId="19" fillId="4" borderId="0" xfId="0" applyFont="1" applyFill="1" applyAlignment="1">
      <alignment horizontal="left" vertical="center" wrapText="1"/>
    </xf>
    <xf numFmtId="0" fontId="15" fillId="0" borderId="0" xfId="0" applyFont="1" applyAlignment="1" applyProtection="1">
      <alignment horizontal="left" vertic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16" fillId="0" borderId="7" xfId="0" applyFont="1" applyBorder="1" applyAlignment="1" applyProtection="1">
      <alignment horizontal="left" vertical="center"/>
      <protection hidden="1"/>
    </xf>
    <xf numFmtId="0" fontId="16" fillId="0" borderId="0" xfId="0" applyFont="1" applyAlignment="1" applyProtection="1">
      <alignment horizontal="left" vertical="center"/>
      <protection hidden="1"/>
    </xf>
    <xf numFmtId="10" fontId="0" fillId="11" borderId="41" xfId="1" applyNumberFormat="1" applyFont="1" applyFill="1" applyBorder="1" applyAlignment="1" applyProtection="1">
      <alignment horizontal="center" vertical="center"/>
      <protection locked="0" hidden="1"/>
    </xf>
    <xf numFmtId="10" fontId="0" fillId="11" borderId="10" xfId="1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/>
      <protection hidden="1"/>
    </xf>
    <xf numFmtId="2" fontId="0" fillId="4" borderId="41" xfId="1" applyNumberFormat="1" applyFont="1" applyFill="1" applyBorder="1" applyAlignment="1" applyProtection="1">
      <alignment horizontal="center" vertical="center"/>
      <protection hidden="1"/>
    </xf>
    <xf numFmtId="2" fontId="0" fillId="4" borderId="10" xfId="1" applyNumberFormat="1" applyFont="1" applyFill="1" applyBorder="1" applyAlignment="1" applyProtection="1">
      <alignment horizontal="center" vertical="center"/>
      <protection hidden="1"/>
    </xf>
    <xf numFmtId="0" fontId="7" fillId="11" borderId="0" xfId="0" applyFont="1" applyFill="1" applyAlignment="1" applyProtection="1">
      <alignment horizontal="center"/>
      <protection hidden="1"/>
    </xf>
    <xf numFmtId="0" fontId="8" fillId="4" borderId="38" xfId="0" applyFont="1" applyFill="1" applyBorder="1" applyAlignment="1" applyProtection="1">
      <alignment horizontal="center" vertical="center"/>
      <protection hidden="1"/>
    </xf>
    <xf numFmtId="0" fontId="8" fillId="4" borderId="39" xfId="0" applyFont="1" applyFill="1" applyBorder="1" applyAlignment="1" applyProtection="1">
      <alignment horizontal="center" vertical="center"/>
      <protection hidden="1"/>
    </xf>
    <xf numFmtId="0" fontId="8" fillId="4" borderId="40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4" fillId="0" borderId="0" xfId="0" applyFont="1" applyFill="1" applyBorder="1" applyAlignment="1" applyProtection="1">
      <alignment horizontal="left" vertical="center"/>
      <protection hidden="1"/>
    </xf>
    <xf numFmtId="0" fontId="0" fillId="11" borderId="41" xfId="0" applyFill="1" applyBorder="1" applyAlignment="1" applyProtection="1">
      <alignment horizontal="center" vertical="center"/>
      <protection locked="0" hidden="1"/>
    </xf>
    <xf numFmtId="0" fontId="0" fillId="11" borderId="10" xfId="0" applyFill="1" applyBorder="1" applyAlignment="1" applyProtection="1">
      <alignment horizontal="center" vertical="center"/>
      <protection locked="0" hidden="1"/>
    </xf>
    <xf numFmtId="0" fontId="8" fillId="2" borderId="2" xfId="0" applyFont="1" applyFill="1" applyBorder="1" applyAlignment="1" applyProtection="1">
      <alignment horizontal="center"/>
      <protection hidden="1"/>
    </xf>
    <xf numFmtId="0" fontId="8" fillId="2" borderId="33" xfId="0" applyFont="1" applyFill="1" applyBorder="1" applyAlignment="1" applyProtection="1">
      <alignment horizontal="center"/>
      <protection hidden="1"/>
    </xf>
    <xf numFmtId="0" fontId="0" fillId="8" borderId="2" xfId="0" applyFill="1" applyBorder="1" applyAlignment="1" applyProtection="1">
      <alignment horizontal="center"/>
      <protection hidden="1"/>
    </xf>
    <xf numFmtId="0" fontId="0" fillId="8" borderId="33" xfId="0" applyFill="1" applyBorder="1" applyAlignment="1" applyProtection="1">
      <alignment horizontal="center"/>
      <protection hidden="1"/>
    </xf>
    <xf numFmtId="0" fontId="1" fillId="7" borderId="20" xfId="0" applyFont="1" applyFill="1" applyBorder="1" applyAlignment="1">
      <alignment horizontal="center" wrapText="1"/>
    </xf>
    <xf numFmtId="0" fontId="1" fillId="7" borderId="22" xfId="0" applyFont="1" applyFill="1" applyBorder="1" applyAlignment="1">
      <alignment horizontal="center" wrapText="1"/>
    </xf>
    <xf numFmtId="0" fontId="1" fillId="7" borderId="20" xfId="0" applyFont="1" applyFill="1" applyBorder="1" applyAlignment="1">
      <alignment horizontal="center" vertical="center"/>
    </xf>
    <xf numFmtId="0" fontId="1" fillId="7" borderId="21" xfId="0" applyFont="1" applyFill="1" applyBorder="1" applyAlignment="1">
      <alignment horizontal="center" vertical="center"/>
    </xf>
    <xf numFmtId="0" fontId="1" fillId="7" borderId="22" xfId="0" applyFont="1" applyFill="1" applyBorder="1" applyAlignment="1">
      <alignment horizontal="center" vertical="center"/>
    </xf>
    <xf numFmtId="0" fontId="1" fillId="7" borderId="20" xfId="0" applyFont="1" applyFill="1" applyBorder="1" applyAlignment="1">
      <alignment horizontal="center" vertical="center" wrapText="1"/>
    </xf>
    <xf numFmtId="0" fontId="1" fillId="7" borderId="22" xfId="0" applyFont="1" applyFill="1" applyBorder="1" applyAlignment="1">
      <alignment horizontal="center" vertical="center" wrapText="1"/>
    </xf>
    <xf numFmtId="0" fontId="16" fillId="0" borderId="23" xfId="0" applyFont="1" applyBorder="1" applyAlignment="1" applyProtection="1">
      <alignment horizontal="center" wrapText="1"/>
    </xf>
    <xf numFmtId="0" fontId="16" fillId="0" borderId="23" xfId="0" applyFont="1" applyBorder="1" applyAlignment="1" applyProtection="1">
      <alignment horizontal="center"/>
    </xf>
    <xf numFmtId="0" fontId="16" fillId="0" borderId="0" xfId="0" applyFont="1" applyAlignment="1" applyProtection="1">
      <alignment horizontal="center"/>
    </xf>
    <xf numFmtId="0" fontId="8" fillId="4" borderId="38" xfId="0" applyFont="1" applyFill="1" applyBorder="1" applyAlignment="1" applyProtection="1">
      <alignment horizontal="center"/>
    </xf>
    <xf numFmtId="0" fontId="8" fillId="4" borderId="39" xfId="0" applyFont="1" applyFill="1" applyBorder="1" applyAlignment="1" applyProtection="1">
      <alignment horizontal="center"/>
    </xf>
    <xf numFmtId="0" fontId="8" fillId="4" borderId="40" xfId="0" applyFont="1" applyFill="1" applyBorder="1" applyAlignment="1" applyProtection="1">
      <alignment horizontal="center"/>
    </xf>
    <xf numFmtId="0" fontId="16" fillId="0" borderId="0" xfId="0" applyFont="1" applyAlignment="1" applyProtection="1">
      <alignment horizontal="center" vertical="center"/>
    </xf>
    <xf numFmtId="0" fontId="16" fillId="0" borderId="0" xfId="0" applyFont="1" applyBorder="1" applyAlignment="1" applyProtection="1">
      <alignment horizontal="center" vertical="center"/>
    </xf>
    <xf numFmtId="0" fontId="7" fillId="11" borderId="0" xfId="0" applyFont="1" applyFill="1" applyAlignment="1" applyProtection="1">
      <alignment horizontal="center"/>
    </xf>
    <xf numFmtId="0" fontId="1" fillId="13" borderId="4" xfId="0" applyFont="1" applyFill="1" applyBorder="1" applyAlignment="1" applyProtection="1">
      <alignment horizontal="center"/>
      <protection locked="0"/>
    </xf>
    <xf numFmtId="0" fontId="1" fillId="13" borderId="5" xfId="0" applyFont="1" applyFill="1" applyBorder="1" applyAlignment="1" applyProtection="1">
      <alignment horizontal="center"/>
      <protection locked="0"/>
    </xf>
    <xf numFmtId="0" fontId="1" fillId="13" borderId="6" xfId="0" applyFont="1" applyFill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</xf>
    <xf numFmtId="0" fontId="8" fillId="0" borderId="0" xfId="0" applyFont="1" applyFill="1" applyBorder="1" applyAlignment="1" applyProtection="1">
      <alignment horizontal="center"/>
      <protection locked="0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00CCFF"/>
      <color rgb="FFCCFFFF"/>
      <color rgb="FFCC99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Calculateur!$I$2</c:f>
              <c:strCache>
                <c:ptCount val="1"/>
                <c:pt idx="0">
                  <c:v>Biomasse totale taillis simple (tCO₂/ha)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Calculateur!$A$3:$A$53</c:f>
              <c:numCache>
                <c:formatCode>General</c:formatCode>
                <c:ptCount val="5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</c:numCache>
            </c:numRef>
          </c:xVal>
          <c:yVal>
            <c:numRef>
              <c:f>Calculateur!$I$3:$I$53</c:f>
              <c:numCache>
                <c:formatCode>0.0</c:formatCode>
                <c:ptCount val="51"/>
                <c:pt idx="0" formatCode="General">
                  <c:v>0</c:v>
                </c:pt>
                <c:pt idx="1">
                  <c:v>3.5629180305526691</c:v>
                </c:pt>
                <c:pt idx="2">
                  <c:v>6.7352691409890504</c:v>
                </c:pt>
                <c:pt idx="3">
                  <c:v>12.74770570883385</c:v>
                </c:pt>
                <c:pt idx="4">
                  <c:v>24.155706565277061</c:v>
                </c:pt>
                <c:pt idx="5">
                  <c:v>45.824760502707818</c:v>
                </c:pt>
                <c:pt idx="6">
                  <c:v>87.027208705643218</c:v>
                </c:pt>
                <c:pt idx="7">
                  <c:v>165.44956634225304</c:v>
                </c:pt>
                <c:pt idx="8">
                  <c:v>187.51242678871554</c:v>
                </c:pt>
                <c:pt idx="9">
                  <c:v>210.63868800226223</c:v>
                </c:pt>
                <c:pt idx="10">
                  <c:v>233.70637289424587</c:v>
                </c:pt>
                <c:pt idx="11">
                  <c:v>258.58142065483622</c:v>
                </c:pt>
                <c:pt idx="12">
                  <c:v>283.40238192385544</c:v>
                </c:pt>
                <c:pt idx="13">
                  <c:v>308.17465745720455</c:v>
                </c:pt>
                <c:pt idx="14">
                  <c:v>332.90270860466461</c:v>
                </c:pt>
                <c:pt idx="15">
                  <c:v>357.59027984473869</c:v>
                </c:pt>
                <c:pt idx="16">
                  <c:v>400.91220342128094</c:v>
                </c:pt>
                <c:pt idx="17">
                  <c:v>444.13280025410262</c:v>
                </c:pt>
                <c:pt idx="18">
                  <c:v>487.26330133189646</c:v>
                </c:pt>
                <c:pt idx="19">
                  <c:v>505.84785313301177</c:v>
                </c:pt>
                <c:pt idx="20">
                  <c:v>524.41797275167949</c:v>
                </c:pt>
                <c:pt idx="21">
                  <c:v>542.97889378474815</c:v>
                </c:pt>
                <c:pt idx="22">
                  <c:v>561.52649834420504</c:v>
                </c:pt>
                <c:pt idx="23">
                  <c:v>580.061287880083</c:v>
                </c:pt>
                <c:pt idx="24">
                  <c:v>598.58372920787633</c:v>
                </c:pt>
                <c:pt idx="25">
                  <c:v>617.0942579202158</c:v>
                </c:pt>
                <c:pt idx="26">
                  <c:v>3.5629180305526691</c:v>
                </c:pt>
                <c:pt idx="27">
                  <c:v>6.7352691409890504</c:v>
                </c:pt>
                <c:pt idx="28">
                  <c:v>12.74770570883385</c:v>
                </c:pt>
                <c:pt idx="29">
                  <c:v>24.155706565277061</c:v>
                </c:pt>
                <c:pt idx="30">
                  <c:v>45.824760502707818</c:v>
                </c:pt>
                <c:pt idx="31">
                  <c:v>87.027208705643218</c:v>
                </c:pt>
                <c:pt idx="32">
                  <c:v>165.44956634225304</c:v>
                </c:pt>
                <c:pt idx="33">
                  <c:v>187.51242678871554</c:v>
                </c:pt>
                <c:pt idx="34">
                  <c:v>210.63868800226223</c:v>
                </c:pt>
                <c:pt idx="35">
                  <c:v>233.70637289424587</c:v>
                </c:pt>
                <c:pt idx="36">
                  <c:v>258.58142065483622</c:v>
                </c:pt>
                <c:pt idx="37">
                  <c:v>283.40238192385544</c:v>
                </c:pt>
                <c:pt idx="38">
                  <c:v>308.17465745720455</c:v>
                </c:pt>
                <c:pt idx="39">
                  <c:v>332.90270860466461</c:v>
                </c:pt>
                <c:pt idx="40">
                  <c:v>357.59027984473869</c:v>
                </c:pt>
                <c:pt idx="41">
                  <c:v>400.91220342128094</c:v>
                </c:pt>
                <c:pt idx="42">
                  <c:v>444.13280025410262</c:v>
                </c:pt>
                <c:pt idx="43">
                  <c:v>487.26330133189646</c:v>
                </c:pt>
                <c:pt idx="44">
                  <c:v>505.84785313301177</c:v>
                </c:pt>
                <c:pt idx="45">
                  <c:v>524.41797275167949</c:v>
                </c:pt>
                <c:pt idx="46">
                  <c:v>542.97889378474815</c:v>
                </c:pt>
                <c:pt idx="47">
                  <c:v>561.52649834420504</c:v>
                </c:pt>
                <c:pt idx="48">
                  <c:v>580.061287880083</c:v>
                </c:pt>
                <c:pt idx="49">
                  <c:v>598.58372920787633</c:v>
                </c:pt>
                <c:pt idx="50">
                  <c:v>617.0942579202158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ser>
          <c:idx val="1"/>
          <c:order val="1"/>
          <c:tx>
            <c:strRef>
              <c:f>Calculateur!$AA$2</c:f>
              <c:strCache>
                <c:ptCount val="1"/>
                <c:pt idx="0">
                  <c:v>Biomasse totale balivage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Calculateur!$A$3:$A$53</c:f>
              <c:numCache>
                <c:formatCode>General</c:formatCode>
                <c:ptCount val="5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</c:numCache>
            </c:numRef>
          </c:xVal>
          <c:yVal>
            <c:numRef>
              <c:f>Calculateur!$AA$3:$AA$53</c:f>
              <c:numCache>
                <c:formatCode>0.0</c:formatCode>
                <c:ptCount val="51"/>
                <c:pt idx="0" formatCode="General">
                  <c:v>0</c:v>
                </c:pt>
                <c:pt idx="1">
                  <c:v>3.3419221120567979</c:v>
                </c:pt>
                <c:pt idx="2">
                  <c:v>5.9242469163692819</c:v>
                </c:pt>
                <c:pt idx="3">
                  <c:v>10.512348364073043</c:v>
                </c:pt>
                <c:pt idx="4">
                  <c:v>18.671690353323363</c:v>
                </c:pt>
                <c:pt idx="5">
                  <c:v>33.194944336778768</c:v>
                </c:pt>
                <c:pt idx="6">
                  <c:v>59.067889614887406</c:v>
                </c:pt>
                <c:pt idx="7">
                  <c:v>105.19829536437909</c:v>
                </c:pt>
                <c:pt idx="8">
                  <c:v>187.51242678871554</c:v>
                </c:pt>
                <c:pt idx="9">
                  <c:v>216.34358206970344</c:v>
                </c:pt>
                <c:pt idx="10">
                  <c:v>245.0862777035093</c:v>
                </c:pt>
                <c:pt idx="11">
                  <c:v>267.55288409104492</c:v>
                </c:pt>
                <c:pt idx="12">
                  <c:v>289.97700026551985</c:v>
                </c:pt>
                <c:pt idx="13">
                  <c:v>312.36237260881239</c:v>
                </c:pt>
                <c:pt idx="14">
                  <c:v>334.71216665002822</c:v>
                </c:pt>
                <c:pt idx="15">
                  <c:v>357.02909071390377</c:v>
                </c:pt>
                <c:pt idx="16">
                  <c:v>379.31548700378107</c:v>
                </c:pt>
                <c:pt idx="17">
                  <c:v>401.57340014412893</c:v>
                </c:pt>
                <c:pt idx="18">
                  <c:v>423.80462972594114</c:v>
                </c:pt>
                <c:pt idx="19">
                  <c:v>474.1682315131365</c:v>
                </c:pt>
                <c:pt idx="20">
                  <c:v>524.41797275167926</c:v>
                </c:pt>
                <c:pt idx="21">
                  <c:v>542.97889378474804</c:v>
                </c:pt>
                <c:pt idx="22">
                  <c:v>561.52649834420481</c:v>
                </c:pt>
                <c:pt idx="23">
                  <c:v>580.06128788008289</c:v>
                </c:pt>
                <c:pt idx="24">
                  <c:v>598.58372920787622</c:v>
                </c:pt>
                <c:pt idx="25">
                  <c:v>617.09425792021557</c:v>
                </c:pt>
                <c:pt idx="26">
                  <c:v>300.47457868673047</c:v>
                </c:pt>
                <c:pt idx="27">
                  <c:v>304.21919517883873</c:v>
                </c:pt>
                <c:pt idx="28">
                  <c:v>307.96278643045997</c:v>
                </c:pt>
                <c:pt idx="29">
                  <c:v>311.70536668508225</c:v>
                </c:pt>
                <c:pt idx="30">
                  <c:v>315.44694981566266</c:v>
                </c:pt>
                <c:pt idx="31">
                  <c:v>319.18754933864915</c:v>
                </c:pt>
                <c:pt idx="32">
                  <c:v>322.9271784273098</c:v>
                </c:pt>
                <c:pt idx="33">
                  <c:v>326.66584992441091</c:v>
                </c:pt>
                <c:pt idx="34">
                  <c:v>342.83027126873611</c:v>
                </c:pt>
                <c:pt idx="35">
                  <c:v>358.97794605437213</c:v>
                </c:pt>
                <c:pt idx="36">
                  <c:v>375.10973348969122</c:v>
                </c:pt>
                <c:pt idx="37">
                  <c:v>391.22641286093</c:v>
                </c:pt>
                <c:pt idx="38">
                  <c:v>407.32869402113215</c:v>
                </c:pt>
                <c:pt idx="39">
                  <c:v>423.41722613384121</c:v>
                </c:pt>
                <c:pt idx="40">
                  <c:v>439.4926050185415</c:v>
                </c:pt>
                <c:pt idx="41">
                  <c:v>452.93542635014893</c:v>
                </c:pt>
                <c:pt idx="42">
                  <c:v>466.36972025746735</c:v>
                </c:pt>
                <c:pt idx="43">
                  <c:v>479.79576695411242</c:v>
                </c:pt>
                <c:pt idx="44">
                  <c:v>493.2138296948786</c:v>
                </c:pt>
                <c:pt idx="45">
                  <c:v>506.6241562452235</c:v>
                </c:pt>
                <c:pt idx="46">
                  <c:v>520.02698018709486</c:v>
                </c:pt>
                <c:pt idx="47">
                  <c:v>533.42252208316029</c:v>
                </c:pt>
                <c:pt idx="48">
                  <c:v>546.81099051803392</c:v>
                </c:pt>
                <c:pt idx="49">
                  <c:v>560.19258303225104</c:v>
                </c:pt>
                <c:pt idx="50">
                  <c:v>573.56748696238799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80465408"/>
        <c:axId val="-680467584"/>
      </c:scatterChart>
      <c:valAx>
        <c:axId val="-680465408"/>
        <c:scaling>
          <c:orientation val="minMax"/>
          <c:max val="8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80467584"/>
        <c:crosses val="autoZero"/>
        <c:crossBetween val="midCat"/>
      </c:valAx>
      <c:valAx>
        <c:axId val="-680467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804654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Calculateur!$AS$2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95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Calculateur!$AL$3:$AL$53</c:f>
              <c:numCache>
                <c:formatCode>General</c:formatCode>
                <c:ptCount val="51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</c:numCache>
            </c:numRef>
          </c:xVal>
          <c:yVal>
            <c:numRef>
              <c:f>Calculateur!$AS$3:$AS$53</c:f>
              <c:numCache>
                <c:formatCode>0.0</c:formatCode>
                <c:ptCount val="5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ser>
          <c:idx val="0"/>
          <c:order val="1"/>
          <c:tx>
            <c:strRef>
              <c:f>Calculateur!$BK$2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95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Calculateur!$BD$3:$BD$53</c:f>
              <c:numCache>
                <c:formatCode>0</c:formatCode>
                <c:ptCount val="51"/>
                <c:pt idx="0" formatCode="General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</c:numCache>
            </c:numRef>
          </c:xVal>
          <c:yVal>
            <c:numRef>
              <c:f>Calculateur!$BK$3:$BK$53</c:f>
              <c:numCache>
                <c:formatCode>0.0</c:formatCode>
                <c:ptCount val="5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80466496"/>
        <c:axId val="-680463776"/>
      </c:scatterChart>
      <c:valAx>
        <c:axId val="-6804664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80463776"/>
        <c:crosses val="autoZero"/>
        <c:crossBetween val="midCat"/>
      </c:valAx>
      <c:valAx>
        <c:axId val="-680463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80466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95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Calculateur!$BV$3:$BV$53</c:f>
              <c:numCache>
                <c:formatCode>General</c:formatCode>
                <c:ptCount val="51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</c:numCache>
            </c:numRef>
          </c:xVal>
          <c:yVal>
            <c:numRef>
              <c:f>Calculateur!$CC$3:$CC$53</c:f>
              <c:numCache>
                <c:formatCode>0.0</c:formatCode>
                <c:ptCount val="5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ser>
          <c:idx val="1"/>
          <c:order val="1"/>
          <c:tx>
            <c:strRef>
              <c:f>Calculateur!$CU$2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95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Calculateur!$CN$3:$CN$53</c:f>
              <c:numCache>
                <c:formatCode>0</c:formatCode>
                <c:ptCount val="51"/>
                <c:pt idx="0" formatCode="General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</c:numCache>
            </c:numRef>
          </c:xVal>
          <c:yVal>
            <c:numRef>
              <c:f>Calculateur!$CU$3:$CU$53</c:f>
              <c:numCache>
                <c:formatCode>0.0</c:formatCode>
                <c:ptCount val="5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80471936"/>
        <c:axId val="-680462144"/>
      </c:scatterChart>
      <c:valAx>
        <c:axId val="-6804719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80462144"/>
        <c:crosses val="autoZero"/>
        <c:crossBetween val="midCat"/>
      </c:valAx>
      <c:valAx>
        <c:axId val="-680462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804719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0</xdr:col>
      <xdr:colOff>421821</xdr:colOff>
      <xdr:row>0</xdr:row>
      <xdr:rowOff>136072</xdr:rowOff>
    </xdr:from>
    <xdr:to>
      <xdr:col>6</xdr:col>
      <xdr:colOff>853766</xdr:colOff>
      <xdr:row>9</xdr:row>
      <xdr:rowOff>100643</xdr:rowOff>
    </xdr:to>
    <xdr:pic>
      <xdr:nvPicPr>
        <xdr:cNvPr id="6" name="Image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1821" y="136072"/>
          <a:ext cx="6187766" cy="16790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13</xdr:row>
      <xdr:rowOff>0</xdr:rowOff>
    </xdr:from>
    <xdr:to>
      <xdr:col>7</xdr:col>
      <xdr:colOff>590550</xdr:colOff>
      <xdr:row>30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31</xdr:row>
      <xdr:rowOff>12700</xdr:rowOff>
    </xdr:from>
    <xdr:to>
      <xdr:col>7</xdr:col>
      <xdr:colOff>590550</xdr:colOff>
      <xdr:row>48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49</xdr:row>
      <xdr:rowOff>12700</xdr:rowOff>
    </xdr:from>
    <xdr:to>
      <xdr:col>7</xdr:col>
      <xdr:colOff>584200</xdr:colOff>
      <xdr:row>66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70" zoomScaleNormal="70" workbookViewId="0">
      <selection activeCell="E36" sqref="E3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62" t="s">
        <v>145</v>
      </c>
      <c r="C12" s="262"/>
      <c r="D12" s="262"/>
      <c r="E12" s="262"/>
      <c r="F12" s="262"/>
      <c r="G12" s="262"/>
      <c r="H12" s="262"/>
      <c r="I12" s="262"/>
      <c r="J12" s="262"/>
      <c r="K12" s="262"/>
      <c r="L12" s="262"/>
      <c r="M12" s="262"/>
    </row>
    <row r="13" spans="2:13" ht="15" customHeight="1" x14ac:dyDescent="0.25">
      <c r="B13" s="262"/>
      <c r="C13" s="262"/>
      <c r="D13" s="262"/>
      <c r="E13" s="262"/>
      <c r="F13" s="262"/>
      <c r="G13" s="262"/>
      <c r="H13" s="262"/>
      <c r="I13" s="262"/>
      <c r="J13" s="262"/>
      <c r="K13" s="262"/>
      <c r="L13" s="262"/>
      <c r="M13" s="262"/>
    </row>
    <row r="14" spans="2:13" ht="15" customHeight="1" x14ac:dyDescent="0.25">
      <c r="B14" s="262"/>
      <c r="C14" s="262"/>
      <c r="D14" s="262"/>
      <c r="E14" s="262"/>
      <c r="F14" s="262"/>
      <c r="G14" s="262"/>
      <c r="H14" s="262"/>
      <c r="I14" s="262"/>
      <c r="J14" s="262"/>
      <c r="K14" s="262"/>
      <c r="L14" s="262"/>
      <c r="M14" s="262"/>
    </row>
    <row r="15" spans="2:13" ht="18.75" customHeight="1" x14ac:dyDescent="0.25">
      <c r="B15" s="262"/>
      <c r="C15" s="262"/>
      <c r="D15" s="262"/>
      <c r="E15" s="262"/>
      <c r="F15" s="262"/>
      <c r="G15" s="262"/>
      <c r="H15" s="262"/>
      <c r="I15" s="262"/>
      <c r="J15" s="262"/>
      <c r="K15" s="262"/>
      <c r="L15" s="262"/>
      <c r="M15" s="262"/>
    </row>
    <row r="16" spans="2:13" ht="18.75" customHeight="1" x14ac:dyDescent="0.25">
      <c r="B16" s="262"/>
      <c r="C16" s="262"/>
      <c r="D16" s="262"/>
      <c r="E16" s="262"/>
      <c r="F16" s="262"/>
      <c r="G16" s="262"/>
      <c r="H16" s="262"/>
      <c r="I16" s="262"/>
      <c r="J16" s="262"/>
      <c r="K16" s="262"/>
      <c r="L16" s="262"/>
      <c r="M16" s="262"/>
    </row>
    <row r="18" spans="2:13" ht="12" customHeight="1" x14ac:dyDescent="0.25">
      <c r="B18" s="262" t="s">
        <v>146</v>
      </c>
      <c r="C18" s="262"/>
      <c r="D18" s="262"/>
      <c r="E18" s="262"/>
      <c r="F18" s="262"/>
      <c r="G18" s="262"/>
      <c r="H18" s="262"/>
      <c r="I18" s="262"/>
      <c r="J18" s="262"/>
      <c r="K18" s="262"/>
      <c r="L18" s="262"/>
      <c r="M18" s="262"/>
    </row>
    <row r="19" spans="2:13" ht="12" customHeight="1" x14ac:dyDescent="0.25">
      <c r="B19" s="262"/>
      <c r="C19" s="262"/>
      <c r="D19" s="262"/>
      <c r="E19" s="262"/>
      <c r="F19" s="262"/>
      <c r="G19" s="262"/>
      <c r="H19" s="262"/>
      <c r="I19" s="262"/>
      <c r="J19" s="262"/>
      <c r="K19" s="262"/>
      <c r="L19" s="262"/>
      <c r="M19" s="262"/>
    </row>
    <row r="20" spans="2:13" ht="12" customHeight="1" x14ac:dyDescent="0.25">
      <c r="B20" s="262"/>
      <c r="C20" s="262"/>
      <c r="D20" s="262"/>
      <c r="E20" s="262"/>
      <c r="F20" s="262"/>
      <c r="G20" s="262"/>
      <c r="H20" s="262"/>
      <c r="I20" s="262"/>
      <c r="J20" s="262"/>
      <c r="K20" s="262"/>
      <c r="L20" s="262"/>
      <c r="M20" s="262"/>
    </row>
    <row r="21" spans="2:13" ht="12" customHeight="1" x14ac:dyDescent="0.25">
      <c r="B21" s="262"/>
      <c r="C21" s="262"/>
      <c r="D21" s="262"/>
      <c r="E21" s="262"/>
      <c r="F21" s="262"/>
      <c r="G21" s="262"/>
      <c r="H21" s="262"/>
      <c r="I21" s="262"/>
      <c r="J21" s="262"/>
      <c r="K21" s="262"/>
      <c r="L21" s="262"/>
      <c r="M21" s="262"/>
    </row>
    <row r="22" spans="2:13" ht="12" customHeight="1" x14ac:dyDescent="0.25">
      <c r="B22" s="262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</row>
    <row r="23" spans="2:13" ht="12" customHeight="1" x14ac:dyDescent="0.25">
      <c r="B23" s="262"/>
      <c r="C23" s="262"/>
      <c r="D23" s="262"/>
      <c r="E23" s="262"/>
      <c r="F23" s="262"/>
      <c r="G23" s="262"/>
      <c r="H23" s="262"/>
      <c r="I23" s="262"/>
      <c r="J23" s="262"/>
      <c r="K23" s="262"/>
      <c r="L23" s="262"/>
      <c r="M23" s="262"/>
    </row>
    <row r="24" spans="2:13" ht="12" customHeight="1" x14ac:dyDescent="0.25"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</row>
    <row r="25" spans="2:13" ht="12" customHeight="1" x14ac:dyDescent="0.25">
      <c r="B25" s="262"/>
      <c r="C25" s="262"/>
      <c r="D25" s="262"/>
      <c r="E25" s="262"/>
      <c r="F25" s="262"/>
      <c r="G25" s="262"/>
      <c r="H25" s="262"/>
      <c r="I25" s="262"/>
      <c r="J25" s="262"/>
      <c r="K25" s="262"/>
      <c r="L25" s="262"/>
      <c r="M25" s="262"/>
    </row>
    <row r="26" spans="2:13" ht="12" customHeight="1" x14ac:dyDescent="0.25">
      <c r="B26" s="262"/>
      <c r="C26" s="262"/>
      <c r="D26" s="262"/>
      <c r="E26" s="262"/>
      <c r="F26" s="262"/>
      <c r="G26" s="262"/>
      <c r="H26" s="262"/>
      <c r="I26" s="262"/>
      <c r="J26" s="262"/>
      <c r="K26" s="262"/>
      <c r="L26" s="262"/>
      <c r="M26" s="262"/>
    </row>
    <row r="27" spans="2:13" ht="12" customHeight="1" x14ac:dyDescent="0.25">
      <c r="B27" s="262"/>
      <c r="C27" s="262"/>
      <c r="D27" s="262"/>
      <c r="E27" s="262"/>
      <c r="F27" s="262"/>
      <c r="G27" s="262"/>
      <c r="H27" s="262"/>
      <c r="I27" s="262"/>
      <c r="J27" s="262"/>
      <c r="K27" s="262"/>
      <c r="L27" s="262"/>
      <c r="M27" s="262"/>
    </row>
    <row r="28" spans="2:13" ht="12" customHeight="1" x14ac:dyDescent="0.25">
      <c r="B28" s="262"/>
      <c r="C28" s="262"/>
      <c r="D28" s="262"/>
      <c r="E28" s="262"/>
      <c r="F28" s="262"/>
      <c r="G28" s="262"/>
      <c r="H28" s="262"/>
      <c r="I28" s="262"/>
      <c r="J28" s="262"/>
      <c r="K28" s="262"/>
      <c r="L28" s="262"/>
      <c r="M28" s="262"/>
    </row>
    <row r="29" spans="2:13" ht="12" customHeight="1" x14ac:dyDescent="0.25">
      <c r="B29" s="262"/>
      <c r="C29" s="262"/>
      <c r="D29" s="262"/>
      <c r="E29" s="262"/>
      <c r="F29" s="262"/>
      <c r="G29" s="262"/>
      <c r="H29" s="262"/>
      <c r="I29" s="262"/>
      <c r="J29" s="262"/>
      <c r="K29" s="262"/>
      <c r="L29" s="262"/>
      <c r="M29" s="262"/>
    </row>
    <row r="30" spans="2:13" ht="12" customHeight="1" x14ac:dyDescent="0.25">
      <c r="B30" s="262"/>
      <c r="C30" s="262"/>
      <c r="D30" s="262"/>
      <c r="E30" s="262"/>
      <c r="F30" s="262"/>
      <c r="G30" s="262"/>
      <c r="H30" s="262"/>
      <c r="I30" s="262"/>
      <c r="J30" s="262"/>
      <c r="K30" s="262"/>
      <c r="L30" s="262"/>
      <c r="M30" s="262"/>
    </row>
    <row r="31" spans="2:13" ht="12" customHeight="1" x14ac:dyDescent="0.25">
      <c r="B31" s="262"/>
      <c r="C31" s="262"/>
      <c r="D31" s="262"/>
      <c r="E31" s="262"/>
      <c r="F31" s="262"/>
      <c r="G31" s="262"/>
      <c r="H31" s="262"/>
      <c r="I31" s="262"/>
      <c r="J31" s="262"/>
      <c r="K31" s="262"/>
      <c r="L31" s="262"/>
      <c r="M31" s="262"/>
    </row>
  </sheetData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J193"/>
  <sheetViews>
    <sheetView zoomScaleNormal="100" workbookViewId="0">
      <selection activeCell="C6" sqref="C6"/>
    </sheetView>
  </sheetViews>
  <sheetFormatPr baseColWidth="10" defaultColWidth="11.42578125" defaultRowHeight="15" x14ac:dyDescent="0.25"/>
  <cols>
    <col min="1" max="1" width="29.42578125" style="56" customWidth="1"/>
    <col min="2" max="2" width="38.140625" style="56" bestFit="1" customWidth="1"/>
    <col min="3" max="3" width="14.85546875" style="56" bestFit="1" customWidth="1"/>
    <col min="4" max="4" width="16.42578125" style="56" customWidth="1"/>
    <col min="5" max="5" width="23.28515625" style="56" customWidth="1"/>
    <col min="6" max="6" width="28.85546875" style="56" bestFit="1" customWidth="1"/>
    <col min="7" max="8" width="14.7109375" style="56" customWidth="1"/>
    <col min="9" max="9" width="17" style="56" customWidth="1"/>
    <col min="10" max="10" width="13.85546875" style="56" customWidth="1"/>
    <col min="11" max="16384" width="11.42578125" style="56"/>
  </cols>
  <sheetData>
    <row r="1" spans="1:10" x14ac:dyDescent="0.25">
      <c r="C1" s="274" t="s">
        <v>71</v>
      </c>
      <c r="D1" s="274"/>
      <c r="E1" s="274"/>
    </row>
    <row r="2" spans="1:10" ht="15.75" thickBot="1" x14ac:dyDescent="0.3"/>
    <row r="3" spans="1:10" ht="27" thickBot="1" x14ac:dyDescent="0.3">
      <c r="B3" s="275" t="s">
        <v>72</v>
      </c>
      <c r="C3" s="276"/>
      <c r="D3" s="276"/>
      <c r="E3" s="276"/>
      <c r="F3" s="277"/>
      <c r="G3" s="57"/>
      <c r="H3" s="58"/>
      <c r="I3" s="58"/>
      <c r="J3" s="59"/>
    </row>
    <row r="4" spans="1:10" ht="26.25" x14ac:dyDescent="0.25">
      <c r="A4" s="60"/>
      <c r="B4" s="60"/>
      <c r="C4" s="60"/>
      <c r="D4" s="60"/>
      <c r="E4" s="60"/>
      <c r="F4" s="60"/>
      <c r="G4" s="60"/>
      <c r="H4" s="58"/>
      <c r="I4" s="58"/>
      <c r="J4" s="59"/>
    </row>
    <row r="5" spans="1:10" ht="26.25" x14ac:dyDescent="0.25">
      <c r="A5" s="263" t="s">
        <v>98</v>
      </c>
      <c r="B5" s="263"/>
      <c r="C5" s="61">
        <v>1.59</v>
      </c>
      <c r="D5" s="267" t="s">
        <v>96</v>
      </c>
      <c r="E5" s="268"/>
      <c r="F5" s="60"/>
      <c r="G5" s="60"/>
      <c r="H5" s="58"/>
      <c r="I5" s="58"/>
      <c r="J5" s="59"/>
    </row>
    <row r="6" spans="1:10" ht="17.25" customHeight="1" x14ac:dyDescent="0.25">
      <c r="A6" s="176"/>
      <c r="B6" s="176"/>
      <c r="C6" s="180"/>
      <c r="D6" s="179"/>
      <c r="E6" s="177"/>
      <c r="F6" s="60"/>
      <c r="G6" s="60"/>
      <c r="H6" s="58"/>
      <c r="I6" s="58"/>
      <c r="J6" s="59"/>
    </row>
    <row r="7" spans="1:10" ht="26.25" x14ac:dyDescent="0.25">
      <c r="A7" s="176" t="s">
        <v>148</v>
      </c>
      <c r="B7" s="176"/>
      <c r="C7" s="61">
        <v>25</v>
      </c>
      <c r="D7" s="179" t="s">
        <v>149</v>
      </c>
      <c r="E7" s="177"/>
      <c r="F7" s="60"/>
      <c r="G7" s="60"/>
      <c r="H7" s="58"/>
      <c r="I7" s="58"/>
      <c r="J7" s="59"/>
    </row>
    <row r="8" spans="1:10" s="63" customFormat="1" x14ac:dyDescent="0.25">
      <c r="A8" s="62"/>
      <c r="B8" s="62"/>
      <c r="D8" s="64"/>
      <c r="E8" s="64"/>
      <c r="F8" s="65"/>
      <c r="G8" s="65"/>
      <c r="H8" s="66"/>
      <c r="I8" s="66"/>
      <c r="J8" s="67"/>
    </row>
    <row r="9" spans="1:10" ht="26.25" x14ac:dyDescent="0.25">
      <c r="A9" s="279" t="s">
        <v>93</v>
      </c>
      <c r="B9" s="279"/>
      <c r="C9" s="60"/>
      <c r="D9" s="60"/>
      <c r="F9" s="60"/>
      <c r="G9" s="60"/>
      <c r="H9" s="58"/>
      <c r="I9" s="58"/>
      <c r="J9" s="59"/>
    </row>
    <row r="10" spans="1:10" ht="28.5" customHeight="1" x14ac:dyDescent="0.25">
      <c r="B10" s="68" t="s">
        <v>61</v>
      </c>
      <c r="C10" s="69" t="s">
        <v>126</v>
      </c>
      <c r="D10" s="70" t="s">
        <v>127</v>
      </c>
      <c r="E10" s="71" t="s">
        <v>125</v>
      </c>
      <c r="F10" s="72" t="s">
        <v>97</v>
      </c>
      <c r="I10" s="73"/>
      <c r="J10" s="59"/>
    </row>
    <row r="11" spans="1:10" x14ac:dyDescent="0.25">
      <c r="A11" s="74" t="s">
        <v>139</v>
      </c>
      <c r="B11" s="281" t="s">
        <v>5</v>
      </c>
      <c r="C11" s="269">
        <v>1</v>
      </c>
      <c r="D11" s="272">
        <f>C11*$C$5</f>
        <v>1.59</v>
      </c>
      <c r="E11" s="75">
        <v>25</v>
      </c>
      <c r="F11" s="76" t="str">
        <f t="array" ref="F11">IF(E12="","",IF(INDEX(A:A,MAX(IF(ISNUMBER($A$37:$A$56),ROW($A$37:$A$56),"")))&lt;&gt;E11,"Corrigez : révolution incorrecte","OK"))</f>
        <v>OK</v>
      </c>
      <c r="I11" s="77"/>
      <c r="J11" s="59"/>
    </row>
    <row r="12" spans="1:10" x14ac:dyDescent="0.25">
      <c r="A12" s="74" t="s">
        <v>140</v>
      </c>
      <c r="B12" s="282"/>
      <c r="C12" s="270"/>
      <c r="D12" s="273"/>
      <c r="E12" s="75">
        <v>50</v>
      </c>
      <c r="F12" s="76" t="str">
        <f t="array" ref="F12">IF(E12="","",IF(INDEX(A:A,MAX(IF(ISNUMBER($A$63:$A$82),ROW($A$63:$A$82),"")))&lt;&gt;E12,"Corrigez : révolution incorrecte","OK"))</f>
        <v>OK</v>
      </c>
      <c r="I12" s="77"/>
      <c r="J12" s="59"/>
    </row>
    <row r="13" spans="1:10" x14ac:dyDescent="0.25">
      <c r="A13" s="74" t="s">
        <v>141</v>
      </c>
      <c r="B13" s="281"/>
      <c r="C13" s="269"/>
      <c r="D13" s="272">
        <f>C13*$C$5</f>
        <v>0</v>
      </c>
      <c r="E13" s="75"/>
      <c r="F13" s="76" t="str">
        <f t="array" ref="F13">IF(E13="","",IF(INDEX(A:A,MAX(IF(ISNUMBER($A$89:$A$108),ROW($A$89:$A$108),"")))&lt;&gt;E13,"Corrigez : révolution incorrecte","OK"))</f>
        <v/>
      </c>
      <c r="H13" s="78"/>
      <c r="I13" s="77"/>
      <c r="J13" s="59"/>
    </row>
    <row r="14" spans="1:10" x14ac:dyDescent="0.25">
      <c r="A14" s="74" t="s">
        <v>142</v>
      </c>
      <c r="B14" s="282"/>
      <c r="C14" s="270"/>
      <c r="D14" s="273"/>
      <c r="E14" s="75"/>
      <c r="F14" s="76" t="str">
        <f t="array" ref="F14">IF(E14="","",IF(INDEX(A:A,MAX(IF(ISNUMBER($A$115:$A$134),ROW($A$115:$A$134),"")))&lt;&gt;E14,"Corrigez : révolution incorrecte","OK"))</f>
        <v/>
      </c>
      <c r="H14" s="78"/>
      <c r="I14" s="77"/>
      <c r="J14" s="59"/>
    </row>
    <row r="15" spans="1:10" x14ac:dyDescent="0.25">
      <c r="A15" s="74" t="s">
        <v>143</v>
      </c>
      <c r="B15" s="281"/>
      <c r="C15" s="269"/>
      <c r="D15" s="272">
        <f>C15*$C$5</f>
        <v>0</v>
      </c>
      <c r="E15" s="75"/>
      <c r="F15" s="76" t="str">
        <f t="array" ref="F15">IF(E15="","",IF(INDEX(A:A,MAX(IF(ISNUMBER($A$141:$A$167),ROW($A$141:$A$167),"")))&lt;&gt;E15,"Corrigez : révolution incorrecte","OK"))</f>
        <v/>
      </c>
      <c r="H15" s="78"/>
      <c r="I15" s="77"/>
      <c r="J15" s="59"/>
    </row>
    <row r="16" spans="1:10" x14ac:dyDescent="0.25">
      <c r="A16" s="74" t="s">
        <v>144</v>
      </c>
      <c r="B16" s="282"/>
      <c r="C16" s="270"/>
      <c r="D16" s="273"/>
      <c r="E16" s="75"/>
      <c r="F16" s="76" t="str">
        <f t="array" ref="F16">IF(E16="","",IF(INDEX(A:A,MAX(IF(ISNUMBER($A$174:$A$193),ROW($A$174:$A$193),"")))&lt;&gt;E16,"Corrigez : révolution incorrecte","OK"))</f>
        <v/>
      </c>
      <c r="H16" s="78"/>
      <c r="I16" s="77"/>
      <c r="J16" s="59"/>
    </row>
    <row r="17" spans="1:10" x14ac:dyDescent="0.25">
      <c r="A17" s="79"/>
      <c r="B17" s="80" t="s">
        <v>59</v>
      </c>
      <c r="C17" s="175">
        <f>C11+C13+C15</f>
        <v>1</v>
      </c>
      <c r="D17" s="81">
        <f>SUM(D11:D16)</f>
        <v>1.59</v>
      </c>
      <c r="F17" s="82"/>
      <c r="G17" s="82"/>
      <c r="H17" s="83"/>
      <c r="I17" s="82"/>
      <c r="J17" s="59"/>
    </row>
    <row r="18" spans="1:10" x14ac:dyDescent="0.25">
      <c r="A18" s="79"/>
      <c r="B18" s="84" t="s">
        <v>97</v>
      </c>
      <c r="C18" s="85" t="str">
        <f>IF(C17&gt;100%,"Erreur : corrigez","OK")</f>
        <v>OK</v>
      </c>
      <c r="D18" s="86"/>
      <c r="F18" s="66"/>
      <c r="G18" s="66"/>
      <c r="H18" s="83"/>
      <c r="I18" s="82"/>
      <c r="J18" s="59"/>
    </row>
    <row r="19" spans="1:10" x14ac:dyDescent="0.25">
      <c r="H19" s="87"/>
      <c r="I19" s="88"/>
      <c r="J19" s="59"/>
    </row>
    <row r="20" spans="1:10" s="63" customFormat="1" ht="21" x14ac:dyDescent="0.35">
      <c r="A20" s="278" t="s">
        <v>99</v>
      </c>
      <c r="B20" s="278"/>
      <c r="H20" s="89"/>
      <c r="I20" s="67"/>
      <c r="J20" s="67"/>
    </row>
    <row r="21" spans="1:10" x14ac:dyDescent="0.25">
      <c r="H21" s="90"/>
      <c r="I21" s="59"/>
      <c r="J21" s="59"/>
    </row>
    <row r="22" spans="1:10" x14ac:dyDescent="0.25">
      <c r="A22" s="91" t="s">
        <v>85</v>
      </c>
      <c r="B22" s="92" t="s">
        <v>91</v>
      </c>
      <c r="C22" s="93">
        <v>0</v>
      </c>
      <c r="D22" s="94" t="s">
        <v>100</v>
      </c>
      <c r="E22" s="95"/>
      <c r="F22" s="95"/>
      <c r="G22" s="95"/>
      <c r="H22" s="78"/>
      <c r="I22" s="95"/>
      <c r="J22" s="96"/>
    </row>
    <row r="23" spans="1:10" x14ac:dyDescent="0.25">
      <c r="A23" s="91" t="s">
        <v>87</v>
      </c>
      <c r="B23" s="92" t="s">
        <v>86</v>
      </c>
      <c r="C23" s="97">
        <v>0.1</v>
      </c>
      <c r="D23" s="98"/>
      <c r="F23" s="98"/>
      <c r="G23" s="96"/>
      <c r="H23" s="78"/>
      <c r="I23" s="96"/>
      <c r="J23" s="96"/>
    </row>
    <row r="24" spans="1:10" x14ac:dyDescent="0.25">
      <c r="A24" s="91" t="s">
        <v>89</v>
      </c>
      <c r="B24" s="92" t="s">
        <v>88</v>
      </c>
      <c r="C24" s="93">
        <v>0</v>
      </c>
      <c r="D24" s="94" t="s">
        <v>173</v>
      </c>
      <c r="E24" s="95"/>
      <c r="F24" s="95"/>
      <c r="G24" s="95"/>
      <c r="I24" s="95"/>
      <c r="J24" s="95"/>
    </row>
    <row r="25" spans="1:10" x14ac:dyDescent="0.25">
      <c r="A25" s="91" t="s">
        <v>90</v>
      </c>
      <c r="B25" s="92" t="s">
        <v>92</v>
      </c>
      <c r="C25" s="93">
        <v>0</v>
      </c>
      <c r="D25" s="94" t="s">
        <v>101</v>
      </c>
      <c r="E25" s="95"/>
      <c r="F25" s="95"/>
      <c r="G25" s="95"/>
      <c r="I25" s="95"/>
      <c r="J25" s="95"/>
    </row>
    <row r="26" spans="1:10" x14ac:dyDescent="0.25">
      <c r="H26" s="59"/>
      <c r="I26" s="59"/>
      <c r="J26" s="59"/>
    </row>
    <row r="27" spans="1:10" x14ac:dyDescent="0.25">
      <c r="H27" s="59"/>
      <c r="I27" s="59"/>
      <c r="J27" s="59"/>
    </row>
    <row r="28" spans="1:10" x14ac:dyDescent="0.25">
      <c r="B28" s="222" t="s">
        <v>160</v>
      </c>
      <c r="C28" s="223" t="s">
        <v>165</v>
      </c>
      <c r="H28" s="59"/>
      <c r="I28" s="59"/>
      <c r="J28" s="59"/>
    </row>
    <row r="29" spans="1:10" x14ac:dyDescent="0.25">
      <c r="B29" s="222" t="s">
        <v>161</v>
      </c>
      <c r="C29" s="223" t="s">
        <v>165</v>
      </c>
      <c r="H29" s="59"/>
      <c r="I29" s="59"/>
      <c r="J29" s="59"/>
    </row>
    <row r="30" spans="1:10" x14ac:dyDescent="0.25">
      <c r="H30" s="59"/>
      <c r="I30" s="59"/>
      <c r="J30" s="59"/>
    </row>
    <row r="31" spans="1:10" s="63" customFormat="1" ht="21" x14ac:dyDescent="0.25">
      <c r="A31" s="280" t="s">
        <v>94</v>
      </c>
      <c r="B31" s="280"/>
      <c r="H31" s="67"/>
      <c r="I31" s="67"/>
      <c r="J31" s="67"/>
    </row>
    <row r="32" spans="1:10" x14ac:dyDescent="0.25">
      <c r="H32" s="59"/>
      <c r="I32" s="59"/>
      <c r="J32" s="59"/>
    </row>
    <row r="33" spans="1:10" x14ac:dyDescent="0.25">
      <c r="A33" s="99" t="s">
        <v>147</v>
      </c>
      <c r="B33" s="100" t="str">
        <f>IF(B11="","",B11)</f>
        <v>Châtaignier</v>
      </c>
    </row>
    <row r="34" spans="1:10" x14ac:dyDescent="0.25">
      <c r="A34" s="101"/>
    </row>
    <row r="35" spans="1:10" x14ac:dyDescent="0.25">
      <c r="B35" s="102" t="s">
        <v>66</v>
      </c>
      <c r="C35" s="271" t="s">
        <v>67</v>
      </c>
      <c r="D35" s="271"/>
      <c r="E35" s="264" t="s">
        <v>68</v>
      </c>
      <c r="F35" s="265"/>
      <c r="G35" s="265"/>
      <c r="H35" s="266"/>
      <c r="I35" s="103"/>
      <c r="J35" s="104"/>
    </row>
    <row r="36" spans="1:10" ht="45" x14ac:dyDescent="0.25">
      <c r="A36" s="80" t="s">
        <v>62</v>
      </c>
      <c r="B36" s="80" t="s">
        <v>70</v>
      </c>
      <c r="C36" s="105" t="s">
        <v>69</v>
      </c>
      <c r="D36" s="105" t="s">
        <v>114</v>
      </c>
      <c r="E36" s="80" t="s">
        <v>64</v>
      </c>
      <c r="F36" s="80" t="s">
        <v>157</v>
      </c>
      <c r="G36" s="80" t="s">
        <v>65</v>
      </c>
      <c r="H36" s="80" t="s">
        <v>63</v>
      </c>
      <c r="I36" s="105" t="s">
        <v>84</v>
      </c>
      <c r="J36" s="106"/>
    </row>
    <row r="37" spans="1:10" x14ac:dyDescent="0.25">
      <c r="A37" s="107">
        <v>7</v>
      </c>
      <c r="B37" s="150">
        <v>101.29</v>
      </c>
      <c r="C37" s="150"/>
      <c r="D37" s="150"/>
      <c r="E37" s="108"/>
      <c r="F37" s="108"/>
      <c r="G37" s="108"/>
      <c r="H37" s="108"/>
      <c r="I37" s="109">
        <f>IFERROR(B37/A37,"")</f>
        <v>14.47</v>
      </c>
    </row>
    <row r="38" spans="1:10" x14ac:dyDescent="0.25">
      <c r="A38" s="107">
        <v>8</v>
      </c>
      <c r="B38" s="150">
        <v>115.17</v>
      </c>
      <c r="C38" s="150"/>
      <c r="D38" s="150"/>
      <c r="E38" s="108"/>
      <c r="F38" s="108"/>
      <c r="G38" s="108"/>
      <c r="H38" s="108"/>
      <c r="I38" s="114">
        <f t="shared" ref="I38:I56" si="0">IF(A38&lt;&gt;0,(B38-(B37-D37))/(A38-A37),"")</f>
        <v>13.879999999999995</v>
      </c>
    </row>
    <row r="39" spans="1:10" x14ac:dyDescent="0.25">
      <c r="A39" s="107">
        <v>10</v>
      </c>
      <c r="B39" s="150">
        <v>144.35</v>
      </c>
      <c r="C39" s="150"/>
      <c r="D39" s="150"/>
      <c r="E39" s="108"/>
      <c r="F39" s="108"/>
      <c r="G39" s="108"/>
      <c r="H39" s="108"/>
      <c r="I39" s="114">
        <f t="shared" si="0"/>
        <v>14.589999999999996</v>
      </c>
    </row>
    <row r="40" spans="1:10" x14ac:dyDescent="0.25">
      <c r="A40" s="107">
        <v>15</v>
      </c>
      <c r="B40" s="150">
        <v>223.2</v>
      </c>
      <c r="C40" s="150"/>
      <c r="D40" s="150"/>
      <c r="E40" s="108"/>
      <c r="F40" s="108"/>
      <c r="G40" s="108"/>
      <c r="H40" s="108"/>
      <c r="I40" s="109">
        <f t="shared" si="0"/>
        <v>15.77</v>
      </c>
    </row>
    <row r="41" spans="1:10" x14ac:dyDescent="0.25">
      <c r="A41" s="107">
        <v>18</v>
      </c>
      <c r="B41" s="150">
        <v>306.39</v>
      </c>
      <c r="C41" s="150"/>
      <c r="D41" s="150"/>
      <c r="E41" s="108"/>
      <c r="F41" s="108"/>
      <c r="G41" s="108"/>
      <c r="H41" s="108"/>
      <c r="I41" s="109">
        <f t="shared" si="0"/>
        <v>27.73</v>
      </c>
    </row>
    <row r="42" spans="1:10" x14ac:dyDescent="0.25">
      <c r="A42" s="107">
        <v>20</v>
      </c>
      <c r="B42" s="150">
        <v>330.32</v>
      </c>
      <c r="C42" s="150"/>
      <c r="D42" s="150"/>
      <c r="E42" s="108"/>
      <c r="F42" s="108"/>
      <c r="G42" s="108"/>
      <c r="H42" s="108"/>
      <c r="I42" s="114">
        <f t="shared" si="0"/>
        <v>11.965000000000003</v>
      </c>
    </row>
    <row r="43" spans="1:10" x14ac:dyDescent="0.25">
      <c r="A43" s="107">
        <v>25</v>
      </c>
      <c r="B43" s="150">
        <v>390.16</v>
      </c>
      <c r="C43" s="150">
        <v>1</v>
      </c>
      <c r="D43" s="150">
        <f>B43</f>
        <v>390.16</v>
      </c>
      <c r="E43" s="108"/>
      <c r="F43" s="108"/>
      <c r="G43" s="108"/>
      <c r="H43" s="108"/>
      <c r="I43" s="114">
        <f t="shared" si="0"/>
        <v>11.968000000000007</v>
      </c>
    </row>
    <row r="44" spans="1:10" x14ac:dyDescent="0.25">
      <c r="A44" s="107"/>
      <c r="B44" s="150"/>
      <c r="C44" s="150"/>
      <c r="D44" s="150"/>
      <c r="E44" s="108"/>
      <c r="F44" s="108"/>
      <c r="G44" s="108"/>
      <c r="H44" s="108"/>
      <c r="I44" s="109" t="str">
        <f t="shared" si="0"/>
        <v/>
      </c>
    </row>
    <row r="45" spans="1:10" x14ac:dyDescent="0.25">
      <c r="A45" s="107"/>
      <c r="B45" s="150"/>
      <c r="C45" s="150"/>
      <c r="D45" s="150"/>
      <c r="E45" s="108"/>
      <c r="F45" s="108"/>
      <c r="G45" s="108"/>
      <c r="H45" s="108"/>
      <c r="I45" s="109" t="str">
        <f t="shared" si="0"/>
        <v/>
      </c>
    </row>
    <row r="46" spans="1:10" x14ac:dyDescent="0.25">
      <c r="A46" s="107"/>
      <c r="B46" s="150"/>
      <c r="C46" s="150"/>
      <c r="D46" s="150"/>
      <c r="E46" s="108"/>
      <c r="F46" s="108"/>
      <c r="G46" s="108"/>
      <c r="H46" s="108"/>
      <c r="I46" s="109" t="str">
        <f t="shared" si="0"/>
        <v/>
      </c>
    </row>
    <row r="47" spans="1:10" x14ac:dyDescent="0.25">
      <c r="A47" s="107"/>
      <c r="B47" s="150"/>
      <c r="C47" s="150"/>
      <c r="D47" s="150"/>
      <c r="E47" s="108"/>
      <c r="F47" s="108"/>
      <c r="G47" s="108"/>
      <c r="H47" s="108"/>
      <c r="I47" s="109" t="str">
        <f t="shared" si="0"/>
        <v/>
      </c>
    </row>
    <row r="48" spans="1:10" x14ac:dyDescent="0.25">
      <c r="A48" s="107"/>
      <c r="B48" s="150"/>
      <c r="C48" s="150"/>
      <c r="D48" s="150"/>
      <c r="E48" s="108"/>
      <c r="F48" s="108"/>
      <c r="G48" s="108"/>
      <c r="H48" s="108"/>
      <c r="I48" s="109" t="str">
        <f t="shared" si="0"/>
        <v/>
      </c>
    </row>
    <row r="49" spans="1:10" x14ac:dyDescent="0.25">
      <c r="A49" s="107"/>
      <c r="B49" s="150"/>
      <c r="C49" s="150"/>
      <c r="D49" s="150"/>
      <c r="E49" s="111"/>
      <c r="F49" s="111"/>
      <c r="G49" s="111"/>
      <c r="H49" s="111"/>
      <c r="I49" s="109" t="str">
        <f t="shared" si="0"/>
        <v/>
      </c>
    </row>
    <row r="50" spans="1:10" x14ac:dyDescent="0.25">
      <c r="A50" s="107"/>
      <c r="B50" s="150"/>
      <c r="C50" s="150"/>
      <c r="D50" s="150"/>
      <c r="E50" s="111"/>
      <c r="F50" s="111"/>
      <c r="G50" s="111"/>
      <c r="H50" s="111"/>
      <c r="I50" s="109" t="str">
        <f t="shared" si="0"/>
        <v/>
      </c>
    </row>
    <row r="51" spans="1:10" x14ac:dyDescent="0.25">
      <c r="A51" s="110"/>
      <c r="B51" s="110"/>
      <c r="C51" s="110"/>
      <c r="D51" s="110"/>
      <c r="E51" s="111"/>
      <c r="F51" s="111"/>
      <c r="G51" s="111"/>
      <c r="H51" s="111"/>
      <c r="I51" s="109" t="str">
        <f t="shared" si="0"/>
        <v/>
      </c>
    </row>
    <row r="52" spans="1:10" x14ac:dyDescent="0.25">
      <c r="A52" s="110"/>
      <c r="B52" s="110"/>
      <c r="C52" s="110"/>
      <c r="D52" s="110"/>
      <c r="E52" s="111"/>
      <c r="F52" s="111"/>
      <c r="G52" s="111"/>
      <c r="H52" s="111"/>
      <c r="I52" s="109" t="str">
        <f t="shared" si="0"/>
        <v/>
      </c>
    </row>
    <row r="53" spans="1:10" x14ac:dyDescent="0.25">
      <c r="A53" s="110"/>
      <c r="B53" s="110"/>
      <c r="C53" s="110"/>
      <c r="D53" s="110"/>
      <c r="E53" s="111"/>
      <c r="F53" s="111"/>
      <c r="G53" s="111"/>
      <c r="H53" s="111"/>
      <c r="I53" s="109" t="str">
        <f t="shared" si="0"/>
        <v/>
      </c>
    </row>
    <row r="54" spans="1:10" x14ac:dyDescent="0.25">
      <c r="A54" s="110"/>
      <c r="B54" s="110"/>
      <c r="C54" s="110"/>
      <c r="D54" s="110"/>
      <c r="E54" s="111"/>
      <c r="F54" s="111"/>
      <c r="G54" s="111"/>
      <c r="H54" s="111"/>
      <c r="I54" s="109" t="str">
        <f t="shared" si="0"/>
        <v/>
      </c>
    </row>
    <row r="55" spans="1:10" x14ac:dyDescent="0.25">
      <c r="A55" s="110"/>
      <c r="B55" s="110"/>
      <c r="C55" s="110"/>
      <c r="D55" s="110"/>
      <c r="E55" s="111"/>
      <c r="F55" s="111"/>
      <c r="G55" s="111"/>
      <c r="H55" s="111"/>
      <c r="I55" s="109" t="str">
        <f t="shared" si="0"/>
        <v/>
      </c>
    </row>
    <row r="56" spans="1:10" x14ac:dyDescent="0.25">
      <c r="A56" s="110"/>
      <c r="B56" s="110"/>
      <c r="C56" s="110"/>
      <c r="D56" s="110"/>
      <c r="E56" s="111"/>
      <c r="F56" s="111"/>
      <c r="G56" s="111"/>
      <c r="H56" s="111"/>
      <c r="I56" s="109" t="str">
        <f t="shared" si="0"/>
        <v/>
      </c>
    </row>
    <row r="59" spans="1:10" x14ac:dyDescent="0.25">
      <c r="A59" s="99" t="s">
        <v>140</v>
      </c>
      <c r="B59" s="112" t="str">
        <f>IF(B11="","",B11)</f>
        <v>Châtaignier</v>
      </c>
    </row>
    <row r="60" spans="1:10" x14ac:dyDescent="0.25">
      <c r="A60" s="101"/>
      <c r="B60" s="113"/>
    </row>
    <row r="61" spans="1:10" x14ac:dyDescent="0.25">
      <c r="B61" s="102" t="s">
        <v>66</v>
      </c>
      <c r="C61" s="271" t="s">
        <v>67</v>
      </c>
      <c r="D61" s="271"/>
      <c r="E61" s="264" t="s">
        <v>68</v>
      </c>
      <c r="F61" s="265"/>
      <c r="G61" s="265"/>
      <c r="H61" s="266"/>
      <c r="I61" s="103"/>
      <c r="J61" s="104"/>
    </row>
    <row r="62" spans="1:10" ht="45" x14ac:dyDescent="0.25">
      <c r="A62" s="80" t="s">
        <v>62</v>
      </c>
      <c r="B62" s="80" t="s">
        <v>70</v>
      </c>
      <c r="C62" s="105" t="s">
        <v>69</v>
      </c>
      <c r="D62" s="105" t="s">
        <v>114</v>
      </c>
      <c r="E62" s="80" t="s">
        <v>64</v>
      </c>
      <c r="F62" s="80" t="s">
        <v>157</v>
      </c>
      <c r="G62" s="80" t="s">
        <v>65</v>
      </c>
      <c r="H62" s="80" t="s">
        <v>63</v>
      </c>
      <c r="I62" s="105" t="s">
        <v>84</v>
      </c>
      <c r="J62" s="106"/>
    </row>
    <row r="63" spans="1:10" x14ac:dyDescent="0.25">
      <c r="A63" s="110">
        <v>8</v>
      </c>
      <c r="B63" s="110">
        <v>115.17</v>
      </c>
      <c r="C63" s="110"/>
      <c r="D63" s="110"/>
      <c r="E63" s="111"/>
      <c r="F63" s="111"/>
      <c r="G63" s="111"/>
      <c r="H63" s="111"/>
      <c r="I63" s="114">
        <f>IFERROR(B63/A63,"")</f>
        <v>14.39625</v>
      </c>
    </row>
    <row r="64" spans="1:10" x14ac:dyDescent="0.25">
      <c r="A64" s="110">
        <v>10</v>
      </c>
      <c r="B64" s="110">
        <v>151.56</v>
      </c>
      <c r="C64" s="110"/>
      <c r="D64" s="110"/>
      <c r="E64" s="111"/>
      <c r="F64" s="111"/>
      <c r="G64" s="111"/>
      <c r="H64" s="111"/>
      <c r="I64" s="109">
        <f t="shared" ref="I64:I82" si="1">IF(A64&lt;&gt;0,(B64-(B63-D63))/(A64-A63),"")</f>
        <v>18.195</v>
      </c>
    </row>
    <row r="65" spans="1:9" x14ac:dyDescent="0.25">
      <c r="A65" s="110">
        <v>18</v>
      </c>
      <c r="B65" s="110">
        <v>265.61</v>
      </c>
      <c r="C65" s="110"/>
      <c r="D65" s="110"/>
      <c r="E65" s="111"/>
      <c r="F65" s="111"/>
      <c r="G65" s="111"/>
      <c r="H65" s="111"/>
      <c r="I65" s="109">
        <f t="shared" si="1"/>
        <v>14.256250000000001</v>
      </c>
    </row>
    <row r="66" spans="1:9" x14ac:dyDescent="0.25">
      <c r="A66" s="110">
        <v>20</v>
      </c>
      <c r="B66" s="110">
        <v>330.32</v>
      </c>
      <c r="C66" s="110"/>
      <c r="D66" s="110"/>
      <c r="E66" s="111"/>
      <c r="F66" s="111"/>
      <c r="G66" s="111"/>
      <c r="H66" s="111"/>
      <c r="I66" s="109">
        <f t="shared" si="1"/>
        <v>32.35499999999999</v>
      </c>
    </row>
    <row r="67" spans="1:9" x14ac:dyDescent="0.25">
      <c r="A67" s="110">
        <v>25</v>
      </c>
      <c r="B67" s="110">
        <v>390.16</v>
      </c>
      <c r="C67" s="110">
        <v>1</v>
      </c>
      <c r="D67" s="110">
        <f>265.61-127.35+194.17-126.64</f>
        <v>205.79000000000002</v>
      </c>
      <c r="E67" s="111"/>
      <c r="F67" s="111"/>
      <c r="G67" s="111"/>
      <c r="H67" s="111"/>
      <c r="I67" s="109">
        <f t="shared" si="1"/>
        <v>11.968000000000007</v>
      </c>
    </row>
    <row r="68" spans="1:9" x14ac:dyDescent="0.25">
      <c r="A68" s="110">
        <v>33</v>
      </c>
      <c r="B68" s="110">
        <v>203.45</v>
      </c>
      <c r="C68" s="110"/>
      <c r="D68" s="110"/>
      <c r="E68" s="111"/>
      <c r="F68" s="111"/>
      <c r="G68" s="111"/>
      <c r="H68" s="111"/>
      <c r="I68" s="109">
        <f t="shared" si="1"/>
        <v>2.384999999999998</v>
      </c>
    </row>
    <row r="69" spans="1:9" x14ac:dyDescent="0.25">
      <c r="A69" s="110">
        <v>40</v>
      </c>
      <c r="B69" s="110">
        <v>275.68</v>
      </c>
      <c r="C69" s="110"/>
      <c r="D69" s="110"/>
      <c r="E69" s="111"/>
      <c r="F69" s="111"/>
      <c r="G69" s="111"/>
      <c r="H69" s="111"/>
      <c r="I69" s="109">
        <f t="shared" si="1"/>
        <v>10.318571428571431</v>
      </c>
    </row>
    <row r="70" spans="1:9" x14ac:dyDescent="0.25">
      <c r="A70" s="110">
        <v>50</v>
      </c>
      <c r="B70" s="110">
        <v>362.03</v>
      </c>
      <c r="C70" s="110">
        <v>2</v>
      </c>
      <c r="D70" s="110">
        <f>B70</f>
        <v>362.03</v>
      </c>
      <c r="E70" s="111"/>
      <c r="F70" s="111"/>
      <c r="G70" s="111"/>
      <c r="H70" s="111"/>
      <c r="I70" s="109">
        <f t="shared" si="1"/>
        <v>8.6349999999999962</v>
      </c>
    </row>
    <row r="71" spans="1:9" x14ac:dyDescent="0.25">
      <c r="A71" s="110"/>
      <c r="B71" s="110"/>
      <c r="C71" s="110"/>
      <c r="D71" s="110"/>
      <c r="E71" s="111"/>
      <c r="F71" s="111"/>
      <c r="G71" s="111"/>
      <c r="H71" s="111"/>
      <c r="I71" s="109" t="str">
        <f t="shared" si="1"/>
        <v/>
      </c>
    </row>
    <row r="72" spans="1:9" x14ac:dyDescent="0.25">
      <c r="A72" s="110"/>
      <c r="B72" s="110"/>
      <c r="C72" s="110"/>
      <c r="D72" s="110"/>
      <c r="E72" s="111"/>
      <c r="F72" s="111"/>
      <c r="G72" s="111"/>
      <c r="H72" s="111"/>
      <c r="I72" s="109" t="str">
        <f t="shared" si="1"/>
        <v/>
      </c>
    </row>
    <row r="73" spans="1:9" x14ac:dyDescent="0.25">
      <c r="A73" s="110"/>
      <c r="B73" s="110"/>
      <c r="C73" s="110"/>
      <c r="D73" s="110"/>
      <c r="E73" s="111"/>
      <c r="F73" s="111"/>
      <c r="G73" s="111"/>
      <c r="H73" s="111"/>
      <c r="I73" s="109" t="str">
        <f t="shared" si="1"/>
        <v/>
      </c>
    </row>
    <row r="74" spans="1:9" x14ac:dyDescent="0.25">
      <c r="A74" s="110"/>
      <c r="B74" s="110"/>
      <c r="C74" s="110"/>
      <c r="D74" s="110"/>
      <c r="E74" s="111"/>
      <c r="F74" s="111"/>
      <c r="G74" s="111"/>
      <c r="H74" s="111"/>
      <c r="I74" s="109" t="str">
        <f t="shared" si="1"/>
        <v/>
      </c>
    </row>
    <row r="75" spans="1:9" x14ac:dyDescent="0.25">
      <c r="A75" s="110"/>
      <c r="B75" s="110"/>
      <c r="C75" s="110"/>
      <c r="D75" s="110"/>
      <c r="E75" s="111"/>
      <c r="F75" s="111"/>
      <c r="G75" s="111"/>
      <c r="H75" s="111"/>
      <c r="I75" s="109" t="str">
        <f t="shared" si="1"/>
        <v/>
      </c>
    </row>
    <row r="76" spans="1:9" x14ac:dyDescent="0.25">
      <c r="A76" s="110"/>
      <c r="B76" s="110"/>
      <c r="C76" s="110"/>
      <c r="D76" s="110"/>
      <c r="E76" s="111"/>
      <c r="F76" s="111"/>
      <c r="G76" s="111"/>
      <c r="H76" s="111"/>
      <c r="I76" s="109" t="str">
        <f t="shared" si="1"/>
        <v/>
      </c>
    </row>
    <row r="77" spans="1:9" x14ac:dyDescent="0.25">
      <c r="A77" s="110"/>
      <c r="B77" s="110"/>
      <c r="C77" s="110"/>
      <c r="D77" s="110"/>
      <c r="E77" s="111"/>
      <c r="F77" s="111"/>
      <c r="G77" s="111"/>
      <c r="H77" s="111"/>
      <c r="I77" s="109" t="str">
        <f t="shared" si="1"/>
        <v/>
      </c>
    </row>
    <row r="78" spans="1:9" x14ac:dyDescent="0.25">
      <c r="A78" s="110"/>
      <c r="B78" s="110"/>
      <c r="C78" s="110"/>
      <c r="D78" s="110"/>
      <c r="E78" s="111"/>
      <c r="F78" s="111"/>
      <c r="G78" s="111"/>
      <c r="H78" s="111"/>
      <c r="I78" s="109" t="str">
        <f t="shared" si="1"/>
        <v/>
      </c>
    </row>
    <row r="79" spans="1:9" x14ac:dyDescent="0.25">
      <c r="A79" s="110"/>
      <c r="B79" s="110"/>
      <c r="C79" s="110"/>
      <c r="D79" s="110"/>
      <c r="E79" s="111"/>
      <c r="F79" s="111"/>
      <c r="G79" s="111"/>
      <c r="H79" s="111"/>
      <c r="I79" s="109" t="str">
        <f t="shared" si="1"/>
        <v/>
      </c>
    </row>
    <row r="80" spans="1:9" x14ac:dyDescent="0.25">
      <c r="A80" s="110"/>
      <c r="B80" s="110"/>
      <c r="C80" s="110"/>
      <c r="D80" s="110"/>
      <c r="E80" s="111"/>
      <c r="F80" s="111"/>
      <c r="G80" s="111"/>
      <c r="H80" s="111"/>
      <c r="I80" s="109" t="str">
        <f t="shared" si="1"/>
        <v/>
      </c>
    </row>
    <row r="81" spans="1:9" x14ac:dyDescent="0.25">
      <c r="A81" s="110"/>
      <c r="B81" s="110"/>
      <c r="C81" s="110"/>
      <c r="D81" s="110"/>
      <c r="E81" s="111"/>
      <c r="F81" s="111"/>
      <c r="G81" s="111"/>
      <c r="H81" s="111"/>
      <c r="I81" s="109" t="str">
        <f t="shared" si="1"/>
        <v/>
      </c>
    </row>
    <row r="82" spans="1:9" x14ac:dyDescent="0.25">
      <c r="A82" s="110"/>
      <c r="B82" s="110"/>
      <c r="C82" s="110"/>
      <c r="D82" s="110"/>
      <c r="E82" s="111"/>
      <c r="F82" s="111"/>
      <c r="G82" s="111"/>
      <c r="H82" s="111"/>
      <c r="I82" s="109" t="str">
        <f t="shared" si="1"/>
        <v/>
      </c>
    </row>
    <row r="85" spans="1:9" x14ac:dyDescent="0.25">
      <c r="A85" s="99" t="s">
        <v>141</v>
      </c>
      <c r="B85" s="112" t="str">
        <f>IF(B13="","",B13)</f>
        <v/>
      </c>
    </row>
    <row r="86" spans="1:9" x14ac:dyDescent="0.25">
      <c r="A86" s="101"/>
      <c r="B86" s="113"/>
    </row>
    <row r="87" spans="1:9" x14ac:dyDescent="0.25">
      <c r="B87" s="102" t="s">
        <v>66</v>
      </c>
      <c r="C87" s="271" t="s">
        <v>67</v>
      </c>
      <c r="D87" s="271"/>
      <c r="E87" s="264" t="s">
        <v>68</v>
      </c>
      <c r="F87" s="265"/>
      <c r="G87" s="265"/>
      <c r="H87" s="266"/>
      <c r="I87" s="103"/>
    </row>
    <row r="88" spans="1:9" ht="45" x14ac:dyDescent="0.25">
      <c r="A88" s="80" t="s">
        <v>62</v>
      </c>
      <c r="B88" s="80" t="s">
        <v>70</v>
      </c>
      <c r="C88" s="105" t="s">
        <v>69</v>
      </c>
      <c r="D88" s="105" t="s">
        <v>114</v>
      </c>
      <c r="E88" s="80" t="s">
        <v>64</v>
      </c>
      <c r="F88" s="80" t="s">
        <v>157</v>
      </c>
      <c r="G88" s="80" t="s">
        <v>65</v>
      </c>
      <c r="H88" s="80" t="s">
        <v>63</v>
      </c>
      <c r="I88" s="105" t="s">
        <v>84</v>
      </c>
    </row>
    <row r="89" spans="1:9" x14ac:dyDescent="0.25">
      <c r="A89" s="153"/>
      <c r="B89" s="153"/>
      <c r="C89" s="153"/>
      <c r="D89" s="153"/>
      <c r="E89" s="154"/>
      <c r="F89" s="154"/>
      <c r="G89" s="154"/>
      <c r="H89" s="154"/>
      <c r="I89" s="174" t="str">
        <f>IFERROR(B89/A89,"")</f>
        <v/>
      </c>
    </row>
    <row r="90" spans="1:9" x14ac:dyDescent="0.25">
      <c r="A90" s="153"/>
      <c r="B90" s="153"/>
      <c r="C90" s="153"/>
      <c r="D90" s="153"/>
      <c r="E90" s="154"/>
      <c r="F90" s="154"/>
      <c r="G90" s="154"/>
      <c r="H90" s="154"/>
      <c r="I90" s="109" t="str">
        <f t="shared" ref="I90:I108" si="2">IF(A90&lt;&gt;0,(B90-(B89-D89))/(A90-A89),"")</f>
        <v/>
      </c>
    </row>
    <row r="91" spans="1:9" x14ac:dyDescent="0.25">
      <c r="A91" s="153"/>
      <c r="B91" s="153"/>
      <c r="C91" s="153"/>
      <c r="D91" s="153"/>
      <c r="E91" s="154"/>
      <c r="F91" s="154"/>
      <c r="G91" s="154"/>
      <c r="H91" s="154"/>
      <c r="I91" s="109" t="str">
        <f t="shared" si="2"/>
        <v/>
      </c>
    </row>
    <row r="92" spans="1:9" x14ac:dyDescent="0.25">
      <c r="A92" s="153"/>
      <c r="B92" s="153"/>
      <c r="C92" s="153"/>
      <c r="D92" s="153"/>
      <c r="E92" s="154"/>
      <c r="F92" s="154"/>
      <c r="G92" s="154"/>
      <c r="H92" s="154"/>
      <c r="I92" s="109" t="str">
        <f t="shared" si="2"/>
        <v/>
      </c>
    </row>
    <row r="93" spans="1:9" x14ac:dyDescent="0.25">
      <c r="A93" s="153"/>
      <c r="B93" s="153"/>
      <c r="C93" s="153"/>
      <c r="D93" s="153"/>
      <c r="E93" s="154"/>
      <c r="F93" s="154"/>
      <c r="G93" s="154"/>
      <c r="H93" s="154"/>
      <c r="I93" s="109" t="str">
        <f t="shared" si="2"/>
        <v/>
      </c>
    </row>
    <row r="94" spans="1:9" x14ac:dyDescent="0.25">
      <c r="A94" s="153"/>
      <c r="B94" s="153"/>
      <c r="C94" s="153"/>
      <c r="D94" s="153"/>
      <c r="E94" s="154"/>
      <c r="F94" s="154"/>
      <c r="G94" s="154"/>
      <c r="H94" s="154"/>
      <c r="I94" s="109" t="str">
        <f t="shared" si="2"/>
        <v/>
      </c>
    </row>
    <row r="95" spans="1:9" x14ac:dyDescent="0.25">
      <c r="A95" s="153"/>
      <c r="B95" s="153"/>
      <c r="C95" s="153"/>
      <c r="D95" s="153"/>
      <c r="E95" s="154"/>
      <c r="F95" s="154"/>
      <c r="G95" s="154"/>
      <c r="H95" s="154"/>
      <c r="I95" s="109" t="str">
        <f t="shared" si="2"/>
        <v/>
      </c>
    </row>
    <row r="96" spans="1:9" x14ac:dyDescent="0.25">
      <c r="A96" s="153"/>
      <c r="B96" s="153"/>
      <c r="C96" s="153"/>
      <c r="D96" s="153"/>
      <c r="E96" s="154"/>
      <c r="F96" s="154"/>
      <c r="G96" s="154"/>
      <c r="H96" s="154"/>
      <c r="I96" s="109" t="str">
        <f t="shared" si="2"/>
        <v/>
      </c>
    </row>
    <row r="97" spans="1:9" x14ac:dyDescent="0.25">
      <c r="A97" s="153"/>
      <c r="B97" s="153"/>
      <c r="C97" s="153"/>
      <c r="D97" s="153"/>
      <c r="E97" s="154"/>
      <c r="F97" s="154"/>
      <c r="G97" s="154"/>
      <c r="H97" s="154"/>
      <c r="I97" s="109" t="str">
        <f t="shared" si="2"/>
        <v/>
      </c>
    </row>
    <row r="98" spans="1:9" x14ac:dyDescent="0.25">
      <c r="A98" s="153"/>
      <c r="B98" s="153"/>
      <c r="C98" s="153"/>
      <c r="D98" s="153"/>
      <c r="E98" s="154"/>
      <c r="F98" s="154"/>
      <c r="G98" s="154"/>
      <c r="H98" s="154"/>
      <c r="I98" s="109" t="str">
        <f t="shared" si="2"/>
        <v/>
      </c>
    </row>
    <row r="99" spans="1:9" x14ac:dyDescent="0.25">
      <c r="A99" s="153"/>
      <c r="B99" s="153"/>
      <c r="C99" s="153"/>
      <c r="D99" s="153"/>
      <c r="E99" s="154"/>
      <c r="F99" s="154"/>
      <c r="G99" s="154"/>
      <c r="H99" s="154"/>
      <c r="I99" s="109" t="str">
        <f t="shared" si="2"/>
        <v/>
      </c>
    </row>
    <row r="100" spans="1:9" x14ac:dyDescent="0.25">
      <c r="A100" s="153"/>
      <c r="B100" s="153"/>
      <c r="C100" s="153"/>
      <c r="D100" s="153"/>
      <c r="E100" s="154"/>
      <c r="F100" s="154"/>
      <c r="G100" s="154"/>
      <c r="H100" s="154"/>
      <c r="I100" s="109" t="str">
        <f t="shared" si="2"/>
        <v/>
      </c>
    </row>
    <row r="101" spans="1:9" x14ac:dyDescent="0.25">
      <c r="A101" s="150"/>
      <c r="B101" s="150"/>
      <c r="C101" s="150"/>
      <c r="D101" s="150"/>
      <c r="E101" s="155"/>
      <c r="F101" s="155"/>
      <c r="G101" s="155"/>
      <c r="H101" s="155"/>
      <c r="I101" s="109" t="str">
        <f t="shared" si="2"/>
        <v/>
      </c>
    </row>
    <row r="102" spans="1:9" x14ac:dyDescent="0.25">
      <c r="A102" s="150"/>
      <c r="B102" s="150"/>
      <c r="C102" s="150"/>
      <c r="D102" s="150"/>
      <c r="E102" s="155"/>
      <c r="F102" s="155"/>
      <c r="G102" s="155"/>
      <c r="H102" s="155"/>
      <c r="I102" s="109" t="str">
        <f t="shared" si="2"/>
        <v/>
      </c>
    </row>
    <row r="103" spans="1:9" x14ac:dyDescent="0.25">
      <c r="A103" s="110"/>
      <c r="B103" s="110"/>
      <c r="C103" s="110"/>
      <c r="D103" s="110"/>
      <c r="E103" s="115"/>
      <c r="F103" s="115"/>
      <c r="G103" s="115"/>
      <c r="H103" s="115"/>
      <c r="I103" s="109" t="str">
        <f t="shared" si="2"/>
        <v/>
      </c>
    </row>
    <row r="104" spans="1:9" x14ac:dyDescent="0.25">
      <c r="A104" s="110"/>
      <c r="B104" s="110"/>
      <c r="C104" s="110"/>
      <c r="D104" s="110"/>
      <c r="E104" s="115"/>
      <c r="F104" s="115"/>
      <c r="G104" s="115"/>
      <c r="H104" s="115"/>
      <c r="I104" s="109" t="str">
        <f t="shared" si="2"/>
        <v/>
      </c>
    </row>
    <row r="105" spans="1:9" x14ac:dyDescent="0.25">
      <c r="A105" s="110"/>
      <c r="B105" s="110"/>
      <c r="C105" s="110"/>
      <c r="D105" s="110"/>
      <c r="E105" s="115"/>
      <c r="F105" s="115"/>
      <c r="G105" s="115"/>
      <c r="H105" s="115"/>
      <c r="I105" s="109" t="str">
        <f t="shared" si="2"/>
        <v/>
      </c>
    </row>
    <row r="106" spans="1:9" x14ac:dyDescent="0.25">
      <c r="A106" s="110"/>
      <c r="B106" s="110"/>
      <c r="C106" s="110"/>
      <c r="D106" s="110"/>
      <c r="E106" s="115"/>
      <c r="F106" s="115"/>
      <c r="G106" s="115"/>
      <c r="H106" s="115"/>
      <c r="I106" s="109" t="str">
        <f t="shared" si="2"/>
        <v/>
      </c>
    </row>
    <row r="107" spans="1:9" x14ac:dyDescent="0.25">
      <c r="A107" s="110"/>
      <c r="B107" s="110"/>
      <c r="C107" s="110"/>
      <c r="D107" s="110"/>
      <c r="E107" s="115"/>
      <c r="F107" s="115"/>
      <c r="G107" s="115"/>
      <c r="H107" s="115"/>
      <c r="I107" s="109" t="str">
        <f t="shared" si="2"/>
        <v/>
      </c>
    </row>
    <row r="108" spans="1:9" x14ac:dyDescent="0.25">
      <c r="A108" s="110"/>
      <c r="B108" s="110"/>
      <c r="C108" s="110"/>
      <c r="D108" s="110"/>
      <c r="E108" s="115"/>
      <c r="F108" s="115"/>
      <c r="G108" s="115"/>
      <c r="H108" s="115"/>
      <c r="I108" s="109" t="str">
        <f t="shared" si="2"/>
        <v/>
      </c>
    </row>
    <row r="111" spans="1:9" x14ac:dyDescent="0.25">
      <c r="A111" s="99" t="s">
        <v>142</v>
      </c>
      <c r="B111" s="112" t="str">
        <f>IF(B13="","",B13)</f>
        <v/>
      </c>
    </row>
    <row r="112" spans="1:9" x14ac:dyDescent="0.25">
      <c r="A112" s="101"/>
      <c r="B112" s="113"/>
    </row>
    <row r="113" spans="1:9" x14ac:dyDescent="0.25">
      <c r="B113" s="102" t="s">
        <v>66</v>
      </c>
      <c r="C113" s="271" t="s">
        <v>67</v>
      </c>
      <c r="D113" s="271"/>
      <c r="E113" s="264" t="s">
        <v>68</v>
      </c>
      <c r="F113" s="265"/>
      <c r="G113" s="265"/>
      <c r="H113" s="266"/>
      <c r="I113" s="103"/>
    </row>
    <row r="114" spans="1:9" ht="45" x14ac:dyDescent="0.25">
      <c r="A114" s="80" t="s">
        <v>62</v>
      </c>
      <c r="B114" s="80" t="s">
        <v>70</v>
      </c>
      <c r="C114" s="105" t="s">
        <v>69</v>
      </c>
      <c r="D114" s="105" t="s">
        <v>114</v>
      </c>
      <c r="E114" s="80" t="s">
        <v>64</v>
      </c>
      <c r="F114" s="80" t="s">
        <v>157</v>
      </c>
      <c r="G114" s="80" t="s">
        <v>65</v>
      </c>
      <c r="H114" s="80" t="s">
        <v>63</v>
      </c>
      <c r="I114" s="105" t="s">
        <v>84</v>
      </c>
    </row>
    <row r="115" spans="1:9" x14ac:dyDescent="0.25">
      <c r="A115" s="153"/>
      <c r="B115" s="153"/>
      <c r="C115" s="153"/>
      <c r="D115" s="153"/>
      <c r="E115" s="154"/>
      <c r="F115" s="154"/>
      <c r="G115" s="154"/>
      <c r="H115" s="154"/>
      <c r="I115" s="109" t="str">
        <f>IFERROR(B115/A115,"")</f>
        <v/>
      </c>
    </row>
    <row r="116" spans="1:9" x14ac:dyDescent="0.25">
      <c r="A116" s="153"/>
      <c r="B116" s="153"/>
      <c r="C116" s="153"/>
      <c r="D116" s="153"/>
      <c r="E116" s="154"/>
      <c r="F116" s="154"/>
      <c r="G116" s="154"/>
      <c r="H116" s="154"/>
      <c r="I116" s="109" t="str">
        <f t="shared" ref="I116:I134" si="3">IF(A116&lt;&gt;0,(B116-(B115-D115))/(A116-A115),"")</f>
        <v/>
      </c>
    </row>
    <row r="117" spans="1:9" x14ac:dyDescent="0.25">
      <c r="A117" s="153"/>
      <c r="B117" s="153"/>
      <c r="C117" s="153"/>
      <c r="D117" s="153"/>
      <c r="E117" s="154"/>
      <c r="F117" s="154"/>
      <c r="G117" s="154"/>
      <c r="H117" s="154"/>
      <c r="I117" s="109" t="str">
        <f t="shared" si="3"/>
        <v/>
      </c>
    </row>
    <row r="118" spans="1:9" x14ac:dyDescent="0.25">
      <c r="A118" s="153"/>
      <c r="B118" s="153"/>
      <c r="C118" s="153"/>
      <c r="D118" s="153"/>
      <c r="E118" s="154"/>
      <c r="F118" s="154"/>
      <c r="G118" s="154"/>
      <c r="H118" s="154"/>
      <c r="I118" s="109" t="str">
        <f t="shared" si="3"/>
        <v/>
      </c>
    </row>
    <row r="119" spans="1:9" x14ac:dyDescent="0.25">
      <c r="A119" s="153"/>
      <c r="B119" s="153"/>
      <c r="C119" s="153"/>
      <c r="D119" s="153"/>
      <c r="E119" s="154"/>
      <c r="F119" s="154"/>
      <c r="G119" s="154"/>
      <c r="H119" s="154"/>
      <c r="I119" s="109" t="str">
        <f t="shared" si="3"/>
        <v/>
      </c>
    </row>
    <row r="120" spans="1:9" x14ac:dyDescent="0.25">
      <c r="A120" s="153"/>
      <c r="B120" s="153"/>
      <c r="C120" s="153"/>
      <c r="D120" s="153"/>
      <c r="E120" s="154"/>
      <c r="F120" s="154"/>
      <c r="G120" s="154"/>
      <c r="H120" s="154"/>
      <c r="I120" s="109" t="str">
        <f t="shared" si="3"/>
        <v/>
      </c>
    </row>
    <row r="121" spans="1:9" x14ac:dyDescent="0.25">
      <c r="A121" s="153"/>
      <c r="B121" s="153"/>
      <c r="C121" s="153"/>
      <c r="D121" s="153"/>
      <c r="E121" s="154"/>
      <c r="F121" s="154"/>
      <c r="G121" s="154"/>
      <c r="H121" s="154"/>
      <c r="I121" s="109" t="str">
        <f t="shared" si="3"/>
        <v/>
      </c>
    </row>
    <row r="122" spans="1:9" x14ac:dyDescent="0.25">
      <c r="A122" s="153"/>
      <c r="B122" s="153"/>
      <c r="C122" s="153"/>
      <c r="D122" s="153"/>
      <c r="E122" s="154"/>
      <c r="F122" s="154"/>
      <c r="G122" s="154"/>
      <c r="H122" s="154"/>
      <c r="I122" s="109" t="str">
        <f t="shared" si="3"/>
        <v/>
      </c>
    </row>
    <row r="123" spans="1:9" x14ac:dyDescent="0.25">
      <c r="A123" s="153"/>
      <c r="B123" s="153"/>
      <c r="C123" s="153"/>
      <c r="D123" s="153"/>
      <c r="E123" s="154"/>
      <c r="F123" s="154"/>
      <c r="G123" s="154"/>
      <c r="H123" s="154"/>
      <c r="I123" s="109" t="str">
        <f t="shared" si="3"/>
        <v/>
      </c>
    </row>
    <row r="124" spans="1:9" x14ac:dyDescent="0.25">
      <c r="A124" s="153"/>
      <c r="B124" s="153"/>
      <c r="C124" s="153"/>
      <c r="D124" s="153"/>
      <c r="E124" s="154"/>
      <c r="F124" s="154"/>
      <c r="G124" s="154"/>
      <c r="H124" s="154"/>
      <c r="I124" s="109" t="str">
        <f t="shared" si="3"/>
        <v/>
      </c>
    </row>
    <row r="125" spans="1:9" x14ac:dyDescent="0.25">
      <c r="A125" s="153"/>
      <c r="B125" s="153"/>
      <c r="C125" s="153"/>
      <c r="D125" s="153"/>
      <c r="E125" s="154"/>
      <c r="F125" s="154"/>
      <c r="G125" s="154"/>
      <c r="H125" s="154"/>
      <c r="I125" s="109" t="str">
        <f t="shared" si="3"/>
        <v/>
      </c>
    </row>
    <row r="126" spans="1:9" x14ac:dyDescent="0.25">
      <c r="A126" s="153"/>
      <c r="B126" s="153"/>
      <c r="C126" s="153"/>
      <c r="D126" s="153"/>
      <c r="E126" s="154"/>
      <c r="F126" s="154"/>
      <c r="G126" s="154"/>
      <c r="H126" s="154"/>
      <c r="I126" s="109" t="str">
        <f t="shared" si="3"/>
        <v/>
      </c>
    </row>
    <row r="127" spans="1:9" x14ac:dyDescent="0.25">
      <c r="A127" s="150"/>
      <c r="B127" s="150"/>
      <c r="C127" s="150"/>
      <c r="D127" s="150"/>
      <c r="E127" s="155"/>
      <c r="F127" s="155"/>
      <c r="G127" s="155"/>
      <c r="H127" s="155"/>
      <c r="I127" s="109" t="str">
        <f t="shared" si="3"/>
        <v/>
      </c>
    </row>
    <row r="128" spans="1:9" x14ac:dyDescent="0.25">
      <c r="A128" s="150"/>
      <c r="B128" s="150"/>
      <c r="C128" s="150"/>
      <c r="D128" s="150"/>
      <c r="E128" s="155"/>
      <c r="F128" s="155"/>
      <c r="G128" s="155"/>
      <c r="H128" s="155"/>
      <c r="I128" s="109" t="str">
        <f t="shared" si="3"/>
        <v/>
      </c>
    </row>
    <row r="129" spans="1:9" x14ac:dyDescent="0.25">
      <c r="A129" s="110"/>
      <c r="B129" s="110"/>
      <c r="C129" s="110"/>
      <c r="D129" s="110"/>
      <c r="E129" s="115"/>
      <c r="F129" s="115"/>
      <c r="G129" s="115"/>
      <c r="H129" s="115"/>
      <c r="I129" s="109" t="str">
        <f t="shared" si="3"/>
        <v/>
      </c>
    </row>
    <row r="130" spans="1:9" x14ac:dyDescent="0.25">
      <c r="A130" s="110"/>
      <c r="B130" s="110"/>
      <c r="C130" s="110"/>
      <c r="D130" s="110"/>
      <c r="E130" s="115"/>
      <c r="F130" s="115"/>
      <c r="G130" s="115"/>
      <c r="H130" s="115"/>
      <c r="I130" s="109" t="str">
        <f t="shared" si="3"/>
        <v/>
      </c>
    </row>
    <row r="131" spans="1:9" x14ac:dyDescent="0.25">
      <c r="A131" s="110"/>
      <c r="B131" s="110"/>
      <c r="C131" s="110"/>
      <c r="D131" s="110"/>
      <c r="E131" s="115"/>
      <c r="F131" s="115"/>
      <c r="G131" s="115"/>
      <c r="H131" s="115"/>
      <c r="I131" s="109" t="str">
        <f t="shared" si="3"/>
        <v/>
      </c>
    </row>
    <row r="132" spans="1:9" x14ac:dyDescent="0.25">
      <c r="A132" s="110"/>
      <c r="B132" s="110"/>
      <c r="C132" s="110"/>
      <c r="D132" s="110"/>
      <c r="E132" s="115"/>
      <c r="F132" s="115"/>
      <c r="G132" s="115"/>
      <c r="H132" s="115"/>
      <c r="I132" s="109" t="str">
        <f t="shared" si="3"/>
        <v/>
      </c>
    </row>
    <row r="133" spans="1:9" x14ac:dyDescent="0.25">
      <c r="A133" s="110"/>
      <c r="B133" s="110"/>
      <c r="C133" s="110"/>
      <c r="D133" s="110"/>
      <c r="E133" s="115"/>
      <c r="F133" s="115"/>
      <c r="G133" s="115"/>
      <c r="H133" s="115"/>
      <c r="I133" s="109" t="str">
        <f t="shared" si="3"/>
        <v/>
      </c>
    </row>
    <row r="134" spans="1:9" x14ac:dyDescent="0.25">
      <c r="A134" s="110"/>
      <c r="B134" s="110"/>
      <c r="C134" s="110"/>
      <c r="D134" s="110"/>
      <c r="E134" s="115"/>
      <c r="F134" s="115"/>
      <c r="G134" s="115"/>
      <c r="H134" s="115"/>
      <c r="I134" s="109" t="str">
        <f t="shared" si="3"/>
        <v/>
      </c>
    </row>
    <row r="137" spans="1:9" x14ac:dyDescent="0.25">
      <c r="A137" s="99" t="s">
        <v>143</v>
      </c>
      <c r="B137" s="112" t="str">
        <f>IF(B15="","",B15)</f>
        <v/>
      </c>
    </row>
    <row r="138" spans="1:9" x14ac:dyDescent="0.25">
      <c r="A138" s="101"/>
      <c r="B138" s="113"/>
    </row>
    <row r="139" spans="1:9" x14ac:dyDescent="0.25">
      <c r="B139" s="102" t="s">
        <v>66</v>
      </c>
      <c r="C139" s="271" t="s">
        <v>67</v>
      </c>
      <c r="D139" s="271"/>
      <c r="E139" s="264" t="s">
        <v>68</v>
      </c>
      <c r="F139" s="265"/>
      <c r="G139" s="265"/>
      <c r="H139" s="266"/>
      <c r="I139" s="103"/>
    </row>
    <row r="140" spans="1:9" ht="45" x14ac:dyDescent="0.25">
      <c r="A140" s="80" t="s">
        <v>62</v>
      </c>
      <c r="B140" s="80" t="s">
        <v>70</v>
      </c>
      <c r="C140" s="105" t="s">
        <v>69</v>
      </c>
      <c r="D140" s="105" t="s">
        <v>114</v>
      </c>
      <c r="E140" s="80" t="s">
        <v>64</v>
      </c>
      <c r="F140" s="80" t="s">
        <v>157</v>
      </c>
      <c r="G140" s="80" t="s">
        <v>65</v>
      </c>
      <c r="H140" s="80" t="s">
        <v>63</v>
      </c>
      <c r="I140" s="105" t="s">
        <v>84</v>
      </c>
    </row>
    <row r="141" spans="1:9" x14ac:dyDescent="0.25">
      <c r="A141" s="107"/>
      <c r="B141" s="150"/>
      <c r="C141" s="107"/>
      <c r="D141" s="150"/>
      <c r="E141" s="108"/>
      <c r="F141" s="108"/>
      <c r="G141" s="108"/>
      <c r="H141" s="108"/>
      <c r="I141" s="118" t="str">
        <f>IFERROR(B141/A141,"")</f>
        <v/>
      </c>
    </row>
    <row r="142" spans="1:9" x14ac:dyDescent="0.25">
      <c r="A142" s="107"/>
      <c r="B142" s="150"/>
      <c r="C142" s="107"/>
      <c r="D142" s="150"/>
      <c r="E142" s="108"/>
      <c r="F142" s="108"/>
      <c r="G142" s="108"/>
      <c r="H142" s="108"/>
      <c r="I142" s="118" t="str">
        <f t="shared" ref="I142:I167" si="4">IF(A142&lt;&gt;0,(B142-(B141-D141))/(A142-A141),"")</f>
        <v/>
      </c>
    </row>
    <row r="143" spans="1:9" x14ac:dyDescent="0.25">
      <c r="A143" s="107"/>
      <c r="B143" s="150"/>
      <c r="C143" s="107"/>
      <c r="D143" s="150"/>
      <c r="E143" s="108"/>
      <c r="F143" s="108"/>
      <c r="G143" s="108"/>
      <c r="H143" s="108"/>
      <c r="I143" s="118" t="str">
        <f t="shared" si="4"/>
        <v/>
      </c>
    </row>
    <row r="144" spans="1:9" x14ac:dyDescent="0.25">
      <c r="A144" s="107"/>
      <c r="B144" s="150"/>
      <c r="C144" s="107"/>
      <c r="D144" s="150"/>
      <c r="E144" s="108"/>
      <c r="F144" s="108"/>
      <c r="G144" s="108"/>
      <c r="H144" s="108"/>
      <c r="I144" s="118" t="str">
        <f t="shared" si="4"/>
        <v/>
      </c>
    </row>
    <row r="145" spans="1:9" x14ac:dyDescent="0.25">
      <c r="A145" s="107"/>
      <c r="B145" s="150"/>
      <c r="C145" s="107"/>
      <c r="D145" s="150"/>
      <c r="E145" s="108"/>
      <c r="F145" s="108"/>
      <c r="G145" s="108"/>
      <c r="H145" s="108"/>
      <c r="I145" s="118" t="str">
        <f t="shared" si="4"/>
        <v/>
      </c>
    </row>
    <row r="146" spans="1:9" x14ac:dyDescent="0.25">
      <c r="A146" s="107"/>
      <c r="B146" s="150"/>
      <c r="C146" s="107"/>
      <c r="D146" s="150"/>
      <c r="E146" s="108"/>
      <c r="F146" s="108"/>
      <c r="G146" s="108"/>
      <c r="H146" s="108"/>
      <c r="I146" s="118" t="str">
        <f t="shared" si="4"/>
        <v/>
      </c>
    </row>
    <row r="147" spans="1:9" x14ac:dyDescent="0.25">
      <c r="A147" s="107"/>
      <c r="B147" s="150"/>
      <c r="C147" s="107"/>
      <c r="D147" s="150"/>
      <c r="E147" s="108"/>
      <c r="F147" s="108"/>
      <c r="G147" s="108"/>
      <c r="H147" s="108"/>
      <c r="I147" s="118" t="str">
        <f t="shared" si="4"/>
        <v/>
      </c>
    </row>
    <row r="148" spans="1:9" x14ac:dyDescent="0.25">
      <c r="A148" s="107"/>
      <c r="B148" s="150"/>
      <c r="C148" s="107"/>
      <c r="D148" s="150"/>
      <c r="E148" s="108"/>
      <c r="F148" s="108"/>
      <c r="G148" s="108"/>
      <c r="H148" s="108"/>
      <c r="I148" s="118" t="str">
        <f>IF(A148&lt;&gt;0,(B148-(B147-D147))/(A148-A147),"")</f>
        <v/>
      </c>
    </row>
    <row r="149" spans="1:9" x14ac:dyDescent="0.25">
      <c r="A149" s="107"/>
      <c r="B149" s="150"/>
      <c r="C149" s="107"/>
      <c r="D149" s="150"/>
      <c r="E149" s="108"/>
      <c r="F149" s="108"/>
      <c r="G149" s="108"/>
      <c r="H149" s="108"/>
      <c r="I149" s="118" t="str">
        <f t="shared" si="4"/>
        <v/>
      </c>
    </row>
    <row r="150" spans="1:9" x14ac:dyDescent="0.25">
      <c r="A150" s="107"/>
      <c r="B150" s="150"/>
      <c r="C150" s="107"/>
      <c r="D150" s="150"/>
      <c r="E150" s="108"/>
      <c r="F150" s="108"/>
      <c r="G150" s="108"/>
      <c r="H150" s="108"/>
      <c r="I150" s="118" t="str">
        <f t="shared" si="4"/>
        <v/>
      </c>
    </row>
    <row r="151" spans="1:9" x14ac:dyDescent="0.25">
      <c r="A151" s="107"/>
      <c r="B151" s="150"/>
      <c r="C151" s="107"/>
      <c r="D151" s="150"/>
      <c r="E151" s="108"/>
      <c r="F151" s="108"/>
      <c r="G151" s="108"/>
      <c r="H151" s="108"/>
      <c r="I151" s="118" t="str">
        <f t="shared" si="4"/>
        <v/>
      </c>
    </row>
    <row r="152" spans="1:9" x14ac:dyDescent="0.25">
      <c r="A152" s="107"/>
      <c r="B152" s="150"/>
      <c r="C152" s="107"/>
      <c r="D152" s="150"/>
      <c r="E152" s="108"/>
      <c r="F152" s="108"/>
      <c r="G152" s="108"/>
      <c r="H152" s="108"/>
      <c r="I152" s="118" t="str">
        <f t="shared" si="4"/>
        <v/>
      </c>
    </row>
    <row r="153" spans="1:9" x14ac:dyDescent="0.25">
      <c r="A153" s="107"/>
      <c r="B153" s="150"/>
      <c r="C153" s="107"/>
      <c r="D153" s="150"/>
      <c r="E153" s="115"/>
      <c r="F153" s="115"/>
      <c r="G153" s="115"/>
      <c r="H153" s="115"/>
      <c r="I153" s="118" t="str">
        <f t="shared" si="4"/>
        <v/>
      </c>
    </row>
    <row r="154" spans="1:9" x14ac:dyDescent="0.25">
      <c r="A154" s="107"/>
      <c r="B154" s="150"/>
      <c r="C154" s="107"/>
      <c r="D154" s="150"/>
      <c r="E154" s="115"/>
      <c r="F154" s="115"/>
      <c r="G154" s="115"/>
      <c r="H154" s="115"/>
      <c r="I154" s="118" t="str">
        <f t="shared" si="4"/>
        <v/>
      </c>
    </row>
    <row r="155" spans="1:9" x14ac:dyDescent="0.25">
      <c r="A155" s="116"/>
      <c r="B155" s="117"/>
      <c r="C155" s="110"/>
      <c r="D155" s="110"/>
      <c r="E155" s="115"/>
      <c r="F155" s="115"/>
      <c r="G155" s="115"/>
      <c r="H155" s="115"/>
      <c r="I155" s="118" t="str">
        <f t="shared" si="4"/>
        <v/>
      </c>
    </row>
    <row r="156" spans="1:9" x14ac:dyDescent="0.25">
      <c r="A156" s="116"/>
      <c r="B156" s="117"/>
      <c r="C156" s="110"/>
      <c r="D156" s="110"/>
      <c r="E156" s="115"/>
      <c r="F156" s="115"/>
      <c r="G156" s="115"/>
      <c r="H156" s="115"/>
      <c r="I156" s="118" t="str">
        <f t="shared" si="4"/>
        <v/>
      </c>
    </row>
    <row r="157" spans="1:9" x14ac:dyDescent="0.25">
      <c r="A157" s="116"/>
      <c r="B157" s="117"/>
      <c r="C157" s="110"/>
      <c r="D157" s="110"/>
      <c r="E157" s="115"/>
      <c r="F157" s="115"/>
      <c r="G157" s="115"/>
      <c r="H157" s="115"/>
      <c r="I157" s="118" t="str">
        <f t="shared" si="4"/>
        <v/>
      </c>
    </row>
    <row r="158" spans="1:9" x14ac:dyDescent="0.25">
      <c r="A158" s="116"/>
      <c r="B158" s="117"/>
      <c r="C158" s="110"/>
      <c r="D158" s="110"/>
      <c r="E158" s="115"/>
      <c r="F158" s="115"/>
      <c r="G158" s="115"/>
      <c r="H158" s="115"/>
      <c r="I158" s="118" t="str">
        <f t="shared" si="4"/>
        <v/>
      </c>
    </row>
    <row r="159" spans="1:9" x14ac:dyDescent="0.25">
      <c r="A159" s="116"/>
      <c r="B159" s="117"/>
      <c r="C159" s="110"/>
      <c r="D159" s="110"/>
      <c r="E159" s="115"/>
      <c r="F159" s="115"/>
      <c r="G159" s="115"/>
      <c r="H159" s="115"/>
      <c r="I159" s="118"/>
    </row>
    <row r="160" spans="1:9" x14ac:dyDescent="0.25">
      <c r="A160" s="116"/>
      <c r="B160" s="117"/>
      <c r="C160" s="110"/>
      <c r="D160" s="110"/>
      <c r="E160" s="115"/>
      <c r="F160" s="115"/>
      <c r="G160" s="115"/>
      <c r="H160" s="115"/>
      <c r="I160" s="118"/>
    </row>
    <row r="161" spans="1:9" x14ac:dyDescent="0.25">
      <c r="A161" s="116"/>
      <c r="B161" s="117"/>
      <c r="C161" s="110"/>
      <c r="D161" s="110"/>
      <c r="E161" s="115"/>
      <c r="F161" s="115"/>
      <c r="G161" s="115"/>
      <c r="H161" s="115"/>
      <c r="I161" s="118"/>
    </row>
    <row r="162" spans="1:9" x14ac:dyDescent="0.25">
      <c r="A162" s="116"/>
      <c r="B162" s="117"/>
      <c r="C162" s="110"/>
      <c r="D162" s="110"/>
      <c r="E162" s="115"/>
      <c r="F162" s="115"/>
      <c r="G162" s="115"/>
      <c r="H162" s="115"/>
      <c r="I162" s="118"/>
    </row>
    <row r="163" spans="1:9" x14ac:dyDescent="0.25">
      <c r="A163" s="116"/>
      <c r="B163" s="117"/>
      <c r="C163" s="110"/>
      <c r="D163" s="110"/>
      <c r="E163" s="115"/>
      <c r="F163" s="115"/>
      <c r="G163" s="115"/>
      <c r="H163" s="115"/>
      <c r="I163" s="118"/>
    </row>
    <row r="164" spans="1:9" x14ac:dyDescent="0.25">
      <c r="A164" s="116"/>
      <c r="B164" s="117"/>
      <c r="C164" s="110"/>
      <c r="D164" s="110"/>
      <c r="E164" s="115"/>
      <c r="F164" s="115"/>
      <c r="G164" s="115"/>
      <c r="H164" s="115"/>
      <c r="I164" s="118"/>
    </row>
    <row r="165" spans="1:9" x14ac:dyDescent="0.25">
      <c r="A165" s="116"/>
      <c r="B165" s="117"/>
      <c r="C165" s="110"/>
      <c r="D165" s="110"/>
      <c r="E165" s="115"/>
      <c r="F165" s="115"/>
      <c r="G165" s="115"/>
      <c r="H165" s="115"/>
      <c r="I165" s="118"/>
    </row>
    <row r="166" spans="1:9" x14ac:dyDescent="0.25">
      <c r="A166" s="116"/>
      <c r="B166" s="117"/>
      <c r="C166" s="110"/>
      <c r="D166" s="110"/>
      <c r="E166" s="115"/>
      <c r="F166" s="115"/>
      <c r="G166" s="115"/>
      <c r="H166" s="115"/>
      <c r="I166" s="118" t="str">
        <f>IF(A166&lt;&gt;0,(B166-(B158-D158))/(A166-A158),"")</f>
        <v/>
      </c>
    </row>
    <row r="167" spans="1:9" x14ac:dyDescent="0.25">
      <c r="A167" s="116"/>
      <c r="B167" s="117"/>
      <c r="C167" s="110"/>
      <c r="D167" s="119"/>
      <c r="E167" s="115"/>
      <c r="F167" s="115"/>
      <c r="G167" s="115"/>
      <c r="H167" s="115"/>
      <c r="I167" s="118" t="str">
        <f t="shared" si="4"/>
        <v/>
      </c>
    </row>
    <row r="170" spans="1:9" x14ac:dyDescent="0.25">
      <c r="A170" s="99" t="s">
        <v>144</v>
      </c>
      <c r="B170" s="112" t="str">
        <f>IF(B15="","",B15)</f>
        <v/>
      </c>
    </row>
    <row r="171" spans="1:9" x14ac:dyDescent="0.25">
      <c r="A171" s="101"/>
      <c r="B171" s="113"/>
    </row>
    <row r="172" spans="1:9" x14ac:dyDescent="0.25">
      <c r="B172" s="102" t="s">
        <v>66</v>
      </c>
      <c r="C172" s="271" t="s">
        <v>67</v>
      </c>
      <c r="D172" s="271"/>
      <c r="E172" s="264" t="s">
        <v>68</v>
      </c>
      <c r="F172" s="265"/>
      <c r="G172" s="265"/>
      <c r="H172" s="266"/>
      <c r="I172" s="103"/>
    </row>
    <row r="173" spans="1:9" ht="45" x14ac:dyDescent="0.25">
      <c r="A173" s="80" t="s">
        <v>62</v>
      </c>
      <c r="B173" s="80" t="s">
        <v>70</v>
      </c>
      <c r="C173" s="105" t="s">
        <v>69</v>
      </c>
      <c r="D173" s="105" t="s">
        <v>114</v>
      </c>
      <c r="E173" s="80" t="s">
        <v>64</v>
      </c>
      <c r="F173" s="80" t="s">
        <v>157</v>
      </c>
      <c r="G173" s="80" t="s">
        <v>65</v>
      </c>
      <c r="H173" s="80" t="s">
        <v>63</v>
      </c>
      <c r="I173" s="105" t="s">
        <v>84</v>
      </c>
    </row>
    <row r="174" spans="1:9" x14ac:dyDescent="0.25">
      <c r="A174" s="110"/>
      <c r="B174" s="110"/>
      <c r="C174" s="110"/>
      <c r="D174" s="110"/>
      <c r="E174" s="111"/>
      <c r="F174" s="111"/>
      <c r="G174" s="111"/>
      <c r="H174" s="111"/>
      <c r="I174" s="109" t="str">
        <f>IFERROR(B174/A174,"")</f>
        <v/>
      </c>
    </row>
    <row r="175" spans="1:9" x14ac:dyDescent="0.25">
      <c r="A175" s="110"/>
      <c r="B175" s="110"/>
      <c r="C175" s="110"/>
      <c r="D175" s="110"/>
      <c r="E175" s="111"/>
      <c r="F175" s="111"/>
      <c r="G175" s="111"/>
      <c r="H175" s="111"/>
      <c r="I175" s="109" t="str">
        <f t="shared" ref="I175:I193" si="5">IF(A175&lt;&gt;0,(B175-(B174-D174))/(A175-A174),"")</f>
        <v/>
      </c>
    </row>
    <row r="176" spans="1:9" x14ac:dyDescent="0.25">
      <c r="A176" s="110"/>
      <c r="B176" s="110"/>
      <c r="C176" s="110"/>
      <c r="D176" s="110"/>
      <c r="E176" s="111"/>
      <c r="F176" s="111"/>
      <c r="G176" s="111"/>
      <c r="H176" s="111"/>
      <c r="I176" s="109" t="str">
        <f t="shared" si="5"/>
        <v/>
      </c>
    </row>
    <row r="177" spans="1:9" x14ac:dyDescent="0.25">
      <c r="A177" s="110"/>
      <c r="B177" s="110"/>
      <c r="C177" s="110"/>
      <c r="D177" s="110"/>
      <c r="E177" s="111"/>
      <c r="F177" s="111"/>
      <c r="G177" s="111"/>
      <c r="H177" s="111"/>
      <c r="I177" s="109" t="str">
        <f t="shared" si="5"/>
        <v/>
      </c>
    </row>
    <row r="178" spans="1:9" x14ac:dyDescent="0.25">
      <c r="A178" s="110"/>
      <c r="B178" s="110"/>
      <c r="C178" s="110"/>
      <c r="D178" s="110"/>
      <c r="E178" s="111"/>
      <c r="F178" s="111"/>
      <c r="G178" s="111"/>
      <c r="H178" s="111"/>
      <c r="I178" s="109" t="str">
        <f t="shared" si="5"/>
        <v/>
      </c>
    </row>
    <row r="179" spans="1:9" x14ac:dyDescent="0.25">
      <c r="A179" s="110"/>
      <c r="B179" s="110"/>
      <c r="C179" s="110"/>
      <c r="D179" s="110"/>
      <c r="E179" s="111"/>
      <c r="F179" s="111"/>
      <c r="G179" s="111"/>
      <c r="H179" s="111"/>
      <c r="I179" s="109" t="str">
        <f t="shared" si="5"/>
        <v/>
      </c>
    </row>
    <row r="180" spans="1:9" x14ac:dyDescent="0.25">
      <c r="A180" s="110"/>
      <c r="B180" s="110"/>
      <c r="C180" s="110"/>
      <c r="D180" s="110"/>
      <c r="E180" s="111"/>
      <c r="F180" s="111"/>
      <c r="G180" s="111"/>
      <c r="H180" s="111"/>
      <c r="I180" s="109" t="str">
        <f t="shared" si="5"/>
        <v/>
      </c>
    </row>
    <row r="181" spans="1:9" x14ac:dyDescent="0.25">
      <c r="A181" s="110"/>
      <c r="B181" s="110"/>
      <c r="C181" s="110"/>
      <c r="D181" s="110"/>
      <c r="E181" s="111"/>
      <c r="F181" s="111"/>
      <c r="G181" s="111"/>
      <c r="H181" s="111"/>
      <c r="I181" s="109" t="str">
        <f t="shared" si="5"/>
        <v/>
      </c>
    </row>
    <row r="182" spans="1:9" x14ac:dyDescent="0.25">
      <c r="A182" s="110"/>
      <c r="B182" s="110"/>
      <c r="C182" s="110"/>
      <c r="D182" s="110"/>
      <c r="E182" s="111"/>
      <c r="F182" s="111"/>
      <c r="G182" s="111"/>
      <c r="H182" s="111"/>
      <c r="I182" s="109" t="str">
        <f t="shared" si="5"/>
        <v/>
      </c>
    </row>
    <row r="183" spans="1:9" x14ac:dyDescent="0.25">
      <c r="A183" s="110"/>
      <c r="B183" s="110"/>
      <c r="C183" s="110"/>
      <c r="D183" s="110"/>
      <c r="E183" s="111"/>
      <c r="F183" s="111"/>
      <c r="G183" s="111"/>
      <c r="H183" s="111"/>
      <c r="I183" s="109" t="str">
        <f t="shared" si="5"/>
        <v/>
      </c>
    </row>
    <row r="184" spans="1:9" x14ac:dyDescent="0.25">
      <c r="A184" s="110"/>
      <c r="B184" s="110"/>
      <c r="C184" s="110"/>
      <c r="D184" s="110"/>
      <c r="E184" s="111"/>
      <c r="F184" s="111"/>
      <c r="G184" s="111"/>
      <c r="H184" s="111"/>
      <c r="I184" s="109" t="str">
        <f t="shared" si="5"/>
        <v/>
      </c>
    </row>
    <row r="185" spans="1:9" x14ac:dyDescent="0.25">
      <c r="A185" s="110"/>
      <c r="B185" s="110"/>
      <c r="C185" s="110"/>
      <c r="D185" s="110"/>
      <c r="E185" s="111"/>
      <c r="F185" s="111"/>
      <c r="G185" s="111"/>
      <c r="H185" s="111"/>
      <c r="I185" s="109" t="str">
        <f t="shared" si="5"/>
        <v/>
      </c>
    </row>
    <row r="186" spans="1:9" x14ac:dyDescent="0.25">
      <c r="A186" s="110"/>
      <c r="B186" s="110"/>
      <c r="C186" s="110"/>
      <c r="D186" s="110"/>
      <c r="E186" s="111"/>
      <c r="F186" s="111"/>
      <c r="G186" s="111"/>
      <c r="H186" s="111"/>
      <c r="I186" s="109" t="str">
        <f t="shared" si="5"/>
        <v/>
      </c>
    </row>
    <row r="187" spans="1:9" x14ac:dyDescent="0.25">
      <c r="A187" s="110"/>
      <c r="B187" s="110"/>
      <c r="C187" s="110"/>
      <c r="D187" s="110"/>
      <c r="E187" s="111"/>
      <c r="F187" s="111"/>
      <c r="G187" s="111"/>
      <c r="H187" s="111"/>
      <c r="I187" s="109" t="str">
        <f t="shared" si="5"/>
        <v/>
      </c>
    </row>
    <row r="188" spans="1:9" x14ac:dyDescent="0.25">
      <c r="A188" s="110"/>
      <c r="B188" s="110"/>
      <c r="C188" s="110"/>
      <c r="D188" s="110"/>
      <c r="E188" s="111"/>
      <c r="F188" s="111"/>
      <c r="G188" s="111"/>
      <c r="H188" s="111"/>
      <c r="I188" s="109" t="str">
        <f t="shared" si="5"/>
        <v/>
      </c>
    </row>
    <row r="189" spans="1:9" x14ac:dyDescent="0.25">
      <c r="A189" s="110"/>
      <c r="B189" s="110"/>
      <c r="C189" s="110"/>
      <c r="D189" s="110"/>
      <c r="E189" s="111"/>
      <c r="F189" s="111"/>
      <c r="G189" s="111"/>
      <c r="H189" s="111"/>
      <c r="I189" s="109" t="str">
        <f t="shared" si="5"/>
        <v/>
      </c>
    </row>
    <row r="190" spans="1:9" x14ac:dyDescent="0.25">
      <c r="A190" s="110"/>
      <c r="B190" s="110"/>
      <c r="C190" s="110"/>
      <c r="D190" s="110"/>
      <c r="E190" s="111"/>
      <c r="F190" s="111"/>
      <c r="G190" s="111"/>
      <c r="H190" s="111"/>
      <c r="I190" s="109" t="str">
        <f t="shared" si="5"/>
        <v/>
      </c>
    </row>
    <row r="191" spans="1:9" x14ac:dyDescent="0.25">
      <c r="A191" s="110"/>
      <c r="B191" s="110"/>
      <c r="C191" s="110"/>
      <c r="D191" s="110"/>
      <c r="E191" s="111"/>
      <c r="F191" s="111"/>
      <c r="G191" s="111"/>
      <c r="H191" s="111"/>
      <c r="I191" s="109" t="str">
        <f t="shared" si="5"/>
        <v/>
      </c>
    </row>
    <row r="192" spans="1:9" x14ac:dyDescent="0.25">
      <c r="A192" s="110"/>
      <c r="B192" s="110"/>
      <c r="C192" s="110"/>
      <c r="D192" s="110"/>
      <c r="E192" s="111"/>
      <c r="F192" s="111"/>
      <c r="G192" s="111"/>
      <c r="H192" s="111"/>
      <c r="I192" s="109" t="str">
        <f t="shared" si="5"/>
        <v/>
      </c>
    </row>
    <row r="193" spans="1:9" x14ac:dyDescent="0.25">
      <c r="A193" s="110"/>
      <c r="B193" s="110"/>
      <c r="C193" s="110"/>
      <c r="D193" s="110"/>
      <c r="E193" s="111"/>
      <c r="F193" s="111"/>
      <c r="G193" s="111"/>
      <c r="H193" s="111"/>
      <c r="I193" s="109" t="str">
        <f t="shared" si="5"/>
        <v/>
      </c>
    </row>
  </sheetData>
  <mergeCells count="28">
    <mergeCell ref="C1:E1"/>
    <mergeCell ref="C87:D87"/>
    <mergeCell ref="E87:H87"/>
    <mergeCell ref="C113:D113"/>
    <mergeCell ref="E113:H113"/>
    <mergeCell ref="B3:F3"/>
    <mergeCell ref="A20:B20"/>
    <mergeCell ref="C61:D61"/>
    <mergeCell ref="E61:H61"/>
    <mergeCell ref="C35:D35"/>
    <mergeCell ref="A9:B9"/>
    <mergeCell ref="A31:B31"/>
    <mergeCell ref="B11:B12"/>
    <mergeCell ref="B13:B14"/>
    <mergeCell ref="B15:B16"/>
    <mergeCell ref="C13:C14"/>
    <mergeCell ref="A5:B5"/>
    <mergeCell ref="E35:H35"/>
    <mergeCell ref="D5:E5"/>
    <mergeCell ref="C11:C12"/>
    <mergeCell ref="C172:D172"/>
    <mergeCell ref="E172:H172"/>
    <mergeCell ref="C139:D139"/>
    <mergeCell ref="E139:H139"/>
    <mergeCell ref="C15:C16"/>
    <mergeCell ref="D11:D12"/>
    <mergeCell ref="D13:D14"/>
    <mergeCell ref="D15:D16"/>
  </mergeCells>
  <dataValidations count="2">
    <dataValidation type="list" allowBlank="1" showInputMessage="1" showErrorMessage="1" sqref="B11 B13 B15">
      <formula1>Essence</formula1>
    </dataValidation>
    <dataValidation type="list" allowBlank="1" showInputMessage="1" showErrorMessage="1" sqref="C24">
      <formula1>Incendie</formula1>
    </dataValidation>
  </dataValidations>
  <hyperlinks>
    <hyperlink ref="A11" location="'Données projet'!A44" tooltip="Table de production à compléter ci-dessous" display="Essence 1"/>
    <hyperlink ref="A12" location="'Données projet'!A70" tooltip="Table de production à compléter ci-dessous" display="Essence 2"/>
    <hyperlink ref="A13" location="'Données projet'!A96" tooltip="Table de production à compléter ci-dessous" display="Essence 3"/>
    <hyperlink ref="A14" location="'Données projet'!A122" tooltip="Table de production à compléter ci-dessous" display="Essence 4"/>
    <hyperlink ref="A15" location="'Données projet'!A148" tooltip="Table de production à compléter ci-dessous" display="Essence 5"/>
    <hyperlink ref="A16" location="'Données projet'!A174" tooltip="Table de production à compléter ci-dessous" display="Essence 6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Paramètres!$Q$2:$Q$3</xm:f>
          </x14:formula1>
          <xm:sqref>C22</xm:sqref>
        </x14:dataValidation>
        <x14:dataValidation type="list" allowBlank="1" showInputMessage="1" showErrorMessage="1">
          <x14:formula1>
            <xm:f>Paramètres!$Q$9:$Q$10</xm:f>
          </x14:formula1>
          <xm:sqref>C25</xm:sqref>
        </x14:dataValidation>
        <x14:dataValidation type="list" allowBlank="1" showInputMessage="1" showErrorMessage="1">
          <x14:formula1>
            <xm:f>Paramètres!$Q$12:$Q$13</xm:f>
          </x14:formula1>
          <xm:sqref>C28:C29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DE205"/>
  <sheetViews>
    <sheetView topLeftCell="A42" zoomScale="115" zoomScaleNormal="115" workbookViewId="0">
      <selection activeCell="I28" sqref="I28:I57"/>
    </sheetView>
  </sheetViews>
  <sheetFormatPr baseColWidth="10" defaultColWidth="11.42578125" defaultRowHeight="15" x14ac:dyDescent="0.25"/>
  <cols>
    <col min="1" max="1" width="6.85546875" style="156" bestFit="1" customWidth="1"/>
    <col min="2" max="2" width="9.7109375" style="156" bestFit="1" customWidth="1"/>
    <col min="3" max="3" width="10.5703125" style="156" bestFit="1" customWidth="1"/>
    <col min="4" max="4" width="14" style="156" bestFit="1" customWidth="1"/>
    <col min="5" max="5" width="14" style="156" customWidth="1"/>
    <col min="6" max="9" width="11.42578125" style="156"/>
    <col min="10" max="10" width="14.28515625" style="156" customWidth="1"/>
    <col min="11" max="13" width="11.42578125" style="156"/>
    <col min="14" max="14" width="11.7109375" style="156" bestFit="1" customWidth="1"/>
    <col min="15" max="15" width="14.5703125" style="156" bestFit="1" customWidth="1"/>
    <col min="16" max="16" width="12.42578125" style="156" bestFit="1" customWidth="1"/>
    <col min="17" max="17" width="9.7109375" style="156" bestFit="1" customWidth="1"/>
    <col min="18" max="18" width="11" style="156" bestFit="1" customWidth="1"/>
    <col min="19" max="19" width="9.42578125" style="156" bestFit="1" customWidth="1"/>
    <col min="20" max="20" width="9.42578125" style="156" customWidth="1"/>
    <col min="21" max="21" width="11.42578125" style="156"/>
    <col min="22" max="23" width="14" style="156" bestFit="1" customWidth="1"/>
    <col min="24" max="24" width="10.5703125" style="156" bestFit="1" customWidth="1"/>
    <col min="25" max="25" width="9.42578125" style="156" bestFit="1" customWidth="1"/>
    <col min="26" max="27" width="10.5703125" style="156" bestFit="1" customWidth="1"/>
    <col min="28" max="28" width="10.5703125" style="156" customWidth="1"/>
    <col min="29" max="29" width="9" style="156" bestFit="1" customWidth="1"/>
    <col min="30" max="30" width="10.5703125" style="156" bestFit="1" customWidth="1"/>
    <col min="31" max="31" width="9.28515625" style="156" bestFit="1" customWidth="1"/>
    <col min="32" max="32" width="11.7109375" style="156" bestFit="1" customWidth="1"/>
    <col min="33" max="33" width="8.42578125" style="156" bestFit="1" customWidth="1"/>
    <col min="34" max="34" width="9.42578125" style="156" bestFit="1" customWidth="1"/>
    <col min="35" max="35" width="9.7109375" style="156" bestFit="1" customWidth="1"/>
    <col min="36" max="36" width="11" style="156" bestFit="1" customWidth="1"/>
    <col min="37" max="37" width="9.42578125" style="156" bestFit="1" customWidth="1"/>
    <col min="38" max="38" width="9.42578125" style="156" customWidth="1"/>
    <col min="39" max="39" width="10.5703125" style="156" bestFit="1" customWidth="1"/>
    <col min="40" max="40" width="14.28515625" style="156" customWidth="1"/>
    <col min="41" max="41" width="14" style="156" customWidth="1"/>
    <col min="42" max="42" width="10.5703125" style="156" bestFit="1" customWidth="1"/>
    <col min="43" max="43" width="9.42578125" style="156" bestFit="1" customWidth="1"/>
    <col min="44" max="45" width="10.5703125" style="156" bestFit="1" customWidth="1"/>
    <col min="46" max="46" width="13" style="156" customWidth="1"/>
    <col min="47" max="47" width="9" style="156" bestFit="1" customWidth="1"/>
    <col min="48" max="48" width="10.5703125" style="156" bestFit="1" customWidth="1"/>
    <col min="49" max="49" width="9.28515625" style="156" bestFit="1" customWidth="1"/>
    <col min="50" max="50" width="11.7109375" style="156" bestFit="1" customWidth="1"/>
    <col min="51" max="51" width="8.42578125" style="156" bestFit="1" customWidth="1"/>
    <col min="52" max="52" width="9.42578125" style="156" bestFit="1" customWidth="1"/>
    <col min="53" max="53" width="9.7109375" style="156" bestFit="1" customWidth="1"/>
    <col min="54" max="54" width="11" style="156" bestFit="1" customWidth="1"/>
    <col min="55" max="55" width="9.42578125" style="156" bestFit="1" customWidth="1"/>
    <col min="56" max="56" width="9.42578125" style="156" customWidth="1"/>
    <col min="57" max="57" width="10.5703125" style="156" bestFit="1" customWidth="1"/>
    <col min="58" max="58" width="14" style="156" bestFit="1" customWidth="1"/>
    <col min="59" max="59" width="13.85546875" style="156" customWidth="1"/>
    <col min="60" max="60" width="10.5703125" style="156" bestFit="1" customWidth="1"/>
    <col min="61" max="61" width="9.42578125" style="156" bestFit="1" customWidth="1"/>
    <col min="62" max="63" width="10.5703125" style="156" bestFit="1" customWidth="1"/>
    <col min="64" max="64" width="10.5703125" style="156" customWidth="1"/>
    <col min="65" max="65" width="11.42578125" style="156"/>
    <col min="66" max="66" width="10.5703125" style="156" bestFit="1" customWidth="1"/>
    <col min="67" max="67" width="9.28515625" style="156" bestFit="1" customWidth="1"/>
    <col min="68" max="68" width="11.7109375" style="156" bestFit="1" customWidth="1"/>
    <col min="69" max="69" width="8.42578125" style="156" bestFit="1" customWidth="1"/>
    <col min="70" max="70" width="9.42578125" style="156" bestFit="1" customWidth="1"/>
    <col min="71" max="71" width="9.7109375" style="156" bestFit="1" customWidth="1"/>
    <col min="72" max="72" width="11" style="156" bestFit="1" customWidth="1"/>
    <col min="73" max="73" width="9.42578125" style="156" bestFit="1" customWidth="1"/>
    <col min="74" max="74" width="9.42578125" style="156" customWidth="1"/>
    <col min="75" max="75" width="11.42578125" style="156"/>
    <col min="76" max="77" width="14" style="156" customWidth="1"/>
    <col min="78" max="78" width="10.5703125" style="156" bestFit="1" customWidth="1"/>
    <col min="79" max="79" width="9.42578125" style="156" bestFit="1" customWidth="1"/>
    <col min="80" max="81" width="10.5703125" style="156" bestFit="1" customWidth="1"/>
    <col min="82" max="82" width="12.42578125" style="156" customWidth="1"/>
    <col min="83" max="83" width="9" style="156" bestFit="1" customWidth="1"/>
    <col min="84" max="84" width="10.5703125" style="156" bestFit="1" customWidth="1"/>
    <col min="85" max="85" width="9.28515625" style="156" bestFit="1" customWidth="1"/>
    <col min="86" max="86" width="11.7109375" style="156" bestFit="1" customWidth="1"/>
    <col min="87" max="87" width="8.42578125" style="156" bestFit="1" customWidth="1"/>
    <col min="88" max="88" width="9.42578125" style="156" bestFit="1" customWidth="1"/>
    <col min="89" max="89" width="9.7109375" style="156" bestFit="1" customWidth="1"/>
    <col min="90" max="90" width="11" style="156" bestFit="1" customWidth="1"/>
    <col min="91" max="91" width="9.42578125" style="156" bestFit="1" customWidth="1"/>
    <col min="92" max="92" width="9.42578125" style="156" customWidth="1"/>
    <col min="93" max="93" width="10.5703125" style="156" bestFit="1" customWidth="1"/>
    <col min="94" max="94" width="14.28515625" style="156" customWidth="1"/>
    <col min="95" max="95" width="14" style="156" bestFit="1" customWidth="1"/>
    <col min="96" max="96" width="10.5703125" style="156" bestFit="1" customWidth="1"/>
    <col min="97" max="97" width="9.42578125" style="156" bestFit="1" customWidth="1"/>
    <col min="98" max="99" width="10.5703125" style="156" bestFit="1" customWidth="1"/>
    <col min="100" max="100" width="10.5703125" style="156" customWidth="1"/>
    <col min="101" max="101" width="9" style="156" bestFit="1" customWidth="1"/>
    <col min="102" max="102" width="10.5703125" style="156" bestFit="1" customWidth="1"/>
    <col min="103" max="103" width="9.28515625" style="156" bestFit="1" customWidth="1"/>
    <col min="104" max="104" width="11.7109375" style="156" bestFit="1" customWidth="1"/>
    <col min="105" max="105" width="8.42578125" style="156" bestFit="1" customWidth="1"/>
    <col min="106" max="106" width="9.42578125" style="156" bestFit="1" customWidth="1"/>
    <col min="107" max="107" width="9.7109375" style="156" bestFit="1" customWidth="1"/>
    <col min="108" max="108" width="11" style="156" bestFit="1" customWidth="1"/>
    <col min="109" max="109" width="9.42578125" style="156" bestFit="1" customWidth="1"/>
    <col min="110" max="16384" width="11.42578125" style="156"/>
  </cols>
  <sheetData>
    <row r="1" spans="1:109" s="40" customFormat="1" ht="27" thickBot="1" x14ac:dyDescent="0.45"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6"/>
      <c r="T1" s="178"/>
      <c r="U1" s="283"/>
      <c r="V1" s="283"/>
      <c r="W1" s="283"/>
      <c r="X1" s="283"/>
      <c r="Y1" s="283"/>
      <c r="Z1" s="283"/>
      <c r="AA1" s="283"/>
      <c r="AB1" s="283"/>
      <c r="AC1" s="283"/>
      <c r="AD1" s="283"/>
      <c r="AE1" s="283"/>
      <c r="AF1" s="283"/>
      <c r="AG1" s="283"/>
      <c r="AH1" s="283"/>
      <c r="AI1" s="283"/>
      <c r="AJ1" s="283"/>
      <c r="AK1" s="284"/>
      <c r="AL1" s="178"/>
      <c r="AM1" s="283"/>
      <c r="AN1" s="283"/>
      <c r="AO1" s="283"/>
      <c r="AP1" s="283"/>
      <c r="AQ1" s="283"/>
      <c r="AR1" s="283"/>
      <c r="AS1" s="283"/>
      <c r="AT1" s="283"/>
      <c r="AU1" s="283"/>
      <c r="AV1" s="283"/>
      <c r="AW1" s="283"/>
      <c r="AX1" s="283"/>
      <c r="AY1" s="283"/>
      <c r="AZ1" s="283"/>
      <c r="BA1" s="283"/>
      <c r="BB1" s="283"/>
      <c r="BC1" s="284"/>
      <c r="BD1" s="178"/>
      <c r="BE1" s="283"/>
      <c r="BF1" s="283"/>
      <c r="BG1" s="283"/>
      <c r="BH1" s="283"/>
      <c r="BI1" s="283"/>
      <c r="BJ1" s="283"/>
      <c r="BK1" s="283"/>
      <c r="BL1" s="283"/>
      <c r="BM1" s="283"/>
      <c r="BN1" s="283"/>
      <c r="BO1" s="283"/>
      <c r="BP1" s="283"/>
      <c r="BQ1" s="283"/>
      <c r="BR1" s="283"/>
      <c r="BS1" s="283"/>
      <c r="BT1" s="283"/>
      <c r="BU1" s="284"/>
      <c r="BV1" s="178"/>
      <c r="BW1" s="283"/>
      <c r="BX1" s="283"/>
      <c r="BY1" s="283"/>
      <c r="BZ1" s="283"/>
      <c r="CA1" s="283"/>
      <c r="CB1" s="283"/>
      <c r="CC1" s="283"/>
      <c r="CD1" s="283"/>
      <c r="CE1" s="283"/>
      <c r="CF1" s="283"/>
      <c r="CG1" s="283"/>
      <c r="CH1" s="283"/>
      <c r="CI1" s="283"/>
      <c r="CJ1" s="283"/>
      <c r="CK1" s="283"/>
      <c r="CL1" s="283"/>
      <c r="CM1" s="284"/>
      <c r="CN1" s="178"/>
      <c r="CO1" s="283"/>
      <c r="CP1" s="283"/>
      <c r="CQ1" s="283"/>
      <c r="CR1" s="283"/>
      <c r="CS1" s="283"/>
      <c r="CT1" s="283"/>
      <c r="CU1" s="283"/>
      <c r="CV1" s="283"/>
      <c r="CW1" s="283"/>
      <c r="CX1" s="283"/>
      <c r="CY1" s="283"/>
      <c r="CZ1" s="283"/>
      <c r="DA1" s="283"/>
      <c r="DB1" s="283"/>
      <c r="DC1" s="283"/>
      <c r="DD1" s="283"/>
      <c r="DE1" s="284"/>
    </row>
    <row r="2" spans="1:109" s="40" customFormat="1" ht="75.75" thickBot="1" x14ac:dyDescent="0.3">
      <c r="A2" s="209" t="s">
        <v>60</v>
      </c>
      <c r="B2" s="199" t="s">
        <v>152</v>
      </c>
      <c r="C2" s="181" t="s">
        <v>73</v>
      </c>
      <c r="D2" s="181" t="s">
        <v>74</v>
      </c>
      <c r="E2" s="181" t="s">
        <v>74</v>
      </c>
      <c r="F2" s="181" t="s">
        <v>75</v>
      </c>
      <c r="G2" s="181" t="s">
        <v>77</v>
      </c>
      <c r="H2" s="181" t="s">
        <v>76</v>
      </c>
      <c r="I2" s="181" t="s">
        <v>153</v>
      </c>
      <c r="J2" s="181" t="s">
        <v>151</v>
      </c>
      <c r="K2" s="190" t="s">
        <v>78</v>
      </c>
      <c r="L2" s="191" t="s">
        <v>79</v>
      </c>
      <c r="M2" s="190" t="s">
        <v>64</v>
      </c>
      <c r="N2" s="190" t="s">
        <v>157</v>
      </c>
      <c r="O2" s="191" t="s">
        <v>111</v>
      </c>
      <c r="P2" s="191" t="s">
        <v>80</v>
      </c>
      <c r="Q2" s="191" t="s">
        <v>159</v>
      </c>
      <c r="R2" s="191" t="s">
        <v>81</v>
      </c>
      <c r="S2" s="192" t="s">
        <v>82</v>
      </c>
      <c r="T2" s="41" t="s">
        <v>60</v>
      </c>
      <c r="U2" s="41" t="s">
        <v>73</v>
      </c>
      <c r="V2" s="41" t="s">
        <v>74</v>
      </c>
      <c r="W2" s="41" t="s">
        <v>74</v>
      </c>
      <c r="X2" s="41" t="s">
        <v>75</v>
      </c>
      <c r="Y2" s="41" t="s">
        <v>77</v>
      </c>
      <c r="Z2" s="41" t="s">
        <v>76</v>
      </c>
      <c r="AA2" s="41" t="s">
        <v>154</v>
      </c>
      <c r="AB2" s="41" t="s">
        <v>150</v>
      </c>
      <c r="AC2" s="42" t="s">
        <v>78</v>
      </c>
      <c r="AD2" s="43" t="s">
        <v>79</v>
      </c>
      <c r="AE2" s="42" t="s">
        <v>64</v>
      </c>
      <c r="AF2" s="42" t="s">
        <v>157</v>
      </c>
      <c r="AG2" s="43" t="s">
        <v>111</v>
      </c>
      <c r="AH2" s="43" t="s">
        <v>80</v>
      </c>
      <c r="AI2" s="43" t="s">
        <v>158</v>
      </c>
      <c r="AJ2" s="43" t="s">
        <v>81</v>
      </c>
      <c r="AK2" s="43" t="s">
        <v>82</v>
      </c>
      <c r="AL2" s="205" t="s">
        <v>60</v>
      </c>
      <c r="AM2" s="189" t="s">
        <v>73</v>
      </c>
      <c r="AN2" s="181" t="s">
        <v>74</v>
      </c>
      <c r="AO2" s="181" t="s">
        <v>74</v>
      </c>
      <c r="AP2" s="181" t="s">
        <v>75</v>
      </c>
      <c r="AQ2" s="181" t="s">
        <v>77</v>
      </c>
      <c r="AR2" s="181" t="s">
        <v>76</v>
      </c>
      <c r="AS2" s="181" t="s">
        <v>138</v>
      </c>
      <c r="AT2" s="181" t="s">
        <v>151</v>
      </c>
      <c r="AU2" s="190" t="s">
        <v>78</v>
      </c>
      <c r="AV2" s="191" t="s">
        <v>79</v>
      </c>
      <c r="AW2" s="190" t="s">
        <v>64</v>
      </c>
      <c r="AX2" s="190" t="s">
        <v>157</v>
      </c>
      <c r="AY2" s="191" t="s">
        <v>111</v>
      </c>
      <c r="AZ2" s="191" t="s">
        <v>80</v>
      </c>
      <c r="BA2" s="191" t="s">
        <v>159</v>
      </c>
      <c r="BB2" s="191" t="s">
        <v>81</v>
      </c>
      <c r="BC2" s="192" t="s">
        <v>82</v>
      </c>
      <c r="BD2" s="41" t="s">
        <v>60</v>
      </c>
      <c r="BE2" s="41" t="s">
        <v>73</v>
      </c>
      <c r="BF2" s="41" t="s">
        <v>74</v>
      </c>
      <c r="BG2" s="41" t="s">
        <v>74</v>
      </c>
      <c r="BH2" s="41" t="s">
        <v>75</v>
      </c>
      <c r="BI2" s="41" t="s">
        <v>77</v>
      </c>
      <c r="BJ2" s="41" t="s">
        <v>76</v>
      </c>
      <c r="BK2" s="41" t="s">
        <v>138</v>
      </c>
      <c r="BL2" s="41" t="s">
        <v>150</v>
      </c>
      <c r="BM2" s="42" t="s">
        <v>78</v>
      </c>
      <c r="BN2" s="43" t="s">
        <v>79</v>
      </c>
      <c r="BO2" s="42" t="s">
        <v>64</v>
      </c>
      <c r="BP2" s="42" t="s">
        <v>157</v>
      </c>
      <c r="BQ2" s="43" t="s">
        <v>111</v>
      </c>
      <c r="BR2" s="43" t="s">
        <v>80</v>
      </c>
      <c r="BS2" s="43" t="s">
        <v>158</v>
      </c>
      <c r="BT2" s="43" t="s">
        <v>81</v>
      </c>
      <c r="BU2" s="44" t="s">
        <v>82</v>
      </c>
      <c r="BV2" s="205" t="s">
        <v>60</v>
      </c>
      <c r="BW2" s="181" t="s">
        <v>73</v>
      </c>
      <c r="BX2" s="181" t="s">
        <v>74</v>
      </c>
      <c r="BY2" s="181" t="s">
        <v>74</v>
      </c>
      <c r="BZ2" s="181" t="s">
        <v>75</v>
      </c>
      <c r="CA2" s="181" t="s">
        <v>77</v>
      </c>
      <c r="CB2" s="181" t="s">
        <v>76</v>
      </c>
      <c r="CC2" s="181" t="s">
        <v>138</v>
      </c>
      <c r="CD2" s="181" t="s">
        <v>151</v>
      </c>
      <c r="CE2" s="190" t="s">
        <v>78</v>
      </c>
      <c r="CF2" s="191" t="s">
        <v>79</v>
      </c>
      <c r="CG2" s="190" t="s">
        <v>64</v>
      </c>
      <c r="CH2" s="190" t="s">
        <v>157</v>
      </c>
      <c r="CI2" s="191" t="s">
        <v>111</v>
      </c>
      <c r="CJ2" s="191" t="s">
        <v>80</v>
      </c>
      <c r="CK2" s="191" t="s">
        <v>159</v>
      </c>
      <c r="CL2" s="191" t="s">
        <v>81</v>
      </c>
      <c r="CM2" s="192" t="s">
        <v>82</v>
      </c>
      <c r="CN2" s="41" t="s">
        <v>60</v>
      </c>
      <c r="CO2" s="41" t="s">
        <v>73</v>
      </c>
      <c r="CP2" s="41" t="s">
        <v>74</v>
      </c>
      <c r="CQ2" s="41" t="s">
        <v>74</v>
      </c>
      <c r="CR2" s="41" t="s">
        <v>75</v>
      </c>
      <c r="CS2" s="41" t="s">
        <v>77</v>
      </c>
      <c r="CT2" s="41" t="s">
        <v>76</v>
      </c>
      <c r="CU2" s="41" t="s">
        <v>138</v>
      </c>
      <c r="CV2" s="41" t="s">
        <v>150</v>
      </c>
      <c r="CW2" s="42" t="s">
        <v>78</v>
      </c>
      <c r="CX2" s="43" t="s">
        <v>79</v>
      </c>
      <c r="CY2" s="42" t="s">
        <v>64</v>
      </c>
      <c r="CZ2" s="42" t="s">
        <v>157</v>
      </c>
      <c r="DA2" s="43" t="s">
        <v>111</v>
      </c>
      <c r="DB2" s="43" t="s">
        <v>80</v>
      </c>
      <c r="DC2" s="43" t="s">
        <v>158</v>
      </c>
      <c r="DD2" s="43" t="s">
        <v>81</v>
      </c>
      <c r="DE2" s="44" t="s">
        <v>82</v>
      </c>
    </row>
    <row r="3" spans="1:109" s="40" customFormat="1" x14ac:dyDescent="0.25">
      <c r="A3" s="208">
        <v>0</v>
      </c>
      <c r="B3" s="200">
        <v>0</v>
      </c>
      <c r="C3" s="182">
        <v>0</v>
      </c>
      <c r="D3" s="182" t="e">
        <f>VLOOKUP(B3,'Données projet'!$A$36:$I$56,9,0)</f>
        <v>#N/A</v>
      </c>
      <c r="E3" s="182">
        <v>0</v>
      </c>
      <c r="F3" s="186">
        <v>0</v>
      </c>
      <c r="G3" s="182">
        <f>F3*VLOOKUP('Données projet'!$B$11,Paramètres!$A$1:$J$25,3,0)*VLOOKUP('Données projet'!$B$11,Paramètres!$A$1:$J$25,5,0)</f>
        <v>0</v>
      </c>
      <c r="H3" s="182">
        <v>0</v>
      </c>
      <c r="I3" s="184">
        <f>(G3+H3)*0.475*44/12</f>
        <v>0</v>
      </c>
      <c r="J3" s="188">
        <f ca="1">AVERAGE(OFFSET($I$3,'Données projet'!$C$7,0,30,1))</f>
        <v>281.50422421872497</v>
      </c>
      <c r="K3" s="193">
        <f>IF(ISNA(VLOOKUP(B3,'Données projet'!$A$36:$I$56,3,0)),0,VLOOKUP(B3,'Données projet'!$A$36:$I$56,3,0))</f>
        <v>0</v>
      </c>
      <c r="L3" s="193">
        <f>IF(ISNA(VLOOKUP(B3,'Données projet'!$A$36:$I$56,4,0)),0,VLOOKUP(B3,'Données projet'!$A$36:$I$56,4,0))</f>
        <v>0</v>
      </c>
      <c r="M3" s="194">
        <f>IF(ISNA(VLOOKUP(B3,'Données projet'!$A$36:$I$56,5,0)),0%,VLOOKUP(B3,'Données projet'!$A$36:$I$56,5,0)*VLOOKUP('Données projet'!$B$11,Paramètres!$A$1:$J$25,7,0))</f>
        <v>0</v>
      </c>
      <c r="N3" s="194">
        <f>IF(ISNA(VLOOKUP(B3,'Données projet'!$A$36:$I$56,6,0)),0%,VLOOKUP(B3,'Données projet'!$A$36:$I$56,6,0)*VLOOKUP('Données projet'!$B$11,Paramètres!$A$1:$J$25,7,0))</f>
        <v>0</v>
      </c>
      <c r="O3" s="194">
        <f>IF(ISNA(VLOOKUP(B3,'Données projet'!$A$36:$I$56,7,0)),0%,VLOOKUP(B3,'Données projet'!$A$36:$I$56,7,0))</f>
        <v>0</v>
      </c>
      <c r="P3" s="193">
        <v>0</v>
      </c>
      <c r="Q3" s="193">
        <v>0</v>
      </c>
      <c r="R3" s="193">
        <v>0</v>
      </c>
      <c r="S3" s="195">
        <f>SUM(P3:R3)</f>
        <v>0</v>
      </c>
      <c r="T3" s="45">
        <v>0</v>
      </c>
      <c r="U3" s="45">
        <v>0</v>
      </c>
      <c r="V3" s="45" t="e">
        <f>VLOOKUP(T3,'Données projet'!$A$62:$I$82,9,0)</f>
        <v>#N/A</v>
      </c>
      <c r="W3" s="45">
        <v>0</v>
      </c>
      <c r="X3" s="46">
        <v>0</v>
      </c>
      <c r="Y3" s="46">
        <f>X3*VLOOKUP('Données projet'!$B$11,Paramètres!$A$1:$J$25,3,0)*VLOOKUP('Données projet'!$B$11,Paramètres!$A$1:$J$25,5,0)</f>
        <v>0</v>
      </c>
      <c r="Z3" s="45">
        <v>0</v>
      </c>
      <c r="AA3" s="47">
        <f>(Y3+Z3)*0.475*44/12</f>
        <v>0</v>
      </c>
      <c r="AB3" s="149">
        <f ca="1">AVERAGE(OFFSET($AA$3,'Données projet'!$C$7,0,30,1))</f>
        <v>367.84920904283939</v>
      </c>
      <c r="AC3" s="48">
        <f>IF(ISNA(VLOOKUP(T3,'Données projet'!$A$62:$I$82,3,0)),0,VLOOKUP(T3,'Données projet'!$A$62:$I$82,3,0))</f>
        <v>0</v>
      </c>
      <c r="AD3" s="48">
        <f>IF(ISNA(VLOOKUP(T3,'Données projet'!$A$62:$I$82,4,0)),0,VLOOKUP(T3,'Données projet'!$A$62:$I$82,4,0))</f>
        <v>0</v>
      </c>
      <c r="AE3" s="49">
        <f>IF(ISNA(VLOOKUP(T3,'Données projet'!$A$62:$I$82,5,0)),0%,VLOOKUP(T3,'Données projet'!$A$62:$I$82,5,0)*VLOOKUP('Données projet'!$B$11,Paramètres!$A$1:$J$25,7,0))</f>
        <v>0</v>
      </c>
      <c r="AF3" s="49">
        <f>IF(ISNA(VLOOKUP(T3,'Données projet'!$A$62:$I$82,6,0)),0%,VLOOKUP(T3,'Données projet'!$A$62:$I$82,6,0)*VLOOKUP('Données projet'!$B$11,Paramètres!$A$1:$J$25,7,0))</f>
        <v>0</v>
      </c>
      <c r="AG3" s="49">
        <f>IF(ISNA(VLOOKUP(T3,'Données projet'!$A$62:$I$82,7,0)),0%,VLOOKUP(T3,'Données projet'!$A$62:$I$82,7,0))</f>
        <v>0</v>
      </c>
      <c r="AH3" s="48">
        <v>0</v>
      </c>
      <c r="AI3" s="48">
        <v>0</v>
      </c>
      <c r="AJ3" s="48">
        <v>0</v>
      </c>
      <c r="AK3" s="48">
        <f>SUM(AH3:AJ3)</f>
        <v>0</v>
      </c>
      <c r="AL3" s="202">
        <v>0</v>
      </c>
      <c r="AM3" s="182">
        <v>0</v>
      </c>
      <c r="AN3" s="182" t="e">
        <f>VLOOKUP(B3,'Données projet'!$A$88:$I$108,9,0)</f>
        <v>#N/A</v>
      </c>
      <c r="AO3" s="182">
        <v>0</v>
      </c>
      <c r="AP3" s="182">
        <v>0</v>
      </c>
      <c r="AQ3" s="183" t="e">
        <f>AP3*VLOOKUP('Données projet'!$B$13,Paramètres!$A$1:$J$25,3,0)*VLOOKUP('Données projet'!$B$13,Paramètres!$A$1:$J$25,5,0)</f>
        <v>#N/A</v>
      </c>
      <c r="AR3" s="182">
        <v>0</v>
      </c>
      <c r="AS3" s="184" t="e">
        <f>(AQ3+AR3)*0.475*44/12</f>
        <v>#N/A</v>
      </c>
      <c r="AT3" s="185" t="e">
        <f ca="1">AVERAGE(OFFSET($AS$3,'Données projet'!$C$7,0,30,1))</f>
        <v>#N/A</v>
      </c>
      <c r="AU3" s="193">
        <f>IF(ISNA(VLOOKUP(B3,'Données projet'!$A$88:$I$108,3,0)),0,VLOOKUP(B3,'Données projet'!$A$88:$I$108,3,0))</f>
        <v>0</v>
      </c>
      <c r="AV3" s="193">
        <f>IF(ISNA(VLOOKUP(B3,'Données projet'!$A$88:$I$108,4,0)),0,VLOOKUP(B3,'Données projet'!$A$88:$I$108,4,0))</f>
        <v>0</v>
      </c>
      <c r="AW3" s="194">
        <f>IF(ISNA(VLOOKUP(B3,'Données projet'!$A$88:$I$108,5,0)),0%,VLOOKUP(B3,'Données projet'!$A$88:$I$108,5,0)*VLOOKUP('Données projet'!$B$13,Paramètres!$A$1:$J$25,7,0))</f>
        <v>0</v>
      </c>
      <c r="AX3" s="194">
        <f>IF(ISNA(VLOOKUP(B3,'Données projet'!$A$88:$I$108,6,0)),0%,VLOOKUP(B3,'Données projet'!$A$88:$I$108,6,0)*VLOOKUP('Données projet'!$B$13,Paramètres!$A$1:$J$25,7,0))</f>
        <v>0</v>
      </c>
      <c r="AY3" s="194">
        <f>IF(ISNA(VLOOKUP(B3,'Données projet'!$A$88:$I$108,7,0)),0%,VLOOKUP(B3,'Données projet'!$A$88:$I$108,7,0))</f>
        <v>0</v>
      </c>
      <c r="AZ3" s="193">
        <v>0</v>
      </c>
      <c r="BA3" s="193">
        <v>0</v>
      </c>
      <c r="BB3" s="193">
        <v>0</v>
      </c>
      <c r="BC3" s="195">
        <f>SUM(AZ3:BB3)</f>
        <v>0</v>
      </c>
      <c r="BD3" s="45">
        <v>0</v>
      </c>
      <c r="BE3" s="45">
        <v>0</v>
      </c>
      <c r="BF3" s="45" t="e">
        <f>VLOOKUP(BD3,'Données projet'!$A$114:$I$134,9,0)</f>
        <v>#N/A</v>
      </c>
      <c r="BG3" s="45">
        <v>0</v>
      </c>
      <c r="BH3" s="45">
        <v>0</v>
      </c>
      <c r="BI3" s="50" t="e">
        <f>BH3*VLOOKUP('Données projet'!$B$13,Paramètres!$A$1:$J$25,3,0)*VLOOKUP('Données projet'!$B$13,Paramètres!$A$1:$J$25,5,0)</f>
        <v>#N/A</v>
      </c>
      <c r="BJ3" s="45">
        <v>0</v>
      </c>
      <c r="BK3" s="47" t="e">
        <f>(BI3+BJ3)*0.475*44/12</f>
        <v>#N/A</v>
      </c>
      <c r="BL3" s="149" t="e">
        <f ca="1">AVERAGE(OFFSET($BK$3,'Données projet'!$C$7,0,30,1))</f>
        <v>#N/A</v>
      </c>
      <c r="BM3" s="48">
        <f>IF(ISNA(VLOOKUP(BD3,'Données projet'!$A$114:$I$134,3,0)),0,VLOOKUP(BD3,'Données projet'!$A$114:$I$134,3,0))</f>
        <v>0</v>
      </c>
      <c r="BN3" s="48">
        <f>IF(ISNA(VLOOKUP(BD3,'Données projet'!$A$114:$I$134,4,0)),0,VLOOKUP(BD3,'Données projet'!$A$114:$I$134,4,0))</f>
        <v>0</v>
      </c>
      <c r="BO3" s="49">
        <f>IF(ISNA(VLOOKUP(BD3,'Données projet'!$A$114:$I$134,5,0)),0%,VLOOKUP(BD3,'Données projet'!$A$114:$I$134,5,0)*VLOOKUP('Données projet'!$B$13,Paramètres!$A$1:$J$25,7,0))</f>
        <v>0</v>
      </c>
      <c r="BP3" s="49">
        <f>IF(ISNA(VLOOKUP(BD3,'Données projet'!$A$114:$I$134,6,0)),0%,VLOOKUP(BD3,'Données projet'!$A$114:$I$134,6,0)*VLOOKUP('Données projet'!$B$13,Paramètres!$A$1:$J$25,7,0))</f>
        <v>0</v>
      </c>
      <c r="BQ3" s="49">
        <f>IF(ISNA(VLOOKUP(BD3,'Données projet'!$A$114:$I$134,7,0)),0%,VLOOKUP(BD3,'Données projet'!$A$114:$I$134,7,0))</f>
        <v>0</v>
      </c>
      <c r="BR3" s="48">
        <v>0</v>
      </c>
      <c r="BS3" s="48">
        <v>0</v>
      </c>
      <c r="BT3" s="48">
        <v>0</v>
      </c>
      <c r="BU3" s="51">
        <f>SUM(BR3:BT3)</f>
        <v>0</v>
      </c>
      <c r="BV3" s="202">
        <v>0</v>
      </c>
      <c r="BW3" s="182">
        <v>0</v>
      </c>
      <c r="BX3" s="182" t="e">
        <f>VLOOKUP(B3,'Données projet'!$A$140:$I$167,9,0)</f>
        <v>#N/A</v>
      </c>
      <c r="BY3" s="182">
        <v>0</v>
      </c>
      <c r="BZ3" s="182">
        <v>0</v>
      </c>
      <c r="CA3" s="183" t="e">
        <f>BZ3*VLOOKUP('Données projet'!$B$15,Paramètres!$A$1:$J$25,3,0)*VLOOKUP('Données projet'!$B$15,Paramètres!$A$1:$J$25,5,0)</f>
        <v>#N/A</v>
      </c>
      <c r="CB3" s="182">
        <v>0</v>
      </c>
      <c r="CC3" s="184" t="e">
        <f>(CA3+CB3)*0.475*44/12</f>
        <v>#N/A</v>
      </c>
      <c r="CD3" s="185" t="e">
        <f ca="1">AVERAGE(OFFSET($CC$3,'Données projet'!$C$7,0,30,1))</f>
        <v>#N/A</v>
      </c>
      <c r="CE3" s="193">
        <f>IF(ISNA(VLOOKUP(B3,'Données projet'!$A$140:$I$167,3,0)),0,VLOOKUP(B3,'Données projet'!$A$140:$I$167,3,0))</f>
        <v>0</v>
      </c>
      <c r="CF3" s="193">
        <f>IF(ISNA(VLOOKUP(B3,'Données projet'!$A$140:$I$167,4,0)),0,VLOOKUP(B3,'Données projet'!$A$140:$I$167,4,0))</f>
        <v>0</v>
      </c>
      <c r="CG3" s="194">
        <f>IF(ISNA(VLOOKUP(B3,'Données projet'!$A$140:$I$167,5,0)),0%,VLOOKUP(B3,'Données projet'!$A$140:$I$167,5,0)*VLOOKUP('Données projet'!$B$15,Paramètres!$A$1:$J$25,7,0))</f>
        <v>0</v>
      </c>
      <c r="CH3" s="194">
        <f>IF(ISNA(VLOOKUP(B3,'Données projet'!$A$140:$I$167,6,0)),0%,VLOOKUP(B3,'Données projet'!$A$140:$I$167,6,0)*VLOOKUP('Données projet'!$B$15,Paramètres!$A$1:$J$25,7,0))</f>
        <v>0</v>
      </c>
      <c r="CI3" s="194">
        <f>IF(ISNA(VLOOKUP(B3,'Données projet'!$A$140:$I$167,7,0)),0%,VLOOKUP(B3,'Données projet'!$A$140:$I$167,7,0))</f>
        <v>0</v>
      </c>
      <c r="CJ3" s="193">
        <v>0</v>
      </c>
      <c r="CK3" s="193">
        <v>0</v>
      </c>
      <c r="CL3" s="193">
        <v>0</v>
      </c>
      <c r="CM3" s="195">
        <f>SUM(CJ3:CL3)</f>
        <v>0</v>
      </c>
      <c r="CN3" s="45">
        <v>0</v>
      </c>
      <c r="CO3" s="45">
        <v>0</v>
      </c>
      <c r="CP3" s="45" t="e">
        <f>VLOOKUP(CN3,'Données projet'!$A$173:$I$193,9,0)</f>
        <v>#N/A</v>
      </c>
      <c r="CQ3" s="45">
        <v>0</v>
      </c>
      <c r="CR3" s="45">
        <v>0</v>
      </c>
      <c r="CS3" s="50" t="e">
        <f>CR3*VLOOKUP('Données projet'!$B$15,Paramètres!$A$1:$J$25,3,0)*VLOOKUP('Données projet'!$B$15,Paramètres!$A$1:$J$25,5,0)</f>
        <v>#N/A</v>
      </c>
      <c r="CT3" s="45">
        <v>0</v>
      </c>
      <c r="CU3" s="47" t="e">
        <f>(CS3+CT3)*0.475*44/12</f>
        <v>#N/A</v>
      </c>
      <c r="CV3" s="149" t="e">
        <f ca="1">AVERAGE(OFFSET($CU$3,'Données projet'!$C$7,0,30,1))</f>
        <v>#N/A</v>
      </c>
      <c r="CW3" s="48">
        <f>IF(ISNA(VLOOKUP(CN3,'Données projet'!$A$173:$I$193,3,0)),0,VLOOKUP(CN3,'Données projet'!$A$173:$I$193,3,0))</f>
        <v>0</v>
      </c>
      <c r="CX3" s="48">
        <f>IF(ISNA(VLOOKUP(CN3,'Données projet'!$A$173:$I$193,4,0)),0,VLOOKUP(CN3,'Données projet'!$A$173:$I$193,4,0))</f>
        <v>0</v>
      </c>
      <c r="CY3" s="49">
        <f>IF(ISNA(VLOOKUP(CN3,'Données projet'!$A$173:$I$193,5,0)),0%,VLOOKUP(CN3,'Données projet'!$A$173:$I$193,5,0)*VLOOKUP('Données projet'!$B$15,Paramètres!$A$1:$J$25,7,0))</f>
        <v>0</v>
      </c>
      <c r="CZ3" s="49">
        <f>IF(ISNA(VLOOKUP(CN3,'Données projet'!$A$173:$I$193,6,0)),0%,VLOOKUP(CN3,'Données projet'!$A$173:$I$193,6,0)*VLOOKUP('Données projet'!$B$15,Paramètres!$A$1:$J$25,7,0))</f>
        <v>0</v>
      </c>
      <c r="DA3" s="49">
        <f>IF(ISNA(VLOOKUP(CN3,'Données projet'!$A$173:$I$193,7,0)),0%,VLOOKUP(CN3,'Données projet'!$A$173:$I$193,7,0))</f>
        <v>0</v>
      </c>
      <c r="DB3" s="48">
        <v>0</v>
      </c>
      <c r="DC3" s="48">
        <v>0</v>
      </c>
      <c r="DD3" s="48">
        <v>0</v>
      </c>
      <c r="DE3" s="51">
        <f>SUM(DB3:DD3)</f>
        <v>0</v>
      </c>
    </row>
    <row r="4" spans="1:109" s="40" customFormat="1" x14ac:dyDescent="0.25">
      <c r="A4" s="208">
        <f>A3+1</f>
        <v>1</v>
      </c>
      <c r="B4" s="200">
        <f>IF(B3+1&lt;='Données projet'!$E$11,B3+1,1)</f>
        <v>1</v>
      </c>
      <c r="C4" s="182" t="e">
        <f>VLOOKUP(B4,'Données projet'!$A$36:$I$56,2,0)</f>
        <v>#N/A</v>
      </c>
      <c r="D4" s="182" t="e">
        <f>VLOOKUP(B4,'Données projet'!$A$36:$I$56,9,0)</f>
        <v>#N/A</v>
      </c>
      <c r="E4" s="182">
        <f t="array" ref="E4">INDEX(D:D,MIN(IF(ISNUMBER(D4:D200),ROW(D4:D200),"")))</f>
        <v>14.47</v>
      </c>
      <c r="F4" s="186">
        <f>IF(B4&lt;'Données projet'!$A$37,$C$205^B4,IF(B4='Données projet'!$A$37,'Données projet'!$B$37,F3+E4-L3))</f>
        <v>1.9342362139770111</v>
      </c>
      <c r="G4" s="186">
        <f>F4*VLOOKUP('Données projet'!$B$11,Paramètres!$A$1:$J$25,3,0)*VLOOKUP('Données projet'!$B$11,Paramètres!$A$1:$J$25,5,0)</f>
        <v>1.4181819920879444</v>
      </c>
      <c r="H4" s="186">
        <f>EXP(-1.0587+0.8836*LN(G4)+0.284)</f>
        <v>0.62751257090880364</v>
      </c>
      <c r="I4" s="187">
        <f t="shared" ref="I4:I34" si="0">(G4+H4)*0.475*44/12</f>
        <v>3.5629180305526691</v>
      </c>
      <c r="J4" s="188">
        <f ca="1">AVERAGE(OFFSET($I$3,'Données projet'!$C$7,0,30,1))</f>
        <v>281.50422421872497</v>
      </c>
      <c r="K4" s="193">
        <f>IF(ISNA(VLOOKUP(B4,'Données projet'!$A$36:$I$56,3,0)),0,VLOOKUP(B4,'Données projet'!$A$36:$I$56,3,0))</f>
        <v>0</v>
      </c>
      <c r="L4" s="193">
        <f>IF(ISNA(VLOOKUP(B4,'Données projet'!$A$36:$I$56,4,0)),0,VLOOKUP(B4,'Données projet'!$A$36:$I$56,4,0))</f>
        <v>0</v>
      </c>
      <c r="M4" s="194">
        <f>IF(ISNA(VLOOKUP(B4,'Données projet'!$A$36:$I$56,5,0)),0%,VLOOKUP(B4,'Données projet'!$A$36:$I$56,5,0)*VLOOKUP('Données projet'!$B$11,Paramètres!$A$1:$J$25,7,0))</f>
        <v>0</v>
      </c>
      <c r="N4" s="194">
        <f>IF(ISNA(VLOOKUP(B4,'Données projet'!$A$36:$I$56,6,0)),0%,VLOOKUP(B4,'Données projet'!$A$36:$I$56,6,0)*VLOOKUP('Données projet'!$B$11,Paramètres!$A$1:$J$25,7,0))</f>
        <v>0</v>
      </c>
      <c r="O4" s="194">
        <f>IF(ISNA(VLOOKUP(B4,'Données projet'!$A$36:$I$56,7,0)),0%,VLOOKUP(B4,'Données projet'!$A$36:$I$56,7,0))</f>
        <v>0</v>
      </c>
      <c r="P4" s="196">
        <f>EXP(-LN(2)/35)*P3+(1-EXP(-LN(2)/35))/(LN(2)/35)*L4*M4*VLOOKUP('Données projet'!$B$11,Paramètres!$A$1:$J$25,3,0)*0.475*44/12</f>
        <v>0</v>
      </c>
      <c r="Q4" s="196">
        <f>EXP(-LN(2)/5)*Q3+(1-EXP(-LN(2)/5))/(LN(2)/5)*Calculateur!L4*Calculateur!N4*VLOOKUP('Données projet'!$B$11,Paramètres!$A$1:$J$25,3,0)*0.475*44/12</f>
        <v>0</v>
      </c>
      <c r="R4" s="196">
        <f>EXP(-LN(2)/2)*R3+(1-EXP(-LN(2)/2))/(LN(2)/2)*L4*O4*VLOOKUP('Données projet'!$B$11,Paramètres!$A$1:$J$25,3,0)*0.475*44/12</f>
        <v>0</v>
      </c>
      <c r="S4" s="197">
        <f t="shared" ref="S4:S67" si="1">SUM(P4:R4)</f>
        <v>0</v>
      </c>
      <c r="T4" s="50">
        <f>IF(T3+1&lt;='Données projet'!$E$12,T3+1,1)</f>
        <v>1</v>
      </c>
      <c r="U4" s="45" t="e">
        <f>VLOOKUP(T4,'Données projet'!$A$62:$I$82,2,0)</f>
        <v>#N/A</v>
      </c>
      <c r="V4" s="45" t="e">
        <f>VLOOKUP(T4,'Données projet'!$A$62:$I$82,9,0)</f>
        <v>#N/A</v>
      </c>
      <c r="W4" s="45">
        <f t="array" ref="W4">INDEX(V:V,MIN(IF(ISNUMBER(V4:V200),ROW(V4:V200),"")))</f>
        <v>14.39625</v>
      </c>
      <c r="X4" s="46">
        <f>IF(T4&lt;'Données projet'!$A$63,$U$205^T4,IF(T4='Données projet'!$A$63,'Données projet'!$B$63,X3+W4-AD3))</f>
        <v>1.8099535142445364</v>
      </c>
      <c r="Y4" s="46">
        <f>X4*VLOOKUP('Données projet'!$B$11,Paramètres!$A$1:$J$25,3,0)*VLOOKUP('Données projet'!$B$11,Paramètres!$A$1:$J$25,5,0)</f>
        <v>1.3270579166440941</v>
      </c>
      <c r="Z4" s="46">
        <f>EXP(-1.0587+0.8836*LN(Y4)+0.284)</f>
        <v>0.59174903764689035</v>
      </c>
      <c r="AA4" s="52">
        <f t="shared" ref="AA4:AA67" si="2">(Y4+Z4)*0.475*44/12</f>
        <v>3.3419221120567979</v>
      </c>
      <c r="AB4" s="149">
        <f ca="1">AVERAGE(OFFSET($AA$3,'Données projet'!$C$7,0,30,1))</f>
        <v>367.84920904283939</v>
      </c>
      <c r="AC4" s="48">
        <f>IF(ISNA(VLOOKUP(T4,'Données projet'!$A$62:$I$82,3,0)),0,VLOOKUP(T4,'Données projet'!$A$62:$I$82,3,0))</f>
        <v>0</v>
      </c>
      <c r="AD4" s="48">
        <f>IF(ISNA(VLOOKUP(T4,'Données projet'!$A$62:$I$82,4,0)),0,VLOOKUP(T4,'Données projet'!$A$62:$I$82,4,0))</f>
        <v>0</v>
      </c>
      <c r="AE4" s="49">
        <f>IF(ISNA(VLOOKUP(T4,'Données projet'!$A$62:$I$82,5,0)),0%,VLOOKUP(T4,'Données projet'!$A$62:$I$82,5,0)*VLOOKUP('Données projet'!$B$11,Paramètres!$A$1:$J$25,7,0))</f>
        <v>0</v>
      </c>
      <c r="AF4" s="49">
        <f>IF(ISNA(VLOOKUP(T4,'Données projet'!$A$62:$I$82,6,0)),0%,VLOOKUP(T4,'Données projet'!$A$62:$I$82,6,0)*VLOOKUP('Données projet'!$B$11,Paramètres!$A$1:$J$25,7,0))</f>
        <v>0</v>
      </c>
      <c r="AG4" s="49">
        <f>IF(ISNA(VLOOKUP(T4,'Données projet'!$A$62:$I$82,7,0)),0%,VLOOKUP(T4,'Données projet'!$A$62:$I$82,7,0))</f>
        <v>0</v>
      </c>
      <c r="AH4" s="53">
        <f>EXP(-LN(2)/35)*AH3+(1-EXP(-LN(2)/35))/(LN(2)/35)*AD4*AE4*VLOOKUP('Données projet'!$B$11,Paramètres!$A$1:$J$25,3,0)*0.475*44/12</f>
        <v>0</v>
      </c>
      <c r="AI4" s="53">
        <f>EXP(-LN(2)/5)*AI3+(1-EXP(-LN(2)/5))/(LN(2)/5)*Calculateur!AD4*Calculateur!AF4*VLOOKUP('Données projet'!$B$11,Paramètres!$A$1:$J$25,3,0)*0.475*44/12</f>
        <v>0</v>
      </c>
      <c r="AJ4" s="53">
        <f>EXP(-LN(2)/2)*AJ3+(1-EXP(-LN(2)/2))/(LN(2)/2)*AD4*AG4*VLOOKUP('Données projet'!$B$11,Paramètres!$A$1:$J$25,3,0)*0.475*44/12</f>
        <v>0</v>
      </c>
      <c r="AK4" s="53">
        <f t="shared" ref="AK4:AK67" si="3">SUM(AH4:AJ4)</f>
        <v>0</v>
      </c>
      <c r="AL4" s="203">
        <f>IF(AL3+1&lt;='Données projet'!$E$13,AL3+1,1)</f>
        <v>1</v>
      </c>
      <c r="AM4" s="182" t="e">
        <f>VLOOKUP(B4,'Données projet'!$A$88:$I$108,2,0)</f>
        <v>#N/A</v>
      </c>
      <c r="AN4" s="182" t="e">
        <f>VLOOKUP(B4,'Données projet'!$A$88:$I$108,9,0)</f>
        <v>#N/A</v>
      </c>
      <c r="AO4" s="182">
        <f t="array" ref="AO4">INDEX(AN:AN,MIN(IF(ISNUMBER(AN4:AN200),ROW(AN4:AN200),"")))</f>
        <v>0</v>
      </c>
      <c r="AP4" s="182">
        <f>IF(B4&lt;'Données projet'!$A$89,$AM$205^B4,IF(B4='Données projet'!$A$89,'Données projet'!$B$89,AP3+AO4-AV3))</f>
        <v>0</v>
      </c>
      <c r="AQ4" s="186" t="e">
        <f>AP4*VLOOKUP('Données projet'!$B$13,Paramètres!$A$1:$J$25,3,0)*VLOOKUP('Données projet'!$B$13,Paramètres!$A$1:$J$25,5,0)</f>
        <v>#N/A</v>
      </c>
      <c r="AR4" s="186" t="e">
        <f>EXP(-1.0587+0.8836*LN(AQ4)+0.284)</f>
        <v>#N/A</v>
      </c>
      <c r="AS4" s="187" t="e">
        <f t="shared" ref="AS4:AS67" si="4">(AQ4+AR4)*0.475*44/12</f>
        <v>#N/A</v>
      </c>
      <c r="AT4" s="185" t="e">
        <f ca="1">AVERAGE(OFFSET($AS$3,'Données projet'!$C$7,0,30,1))</f>
        <v>#N/A</v>
      </c>
      <c r="AU4" s="193">
        <f>IF(ISNA(VLOOKUP(B4,'Données projet'!$A$88:$I$108,3,0)),0,VLOOKUP(B4,'Données projet'!$A$88:$I$108,3,0))</f>
        <v>0</v>
      </c>
      <c r="AV4" s="193">
        <f>IF(ISNA(VLOOKUP(B4,'Données projet'!$A$88:$I$108,4,0)),0,VLOOKUP(B4,'Données projet'!$A$88:$I$108,4,0))</f>
        <v>0</v>
      </c>
      <c r="AW4" s="194">
        <f>IF(ISNA(VLOOKUP(B4,'Données projet'!$A$88:$I$108,5,0)),0%,VLOOKUP(B4,'Données projet'!$A$88:$I$108,5,0)*VLOOKUP('Données projet'!$B$13,Paramètres!$A$1:$J$25,7,0))</f>
        <v>0</v>
      </c>
      <c r="AX4" s="194">
        <f>IF(ISNA(VLOOKUP(B4,'Données projet'!$A$88:$I$108,6,0)),0%,VLOOKUP(B4,'Données projet'!$A$88:$I$108,6,0)*VLOOKUP('Données projet'!$B$13,Paramètres!$A$1:$J$25,7,0))</f>
        <v>0</v>
      </c>
      <c r="AY4" s="194">
        <f>IF(ISNA(VLOOKUP(B4,'Données projet'!$A$88:$I$108,7,0)),0%,VLOOKUP(B4,'Données projet'!$A$88:$I$108,7,0))</f>
        <v>0</v>
      </c>
      <c r="AZ4" s="196">
        <f>EXP(-LN(2)/35)*AZ3+(1-EXP(-LN(2)/35))/(LN(2)/35)*AV4*AW4*VLOOKUP('Données projet'!$B$11,Paramètres!$A$1:$J$25,3,0)*0.475*44/12</f>
        <v>0</v>
      </c>
      <c r="BA4" s="196">
        <f>EXP(-LN(2)/5)*BA3+(1-EXP(-LN(2)/5))/(LN(2)/5)*Calculateur!AV4*Calculateur!AX4*VLOOKUP('Données projet'!$B$11,Paramètres!$A$1:$J$25,3,0)*0.475*44/12</f>
        <v>0</v>
      </c>
      <c r="BB4" s="196">
        <f>EXP(-LN(2)/2)*BB3+(1-EXP(-LN(2)/2))/(LN(2)/2)*AV4*AY4*VLOOKUP('Données projet'!$B$11,Paramètres!$A$1:$J$25,3,0)*0.475*44/12</f>
        <v>0</v>
      </c>
      <c r="BC4" s="197">
        <f t="shared" ref="BC4:BC67" si="5">SUM(AZ4:BB4)</f>
        <v>0</v>
      </c>
      <c r="BD4" s="50">
        <f>IF(BD3+1&lt;='Données projet'!$E$16,BD3+1,1)</f>
        <v>1</v>
      </c>
      <c r="BE4" s="45" t="e">
        <f>VLOOKUP(BD4,'Données projet'!$A$114:$I$134,2,0)</f>
        <v>#N/A</v>
      </c>
      <c r="BF4" s="45" t="e">
        <f>VLOOKUP(BD4,'Données projet'!$A$114:$I$134,9,0)</f>
        <v>#N/A</v>
      </c>
      <c r="BG4" s="45">
        <f t="array" ref="BG4">INDEX(BF:BF,MIN(IF(ISNUMBER(BF4:BF200),ROW(BF4:BF200),"")))</f>
        <v>0</v>
      </c>
      <c r="BH4" s="45">
        <f>IF(BD4&lt;'Données projet'!$A$115,$BE$205^BD4,IF(BD4='Données projet'!$A$115,'Données projet'!$B$115,BH3+BG4-BN3))</f>
        <v>0</v>
      </c>
      <c r="BI4" s="50" t="e">
        <f>BH4*VLOOKUP('Données projet'!$B$13,Paramètres!$A$1:$J$25,3,0)*VLOOKUP('Données projet'!$B$13,Paramètres!$A$1:$J$25,5,0)</f>
        <v>#N/A</v>
      </c>
      <c r="BJ4" s="46" t="e">
        <f>EXP(-1.0587+0.8836*LN(BI4)+0.284)</f>
        <v>#N/A</v>
      </c>
      <c r="BK4" s="52" t="e">
        <f t="shared" ref="BK4:BK67" si="6">(BI4+BJ4)*0.475*44/12</f>
        <v>#N/A</v>
      </c>
      <c r="BL4" s="149" t="e">
        <f ca="1">AVERAGE(OFFSET($BK$3,'Données projet'!$C$7,0,30,1))</f>
        <v>#N/A</v>
      </c>
      <c r="BM4" s="48">
        <f>IF(ISNA(VLOOKUP(BD4,'Données projet'!$A$114:$I$134,3,0)),0,VLOOKUP(BD4,'Données projet'!$A$114:$I$134,3,0))</f>
        <v>0</v>
      </c>
      <c r="BN4" s="48">
        <f>IF(ISNA(VLOOKUP(BD4,'Données projet'!$A$114:$I$134,4,0)),0,VLOOKUP(BD4,'Données projet'!$A$114:$I$134,4,0))</f>
        <v>0</v>
      </c>
      <c r="BO4" s="49">
        <f>IF(ISNA(VLOOKUP(BD4,'Données projet'!$A$114:$I$134,5,0)),0%,VLOOKUP(BD4,'Données projet'!$A$114:$I$134,5,0)*VLOOKUP('Données projet'!$B$13,Paramètres!$A$1:$J$25,7,0))</f>
        <v>0</v>
      </c>
      <c r="BP4" s="49">
        <f>IF(ISNA(VLOOKUP(BD4,'Données projet'!$A$114:$I$134,6,0)),0%,VLOOKUP(BD4,'Données projet'!$A$114:$I$134,6,0)*VLOOKUP('Données projet'!$B$13,Paramètres!$A$1:$J$25,7,0))</f>
        <v>0</v>
      </c>
      <c r="BQ4" s="49">
        <f>IF(ISNA(VLOOKUP(BD4,'Données projet'!$A$114:$I$134,7,0)),0%,VLOOKUP(BD4,'Données projet'!$A$114:$I$134,7,0))</f>
        <v>0</v>
      </c>
      <c r="BR4" s="53" t="e">
        <f>EXP(-LN(2)/35)*BR3+(1-EXP(-LN(2)/35))/(LN(2)/35)*BN4*BO4*VLOOKUP('Données projet'!$B$13,Paramètres!$A$1:$J$25,3,0)*0.475*44/12</f>
        <v>#N/A</v>
      </c>
      <c r="BS4" s="53" t="e">
        <f>EXP(-LN(2)/5)*BS3+(1-EXP(-LN(2)/5))/(LN(2)/5)*Calculateur!BN4*Calculateur!BP4*VLOOKUP('Données projet'!$B$13,Paramètres!$A$1:$J$25,3,0)*0.475*44/12</f>
        <v>#N/A</v>
      </c>
      <c r="BT4" s="53" t="e">
        <f>EXP(-LN(2)/2)*BT3+(1-EXP(-LN(2)/2))/(LN(2)/2)*BN4*BQ4*VLOOKUP('Données projet'!$B$13,Paramètres!$A$1:$J$25,3,0)*0.475*44/12</f>
        <v>#N/A</v>
      </c>
      <c r="BU4" s="54" t="e">
        <f t="shared" ref="BU4:BU67" si="7">SUM(BR4:BT4)</f>
        <v>#N/A</v>
      </c>
      <c r="BV4" s="203">
        <f>IF(BV3+1&lt;='Données projet'!$E$15,BV3+1,1)</f>
        <v>1</v>
      </c>
      <c r="BW4" s="182" t="e">
        <f>VLOOKUP(B4,'Données projet'!$A$140:$I$167,2,0)</f>
        <v>#N/A</v>
      </c>
      <c r="BX4" s="182" t="e">
        <f>VLOOKUP(B4,'Données projet'!$A$140:$I$167,9,0)</f>
        <v>#N/A</v>
      </c>
      <c r="BY4" s="182">
        <f t="array" ref="BY4">INDEX(BX:BX,MIN(IF(ISNUMBER(BX4:BX200),ROW(BX4:BX200),"")))</f>
        <v>0</v>
      </c>
      <c r="BZ4" s="182">
        <f>IF(B4&lt;'Données projet'!$A$141,$BW$205^B4,IF(B4='Données projet'!$A$141,'Données projet'!$B$141,BZ3+BY4-CF3))</f>
        <v>0</v>
      </c>
      <c r="CA4" s="183" t="e">
        <f>BZ4*VLOOKUP('Données projet'!$B$15,Paramètres!$A$1:$J$25,3,0)*VLOOKUP('Données projet'!$B$15,Paramètres!$A$1:$J$25,5,0)</f>
        <v>#N/A</v>
      </c>
      <c r="CB4" s="186" t="e">
        <f>EXP(-1.0587+0.8836*LN(CA4)+0.284)</f>
        <v>#N/A</v>
      </c>
      <c r="CC4" s="187" t="e">
        <f t="shared" ref="CC4:CC67" si="8">(CA4+CB4)*0.475*44/12</f>
        <v>#N/A</v>
      </c>
      <c r="CD4" s="185" t="e">
        <f ca="1">AVERAGE(OFFSET($CC$3,'Données projet'!$C$7,0,30,1))</f>
        <v>#N/A</v>
      </c>
      <c r="CE4" s="193">
        <f>IF(ISNA(VLOOKUP(B4,'Données projet'!$A$140:$I$167,3,0)),0,VLOOKUP(B4,'Données projet'!$A$140:$I$167,3,0))</f>
        <v>0</v>
      </c>
      <c r="CF4" s="193">
        <f>IF(ISNA(VLOOKUP(B4,'Données projet'!$A$140:$I$167,4,0)),0,VLOOKUP(B4,'Données projet'!$A$140:$I$167,4,0))</f>
        <v>0</v>
      </c>
      <c r="CG4" s="194">
        <f>IF(ISNA(VLOOKUP(B4,'Données projet'!$A$140:$I$167,5,0)),0%,VLOOKUP(B4,'Données projet'!$A$140:$I$167,5,0)*VLOOKUP('Données projet'!$B$15,Paramètres!$A$1:$J$25,7,0))</f>
        <v>0</v>
      </c>
      <c r="CH4" s="194">
        <f>IF(ISNA(VLOOKUP(B4,'Données projet'!$A$140:$I$167,6,0)),0%,VLOOKUP(B4,'Données projet'!$A$140:$I$167,6,0)*VLOOKUP('Données projet'!$B$15,Paramètres!$A$1:$J$25,7,0))</f>
        <v>0</v>
      </c>
      <c r="CI4" s="194">
        <f>IF(ISNA(VLOOKUP(B4,'Données projet'!$A$140:$I$167,7,0)),0%,VLOOKUP(B4,'Données projet'!$A$140:$I$167,7,0))</f>
        <v>0</v>
      </c>
      <c r="CJ4" s="196">
        <f>EXP(-LN(2)/35)*CJ3+(1-EXP(-LN(2)/35))/(LN(2)/35)*CF4*CG4*VLOOKUP('Données projet'!$B$11,Paramètres!$A$1:$J$25,3,0)*0.475*44/12</f>
        <v>0</v>
      </c>
      <c r="CK4" s="196">
        <f>EXP(-LN(2)/5)*CK3+(1-EXP(-LN(2)/5))/(LN(2)/5)*Calculateur!CF4*Calculateur!CH4*VLOOKUP('Données projet'!$B$11,Paramètres!$A$1:$J$25,3,0)*0.475*44/12</f>
        <v>0</v>
      </c>
      <c r="CL4" s="196">
        <f>EXP(-LN(2)/2)*CL3+(1-EXP(-LN(2)/2))/(LN(2)/2)*CF4*CI4*VLOOKUP('Données projet'!$B$11,Paramètres!$A$1:$J$25,3,0)*0.475*44/12</f>
        <v>0</v>
      </c>
      <c r="CM4" s="197">
        <f t="shared" ref="CM4:CM67" si="9">SUM(CJ4:CL4)</f>
        <v>0</v>
      </c>
      <c r="CN4" s="50">
        <f>IF(CN3+1&lt;='Données projet'!$E$16,CN3+1,1)</f>
        <v>1</v>
      </c>
      <c r="CO4" s="45" t="e">
        <f>VLOOKUP(CN4,'Données projet'!$A$173:$I$193,2,0)</f>
        <v>#N/A</v>
      </c>
      <c r="CP4" s="45" t="e">
        <f>VLOOKUP(CN4,'Données projet'!$A$173:$I$193,9,0)</f>
        <v>#N/A</v>
      </c>
      <c r="CQ4" s="45">
        <f t="array" ref="CQ4">INDEX(CP:CP,MIN(IF(ISNUMBER(CP4:CP200),ROW(CP4:CP200),"")))</f>
        <v>0</v>
      </c>
      <c r="CR4" s="45">
        <f>IF(CN4&lt;'Données projet'!$A$174,$CO$205^B4,IF(CN4='Données projet'!$A$174,'Données projet'!$B$174,CR3+CQ4-CX3))</f>
        <v>0</v>
      </c>
      <c r="CS4" s="50" t="e">
        <f>CR4*VLOOKUP('Données projet'!$B$15,Paramètres!$A$1:$J$25,3,0)*VLOOKUP('Données projet'!$B$15,Paramètres!$A$1:$J$25,5,0)</f>
        <v>#N/A</v>
      </c>
      <c r="CT4" s="46" t="e">
        <f>EXP(-1.0587+0.8836*LN(CS4)+0.284)</f>
        <v>#N/A</v>
      </c>
      <c r="CU4" s="52" t="e">
        <f t="shared" ref="CU4:CU67" si="10">(CS4+CT4)*0.475*44/12</f>
        <v>#N/A</v>
      </c>
      <c r="CV4" s="149" t="e">
        <f ca="1">AVERAGE(OFFSET($CU$3,'Données projet'!$C$7,0,30,1))</f>
        <v>#N/A</v>
      </c>
      <c r="CW4" s="48">
        <f>IF(ISNA(VLOOKUP(CN4,'Données projet'!$A$173:$I$193,3,0)),0,VLOOKUP(CN4,'Données projet'!$A$173:$I$193,3,0))</f>
        <v>0</v>
      </c>
      <c r="CX4" s="48">
        <f>IF(ISNA(VLOOKUP(CN4,'Données projet'!$A$173:$I$193,4,0)),0,VLOOKUP(CN4,'Données projet'!$A$173:$I$193,4,0))</f>
        <v>0</v>
      </c>
      <c r="CY4" s="49">
        <f>IF(ISNA(VLOOKUP(CN4,'Données projet'!$A$173:$I$193,5,0)),0%,VLOOKUP(CN4,'Données projet'!$A$173:$I$193,5,0)*VLOOKUP('Données projet'!$B$15,Paramètres!$A$1:$J$25,7,0))</f>
        <v>0</v>
      </c>
      <c r="CZ4" s="49">
        <f>IF(ISNA(VLOOKUP(CN4,'Données projet'!$A$173:$I$193,6,0)),0%,VLOOKUP(CN4,'Données projet'!$A$173:$I$193,6,0)*VLOOKUP('Données projet'!$B$15,Paramètres!$A$1:$J$25,7,0))</f>
        <v>0</v>
      </c>
      <c r="DA4" s="49">
        <f>IF(ISNA(VLOOKUP(CN4,'Données projet'!$A$173:$I$193,7,0)),0%,VLOOKUP(CN4,'Données projet'!$A$173:$I$193,7,0))</f>
        <v>0</v>
      </c>
      <c r="DB4" s="53" t="e">
        <f>EXP(-LN(2)/35)*DB3+(1-EXP(-LN(2)/35))/(LN(2)/35)*CX4*CY4*VLOOKUP('Données projet'!$B$15,Paramètres!$A$1:$J$25,3,0)*0.475*44/12</f>
        <v>#N/A</v>
      </c>
      <c r="DC4" s="53" t="e">
        <f>EXP(-LN(2)/5)*DC3+(1-EXP(-LN(2)/5))/(LN(2)/5)*Calculateur!CX4*Calculateur!CZ4*VLOOKUP('Données projet'!$B$15,Paramètres!$A$1:$J$25,3,0)*0.475*44/12</f>
        <v>#N/A</v>
      </c>
      <c r="DD4" s="53" t="e">
        <f>EXP(-LN(2)/2)*DD3+(1-EXP(-LN(2)/2))/(LN(2)/2)*CX4*DA4*VLOOKUP('Données projet'!$B$15,Paramètres!$A$1:$J$25,3,0)*0.475*44/12</f>
        <v>#N/A</v>
      </c>
      <c r="DE4" s="54" t="e">
        <f t="shared" ref="DE4:DE67" si="11">SUM(DB4:DD4)</f>
        <v>#N/A</v>
      </c>
    </row>
    <row r="5" spans="1:109" s="40" customFormat="1" x14ac:dyDescent="0.25">
      <c r="A5" s="208">
        <f t="shared" ref="A5:A68" si="12">A4+1</f>
        <v>2</v>
      </c>
      <c r="B5" s="200">
        <f>IF(B4+1&lt;='Données projet'!$E$11,B4+1,1)</f>
        <v>2</v>
      </c>
      <c r="C5" s="182" t="e">
        <f>VLOOKUP(B5,'Données projet'!$A$36:$I$56,2,0)</f>
        <v>#N/A</v>
      </c>
      <c r="D5" s="182" t="e">
        <f>VLOOKUP(B5,'Données projet'!$A$36:$I$56,9,0)</f>
        <v>#N/A</v>
      </c>
      <c r="E5" s="182">
        <f t="array" ref="E5">INDEX(D:D,MIN(IF(ISNUMBER(D5:D201),ROW(D5:D201),"")))</f>
        <v>14.47</v>
      </c>
      <c r="F5" s="186">
        <f>IF(B5&lt;'Données projet'!$A$37,$C$205^B5,IF(B5='Données projet'!$A$37,'Données projet'!$B$37,F4+E5-L4))</f>
        <v>3.7412697314601218</v>
      </c>
      <c r="G5" s="186">
        <f>F5*VLOOKUP('Données projet'!$B$11,Paramètres!$A$1:$J$25,3,0)*VLOOKUP('Données projet'!$B$11,Paramètres!$A$1:$J$25,5,0)</f>
        <v>2.7430989671065613</v>
      </c>
      <c r="H5" s="186">
        <f t="shared" ref="H5:H68" si="13">EXP(-1.0587+0.8836*LN(G5)+0.284)</f>
        <v>1.1240412095378698</v>
      </c>
      <c r="I5" s="187">
        <f t="shared" si="0"/>
        <v>6.7352691409890504</v>
      </c>
      <c r="J5" s="188">
        <f ca="1">AVERAGE(OFFSET($I$3,'Données projet'!$C$7,0,30,1))</f>
        <v>281.50422421872497</v>
      </c>
      <c r="K5" s="193">
        <f>IF(ISNA(VLOOKUP(B5,'Données projet'!$A$36:$I$56,3,0)),0,VLOOKUP(B5,'Données projet'!$A$36:$I$56,3,0))</f>
        <v>0</v>
      </c>
      <c r="L5" s="193">
        <f>IF(ISNA(VLOOKUP(B5,'Données projet'!$A$36:$I$56,4,0)),0,VLOOKUP(B5,'Données projet'!$A$36:$I$56,4,0))</f>
        <v>0</v>
      </c>
      <c r="M5" s="194">
        <f>IF(ISNA(VLOOKUP(B5,'Données projet'!$A$36:$I$56,5,0)),0%,VLOOKUP(B5,'Données projet'!$A$36:$I$56,5,0)*VLOOKUP('Données projet'!$B$11,Paramètres!$A$1:$J$25,7,0))</f>
        <v>0</v>
      </c>
      <c r="N5" s="194">
        <f>IF(ISNA(VLOOKUP(B5,'Données projet'!$A$36:$I$56,6,0)),0%,VLOOKUP(B5,'Données projet'!$A$36:$I$56,6,0)*VLOOKUP('Données projet'!$B$11,Paramètres!$A$1:$J$25,7,0))</f>
        <v>0</v>
      </c>
      <c r="O5" s="194">
        <f>IF(ISNA(VLOOKUP(B5,'Données projet'!$A$36:$I$56,7,0)),0%,VLOOKUP(B5,'Données projet'!$A$36:$I$56,7,0))</f>
        <v>0</v>
      </c>
      <c r="P5" s="196">
        <f>EXP(-LN(2)/35)*P4+(1-EXP(-LN(2)/35))/(LN(2)/35)*L5*M5*VLOOKUP('Données projet'!$B$11,Paramètres!$A$1:$J$25,3,0)*0.475*44/12</f>
        <v>0</v>
      </c>
      <c r="Q5" s="196">
        <f>EXP(-LN(2)/5)*Q4+(1-EXP(-LN(2)/5))/(LN(2)/5)*Calculateur!L5*Calculateur!N5*VLOOKUP('Données projet'!$B$11,Paramètres!$A$1:$J$25,3,0)*0.475*44/12</f>
        <v>0</v>
      </c>
      <c r="R5" s="196">
        <f>EXP(-LN(2)/2)*R4+(1-EXP(-LN(2)/2))/(LN(2)/2)*L5*O5*VLOOKUP('Données projet'!$B$11,Paramètres!$A$1:$J$25,3,0)*0.475*44/12</f>
        <v>0</v>
      </c>
      <c r="S5" s="197">
        <f t="shared" si="1"/>
        <v>0</v>
      </c>
      <c r="T5" s="50">
        <f>IF(T4+1&lt;='Données projet'!$E$12,T4+1,1)</f>
        <v>2</v>
      </c>
      <c r="U5" s="45" t="e">
        <f>VLOOKUP(T5,'Données projet'!$A$62:$I$82,2,0)</f>
        <v>#N/A</v>
      </c>
      <c r="V5" s="45" t="e">
        <f>VLOOKUP(T5,'Données projet'!$A$62:$I$82,9,0)</f>
        <v>#N/A</v>
      </c>
      <c r="W5" s="45">
        <f t="array" ref="W5">INDEX(V:V,MIN(IF(ISNUMBER(V5:V201),ROW(V5:V201),"")))</f>
        <v>14.39625</v>
      </c>
      <c r="X5" s="46">
        <f>IF(T5&lt;'Données projet'!$A$63,$U$205^T5,IF(T5='Données projet'!$A$63,'Données projet'!$B$63,X4+W5-AD4))</f>
        <v>3.2759317237261474</v>
      </c>
      <c r="Y5" s="46">
        <f>X5*VLOOKUP('Données projet'!$B$11,Paramètres!$A$1:$J$25,3,0)*VLOOKUP('Données projet'!$B$11,Paramètres!$A$1:$J$25,5,0)</f>
        <v>2.4019131398360112</v>
      </c>
      <c r="Z5" s="46">
        <f t="shared" ref="Z5:Z68" si="14">EXP(-1.0587+0.8836*LN(Y5)+0.284)</f>
        <v>0.99956834324683086</v>
      </c>
      <c r="AA5" s="52">
        <f t="shared" si="2"/>
        <v>5.9242469163692819</v>
      </c>
      <c r="AB5" s="149">
        <f ca="1">AVERAGE(OFFSET($AA$3,'Données projet'!$C$7,0,30,1))</f>
        <v>367.84920904283939</v>
      </c>
      <c r="AC5" s="48">
        <f>IF(ISNA(VLOOKUP(T5,'Données projet'!$A$62:$I$82,3,0)),0,VLOOKUP(T5,'Données projet'!$A$62:$I$82,3,0))</f>
        <v>0</v>
      </c>
      <c r="AD5" s="48">
        <f>IF(ISNA(VLOOKUP(T5,'Données projet'!$A$62:$I$82,4,0)),0,VLOOKUP(T5,'Données projet'!$A$62:$I$82,4,0))</f>
        <v>0</v>
      </c>
      <c r="AE5" s="49">
        <f>IF(ISNA(VLOOKUP(T5,'Données projet'!$A$62:$I$82,5,0)),0%,VLOOKUP(T5,'Données projet'!$A$62:$I$82,5,0)*VLOOKUP('Données projet'!$B$11,Paramètres!$A$1:$J$25,7,0))</f>
        <v>0</v>
      </c>
      <c r="AF5" s="49">
        <f>IF(ISNA(VLOOKUP(T5,'Données projet'!$A$62:$I$82,6,0)),0%,VLOOKUP(T5,'Données projet'!$A$62:$I$82,6,0)*VLOOKUP('Données projet'!$B$11,Paramètres!$A$1:$J$25,7,0))</f>
        <v>0</v>
      </c>
      <c r="AG5" s="49">
        <f>IF(ISNA(VLOOKUP(T5,'Données projet'!$A$62:$I$82,7,0)),0%,VLOOKUP(T5,'Données projet'!$A$62:$I$82,7,0))</f>
        <v>0</v>
      </c>
      <c r="AH5" s="53">
        <f>EXP(-LN(2)/35)*AH4+(1-EXP(-LN(2)/35))/(LN(2)/35)*AD5*AE5*VLOOKUP('Données projet'!$B$11,Paramètres!$A$1:$J$25,3,0)*0.475*44/12</f>
        <v>0</v>
      </c>
      <c r="AI5" s="53">
        <f>EXP(-LN(2)/5)*AI4+(1-EXP(-LN(2)/5))/(LN(2)/5)*Calculateur!AD5*Calculateur!AF5*VLOOKUP('Données projet'!$B$11,Paramètres!$A$1:$J$25,3,0)*0.475*44/12</f>
        <v>0</v>
      </c>
      <c r="AJ5" s="53">
        <f>EXP(-LN(2)/2)*AJ4+(1-EXP(-LN(2)/2))/(LN(2)/2)*AD5*AG5*VLOOKUP('Données projet'!$B$11,Paramètres!$A$1:$J$25,3,0)*0.475*44/12</f>
        <v>0</v>
      </c>
      <c r="AK5" s="53">
        <f t="shared" si="3"/>
        <v>0</v>
      </c>
      <c r="AL5" s="203">
        <f>IF(AL4+1&lt;='Données projet'!$E$13,AL4+1,1)</f>
        <v>1</v>
      </c>
      <c r="AM5" s="182" t="e">
        <f>VLOOKUP(B5,'Données projet'!$A$88:$I$108,2,0)</f>
        <v>#N/A</v>
      </c>
      <c r="AN5" s="182" t="e">
        <f>VLOOKUP(B5,'Données projet'!$A$88:$I$108,9,0)</f>
        <v>#N/A</v>
      </c>
      <c r="AO5" s="182">
        <f t="array" ref="AO5">INDEX(AN:AN,MIN(IF(ISNUMBER(AN5:AN201),ROW(AN5:AN201),"")))</f>
        <v>0</v>
      </c>
      <c r="AP5" s="182">
        <f>IF(B5&lt;'Données projet'!$A$89,$AM$205^B5,IF(B5='Données projet'!$A$89,'Données projet'!$B$89,AP4+AO5-AV4))</f>
        <v>0</v>
      </c>
      <c r="AQ5" s="186" t="e">
        <f>AP5*VLOOKUP('Données projet'!$B$13,Paramètres!$A$1:$J$25,3,0)*VLOOKUP('Données projet'!$B$13,Paramètres!$A$1:$J$25,5,0)</f>
        <v>#N/A</v>
      </c>
      <c r="AR5" s="186" t="e">
        <f t="shared" ref="AR5:AR68" si="15">EXP(-1.0587+0.8836*LN(AQ5)+0.284)</f>
        <v>#N/A</v>
      </c>
      <c r="AS5" s="187" t="e">
        <f t="shared" si="4"/>
        <v>#N/A</v>
      </c>
      <c r="AT5" s="185" t="e">
        <f ca="1">AVERAGE(OFFSET($AS$3,'Données projet'!$C$7,0,30,1))</f>
        <v>#N/A</v>
      </c>
      <c r="AU5" s="193">
        <f>IF(ISNA(VLOOKUP(B5,'Données projet'!$A$88:$I$108,3,0)),0,VLOOKUP(B5,'Données projet'!$A$88:$I$108,3,0))</f>
        <v>0</v>
      </c>
      <c r="AV5" s="193">
        <f>IF(ISNA(VLOOKUP(B5,'Données projet'!$A$88:$I$108,4,0)),0,VLOOKUP(B5,'Données projet'!$A$88:$I$108,4,0))</f>
        <v>0</v>
      </c>
      <c r="AW5" s="194">
        <f>IF(ISNA(VLOOKUP(B5,'Données projet'!$A$88:$I$108,5,0)),0%,VLOOKUP(B5,'Données projet'!$A$88:$I$108,5,0)*VLOOKUP('Données projet'!$B$13,Paramètres!$A$1:$J$25,7,0))</f>
        <v>0</v>
      </c>
      <c r="AX5" s="194">
        <f>IF(ISNA(VLOOKUP(B5,'Données projet'!$A$88:$I$108,6,0)),0%,VLOOKUP(B5,'Données projet'!$A$88:$I$108,6,0)*VLOOKUP('Données projet'!$B$13,Paramètres!$A$1:$J$25,7,0))</f>
        <v>0</v>
      </c>
      <c r="AY5" s="194">
        <f>IF(ISNA(VLOOKUP(B5,'Données projet'!$A$88:$I$108,7,0)),0%,VLOOKUP(B5,'Données projet'!$A$88:$I$108,7,0))</f>
        <v>0</v>
      </c>
      <c r="AZ5" s="196">
        <f>EXP(-LN(2)/35)*AZ4+(1-EXP(-LN(2)/35))/(LN(2)/35)*AV5*AW5*VLOOKUP('Données projet'!$B$11,Paramètres!$A$1:$J$25,3,0)*0.475*44/12</f>
        <v>0</v>
      </c>
      <c r="BA5" s="196">
        <f>EXP(-LN(2)/5)*BA4+(1-EXP(-LN(2)/5))/(LN(2)/5)*Calculateur!AV5*Calculateur!AX5*VLOOKUP('Données projet'!$B$11,Paramètres!$A$1:$J$25,3,0)*0.475*44/12</f>
        <v>0</v>
      </c>
      <c r="BB5" s="196">
        <f>EXP(-LN(2)/2)*BB4+(1-EXP(-LN(2)/2))/(LN(2)/2)*AV5*AY5*VLOOKUP('Données projet'!$B$11,Paramètres!$A$1:$J$25,3,0)*0.475*44/12</f>
        <v>0</v>
      </c>
      <c r="BC5" s="197">
        <f t="shared" si="5"/>
        <v>0</v>
      </c>
      <c r="BD5" s="50">
        <f>IF(BD4+1&lt;='Données projet'!$E$16,BD4+1,1)</f>
        <v>1</v>
      </c>
      <c r="BE5" s="45" t="e">
        <f>VLOOKUP(BD5,'Données projet'!$A$114:$I$134,2,0)</f>
        <v>#N/A</v>
      </c>
      <c r="BF5" s="45" t="e">
        <f>VLOOKUP(BD5,'Données projet'!$A$114:$I$134,9,0)</f>
        <v>#N/A</v>
      </c>
      <c r="BG5" s="45">
        <f t="array" ref="BG5">INDEX(BF:BF,MIN(IF(ISNUMBER(BF5:BF201),ROW(BF5:BF201),"")))</f>
        <v>0</v>
      </c>
      <c r="BH5" s="45">
        <f>IF(BD5&lt;'Données projet'!$A$115,$BE$205^BD5,IF(BD5='Données projet'!$A$115,'Données projet'!$B$115,BH4+BG5-BN4))</f>
        <v>0</v>
      </c>
      <c r="BI5" s="50" t="e">
        <f>BH5*VLOOKUP('Données projet'!$B$13,Paramètres!$A$1:$J$25,3,0)*VLOOKUP('Données projet'!$B$13,Paramètres!$A$1:$J$25,5,0)</f>
        <v>#N/A</v>
      </c>
      <c r="BJ5" s="46" t="e">
        <f t="shared" ref="BJ5:BJ68" si="16">EXP(-1.0587+0.8836*LN(BI5)+0.284)</f>
        <v>#N/A</v>
      </c>
      <c r="BK5" s="52" t="e">
        <f t="shared" si="6"/>
        <v>#N/A</v>
      </c>
      <c r="BL5" s="149" t="e">
        <f ca="1">AVERAGE(OFFSET($BK$3,'Données projet'!$C$7,0,30,1))</f>
        <v>#N/A</v>
      </c>
      <c r="BM5" s="48">
        <f>IF(ISNA(VLOOKUP(BD5,'Données projet'!$A$114:$I$134,3,0)),0,VLOOKUP(BD5,'Données projet'!$A$114:$I$134,3,0))</f>
        <v>0</v>
      </c>
      <c r="BN5" s="48">
        <f>IF(ISNA(VLOOKUP(BD5,'Données projet'!$A$114:$I$134,4,0)),0,VLOOKUP(BD5,'Données projet'!$A$114:$I$134,4,0))</f>
        <v>0</v>
      </c>
      <c r="BO5" s="49">
        <f>IF(ISNA(VLOOKUP(BD5,'Données projet'!$A$114:$I$134,5,0)),0%,VLOOKUP(BD5,'Données projet'!$A$114:$I$134,5,0)*VLOOKUP('Données projet'!$B$13,Paramètres!$A$1:$J$25,7,0))</f>
        <v>0</v>
      </c>
      <c r="BP5" s="49">
        <f>IF(ISNA(VLOOKUP(BD5,'Données projet'!$A$114:$I$134,6,0)),0%,VLOOKUP(BD5,'Données projet'!$A$114:$I$134,6,0)*VLOOKUP('Données projet'!$B$13,Paramètres!$A$1:$J$25,7,0))</f>
        <v>0</v>
      </c>
      <c r="BQ5" s="49">
        <f>IF(ISNA(VLOOKUP(BD5,'Données projet'!$A$114:$I$134,7,0)),0%,VLOOKUP(BD5,'Données projet'!$A$114:$I$134,7,0))</f>
        <v>0</v>
      </c>
      <c r="BR5" s="53" t="e">
        <f>EXP(-LN(2)/35)*BR4+(1-EXP(-LN(2)/35))/(LN(2)/35)*BN5*BO5*VLOOKUP('Données projet'!$B$13,Paramètres!$A$1:$J$25,3,0)*0.475*44/12</f>
        <v>#N/A</v>
      </c>
      <c r="BS5" s="53" t="e">
        <f>EXP(-LN(2)/5)*BS4+(1-EXP(-LN(2)/5))/(LN(2)/5)*Calculateur!BN5*Calculateur!BP5*VLOOKUP('Données projet'!$B$13,Paramètres!$A$1:$J$25,3,0)*0.475*44/12</f>
        <v>#N/A</v>
      </c>
      <c r="BT5" s="53" t="e">
        <f>EXP(-LN(2)/2)*BT4+(1-EXP(-LN(2)/2))/(LN(2)/2)*BN5*BQ5*VLOOKUP('Données projet'!$B$13,Paramètres!$A$1:$J$25,3,0)*0.475*44/12</f>
        <v>#N/A</v>
      </c>
      <c r="BU5" s="54" t="e">
        <f t="shared" si="7"/>
        <v>#N/A</v>
      </c>
      <c r="BV5" s="203">
        <f>IF(BV4+1&lt;='Données projet'!$E$15,BV4+1,1)</f>
        <v>1</v>
      </c>
      <c r="BW5" s="182" t="e">
        <f>VLOOKUP(B5,'Données projet'!$A$140:$I$167,2,0)</f>
        <v>#N/A</v>
      </c>
      <c r="BX5" s="182" t="e">
        <f>VLOOKUP(B5,'Données projet'!$A$140:$I$167,9,0)</f>
        <v>#N/A</v>
      </c>
      <c r="BY5" s="182">
        <f t="array" ref="BY5">INDEX(BX:BX,MIN(IF(ISNUMBER(BX5:BX201),ROW(BX5:BX201),"")))</f>
        <v>0</v>
      </c>
      <c r="BZ5" s="182">
        <f>IF(B5&lt;'Données projet'!$A$141,$BW$205^B5,IF(B5='Données projet'!$A$141,'Données projet'!$B$141,BZ4+BY5-CF4))</f>
        <v>0</v>
      </c>
      <c r="CA5" s="183" t="e">
        <f>BZ5*VLOOKUP('Données projet'!$B$15,Paramètres!$A$1:$J$25,3,0)*VLOOKUP('Données projet'!$B$15,Paramètres!$A$1:$J$25,5,0)</f>
        <v>#N/A</v>
      </c>
      <c r="CB5" s="186" t="e">
        <f t="shared" ref="CB5:CB68" si="17">EXP(-1.0587+0.8836*LN(CA5)+0.284)</f>
        <v>#N/A</v>
      </c>
      <c r="CC5" s="187" t="e">
        <f t="shared" si="8"/>
        <v>#N/A</v>
      </c>
      <c r="CD5" s="185" t="e">
        <f ca="1">AVERAGE(OFFSET($CC$3,'Données projet'!$C$7,0,30,1))</f>
        <v>#N/A</v>
      </c>
      <c r="CE5" s="193">
        <f>IF(ISNA(VLOOKUP(B5,'Données projet'!$A$140:$I$167,3,0)),0,VLOOKUP(B5,'Données projet'!$A$140:$I$167,3,0))</f>
        <v>0</v>
      </c>
      <c r="CF5" s="193">
        <f>IF(ISNA(VLOOKUP(B5,'Données projet'!$A$140:$I$167,4,0)),0,VLOOKUP(B5,'Données projet'!$A$140:$I$167,4,0))</f>
        <v>0</v>
      </c>
      <c r="CG5" s="194">
        <f>IF(ISNA(VLOOKUP(B5,'Données projet'!$A$140:$I$167,5,0)),0%,VLOOKUP(B5,'Données projet'!$A$140:$I$167,5,0)*VLOOKUP('Données projet'!$B$15,Paramètres!$A$1:$J$25,7,0))</f>
        <v>0</v>
      </c>
      <c r="CH5" s="194">
        <f>IF(ISNA(VLOOKUP(B5,'Données projet'!$A$140:$I$167,6,0)),0%,VLOOKUP(B5,'Données projet'!$A$140:$I$167,6,0)*VLOOKUP('Données projet'!$B$15,Paramètres!$A$1:$J$25,7,0))</f>
        <v>0</v>
      </c>
      <c r="CI5" s="194">
        <f>IF(ISNA(VLOOKUP(B5,'Données projet'!$A$140:$I$167,7,0)),0%,VLOOKUP(B5,'Données projet'!$A$140:$I$167,7,0))</f>
        <v>0</v>
      </c>
      <c r="CJ5" s="196">
        <f>EXP(-LN(2)/35)*CJ4+(1-EXP(-LN(2)/35))/(LN(2)/35)*CF5*CG5*VLOOKUP('Données projet'!$B$11,Paramètres!$A$1:$J$25,3,0)*0.475*44/12</f>
        <v>0</v>
      </c>
      <c r="CK5" s="196">
        <f>EXP(-LN(2)/5)*CK4+(1-EXP(-LN(2)/5))/(LN(2)/5)*Calculateur!CF5*Calculateur!CH5*VLOOKUP('Données projet'!$B$11,Paramètres!$A$1:$J$25,3,0)*0.475*44/12</f>
        <v>0</v>
      </c>
      <c r="CL5" s="196">
        <f>EXP(-LN(2)/2)*CL4+(1-EXP(-LN(2)/2))/(LN(2)/2)*CF5*CI5*VLOOKUP('Données projet'!$B$11,Paramètres!$A$1:$J$25,3,0)*0.475*44/12</f>
        <v>0</v>
      </c>
      <c r="CM5" s="197">
        <f t="shared" si="9"/>
        <v>0</v>
      </c>
      <c r="CN5" s="50">
        <f>IF(CN4+1&lt;='Données projet'!$E$16,CN4+1,1)</f>
        <v>1</v>
      </c>
      <c r="CO5" s="45" t="e">
        <f>VLOOKUP(CN5,'Données projet'!$A$173:$I$193,2,0)</f>
        <v>#N/A</v>
      </c>
      <c r="CP5" s="45" t="e">
        <f>VLOOKUP(CN5,'Données projet'!$A$173:$I$193,9,0)</f>
        <v>#N/A</v>
      </c>
      <c r="CQ5" s="45">
        <f t="array" ref="CQ5">INDEX(CP:CP,MIN(IF(ISNUMBER(CP5:CP201),ROW(CP5:CP201),"")))</f>
        <v>0</v>
      </c>
      <c r="CR5" s="45">
        <f>IF(CN5&lt;'Données projet'!$A$174,$CO$205^B5,IF(CN5='Données projet'!$A$174,'Données projet'!$B$174,CR4+CQ5-CX4))</f>
        <v>0</v>
      </c>
      <c r="CS5" s="50" t="e">
        <f>CR5*VLOOKUP('Données projet'!$B$15,Paramètres!$A$1:$J$25,3,0)*VLOOKUP('Données projet'!$B$15,Paramètres!$A$1:$J$25,5,0)</f>
        <v>#N/A</v>
      </c>
      <c r="CT5" s="46" t="e">
        <f t="shared" ref="CT5:CT68" si="18">EXP(-1.0587+0.8836*LN(CS5)+0.284)</f>
        <v>#N/A</v>
      </c>
      <c r="CU5" s="52" t="e">
        <f t="shared" si="10"/>
        <v>#N/A</v>
      </c>
      <c r="CV5" s="149" t="e">
        <f ca="1">AVERAGE(OFFSET($CU$3,'Données projet'!$C$7,0,30,1))</f>
        <v>#N/A</v>
      </c>
      <c r="CW5" s="48">
        <f>IF(ISNA(VLOOKUP(CN5,'Données projet'!$A$173:$I$193,3,0)),0,VLOOKUP(CN5,'Données projet'!$A$173:$I$193,3,0))</f>
        <v>0</v>
      </c>
      <c r="CX5" s="48">
        <f>IF(ISNA(VLOOKUP(CN5,'Données projet'!$A$173:$I$193,4,0)),0,VLOOKUP(CN5,'Données projet'!$A$173:$I$193,4,0))</f>
        <v>0</v>
      </c>
      <c r="CY5" s="49">
        <f>IF(ISNA(VLOOKUP(CN5,'Données projet'!$A$173:$I$193,5,0)),0%,VLOOKUP(CN5,'Données projet'!$A$173:$I$193,5,0)*VLOOKUP('Données projet'!$B$15,Paramètres!$A$1:$J$25,7,0))</f>
        <v>0</v>
      </c>
      <c r="CZ5" s="49">
        <f>IF(ISNA(VLOOKUP(CN5,'Données projet'!$A$173:$I$193,6,0)),0%,VLOOKUP(CN5,'Données projet'!$A$173:$I$193,6,0)*VLOOKUP('Données projet'!$B$15,Paramètres!$A$1:$J$25,7,0))</f>
        <v>0</v>
      </c>
      <c r="DA5" s="49">
        <f>IF(ISNA(VLOOKUP(CN5,'Données projet'!$A$173:$I$193,7,0)),0%,VLOOKUP(CN5,'Données projet'!$A$173:$I$193,7,0))</f>
        <v>0</v>
      </c>
      <c r="DB5" s="53" t="e">
        <f>EXP(-LN(2)/35)*DB4+(1-EXP(-LN(2)/35))/(LN(2)/35)*CX5*CY5*VLOOKUP('Données projet'!$B$15,Paramètres!$A$1:$J$25,3,0)*0.475*44/12</f>
        <v>#N/A</v>
      </c>
      <c r="DC5" s="53" t="e">
        <f>EXP(-LN(2)/5)*DC4+(1-EXP(-LN(2)/5))/(LN(2)/5)*Calculateur!CX5*Calculateur!CZ5*VLOOKUP('Données projet'!$B$15,Paramètres!$A$1:$J$25,3,0)*0.475*44/12</f>
        <v>#N/A</v>
      </c>
      <c r="DD5" s="53" t="e">
        <f>EXP(-LN(2)/2)*DD4+(1-EXP(-LN(2)/2))/(LN(2)/2)*CX5*DA5*VLOOKUP('Données projet'!$B$15,Paramètres!$A$1:$J$25,3,0)*0.475*44/12</f>
        <v>#N/A</v>
      </c>
      <c r="DE5" s="54" t="e">
        <f t="shared" si="11"/>
        <v>#N/A</v>
      </c>
    </row>
    <row r="6" spans="1:109" s="40" customFormat="1" x14ac:dyDescent="0.25">
      <c r="A6" s="208">
        <f t="shared" si="12"/>
        <v>3</v>
      </c>
      <c r="B6" s="200">
        <f>IF(B5+1&lt;='Données projet'!$E$11,B5+1,1)</f>
        <v>3</v>
      </c>
      <c r="C6" s="182" t="e">
        <f>VLOOKUP(B6,'Données projet'!$A$36:$I$56,2,0)</f>
        <v>#N/A</v>
      </c>
      <c r="D6" s="182" t="e">
        <f>VLOOKUP(B6,'Données projet'!$A$36:$I$56,9,0)</f>
        <v>#N/A</v>
      </c>
      <c r="E6" s="182">
        <f t="array" ref="E6">INDEX(D:D,MIN(IF(ISNUMBER(D6:D202),ROW(D6:D202),"")))</f>
        <v>14.47</v>
      </c>
      <c r="F6" s="186">
        <f>IF(B6&lt;'Données projet'!$A$37,$C$205^B6,IF(B6='Données projet'!$A$37,'Données projet'!$B$37,F5+E6-L5))</f>
        <v>7.2364994008462151</v>
      </c>
      <c r="G6" s="186">
        <f>F6*VLOOKUP('Données projet'!$B$11,Paramètres!$A$1:$J$25,3,0)*VLOOKUP('Données projet'!$B$11,Paramètres!$A$1:$J$25,5,0)</f>
        <v>5.3058013607004444</v>
      </c>
      <c r="H6" s="186">
        <f t="shared" si="13"/>
        <v>2.0134555056156427</v>
      </c>
      <c r="I6" s="187">
        <f t="shared" si="0"/>
        <v>12.74770570883385</v>
      </c>
      <c r="J6" s="188">
        <f ca="1">AVERAGE(OFFSET($I$3,'Données projet'!$C$7,0,30,1))</f>
        <v>281.50422421872497</v>
      </c>
      <c r="K6" s="193">
        <f>IF(ISNA(VLOOKUP(B6,'Données projet'!$A$36:$I$56,3,0)),0,VLOOKUP(B6,'Données projet'!$A$36:$I$56,3,0))</f>
        <v>0</v>
      </c>
      <c r="L6" s="193">
        <f>IF(ISNA(VLOOKUP(B6,'Données projet'!$A$36:$I$56,4,0)),0,VLOOKUP(B6,'Données projet'!$A$36:$I$56,4,0))</f>
        <v>0</v>
      </c>
      <c r="M6" s="194">
        <f>IF(ISNA(VLOOKUP(B6,'Données projet'!$A$36:$I$56,5,0)),0%,VLOOKUP(B6,'Données projet'!$A$36:$I$56,5,0)*VLOOKUP('Données projet'!$B$11,Paramètres!$A$1:$J$25,7,0))</f>
        <v>0</v>
      </c>
      <c r="N6" s="194">
        <f>IF(ISNA(VLOOKUP(B6,'Données projet'!$A$36:$I$56,6,0)),0%,VLOOKUP(B6,'Données projet'!$A$36:$I$56,6,0)*VLOOKUP('Données projet'!$B$11,Paramètres!$A$1:$J$25,7,0))</f>
        <v>0</v>
      </c>
      <c r="O6" s="194">
        <f>IF(ISNA(VLOOKUP(B6,'Données projet'!$A$36:$I$56,7,0)),0%,VLOOKUP(B6,'Données projet'!$A$36:$I$56,7,0))</f>
        <v>0</v>
      </c>
      <c r="P6" s="196">
        <f>EXP(-LN(2)/35)*P5+(1-EXP(-LN(2)/35))/(LN(2)/35)*L6*M6*VLOOKUP('Données projet'!$B$11,Paramètres!$A$1:$J$25,3,0)*0.475*44/12</f>
        <v>0</v>
      </c>
      <c r="Q6" s="196">
        <f>EXP(-LN(2)/5)*Q5+(1-EXP(-LN(2)/5))/(LN(2)/5)*Calculateur!L6*Calculateur!N6*VLOOKUP('Données projet'!$B$11,Paramètres!$A$1:$J$25,3,0)*0.475*44/12</f>
        <v>0</v>
      </c>
      <c r="R6" s="196">
        <f>EXP(-LN(2)/2)*R5+(1-EXP(-LN(2)/2))/(LN(2)/2)*L6*O6*VLOOKUP('Données projet'!$B$11,Paramètres!$A$1:$J$25,3,0)*0.475*44/12</f>
        <v>0</v>
      </c>
      <c r="S6" s="197">
        <f t="shared" si="1"/>
        <v>0</v>
      </c>
      <c r="T6" s="50">
        <f>IF(T5+1&lt;='Données projet'!$E$12,T5+1,1)</f>
        <v>3</v>
      </c>
      <c r="U6" s="45" t="e">
        <f>VLOOKUP(T6,'Données projet'!$A$62:$I$82,2,0)</f>
        <v>#N/A</v>
      </c>
      <c r="V6" s="45" t="e">
        <f>VLOOKUP(T6,'Données projet'!$A$62:$I$82,9,0)</f>
        <v>#N/A</v>
      </c>
      <c r="W6" s="45">
        <f t="array" ref="W6">INDEX(V:V,MIN(IF(ISNUMBER(V6:V202),ROW(V6:V202),"")))</f>
        <v>14.39625</v>
      </c>
      <c r="X6" s="46">
        <f>IF(T6&lt;'Données projet'!$A$63,$U$205^T6,IF(T6='Données projet'!$A$63,'Données projet'!$B$63,X5+W6-AD5))</f>
        <v>5.9292841357833019</v>
      </c>
      <c r="Y6" s="46">
        <f>X6*VLOOKUP('Données projet'!$B$11,Paramètres!$A$1:$J$25,3,0)*VLOOKUP('Données projet'!$B$11,Paramètres!$A$1:$J$25,5,0)</f>
        <v>4.3473511283563173</v>
      </c>
      <c r="Z6" s="46">
        <f t="shared" si="14"/>
        <v>1.688446975417679</v>
      </c>
      <c r="AA6" s="52">
        <f t="shared" si="2"/>
        <v>10.512348364073043</v>
      </c>
      <c r="AB6" s="149">
        <f ca="1">AVERAGE(OFFSET($AA$3,'Données projet'!$C$7,0,30,1))</f>
        <v>367.84920904283939</v>
      </c>
      <c r="AC6" s="48">
        <f>IF(ISNA(VLOOKUP(T6,'Données projet'!$A$62:$I$82,3,0)),0,VLOOKUP(T6,'Données projet'!$A$62:$I$82,3,0))</f>
        <v>0</v>
      </c>
      <c r="AD6" s="48">
        <f>IF(ISNA(VLOOKUP(T6,'Données projet'!$A$62:$I$82,4,0)),0,VLOOKUP(T6,'Données projet'!$A$62:$I$82,4,0))</f>
        <v>0</v>
      </c>
      <c r="AE6" s="49">
        <f>IF(ISNA(VLOOKUP(T6,'Données projet'!$A$62:$I$82,5,0)),0%,VLOOKUP(T6,'Données projet'!$A$62:$I$82,5,0)*VLOOKUP('Données projet'!$B$11,Paramètres!$A$1:$J$25,7,0))</f>
        <v>0</v>
      </c>
      <c r="AF6" s="49">
        <f>IF(ISNA(VLOOKUP(T6,'Données projet'!$A$62:$I$82,6,0)),0%,VLOOKUP(T6,'Données projet'!$A$62:$I$82,6,0)*VLOOKUP('Données projet'!$B$11,Paramètres!$A$1:$J$25,7,0))</f>
        <v>0</v>
      </c>
      <c r="AG6" s="49">
        <f>IF(ISNA(VLOOKUP(T6,'Données projet'!$A$62:$I$82,7,0)),0%,VLOOKUP(T6,'Données projet'!$A$62:$I$82,7,0))</f>
        <v>0</v>
      </c>
      <c r="AH6" s="53">
        <f>EXP(-LN(2)/35)*AH5+(1-EXP(-LN(2)/35))/(LN(2)/35)*AD6*AE6*VLOOKUP('Données projet'!$B$11,Paramètres!$A$1:$J$25,3,0)*0.475*44/12</f>
        <v>0</v>
      </c>
      <c r="AI6" s="53">
        <f>EXP(-LN(2)/5)*AI5+(1-EXP(-LN(2)/5))/(LN(2)/5)*Calculateur!AD6*Calculateur!AF6*VLOOKUP('Données projet'!$B$11,Paramètres!$A$1:$J$25,3,0)*0.475*44/12</f>
        <v>0</v>
      </c>
      <c r="AJ6" s="53">
        <f>EXP(-LN(2)/2)*AJ5+(1-EXP(-LN(2)/2))/(LN(2)/2)*AD6*AG6*VLOOKUP('Données projet'!$B$11,Paramètres!$A$1:$J$25,3,0)*0.475*44/12</f>
        <v>0</v>
      </c>
      <c r="AK6" s="53">
        <f t="shared" si="3"/>
        <v>0</v>
      </c>
      <c r="AL6" s="203">
        <f>IF(AL5+1&lt;='Données projet'!$E$13,AL5+1,1)</f>
        <v>1</v>
      </c>
      <c r="AM6" s="182" t="e">
        <f>VLOOKUP(B6,'Données projet'!$A$88:$I$108,2,0)</f>
        <v>#N/A</v>
      </c>
      <c r="AN6" s="182" t="e">
        <f>VLOOKUP(B6,'Données projet'!$A$88:$I$108,9,0)</f>
        <v>#N/A</v>
      </c>
      <c r="AO6" s="182">
        <f t="array" ref="AO6">INDEX(AN:AN,MIN(IF(ISNUMBER(AN6:AN202),ROW(AN6:AN202),"")))</f>
        <v>0</v>
      </c>
      <c r="AP6" s="182">
        <f>IF(B6&lt;'Données projet'!$A$89,$AM$205^B6,IF(B6='Données projet'!$A$89,'Données projet'!$B$89,AP5+AO6-AV5))</f>
        <v>0</v>
      </c>
      <c r="AQ6" s="186" t="e">
        <f>AP6*VLOOKUP('Données projet'!$B$13,Paramètres!$A$1:$J$25,3,0)*VLOOKUP('Données projet'!$B$13,Paramètres!$A$1:$J$25,5,0)</f>
        <v>#N/A</v>
      </c>
      <c r="AR6" s="186" t="e">
        <f t="shared" si="15"/>
        <v>#N/A</v>
      </c>
      <c r="AS6" s="187" t="e">
        <f t="shared" si="4"/>
        <v>#N/A</v>
      </c>
      <c r="AT6" s="185" t="e">
        <f ca="1">AVERAGE(OFFSET($AS$3,'Données projet'!$C$7,0,30,1))</f>
        <v>#N/A</v>
      </c>
      <c r="AU6" s="193">
        <f>IF(ISNA(VLOOKUP(B6,'Données projet'!$A$88:$I$108,3,0)),0,VLOOKUP(B6,'Données projet'!$A$88:$I$108,3,0))</f>
        <v>0</v>
      </c>
      <c r="AV6" s="193">
        <f>IF(ISNA(VLOOKUP(B6,'Données projet'!$A$88:$I$108,4,0)),0,VLOOKUP(B6,'Données projet'!$A$88:$I$108,4,0))</f>
        <v>0</v>
      </c>
      <c r="AW6" s="194">
        <f>IF(ISNA(VLOOKUP(B6,'Données projet'!$A$88:$I$108,5,0)),0%,VLOOKUP(B6,'Données projet'!$A$88:$I$108,5,0)*VLOOKUP('Données projet'!$B$13,Paramètres!$A$1:$J$25,7,0))</f>
        <v>0</v>
      </c>
      <c r="AX6" s="194">
        <f>IF(ISNA(VLOOKUP(B6,'Données projet'!$A$88:$I$108,6,0)),0%,VLOOKUP(B6,'Données projet'!$A$88:$I$108,6,0)*VLOOKUP('Données projet'!$B$13,Paramètres!$A$1:$J$25,7,0))</f>
        <v>0</v>
      </c>
      <c r="AY6" s="194">
        <f>IF(ISNA(VLOOKUP(B6,'Données projet'!$A$88:$I$108,7,0)),0%,VLOOKUP(B6,'Données projet'!$A$88:$I$108,7,0))</f>
        <v>0</v>
      </c>
      <c r="AZ6" s="196">
        <f>EXP(-LN(2)/35)*AZ5+(1-EXP(-LN(2)/35))/(LN(2)/35)*AV6*AW6*VLOOKUP('Données projet'!$B$11,Paramètres!$A$1:$J$25,3,0)*0.475*44/12</f>
        <v>0</v>
      </c>
      <c r="BA6" s="196">
        <f>EXP(-LN(2)/5)*BA5+(1-EXP(-LN(2)/5))/(LN(2)/5)*Calculateur!AV6*Calculateur!AX6*VLOOKUP('Données projet'!$B$11,Paramètres!$A$1:$J$25,3,0)*0.475*44/12</f>
        <v>0</v>
      </c>
      <c r="BB6" s="196">
        <f>EXP(-LN(2)/2)*BB5+(1-EXP(-LN(2)/2))/(LN(2)/2)*AV6*AY6*VLOOKUP('Données projet'!$B$11,Paramètres!$A$1:$J$25,3,0)*0.475*44/12</f>
        <v>0</v>
      </c>
      <c r="BC6" s="197">
        <f t="shared" si="5"/>
        <v>0</v>
      </c>
      <c r="BD6" s="50">
        <f>IF(BD5+1&lt;='Données projet'!$E$16,BD5+1,1)</f>
        <v>1</v>
      </c>
      <c r="BE6" s="45" t="e">
        <f>VLOOKUP(BD6,'Données projet'!$A$114:$I$134,2,0)</f>
        <v>#N/A</v>
      </c>
      <c r="BF6" s="45" t="e">
        <f>VLOOKUP(BD6,'Données projet'!$A$114:$I$134,9,0)</f>
        <v>#N/A</v>
      </c>
      <c r="BG6" s="45">
        <f t="array" ref="BG6">INDEX(BF:BF,MIN(IF(ISNUMBER(BF6:BF202),ROW(BF6:BF202),"")))</f>
        <v>0</v>
      </c>
      <c r="BH6" s="45">
        <f>IF(BD6&lt;'Données projet'!$A$115,$BE$205^BD6,IF(BD6='Données projet'!$A$115,'Données projet'!$B$115,BH5+BG6-BN5))</f>
        <v>0</v>
      </c>
      <c r="BI6" s="50" t="e">
        <f>BH6*VLOOKUP('Données projet'!$B$13,Paramètres!$A$1:$J$25,3,0)*VLOOKUP('Données projet'!$B$13,Paramètres!$A$1:$J$25,5,0)</f>
        <v>#N/A</v>
      </c>
      <c r="BJ6" s="46" t="e">
        <f t="shared" si="16"/>
        <v>#N/A</v>
      </c>
      <c r="BK6" s="52" t="e">
        <f t="shared" si="6"/>
        <v>#N/A</v>
      </c>
      <c r="BL6" s="149" t="e">
        <f ca="1">AVERAGE(OFFSET($BK$3,'Données projet'!$C$7,0,30,1))</f>
        <v>#N/A</v>
      </c>
      <c r="BM6" s="48">
        <f>IF(ISNA(VLOOKUP(BD6,'Données projet'!$A$114:$I$134,3,0)),0,VLOOKUP(BD6,'Données projet'!$A$114:$I$134,3,0))</f>
        <v>0</v>
      </c>
      <c r="BN6" s="48">
        <f>IF(ISNA(VLOOKUP(BD6,'Données projet'!$A$114:$I$134,4,0)),0,VLOOKUP(BD6,'Données projet'!$A$114:$I$134,4,0))</f>
        <v>0</v>
      </c>
      <c r="BO6" s="49">
        <f>IF(ISNA(VLOOKUP(BD6,'Données projet'!$A$114:$I$134,5,0)),0%,VLOOKUP(BD6,'Données projet'!$A$114:$I$134,5,0)*VLOOKUP('Données projet'!$B$13,Paramètres!$A$1:$J$25,7,0))</f>
        <v>0</v>
      </c>
      <c r="BP6" s="49">
        <f>IF(ISNA(VLOOKUP(BD6,'Données projet'!$A$114:$I$134,6,0)),0%,VLOOKUP(BD6,'Données projet'!$A$114:$I$134,6,0)*VLOOKUP('Données projet'!$B$13,Paramètres!$A$1:$J$25,7,0))</f>
        <v>0</v>
      </c>
      <c r="BQ6" s="49">
        <f>IF(ISNA(VLOOKUP(BD6,'Données projet'!$A$114:$I$134,7,0)),0%,VLOOKUP(BD6,'Données projet'!$A$114:$I$134,7,0))</f>
        <v>0</v>
      </c>
      <c r="BR6" s="53" t="e">
        <f>EXP(-LN(2)/35)*BR5+(1-EXP(-LN(2)/35))/(LN(2)/35)*BN6*BO6*VLOOKUP('Données projet'!$B$13,Paramètres!$A$1:$J$25,3,0)*0.475*44/12</f>
        <v>#N/A</v>
      </c>
      <c r="BS6" s="53" t="e">
        <f>EXP(-LN(2)/5)*BS5+(1-EXP(-LN(2)/5))/(LN(2)/5)*Calculateur!BN6*Calculateur!BP6*VLOOKUP('Données projet'!$B$13,Paramètres!$A$1:$J$25,3,0)*0.475*44/12</f>
        <v>#N/A</v>
      </c>
      <c r="BT6" s="53" t="e">
        <f>EXP(-LN(2)/2)*BT5+(1-EXP(-LN(2)/2))/(LN(2)/2)*BN6*BQ6*VLOOKUP('Données projet'!$B$13,Paramètres!$A$1:$J$25,3,0)*0.475*44/12</f>
        <v>#N/A</v>
      </c>
      <c r="BU6" s="54" t="e">
        <f t="shared" si="7"/>
        <v>#N/A</v>
      </c>
      <c r="BV6" s="203">
        <f>IF(BV5+1&lt;='Données projet'!$E$15,BV5+1,1)</f>
        <v>1</v>
      </c>
      <c r="BW6" s="182" t="e">
        <f>VLOOKUP(B6,'Données projet'!$A$140:$I$167,2,0)</f>
        <v>#N/A</v>
      </c>
      <c r="BX6" s="182" t="e">
        <f>VLOOKUP(B6,'Données projet'!$A$140:$I$167,9,0)</f>
        <v>#N/A</v>
      </c>
      <c r="BY6" s="182">
        <f t="array" ref="BY6">INDEX(BX:BX,MIN(IF(ISNUMBER(BX6:BX202),ROW(BX6:BX202),"")))</f>
        <v>0</v>
      </c>
      <c r="BZ6" s="182">
        <f>IF(B6&lt;'Données projet'!$A$141,$BW$205^B6,IF(B6='Données projet'!$A$141,'Données projet'!$B$141,BZ5+BY6-CF5))</f>
        <v>0</v>
      </c>
      <c r="CA6" s="183" t="e">
        <f>BZ6*VLOOKUP('Données projet'!$B$15,Paramètres!$A$1:$J$25,3,0)*VLOOKUP('Données projet'!$B$15,Paramètres!$A$1:$J$25,5,0)</f>
        <v>#N/A</v>
      </c>
      <c r="CB6" s="186" t="e">
        <f t="shared" si="17"/>
        <v>#N/A</v>
      </c>
      <c r="CC6" s="187" t="e">
        <f t="shared" si="8"/>
        <v>#N/A</v>
      </c>
      <c r="CD6" s="185" t="e">
        <f ca="1">AVERAGE(OFFSET($CC$3,'Données projet'!$C$7,0,30,1))</f>
        <v>#N/A</v>
      </c>
      <c r="CE6" s="193">
        <f>IF(ISNA(VLOOKUP(B6,'Données projet'!$A$140:$I$167,3,0)),0,VLOOKUP(B6,'Données projet'!$A$140:$I$167,3,0))</f>
        <v>0</v>
      </c>
      <c r="CF6" s="193">
        <f>IF(ISNA(VLOOKUP(B6,'Données projet'!$A$140:$I$167,4,0)),0,VLOOKUP(B6,'Données projet'!$A$140:$I$167,4,0))</f>
        <v>0</v>
      </c>
      <c r="CG6" s="194">
        <f>IF(ISNA(VLOOKUP(B6,'Données projet'!$A$140:$I$167,5,0)),0%,VLOOKUP(B6,'Données projet'!$A$140:$I$167,5,0)*VLOOKUP('Données projet'!$B$15,Paramètres!$A$1:$J$25,7,0))</f>
        <v>0</v>
      </c>
      <c r="CH6" s="194">
        <f>IF(ISNA(VLOOKUP(B6,'Données projet'!$A$140:$I$167,6,0)),0%,VLOOKUP(B6,'Données projet'!$A$140:$I$167,6,0)*VLOOKUP('Données projet'!$B$15,Paramètres!$A$1:$J$25,7,0))</f>
        <v>0</v>
      </c>
      <c r="CI6" s="194">
        <f>IF(ISNA(VLOOKUP(B6,'Données projet'!$A$140:$I$167,7,0)),0%,VLOOKUP(B6,'Données projet'!$A$140:$I$167,7,0))</f>
        <v>0</v>
      </c>
      <c r="CJ6" s="196">
        <f>EXP(-LN(2)/35)*CJ5+(1-EXP(-LN(2)/35))/(LN(2)/35)*CF6*CG6*VLOOKUP('Données projet'!$B$11,Paramètres!$A$1:$J$25,3,0)*0.475*44/12</f>
        <v>0</v>
      </c>
      <c r="CK6" s="196">
        <f>EXP(-LN(2)/5)*CK5+(1-EXP(-LN(2)/5))/(LN(2)/5)*Calculateur!CF6*Calculateur!CH6*VLOOKUP('Données projet'!$B$11,Paramètres!$A$1:$J$25,3,0)*0.475*44/12</f>
        <v>0</v>
      </c>
      <c r="CL6" s="196">
        <f>EXP(-LN(2)/2)*CL5+(1-EXP(-LN(2)/2))/(LN(2)/2)*CF6*CI6*VLOOKUP('Données projet'!$B$11,Paramètres!$A$1:$J$25,3,0)*0.475*44/12</f>
        <v>0</v>
      </c>
      <c r="CM6" s="197">
        <f t="shared" si="9"/>
        <v>0</v>
      </c>
      <c r="CN6" s="50">
        <f>IF(CN5+1&lt;='Données projet'!$E$16,CN5+1,1)</f>
        <v>1</v>
      </c>
      <c r="CO6" s="45" t="e">
        <f>VLOOKUP(CN6,'Données projet'!$A$173:$I$193,2,0)</f>
        <v>#N/A</v>
      </c>
      <c r="CP6" s="45" t="e">
        <f>VLOOKUP(CN6,'Données projet'!$A$173:$I$193,9,0)</f>
        <v>#N/A</v>
      </c>
      <c r="CQ6" s="45">
        <f t="array" ref="CQ6">INDEX(CP:CP,MIN(IF(ISNUMBER(CP6:CP202),ROW(CP6:CP202),"")))</f>
        <v>0</v>
      </c>
      <c r="CR6" s="45">
        <f>IF(CN6&lt;'Données projet'!$A$174,$CO$205^B6,IF(CN6='Données projet'!$A$174,'Données projet'!$B$174,CR5+CQ6-CX5))</f>
        <v>0</v>
      </c>
      <c r="CS6" s="50" t="e">
        <f>CR6*VLOOKUP('Données projet'!$B$15,Paramètres!$A$1:$J$25,3,0)*VLOOKUP('Données projet'!$B$15,Paramètres!$A$1:$J$25,5,0)</f>
        <v>#N/A</v>
      </c>
      <c r="CT6" s="46" t="e">
        <f t="shared" si="18"/>
        <v>#N/A</v>
      </c>
      <c r="CU6" s="52" t="e">
        <f t="shared" si="10"/>
        <v>#N/A</v>
      </c>
      <c r="CV6" s="149" t="e">
        <f ca="1">AVERAGE(OFFSET($CU$3,'Données projet'!$C$7,0,30,1))</f>
        <v>#N/A</v>
      </c>
      <c r="CW6" s="48">
        <f>IF(ISNA(VLOOKUP(CN6,'Données projet'!$A$173:$I$193,3,0)),0,VLOOKUP(CN6,'Données projet'!$A$173:$I$193,3,0))</f>
        <v>0</v>
      </c>
      <c r="CX6" s="48">
        <f>IF(ISNA(VLOOKUP(CN6,'Données projet'!$A$173:$I$193,4,0)),0,VLOOKUP(CN6,'Données projet'!$A$173:$I$193,4,0))</f>
        <v>0</v>
      </c>
      <c r="CY6" s="49">
        <f>IF(ISNA(VLOOKUP(CN6,'Données projet'!$A$173:$I$193,5,0)),0%,VLOOKUP(CN6,'Données projet'!$A$173:$I$193,5,0)*VLOOKUP('Données projet'!$B$15,Paramètres!$A$1:$J$25,7,0))</f>
        <v>0</v>
      </c>
      <c r="CZ6" s="49">
        <f>IF(ISNA(VLOOKUP(CN6,'Données projet'!$A$173:$I$193,6,0)),0%,VLOOKUP(CN6,'Données projet'!$A$173:$I$193,6,0)*VLOOKUP('Données projet'!$B$15,Paramètres!$A$1:$J$25,7,0))</f>
        <v>0</v>
      </c>
      <c r="DA6" s="49">
        <f>IF(ISNA(VLOOKUP(CN6,'Données projet'!$A$173:$I$193,7,0)),0%,VLOOKUP(CN6,'Données projet'!$A$173:$I$193,7,0))</f>
        <v>0</v>
      </c>
      <c r="DB6" s="53" t="e">
        <f>EXP(-LN(2)/35)*DB5+(1-EXP(-LN(2)/35))/(LN(2)/35)*CX6*CY6*VLOOKUP('Données projet'!$B$15,Paramètres!$A$1:$J$25,3,0)*0.475*44/12</f>
        <v>#N/A</v>
      </c>
      <c r="DC6" s="53" t="e">
        <f>EXP(-LN(2)/5)*DC5+(1-EXP(-LN(2)/5))/(LN(2)/5)*Calculateur!CX6*Calculateur!CZ6*VLOOKUP('Données projet'!$B$15,Paramètres!$A$1:$J$25,3,0)*0.475*44/12</f>
        <v>#N/A</v>
      </c>
      <c r="DD6" s="53" t="e">
        <f>EXP(-LN(2)/2)*DD5+(1-EXP(-LN(2)/2))/(LN(2)/2)*CX6*DA6*VLOOKUP('Données projet'!$B$15,Paramètres!$A$1:$J$25,3,0)*0.475*44/12</f>
        <v>#N/A</v>
      </c>
      <c r="DE6" s="54" t="e">
        <f t="shared" si="11"/>
        <v>#N/A</v>
      </c>
    </row>
    <row r="7" spans="1:109" s="40" customFormat="1" x14ac:dyDescent="0.25">
      <c r="A7" s="208">
        <f t="shared" si="12"/>
        <v>4</v>
      </c>
      <c r="B7" s="200">
        <f>IF(B6+1&lt;='Données projet'!$E$11,B6+1,1)</f>
        <v>4</v>
      </c>
      <c r="C7" s="182" t="e">
        <f>VLOOKUP(B7,'Données projet'!$A$36:$I$56,2,0)</f>
        <v>#N/A</v>
      </c>
      <c r="D7" s="182" t="e">
        <f>VLOOKUP(B7,'Données projet'!$A$36:$I$56,9,0)</f>
        <v>#N/A</v>
      </c>
      <c r="E7" s="182">
        <f t="array" ref="E7">INDEX(D:D,MIN(IF(ISNUMBER(D7:D203),ROW(D7:D203),"")))</f>
        <v>14.47</v>
      </c>
      <c r="F7" s="186">
        <f>IF(B7&lt;'Données projet'!$A$37,$C$205^B7,IF(B7='Données projet'!$A$37,'Données projet'!$B$37,F6+E7-L6))</f>
        <v>13.997099203539692</v>
      </c>
      <c r="G7" s="186">
        <f>F7*VLOOKUP('Données projet'!$B$11,Paramètres!$A$1:$J$25,3,0)*VLOOKUP('Données projet'!$B$11,Paramètres!$A$1:$J$25,5,0)</f>
        <v>10.262673136035302</v>
      </c>
      <c r="H7" s="186">
        <f t="shared" si="13"/>
        <v>3.6066320689084663</v>
      </c>
      <c r="I7" s="187">
        <f t="shared" si="0"/>
        <v>24.155706565277061</v>
      </c>
      <c r="J7" s="188">
        <f ca="1">AVERAGE(OFFSET($I$3,'Données projet'!$C$7,0,30,1))</f>
        <v>281.50422421872497</v>
      </c>
      <c r="K7" s="193">
        <f>IF(ISNA(VLOOKUP(B7,'Données projet'!$A$36:$I$56,3,0)),0,VLOOKUP(B7,'Données projet'!$A$36:$I$56,3,0))</f>
        <v>0</v>
      </c>
      <c r="L7" s="193">
        <f>IF(ISNA(VLOOKUP(B7,'Données projet'!$A$36:$I$56,4,0)),0,VLOOKUP(B7,'Données projet'!$A$36:$I$56,4,0))</f>
        <v>0</v>
      </c>
      <c r="M7" s="194">
        <f>IF(ISNA(VLOOKUP(B7,'Données projet'!$A$36:$I$56,5,0)),0%,VLOOKUP(B7,'Données projet'!$A$36:$I$56,5,0)*VLOOKUP('Données projet'!$B$11,Paramètres!$A$1:$J$25,7,0))</f>
        <v>0</v>
      </c>
      <c r="N7" s="194">
        <f>IF(ISNA(VLOOKUP(B7,'Données projet'!$A$36:$I$56,6,0)),0%,VLOOKUP(B7,'Données projet'!$A$36:$I$56,6,0)*VLOOKUP('Données projet'!$B$11,Paramètres!$A$1:$J$25,7,0))</f>
        <v>0</v>
      </c>
      <c r="O7" s="194">
        <f>IF(ISNA(VLOOKUP(B7,'Données projet'!$A$36:$I$56,7,0)),0%,VLOOKUP(B7,'Données projet'!$A$36:$I$56,7,0))</f>
        <v>0</v>
      </c>
      <c r="P7" s="196">
        <f>EXP(-LN(2)/35)*P6+(1-EXP(-LN(2)/35))/(LN(2)/35)*L7*M7*VLOOKUP('Données projet'!$B$11,Paramètres!$A$1:$J$25,3,0)*0.475*44/12</f>
        <v>0</v>
      </c>
      <c r="Q7" s="196">
        <f>EXP(-LN(2)/5)*Q6+(1-EXP(-LN(2)/5))/(LN(2)/5)*Calculateur!L7*Calculateur!N7*VLOOKUP('Données projet'!$B$11,Paramètres!$A$1:$J$25,3,0)*0.475*44/12</f>
        <v>0</v>
      </c>
      <c r="R7" s="196">
        <f>EXP(-LN(2)/2)*R6+(1-EXP(-LN(2)/2))/(LN(2)/2)*L7*O7*VLOOKUP('Données projet'!$B$11,Paramètres!$A$1:$J$25,3,0)*0.475*44/12</f>
        <v>0</v>
      </c>
      <c r="S7" s="197">
        <f t="shared" si="1"/>
        <v>0</v>
      </c>
      <c r="T7" s="50">
        <f>IF(T6+1&lt;='Données projet'!$E$12,T6+1,1)</f>
        <v>4</v>
      </c>
      <c r="U7" s="45" t="e">
        <f>VLOOKUP(T7,'Données projet'!$A$62:$I$82,2,0)</f>
        <v>#N/A</v>
      </c>
      <c r="V7" s="45" t="e">
        <f>VLOOKUP(T7,'Données projet'!$A$62:$I$82,9,0)</f>
        <v>#N/A</v>
      </c>
      <c r="W7" s="45">
        <f t="array" ref="W7">INDEX(V:V,MIN(IF(ISNUMBER(V7:V203),ROW(V7:V203),"")))</f>
        <v>14.39625</v>
      </c>
      <c r="X7" s="46">
        <f>IF(T7&lt;'Données projet'!$A$63,$U$205^T7,IF(T7='Données projet'!$A$63,'Données projet'!$B$63,X6+W7-AD6))</f>
        <v>10.731728658515367</v>
      </c>
      <c r="Y7" s="46">
        <f>X7*VLOOKUP('Données projet'!$B$11,Paramètres!$A$1:$J$25,3,0)*VLOOKUP('Données projet'!$B$11,Paramètres!$A$1:$J$25,5,0)</f>
        <v>7.8685034524234672</v>
      </c>
      <c r="Z7" s="46">
        <f t="shared" si="14"/>
        <v>2.8520843102502358</v>
      </c>
      <c r="AA7" s="52">
        <f t="shared" si="2"/>
        <v>18.671690353323363</v>
      </c>
      <c r="AB7" s="149">
        <f ca="1">AVERAGE(OFFSET($AA$3,'Données projet'!$C$7,0,30,1))</f>
        <v>367.84920904283939</v>
      </c>
      <c r="AC7" s="48">
        <f>IF(ISNA(VLOOKUP(T7,'Données projet'!$A$62:$I$82,3,0)),0,VLOOKUP(T7,'Données projet'!$A$62:$I$82,3,0))</f>
        <v>0</v>
      </c>
      <c r="AD7" s="48">
        <f>IF(ISNA(VLOOKUP(T7,'Données projet'!$A$62:$I$82,4,0)),0,VLOOKUP(T7,'Données projet'!$A$62:$I$82,4,0))</f>
        <v>0</v>
      </c>
      <c r="AE7" s="49">
        <f>IF(ISNA(VLOOKUP(T7,'Données projet'!$A$62:$I$82,5,0)),0%,VLOOKUP(T7,'Données projet'!$A$62:$I$82,5,0)*VLOOKUP('Données projet'!$B$11,Paramètres!$A$1:$J$25,7,0))</f>
        <v>0</v>
      </c>
      <c r="AF7" s="49">
        <f>IF(ISNA(VLOOKUP(T7,'Données projet'!$A$62:$I$82,6,0)),0%,VLOOKUP(T7,'Données projet'!$A$62:$I$82,6,0)*VLOOKUP('Données projet'!$B$11,Paramètres!$A$1:$J$25,7,0))</f>
        <v>0</v>
      </c>
      <c r="AG7" s="49">
        <f>IF(ISNA(VLOOKUP(T7,'Données projet'!$A$62:$I$82,7,0)),0%,VLOOKUP(T7,'Données projet'!$A$62:$I$82,7,0))</f>
        <v>0</v>
      </c>
      <c r="AH7" s="53">
        <f>EXP(-LN(2)/35)*AH6+(1-EXP(-LN(2)/35))/(LN(2)/35)*AD7*AE7*VLOOKUP('Données projet'!$B$11,Paramètres!$A$1:$J$25,3,0)*0.475*44/12</f>
        <v>0</v>
      </c>
      <c r="AI7" s="53">
        <f>EXP(-LN(2)/5)*AI6+(1-EXP(-LN(2)/5))/(LN(2)/5)*Calculateur!AD7*Calculateur!AF7*VLOOKUP('Données projet'!$B$11,Paramètres!$A$1:$J$25,3,0)*0.475*44/12</f>
        <v>0</v>
      </c>
      <c r="AJ7" s="53">
        <f>EXP(-LN(2)/2)*AJ6+(1-EXP(-LN(2)/2))/(LN(2)/2)*AD7*AG7*VLOOKUP('Données projet'!$B$11,Paramètres!$A$1:$J$25,3,0)*0.475*44/12</f>
        <v>0</v>
      </c>
      <c r="AK7" s="53">
        <f t="shared" si="3"/>
        <v>0</v>
      </c>
      <c r="AL7" s="203">
        <f>IF(AL6+1&lt;='Données projet'!$E$13,AL6+1,1)</f>
        <v>1</v>
      </c>
      <c r="AM7" s="182" t="e">
        <f>VLOOKUP(B7,'Données projet'!$A$88:$I$108,2,0)</f>
        <v>#N/A</v>
      </c>
      <c r="AN7" s="182" t="e">
        <f>VLOOKUP(B7,'Données projet'!$A$88:$I$108,9,0)</f>
        <v>#N/A</v>
      </c>
      <c r="AO7" s="182">
        <f t="array" ref="AO7">INDEX(AN:AN,MIN(IF(ISNUMBER(AN7:AN203),ROW(AN7:AN203),"")))</f>
        <v>0</v>
      </c>
      <c r="AP7" s="182">
        <f>IF(B7&lt;'Données projet'!$A$89,$AM$205^B7,IF(B7='Données projet'!$A$89,'Données projet'!$B$89,AP6+AO7-AV6))</f>
        <v>0</v>
      </c>
      <c r="AQ7" s="186" t="e">
        <f>AP7*VLOOKUP('Données projet'!$B$13,Paramètres!$A$1:$J$25,3,0)*VLOOKUP('Données projet'!$B$13,Paramètres!$A$1:$J$25,5,0)</f>
        <v>#N/A</v>
      </c>
      <c r="AR7" s="186" t="e">
        <f t="shared" si="15"/>
        <v>#N/A</v>
      </c>
      <c r="AS7" s="187" t="e">
        <f t="shared" si="4"/>
        <v>#N/A</v>
      </c>
      <c r="AT7" s="185" t="e">
        <f ca="1">AVERAGE(OFFSET($AS$3,'Données projet'!$C$7,0,30,1))</f>
        <v>#N/A</v>
      </c>
      <c r="AU7" s="193">
        <f>IF(ISNA(VLOOKUP(B7,'Données projet'!$A$88:$I$108,3,0)),0,VLOOKUP(B7,'Données projet'!$A$88:$I$108,3,0))</f>
        <v>0</v>
      </c>
      <c r="AV7" s="193">
        <f>IF(ISNA(VLOOKUP(B7,'Données projet'!$A$88:$I$108,4,0)),0,VLOOKUP(B7,'Données projet'!$A$88:$I$108,4,0))</f>
        <v>0</v>
      </c>
      <c r="AW7" s="194">
        <f>IF(ISNA(VLOOKUP(B7,'Données projet'!$A$88:$I$108,5,0)),0%,VLOOKUP(B7,'Données projet'!$A$88:$I$108,5,0)*VLOOKUP('Données projet'!$B$13,Paramètres!$A$1:$J$25,7,0))</f>
        <v>0</v>
      </c>
      <c r="AX7" s="194">
        <f>IF(ISNA(VLOOKUP(B7,'Données projet'!$A$88:$I$108,6,0)),0%,VLOOKUP(B7,'Données projet'!$A$88:$I$108,6,0)*VLOOKUP('Données projet'!$B$13,Paramètres!$A$1:$J$25,7,0))</f>
        <v>0</v>
      </c>
      <c r="AY7" s="194">
        <f>IF(ISNA(VLOOKUP(B7,'Données projet'!$A$88:$I$108,7,0)),0%,VLOOKUP(B7,'Données projet'!$A$88:$I$108,7,0))</f>
        <v>0</v>
      </c>
      <c r="AZ7" s="196">
        <f>EXP(-LN(2)/35)*AZ6+(1-EXP(-LN(2)/35))/(LN(2)/35)*AV7*AW7*VLOOKUP('Données projet'!$B$11,Paramètres!$A$1:$J$25,3,0)*0.475*44/12</f>
        <v>0</v>
      </c>
      <c r="BA7" s="196">
        <f>EXP(-LN(2)/5)*BA6+(1-EXP(-LN(2)/5))/(LN(2)/5)*Calculateur!AV7*Calculateur!AX7*VLOOKUP('Données projet'!$B$11,Paramètres!$A$1:$J$25,3,0)*0.475*44/12</f>
        <v>0</v>
      </c>
      <c r="BB7" s="196">
        <f>EXP(-LN(2)/2)*BB6+(1-EXP(-LN(2)/2))/(LN(2)/2)*AV7*AY7*VLOOKUP('Données projet'!$B$11,Paramètres!$A$1:$J$25,3,0)*0.475*44/12</f>
        <v>0</v>
      </c>
      <c r="BC7" s="197">
        <f t="shared" si="5"/>
        <v>0</v>
      </c>
      <c r="BD7" s="50">
        <f>IF(BD6+1&lt;='Données projet'!$E$16,BD6+1,1)</f>
        <v>1</v>
      </c>
      <c r="BE7" s="45" t="e">
        <f>VLOOKUP(BD7,'Données projet'!$A$114:$I$134,2,0)</f>
        <v>#N/A</v>
      </c>
      <c r="BF7" s="45" t="e">
        <f>VLOOKUP(BD7,'Données projet'!$A$114:$I$134,9,0)</f>
        <v>#N/A</v>
      </c>
      <c r="BG7" s="45">
        <f t="array" ref="BG7">INDEX(BF:BF,MIN(IF(ISNUMBER(BF7:BF203),ROW(BF7:BF203),"")))</f>
        <v>0</v>
      </c>
      <c r="BH7" s="45">
        <f>IF(BD7&lt;'Données projet'!$A$115,$BE$205^BD7,IF(BD7='Données projet'!$A$115,'Données projet'!$B$115,BH6+BG7-BN6))</f>
        <v>0</v>
      </c>
      <c r="BI7" s="50" t="e">
        <f>BH7*VLOOKUP('Données projet'!$B$13,Paramètres!$A$1:$J$25,3,0)*VLOOKUP('Données projet'!$B$13,Paramètres!$A$1:$J$25,5,0)</f>
        <v>#N/A</v>
      </c>
      <c r="BJ7" s="46" t="e">
        <f t="shared" si="16"/>
        <v>#N/A</v>
      </c>
      <c r="BK7" s="52" t="e">
        <f t="shared" si="6"/>
        <v>#N/A</v>
      </c>
      <c r="BL7" s="149" t="e">
        <f ca="1">AVERAGE(OFFSET($BK$3,'Données projet'!$C$7,0,30,1))</f>
        <v>#N/A</v>
      </c>
      <c r="BM7" s="48">
        <f>IF(ISNA(VLOOKUP(BD7,'Données projet'!$A$114:$I$134,3,0)),0,VLOOKUP(BD7,'Données projet'!$A$114:$I$134,3,0))</f>
        <v>0</v>
      </c>
      <c r="BN7" s="48">
        <f>IF(ISNA(VLOOKUP(BD7,'Données projet'!$A$114:$I$134,4,0)),0,VLOOKUP(BD7,'Données projet'!$A$114:$I$134,4,0))</f>
        <v>0</v>
      </c>
      <c r="BO7" s="49">
        <f>IF(ISNA(VLOOKUP(BD7,'Données projet'!$A$114:$I$134,5,0)),0%,VLOOKUP(BD7,'Données projet'!$A$114:$I$134,5,0)*VLOOKUP('Données projet'!$B$13,Paramètres!$A$1:$J$25,7,0))</f>
        <v>0</v>
      </c>
      <c r="BP7" s="49">
        <f>IF(ISNA(VLOOKUP(BD7,'Données projet'!$A$114:$I$134,6,0)),0%,VLOOKUP(BD7,'Données projet'!$A$114:$I$134,6,0)*VLOOKUP('Données projet'!$B$13,Paramètres!$A$1:$J$25,7,0))</f>
        <v>0</v>
      </c>
      <c r="BQ7" s="49">
        <f>IF(ISNA(VLOOKUP(BD7,'Données projet'!$A$114:$I$134,7,0)),0%,VLOOKUP(BD7,'Données projet'!$A$114:$I$134,7,0))</f>
        <v>0</v>
      </c>
      <c r="BR7" s="53" t="e">
        <f>EXP(-LN(2)/35)*BR6+(1-EXP(-LN(2)/35))/(LN(2)/35)*BN7*BO7*VLOOKUP('Données projet'!$B$13,Paramètres!$A$1:$J$25,3,0)*0.475*44/12</f>
        <v>#N/A</v>
      </c>
      <c r="BS7" s="53" t="e">
        <f>EXP(-LN(2)/5)*BS6+(1-EXP(-LN(2)/5))/(LN(2)/5)*Calculateur!BN7*Calculateur!BP7*VLOOKUP('Données projet'!$B$13,Paramètres!$A$1:$J$25,3,0)*0.475*44/12</f>
        <v>#N/A</v>
      </c>
      <c r="BT7" s="53" t="e">
        <f>EXP(-LN(2)/2)*BT6+(1-EXP(-LN(2)/2))/(LN(2)/2)*BN7*BQ7*VLOOKUP('Données projet'!$B$13,Paramètres!$A$1:$J$25,3,0)*0.475*44/12</f>
        <v>#N/A</v>
      </c>
      <c r="BU7" s="54" t="e">
        <f t="shared" si="7"/>
        <v>#N/A</v>
      </c>
      <c r="BV7" s="203">
        <f>IF(BV6+1&lt;='Données projet'!$E$15,BV6+1,1)</f>
        <v>1</v>
      </c>
      <c r="BW7" s="182" t="e">
        <f>VLOOKUP(B7,'Données projet'!$A$140:$I$167,2,0)</f>
        <v>#N/A</v>
      </c>
      <c r="BX7" s="182" t="e">
        <f>VLOOKUP(B7,'Données projet'!$A$140:$I$167,9,0)</f>
        <v>#N/A</v>
      </c>
      <c r="BY7" s="182">
        <f t="array" ref="BY7">INDEX(BX:BX,MIN(IF(ISNUMBER(BX7:BX203),ROW(BX7:BX203),"")))</f>
        <v>0</v>
      </c>
      <c r="BZ7" s="182">
        <f>IF(B7&lt;'Données projet'!$A$141,$BW$205^B7,IF(B7='Données projet'!$A$141,'Données projet'!$B$141,BZ6+BY7-CF6))</f>
        <v>0</v>
      </c>
      <c r="CA7" s="183" t="e">
        <f>BZ7*VLOOKUP('Données projet'!$B$15,Paramètres!$A$1:$J$25,3,0)*VLOOKUP('Données projet'!$B$15,Paramètres!$A$1:$J$25,5,0)</f>
        <v>#N/A</v>
      </c>
      <c r="CB7" s="186" t="e">
        <f t="shared" si="17"/>
        <v>#N/A</v>
      </c>
      <c r="CC7" s="187" t="e">
        <f t="shared" si="8"/>
        <v>#N/A</v>
      </c>
      <c r="CD7" s="185" t="e">
        <f ca="1">AVERAGE(OFFSET($CC$3,'Données projet'!$C$7,0,30,1))</f>
        <v>#N/A</v>
      </c>
      <c r="CE7" s="193">
        <f>IF(ISNA(VLOOKUP(B7,'Données projet'!$A$140:$I$167,3,0)),0,VLOOKUP(B7,'Données projet'!$A$140:$I$167,3,0))</f>
        <v>0</v>
      </c>
      <c r="CF7" s="193">
        <f>IF(ISNA(VLOOKUP(B7,'Données projet'!$A$140:$I$167,4,0)),0,VLOOKUP(B7,'Données projet'!$A$140:$I$167,4,0))</f>
        <v>0</v>
      </c>
      <c r="CG7" s="194">
        <f>IF(ISNA(VLOOKUP(B7,'Données projet'!$A$140:$I$167,5,0)),0%,VLOOKUP(B7,'Données projet'!$A$140:$I$167,5,0)*VLOOKUP('Données projet'!$B$15,Paramètres!$A$1:$J$25,7,0))</f>
        <v>0</v>
      </c>
      <c r="CH7" s="194">
        <f>IF(ISNA(VLOOKUP(B7,'Données projet'!$A$140:$I$167,6,0)),0%,VLOOKUP(B7,'Données projet'!$A$140:$I$167,6,0)*VLOOKUP('Données projet'!$B$15,Paramètres!$A$1:$J$25,7,0))</f>
        <v>0</v>
      </c>
      <c r="CI7" s="194">
        <f>IF(ISNA(VLOOKUP(B7,'Données projet'!$A$140:$I$167,7,0)),0%,VLOOKUP(B7,'Données projet'!$A$140:$I$167,7,0))</f>
        <v>0</v>
      </c>
      <c r="CJ7" s="196">
        <f>EXP(-LN(2)/35)*CJ6+(1-EXP(-LN(2)/35))/(LN(2)/35)*CF7*CG7*VLOOKUP('Données projet'!$B$11,Paramètres!$A$1:$J$25,3,0)*0.475*44/12</f>
        <v>0</v>
      </c>
      <c r="CK7" s="196">
        <f>EXP(-LN(2)/5)*CK6+(1-EXP(-LN(2)/5))/(LN(2)/5)*Calculateur!CF7*Calculateur!CH7*VLOOKUP('Données projet'!$B$11,Paramètres!$A$1:$J$25,3,0)*0.475*44/12</f>
        <v>0</v>
      </c>
      <c r="CL7" s="196">
        <f>EXP(-LN(2)/2)*CL6+(1-EXP(-LN(2)/2))/(LN(2)/2)*CF7*CI7*VLOOKUP('Données projet'!$B$11,Paramètres!$A$1:$J$25,3,0)*0.475*44/12</f>
        <v>0</v>
      </c>
      <c r="CM7" s="197">
        <f t="shared" si="9"/>
        <v>0</v>
      </c>
      <c r="CN7" s="50">
        <f>IF(CN6+1&lt;='Données projet'!$E$16,CN6+1,1)</f>
        <v>1</v>
      </c>
      <c r="CO7" s="45" t="e">
        <f>VLOOKUP(CN7,'Données projet'!$A$173:$I$193,2,0)</f>
        <v>#N/A</v>
      </c>
      <c r="CP7" s="45" t="e">
        <f>VLOOKUP(CN7,'Données projet'!$A$173:$I$193,9,0)</f>
        <v>#N/A</v>
      </c>
      <c r="CQ7" s="45">
        <f t="array" ref="CQ7">INDEX(CP:CP,MIN(IF(ISNUMBER(CP7:CP203),ROW(CP7:CP203),"")))</f>
        <v>0</v>
      </c>
      <c r="CR7" s="45">
        <f>IF(CN7&lt;'Données projet'!$A$174,$CO$205^B7,IF(CN7='Données projet'!$A$174,'Données projet'!$B$174,CR6+CQ7-CX6))</f>
        <v>0</v>
      </c>
      <c r="CS7" s="50" t="e">
        <f>CR7*VLOOKUP('Données projet'!$B$15,Paramètres!$A$1:$J$25,3,0)*VLOOKUP('Données projet'!$B$15,Paramètres!$A$1:$J$25,5,0)</f>
        <v>#N/A</v>
      </c>
      <c r="CT7" s="46" t="e">
        <f t="shared" si="18"/>
        <v>#N/A</v>
      </c>
      <c r="CU7" s="52" t="e">
        <f t="shared" si="10"/>
        <v>#N/A</v>
      </c>
      <c r="CV7" s="149" t="e">
        <f ca="1">AVERAGE(OFFSET($CU$3,'Données projet'!$C$7,0,30,1))</f>
        <v>#N/A</v>
      </c>
      <c r="CW7" s="48">
        <f>IF(ISNA(VLOOKUP(CN7,'Données projet'!$A$173:$I$193,3,0)),0,VLOOKUP(CN7,'Données projet'!$A$173:$I$193,3,0))</f>
        <v>0</v>
      </c>
      <c r="CX7" s="48">
        <f>IF(ISNA(VLOOKUP(CN7,'Données projet'!$A$173:$I$193,4,0)),0,VLOOKUP(CN7,'Données projet'!$A$173:$I$193,4,0))</f>
        <v>0</v>
      </c>
      <c r="CY7" s="49">
        <f>IF(ISNA(VLOOKUP(CN7,'Données projet'!$A$173:$I$193,5,0)),0%,VLOOKUP(CN7,'Données projet'!$A$173:$I$193,5,0)*VLOOKUP('Données projet'!$B$15,Paramètres!$A$1:$J$25,7,0))</f>
        <v>0</v>
      </c>
      <c r="CZ7" s="49">
        <f>IF(ISNA(VLOOKUP(CN7,'Données projet'!$A$173:$I$193,6,0)),0%,VLOOKUP(CN7,'Données projet'!$A$173:$I$193,6,0)*VLOOKUP('Données projet'!$B$15,Paramètres!$A$1:$J$25,7,0))</f>
        <v>0</v>
      </c>
      <c r="DA7" s="49">
        <f>IF(ISNA(VLOOKUP(CN7,'Données projet'!$A$173:$I$193,7,0)),0%,VLOOKUP(CN7,'Données projet'!$A$173:$I$193,7,0))</f>
        <v>0</v>
      </c>
      <c r="DB7" s="53" t="e">
        <f>EXP(-LN(2)/35)*DB6+(1-EXP(-LN(2)/35))/(LN(2)/35)*CX7*CY7*VLOOKUP('Données projet'!$B$15,Paramètres!$A$1:$J$25,3,0)*0.475*44/12</f>
        <v>#N/A</v>
      </c>
      <c r="DC7" s="53" t="e">
        <f>EXP(-LN(2)/5)*DC6+(1-EXP(-LN(2)/5))/(LN(2)/5)*Calculateur!CX7*Calculateur!CZ7*VLOOKUP('Données projet'!$B$15,Paramètres!$A$1:$J$25,3,0)*0.475*44/12</f>
        <v>#N/A</v>
      </c>
      <c r="DD7" s="53" t="e">
        <f>EXP(-LN(2)/2)*DD6+(1-EXP(-LN(2)/2))/(LN(2)/2)*CX7*DA7*VLOOKUP('Données projet'!$B$15,Paramètres!$A$1:$J$25,3,0)*0.475*44/12</f>
        <v>#N/A</v>
      </c>
      <c r="DE7" s="54" t="e">
        <f t="shared" si="11"/>
        <v>#N/A</v>
      </c>
    </row>
    <row r="8" spans="1:109" s="40" customFormat="1" x14ac:dyDescent="0.25">
      <c r="A8" s="208">
        <f t="shared" si="12"/>
        <v>5</v>
      </c>
      <c r="B8" s="200">
        <f>IF(B7+1&lt;='Données projet'!$E$11,B7+1,1)</f>
        <v>5</v>
      </c>
      <c r="C8" s="182" t="e">
        <f>VLOOKUP(B8,'Données projet'!$A$36:$I$56,2,0)</f>
        <v>#N/A</v>
      </c>
      <c r="D8" s="182" t="e">
        <f>VLOOKUP(B8,'Données projet'!$A$36:$I$56,9,0)</f>
        <v>#N/A</v>
      </c>
      <c r="E8" s="182">
        <f t="array" ref="E8">INDEX(D:D,MIN(IF(ISNUMBER(D8:D204),ROW(D8:D204),"")))</f>
        <v>14.47</v>
      </c>
      <c r="F8" s="186">
        <f>IF(B8&lt;'Données projet'!$A$37,$C$205^B8,IF(B8='Données projet'!$A$37,'Données projet'!$B$37,F7+E8-L7))</f>
        <v>27.073696170115252</v>
      </c>
      <c r="G8" s="186">
        <f>F8*VLOOKUP('Données projet'!$B$11,Paramètres!$A$1:$J$25,3,0)*VLOOKUP('Données projet'!$B$11,Paramètres!$A$1:$J$25,5,0)</f>
        <v>19.850434031928504</v>
      </c>
      <c r="H8" s="186">
        <f t="shared" si="13"/>
        <v>6.4604332423535</v>
      </c>
      <c r="I8" s="187">
        <f t="shared" si="0"/>
        <v>45.824760502707818</v>
      </c>
      <c r="J8" s="188">
        <f ca="1">AVERAGE(OFFSET($I$3,'Données projet'!$C$7,0,30,1))</f>
        <v>281.50422421872497</v>
      </c>
      <c r="K8" s="193">
        <f>IF(ISNA(VLOOKUP(B8,'Données projet'!$A$36:$I$56,3,0)),0,VLOOKUP(B8,'Données projet'!$A$36:$I$56,3,0))</f>
        <v>0</v>
      </c>
      <c r="L8" s="193">
        <f>IF(ISNA(VLOOKUP(B8,'Données projet'!$A$36:$I$56,4,0)),0,VLOOKUP(B8,'Données projet'!$A$36:$I$56,4,0))</f>
        <v>0</v>
      </c>
      <c r="M8" s="194">
        <f>IF(ISNA(VLOOKUP(B8,'Données projet'!$A$36:$I$56,5,0)),0%,VLOOKUP(B8,'Données projet'!$A$36:$I$56,5,0)*VLOOKUP('Données projet'!$B$11,Paramètres!$A$1:$J$25,7,0))</f>
        <v>0</v>
      </c>
      <c r="N8" s="194">
        <f>IF(ISNA(VLOOKUP(B8,'Données projet'!$A$36:$I$56,6,0)),0%,VLOOKUP(B8,'Données projet'!$A$36:$I$56,6,0)*VLOOKUP('Données projet'!$B$11,Paramètres!$A$1:$J$25,7,0))</f>
        <v>0</v>
      </c>
      <c r="O8" s="194">
        <f>IF(ISNA(VLOOKUP(B8,'Données projet'!$A$36:$I$56,7,0)),0%,VLOOKUP(B8,'Données projet'!$A$36:$I$56,7,0))</f>
        <v>0</v>
      </c>
      <c r="P8" s="196">
        <f>EXP(-LN(2)/35)*P7+(1-EXP(-LN(2)/35))/(LN(2)/35)*L8*M8*VLOOKUP('Données projet'!$B$11,Paramètres!$A$1:$J$25,3,0)*0.475*44/12</f>
        <v>0</v>
      </c>
      <c r="Q8" s="196">
        <f>EXP(-LN(2)/5)*Q7+(1-EXP(-LN(2)/5))/(LN(2)/5)*Calculateur!L8*Calculateur!N8*VLOOKUP('Données projet'!$B$11,Paramètres!$A$1:$J$25,3,0)*0.475*44/12</f>
        <v>0</v>
      </c>
      <c r="R8" s="196">
        <f>EXP(-LN(2)/2)*R7+(1-EXP(-LN(2)/2))/(LN(2)/2)*L8*O8*VLOOKUP('Données projet'!$B$11,Paramètres!$A$1:$J$25,3,0)*0.475*44/12</f>
        <v>0</v>
      </c>
      <c r="S8" s="197">
        <f t="shared" si="1"/>
        <v>0</v>
      </c>
      <c r="T8" s="50">
        <f>IF(T7+1&lt;='Données projet'!$E$12,T7+1,1)</f>
        <v>5</v>
      </c>
      <c r="U8" s="45" t="e">
        <f>VLOOKUP(T8,'Données projet'!$A$62:$I$82,2,0)</f>
        <v>#N/A</v>
      </c>
      <c r="V8" s="45" t="e">
        <f>VLOOKUP(T8,'Données projet'!$A$62:$I$82,9,0)</f>
        <v>#N/A</v>
      </c>
      <c r="W8" s="45">
        <f t="array" ref="W8">INDEX(V:V,MIN(IF(ISNUMBER(V8:V204),ROW(V8:V204),"")))</f>
        <v>14.39625</v>
      </c>
      <c r="X8" s="46">
        <f>IF(T8&lt;'Données projet'!$A$63,$U$205^T8,IF(T8='Données projet'!$A$63,'Données projet'!$B$63,X7+W8-AD7))</f>
        <v>19.423929999398695</v>
      </c>
      <c r="Y8" s="46">
        <f>X8*VLOOKUP('Données projet'!$B$11,Paramètres!$A$1:$J$25,3,0)*VLOOKUP('Données projet'!$B$11,Paramètres!$A$1:$J$25,5,0)</f>
        <v>14.241625475559122</v>
      </c>
      <c r="Z8" s="46">
        <f t="shared" si="14"/>
        <v>4.8176727082372981</v>
      </c>
      <c r="AA8" s="52">
        <f t="shared" si="2"/>
        <v>33.194944336778768</v>
      </c>
      <c r="AB8" s="149">
        <f ca="1">AVERAGE(OFFSET($AA$3,'Données projet'!$C$7,0,30,1))</f>
        <v>367.84920904283939</v>
      </c>
      <c r="AC8" s="48">
        <f>IF(ISNA(VLOOKUP(T8,'Données projet'!$A$62:$I$82,3,0)),0,VLOOKUP(T8,'Données projet'!$A$62:$I$82,3,0))</f>
        <v>0</v>
      </c>
      <c r="AD8" s="48">
        <f>IF(ISNA(VLOOKUP(T8,'Données projet'!$A$62:$I$82,4,0)),0,VLOOKUP(T8,'Données projet'!$A$62:$I$82,4,0))</f>
        <v>0</v>
      </c>
      <c r="AE8" s="49">
        <f>IF(ISNA(VLOOKUP(T8,'Données projet'!$A$62:$I$82,5,0)),0%,VLOOKUP(T8,'Données projet'!$A$62:$I$82,5,0)*VLOOKUP('Données projet'!$B$11,Paramètres!$A$1:$J$25,7,0))</f>
        <v>0</v>
      </c>
      <c r="AF8" s="49">
        <f>IF(ISNA(VLOOKUP(T8,'Données projet'!$A$62:$I$82,6,0)),0%,VLOOKUP(T8,'Données projet'!$A$62:$I$82,6,0)*VLOOKUP('Données projet'!$B$11,Paramètres!$A$1:$J$25,7,0))</f>
        <v>0</v>
      </c>
      <c r="AG8" s="49">
        <f>IF(ISNA(VLOOKUP(T8,'Données projet'!$A$62:$I$82,7,0)),0%,VLOOKUP(T8,'Données projet'!$A$62:$I$82,7,0))</f>
        <v>0</v>
      </c>
      <c r="AH8" s="53">
        <f>EXP(-LN(2)/35)*AH7+(1-EXP(-LN(2)/35))/(LN(2)/35)*AD8*AE8*VLOOKUP('Données projet'!$B$11,Paramètres!$A$1:$J$25,3,0)*0.475*44/12</f>
        <v>0</v>
      </c>
      <c r="AI8" s="53">
        <f>EXP(-LN(2)/5)*AI7+(1-EXP(-LN(2)/5))/(LN(2)/5)*Calculateur!AD8*Calculateur!AF8*VLOOKUP('Données projet'!$B$11,Paramètres!$A$1:$J$25,3,0)*0.475*44/12</f>
        <v>0</v>
      </c>
      <c r="AJ8" s="53">
        <f>EXP(-LN(2)/2)*AJ7+(1-EXP(-LN(2)/2))/(LN(2)/2)*AD8*AG8*VLOOKUP('Données projet'!$B$11,Paramètres!$A$1:$J$25,3,0)*0.475*44/12</f>
        <v>0</v>
      </c>
      <c r="AK8" s="53">
        <f t="shared" si="3"/>
        <v>0</v>
      </c>
      <c r="AL8" s="203">
        <f>IF(AL7+1&lt;='Données projet'!$E$13,AL7+1,1)</f>
        <v>1</v>
      </c>
      <c r="AM8" s="182" t="e">
        <f>VLOOKUP(B8,'Données projet'!$A$88:$I$108,2,0)</f>
        <v>#N/A</v>
      </c>
      <c r="AN8" s="182" t="e">
        <f>VLOOKUP(B8,'Données projet'!$A$88:$I$108,9,0)</f>
        <v>#N/A</v>
      </c>
      <c r="AO8" s="182">
        <f t="array" ref="AO8">INDEX(AN:AN,MIN(IF(ISNUMBER(AN8:AN204),ROW(AN8:AN204),"")))</f>
        <v>0</v>
      </c>
      <c r="AP8" s="182">
        <f>IF(B8&lt;'Données projet'!$A$89,$AM$205^B8,IF(B8='Données projet'!$A$89,'Données projet'!$B$89,AP7+AO8-AV7))</f>
        <v>0</v>
      </c>
      <c r="AQ8" s="186" t="e">
        <f>AP8*VLOOKUP('Données projet'!$B$13,Paramètres!$A$1:$J$25,3,0)*VLOOKUP('Données projet'!$B$13,Paramètres!$A$1:$J$25,5,0)</f>
        <v>#N/A</v>
      </c>
      <c r="AR8" s="186" t="e">
        <f t="shared" si="15"/>
        <v>#N/A</v>
      </c>
      <c r="AS8" s="187" t="e">
        <f t="shared" si="4"/>
        <v>#N/A</v>
      </c>
      <c r="AT8" s="185" t="e">
        <f ca="1">AVERAGE(OFFSET($AS$3,'Données projet'!$C$7,0,30,1))</f>
        <v>#N/A</v>
      </c>
      <c r="AU8" s="193">
        <f>IF(ISNA(VLOOKUP(B8,'Données projet'!$A$88:$I$108,3,0)),0,VLOOKUP(B8,'Données projet'!$A$88:$I$108,3,0))</f>
        <v>0</v>
      </c>
      <c r="AV8" s="193">
        <f>IF(ISNA(VLOOKUP(B8,'Données projet'!$A$88:$I$108,4,0)),0,VLOOKUP(B8,'Données projet'!$A$88:$I$108,4,0))</f>
        <v>0</v>
      </c>
      <c r="AW8" s="194">
        <f>IF(ISNA(VLOOKUP(B8,'Données projet'!$A$88:$I$108,5,0)),0%,VLOOKUP(B8,'Données projet'!$A$88:$I$108,5,0)*VLOOKUP('Données projet'!$B$13,Paramètres!$A$1:$J$25,7,0))</f>
        <v>0</v>
      </c>
      <c r="AX8" s="194">
        <f>IF(ISNA(VLOOKUP(B8,'Données projet'!$A$88:$I$108,6,0)),0%,VLOOKUP(B8,'Données projet'!$A$88:$I$108,6,0)*VLOOKUP('Données projet'!$B$13,Paramètres!$A$1:$J$25,7,0))</f>
        <v>0</v>
      </c>
      <c r="AY8" s="194">
        <f>IF(ISNA(VLOOKUP(B8,'Données projet'!$A$88:$I$108,7,0)),0%,VLOOKUP(B8,'Données projet'!$A$88:$I$108,7,0))</f>
        <v>0</v>
      </c>
      <c r="AZ8" s="196">
        <f>EXP(-LN(2)/35)*AZ7+(1-EXP(-LN(2)/35))/(LN(2)/35)*AV8*AW8*VLOOKUP('Données projet'!$B$11,Paramètres!$A$1:$J$25,3,0)*0.475*44/12</f>
        <v>0</v>
      </c>
      <c r="BA8" s="196">
        <f>EXP(-LN(2)/5)*BA7+(1-EXP(-LN(2)/5))/(LN(2)/5)*Calculateur!AV8*Calculateur!AX8*VLOOKUP('Données projet'!$B$11,Paramètres!$A$1:$J$25,3,0)*0.475*44/12</f>
        <v>0</v>
      </c>
      <c r="BB8" s="196">
        <f>EXP(-LN(2)/2)*BB7+(1-EXP(-LN(2)/2))/(LN(2)/2)*AV8*AY8*VLOOKUP('Données projet'!$B$11,Paramètres!$A$1:$J$25,3,0)*0.475*44/12</f>
        <v>0</v>
      </c>
      <c r="BC8" s="197">
        <f t="shared" si="5"/>
        <v>0</v>
      </c>
      <c r="BD8" s="50">
        <f>IF(BD7+1&lt;='Données projet'!$E$16,BD7+1,1)</f>
        <v>1</v>
      </c>
      <c r="BE8" s="45" t="e">
        <f>VLOOKUP(BD8,'Données projet'!$A$114:$I$134,2,0)</f>
        <v>#N/A</v>
      </c>
      <c r="BF8" s="45" t="e">
        <f>VLOOKUP(BD8,'Données projet'!$A$114:$I$134,9,0)</f>
        <v>#N/A</v>
      </c>
      <c r="BG8" s="45">
        <f t="array" ref="BG8">INDEX(BF:BF,MIN(IF(ISNUMBER(BF8:BF204),ROW(BF8:BF204),"")))</f>
        <v>0</v>
      </c>
      <c r="BH8" s="45">
        <f>IF(BD8&lt;'Données projet'!$A$115,$BE$205^BD8,IF(BD8='Données projet'!$A$115,'Données projet'!$B$115,BH7+BG8-BN7))</f>
        <v>0</v>
      </c>
      <c r="BI8" s="50" t="e">
        <f>BH8*VLOOKUP('Données projet'!$B$13,Paramètres!$A$1:$J$25,3,0)*VLOOKUP('Données projet'!$B$13,Paramètres!$A$1:$J$25,5,0)</f>
        <v>#N/A</v>
      </c>
      <c r="BJ8" s="46" t="e">
        <f t="shared" si="16"/>
        <v>#N/A</v>
      </c>
      <c r="BK8" s="52" t="e">
        <f t="shared" si="6"/>
        <v>#N/A</v>
      </c>
      <c r="BL8" s="149" t="e">
        <f ca="1">AVERAGE(OFFSET($BK$3,'Données projet'!$C$7,0,30,1))</f>
        <v>#N/A</v>
      </c>
      <c r="BM8" s="48">
        <f>IF(ISNA(VLOOKUP(BD8,'Données projet'!$A$114:$I$134,3,0)),0,VLOOKUP(BD8,'Données projet'!$A$114:$I$134,3,0))</f>
        <v>0</v>
      </c>
      <c r="BN8" s="48">
        <f>IF(ISNA(VLOOKUP(BD8,'Données projet'!$A$114:$I$134,4,0)),0,VLOOKUP(BD8,'Données projet'!$A$114:$I$134,4,0))</f>
        <v>0</v>
      </c>
      <c r="BO8" s="49">
        <f>IF(ISNA(VLOOKUP(BD8,'Données projet'!$A$114:$I$134,5,0)),0%,VLOOKUP(BD8,'Données projet'!$A$114:$I$134,5,0)*VLOOKUP('Données projet'!$B$13,Paramètres!$A$1:$J$25,7,0))</f>
        <v>0</v>
      </c>
      <c r="BP8" s="49">
        <f>IF(ISNA(VLOOKUP(BD8,'Données projet'!$A$114:$I$134,6,0)),0%,VLOOKUP(BD8,'Données projet'!$A$114:$I$134,6,0)*VLOOKUP('Données projet'!$B$13,Paramètres!$A$1:$J$25,7,0))</f>
        <v>0</v>
      </c>
      <c r="BQ8" s="49">
        <f>IF(ISNA(VLOOKUP(BD8,'Données projet'!$A$114:$I$134,7,0)),0%,VLOOKUP(BD8,'Données projet'!$A$114:$I$134,7,0))</f>
        <v>0</v>
      </c>
      <c r="BR8" s="53" t="e">
        <f>EXP(-LN(2)/35)*BR7+(1-EXP(-LN(2)/35))/(LN(2)/35)*BN8*BO8*VLOOKUP('Données projet'!$B$13,Paramètres!$A$1:$J$25,3,0)*0.475*44/12</f>
        <v>#N/A</v>
      </c>
      <c r="BS8" s="53" t="e">
        <f>EXP(-LN(2)/5)*BS7+(1-EXP(-LN(2)/5))/(LN(2)/5)*Calculateur!BN8*Calculateur!BP8*VLOOKUP('Données projet'!$B$13,Paramètres!$A$1:$J$25,3,0)*0.475*44/12</f>
        <v>#N/A</v>
      </c>
      <c r="BT8" s="53" t="e">
        <f>EXP(-LN(2)/2)*BT7+(1-EXP(-LN(2)/2))/(LN(2)/2)*BN8*BQ8*VLOOKUP('Données projet'!$B$13,Paramètres!$A$1:$J$25,3,0)*0.475*44/12</f>
        <v>#N/A</v>
      </c>
      <c r="BU8" s="54" t="e">
        <f t="shared" si="7"/>
        <v>#N/A</v>
      </c>
      <c r="BV8" s="203">
        <f>IF(BV7+1&lt;='Données projet'!$E$15,BV7+1,1)</f>
        <v>1</v>
      </c>
      <c r="BW8" s="182" t="e">
        <f>VLOOKUP(B8,'Données projet'!$A$140:$I$167,2,0)</f>
        <v>#N/A</v>
      </c>
      <c r="BX8" s="182" t="e">
        <f>VLOOKUP(B8,'Données projet'!$A$140:$I$167,9,0)</f>
        <v>#N/A</v>
      </c>
      <c r="BY8" s="182">
        <f t="array" ref="BY8">INDEX(BX:BX,MIN(IF(ISNUMBER(BX8:BX204),ROW(BX8:BX204),"")))</f>
        <v>0</v>
      </c>
      <c r="BZ8" s="182">
        <f>IF(B8&lt;'Données projet'!$A$141,$BW$205^B8,IF(B8='Données projet'!$A$141,'Données projet'!$B$141,BZ7+BY8-CF7))</f>
        <v>0</v>
      </c>
      <c r="CA8" s="183" t="e">
        <f>BZ8*VLOOKUP('Données projet'!$B$15,Paramètres!$A$1:$J$25,3,0)*VLOOKUP('Données projet'!$B$15,Paramètres!$A$1:$J$25,5,0)</f>
        <v>#N/A</v>
      </c>
      <c r="CB8" s="186" t="e">
        <f t="shared" si="17"/>
        <v>#N/A</v>
      </c>
      <c r="CC8" s="187" t="e">
        <f t="shared" si="8"/>
        <v>#N/A</v>
      </c>
      <c r="CD8" s="185" t="e">
        <f ca="1">AVERAGE(OFFSET($CC$3,'Données projet'!$C$7,0,30,1))</f>
        <v>#N/A</v>
      </c>
      <c r="CE8" s="193">
        <f>IF(ISNA(VLOOKUP(B8,'Données projet'!$A$140:$I$167,3,0)),0,VLOOKUP(B8,'Données projet'!$A$140:$I$167,3,0))</f>
        <v>0</v>
      </c>
      <c r="CF8" s="193">
        <f>IF(ISNA(VLOOKUP(B8,'Données projet'!$A$140:$I$167,4,0)),0,VLOOKUP(B8,'Données projet'!$A$140:$I$167,4,0))</f>
        <v>0</v>
      </c>
      <c r="CG8" s="194">
        <f>IF(ISNA(VLOOKUP(B8,'Données projet'!$A$140:$I$167,5,0)),0%,VLOOKUP(B8,'Données projet'!$A$140:$I$167,5,0)*VLOOKUP('Données projet'!$B$15,Paramètres!$A$1:$J$25,7,0))</f>
        <v>0</v>
      </c>
      <c r="CH8" s="194">
        <f>IF(ISNA(VLOOKUP(B8,'Données projet'!$A$140:$I$167,6,0)),0%,VLOOKUP(B8,'Données projet'!$A$140:$I$167,6,0)*VLOOKUP('Données projet'!$B$15,Paramètres!$A$1:$J$25,7,0))</f>
        <v>0</v>
      </c>
      <c r="CI8" s="194">
        <f>IF(ISNA(VLOOKUP(B8,'Données projet'!$A$140:$I$167,7,0)),0%,VLOOKUP(B8,'Données projet'!$A$140:$I$167,7,0))</f>
        <v>0</v>
      </c>
      <c r="CJ8" s="196">
        <f>EXP(-LN(2)/35)*CJ7+(1-EXP(-LN(2)/35))/(LN(2)/35)*CF8*CG8*VLOOKUP('Données projet'!$B$11,Paramètres!$A$1:$J$25,3,0)*0.475*44/12</f>
        <v>0</v>
      </c>
      <c r="CK8" s="196">
        <f>EXP(-LN(2)/5)*CK7+(1-EXP(-LN(2)/5))/(LN(2)/5)*Calculateur!CF8*Calculateur!CH8*VLOOKUP('Données projet'!$B$11,Paramètres!$A$1:$J$25,3,0)*0.475*44/12</f>
        <v>0</v>
      </c>
      <c r="CL8" s="196">
        <f>EXP(-LN(2)/2)*CL7+(1-EXP(-LN(2)/2))/(LN(2)/2)*CF8*CI8*VLOOKUP('Données projet'!$B$11,Paramètres!$A$1:$J$25,3,0)*0.475*44/12</f>
        <v>0</v>
      </c>
      <c r="CM8" s="197">
        <f t="shared" si="9"/>
        <v>0</v>
      </c>
      <c r="CN8" s="50">
        <f>IF(CN7+1&lt;='Données projet'!$E$16,CN7+1,1)</f>
        <v>1</v>
      </c>
      <c r="CO8" s="45" t="e">
        <f>VLOOKUP(CN8,'Données projet'!$A$173:$I$193,2,0)</f>
        <v>#N/A</v>
      </c>
      <c r="CP8" s="45" t="e">
        <f>VLOOKUP(CN8,'Données projet'!$A$173:$I$193,9,0)</f>
        <v>#N/A</v>
      </c>
      <c r="CQ8" s="45">
        <f t="array" ref="CQ8">INDEX(CP:CP,MIN(IF(ISNUMBER(CP8:CP204),ROW(CP8:CP204),"")))</f>
        <v>0</v>
      </c>
      <c r="CR8" s="45">
        <f>IF(CN8&lt;'Données projet'!$A$174,$CO$205^B8,IF(CN8='Données projet'!$A$174,'Données projet'!$B$174,CR7+CQ8-CX7))</f>
        <v>0</v>
      </c>
      <c r="CS8" s="50" t="e">
        <f>CR8*VLOOKUP('Données projet'!$B$15,Paramètres!$A$1:$J$25,3,0)*VLOOKUP('Données projet'!$B$15,Paramètres!$A$1:$J$25,5,0)</f>
        <v>#N/A</v>
      </c>
      <c r="CT8" s="46" t="e">
        <f t="shared" si="18"/>
        <v>#N/A</v>
      </c>
      <c r="CU8" s="52" t="e">
        <f t="shared" si="10"/>
        <v>#N/A</v>
      </c>
      <c r="CV8" s="149" t="e">
        <f ca="1">AVERAGE(OFFSET($CU$3,'Données projet'!$C$7,0,30,1))</f>
        <v>#N/A</v>
      </c>
      <c r="CW8" s="48">
        <f>IF(ISNA(VLOOKUP(CN8,'Données projet'!$A$173:$I$193,3,0)),0,VLOOKUP(CN8,'Données projet'!$A$173:$I$193,3,0))</f>
        <v>0</v>
      </c>
      <c r="CX8" s="48">
        <f>IF(ISNA(VLOOKUP(CN8,'Données projet'!$A$173:$I$193,4,0)),0,VLOOKUP(CN8,'Données projet'!$A$173:$I$193,4,0))</f>
        <v>0</v>
      </c>
      <c r="CY8" s="49">
        <f>IF(ISNA(VLOOKUP(CN8,'Données projet'!$A$173:$I$193,5,0)),0%,VLOOKUP(CN8,'Données projet'!$A$173:$I$193,5,0)*VLOOKUP('Données projet'!$B$15,Paramètres!$A$1:$J$25,7,0))</f>
        <v>0</v>
      </c>
      <c r="CZ8" s="49">
        <f>IF(ISNA(VLOOKUP(CN8,'Données projet'!$A$173:$I$193,6,0)),0%,VLOOKUP(CN8,'Données projet'!$A$173:$I$193,6,0)*VLOOKUP('Données projet'!$B$15,Paramètres!$A$1:$J$25,7,0))</f>
        <v>0</v>
      </c>
      <c r="DA8" s="49">
        <f>IF(ISNA(VLOOKUP(CN8,'Données projet'!$A$173:$I$193,7,0)),0%,VLOOKUP(CN8,'Données projet'!$A$173:$I$193,7,0))</f>
        <v>0</v>
      </c>
      <c r="DB8" s="53" t="e">
        <f>EXP(-LN(2)/35)*DB7+(1-EXP(-LN(2)/35))/(LN(2)/35)*CX8*CY8*VLOOKUP('Données projet'!$B$15,Paramètres!$A$1:$J$25,3,0)*0.475*44/12</f>
        <v>#N/A</v>
      </c>
      <c r="DC8" s="53" t="e">
        <f>EXP(-LN(2)/5)*DC7+(1-EXP(-LN(2)/5))/(LN(2)/5)*Calculateur!CX8*Calculateur!CZ8*VLOOKUP('Données projet'!$B$15,Paramètres!$A$1:$J$25,3,0)*0.475*44/12</f>
        <v>#N/A</v>
      </c>
      <c r="DD8" s="53" t="e">
        <f>EXP(-LN(2)/2)*DD7+(1-EXP(-LN(2)/2))/(LN(2)/2)*CX8*DA8*VLOOKUP('Données projet'!$B$15,Paramètres!$A$1:$J$25,3,0)*0.475*44/12</f>
        <v>#N/A</v>
      </c>
      <c r="DE8" s="54" t="e">
        <f t="shared" si="11"/>
        <v>#N/A</v>
      </c>
    </row>
    <row r="9" spans="1:109" s="40" customFormat="1" x14ac:dyDescent="0.25">
      <c r="A9" s="208">
        <f t="shared" si="12"/>
        <v>6</v>
      </c>
      <c r="B9" s="200">
        <f>IF(B8+1&lt;='Données projet'!$E$11,B8+1,1)</f>
        <v>6</v>
      </c>
      <c r="C9" s="182" t="e">
        <f>VLOOKUP(B9,'Données projet'!$A$36:$I$56,2,0)</f>
        <v>#N/A</v>
      </c>
      <c r="D9" s="182" t="e">
        <f>VLOOKUP(B9,'Données projet'!$A$36:$I$56,9,0)</f>
        <v>#N/A</v>
      </c>
      <c r="E9" s="182">
        <f t="array" ref="E9">INDEX(D:D,MIN(IF(ISNUMBER(D9:D205),ROW(D9:D205),"")))</f>
        <v>14.47</v>
      </c>
      <c r="F9" s="186">
        <f>IF(B9&lt;'Données projet'!$A$37,$C$205^B9,IF(B9='Données projet'!$A$37,'Données projet'!$B$37,F8+E9-L8))</f>
        <v>52.366923578447626</v>
      </c>
      <c r="G9" s="186">
        <f>F9*VLOOKUP('Données projet'!$B$11,Paramètres!$A$1:$J$25,3,0)*VLOOKUP('Données projet'!$B$11,Paramètres!$A$1:$J$25,5,0)</f>
        <v>38.395428367717798</v>
      </c>
      <c r="H9" s="186">
        <f t="shared" si="13"/>
        <v>11.572346965665874</v>
      </c>
      <c r="I9" s="187">
        <f t="shared" si="0"/>
        <v>87.027208705643218</v>
      </c>
      <c r="J9" s="188">
        <f ca="1">AVERAGE(OFFSET($I$3,'Données projet'!$C$7,0,30,1))</f>
        <v>281.50422421872497</v>
      </c>
      <c r="K9" s="193">
        <f>IF(ISNA(VLOOKUP(B9,'Données projet'!$A$36:$I$56,3,0)),0,VLOOKUP(B9,'Données projet'!$A$36:$I$56,3,0))</f>
        <v>0</v>
      </c>
      <c r="L9" s="193">
        <f>IF(ISNA(VLOOKUP(B9,'Données projet'!$A$36:$I$56,4,0)),0,VLOOKUP(B9,'Données projet'!$A$36:$I$56,4,0))</f>
        <v>0</v>
      </c>
      <c r="M9" s="194">
        <f>IF(ISNA(VLOOKUP(B9,'Données projet'!$A$36:$I$56,5,0)),0%,VLOOKUP(B9,'Données projet'!$A$36:$I$56,5,0)*VLOOKUP('Données projet'!$B$11,Paramètres!$A$1:$J$25,7,0))</f>
        <v>0</v>
      </c>
      <c r="N9" s="194">
        <f>IF(ISNA(VLOOKUP(B9,'Données projet'!$A$36:$I$56,6,0)),0%,VLOOKUP(B9,'Données projet'!$A$36:$I$56,6,0)*VLOOKUP('Données projet'!$B$11,Paramètres!$A$1:$J$25,7,0))</f>
        <v>0</v>
      </c>
      <c r="O9" s="194">
        <f>IF(ISNA(VLOOKUP(B9,'Données projet'!$A$36:$I$56,7,0)),0%,VLOOKUP(B9,'Données projet'!$A$36:$I$56,7,0))</f>
        <v>0</v>
      </c>
      <c r="P9" s="196">
        <f>EXP(-LN(2)/35)*P8+(1-EXP(-LN(2)/35))/(LN(2)/35)*L9*M9*VLOOKUP('Données projet'!$B$11,Paramètres!$A$1:$J$25,3,0)*0.475*44/12</f>
        <v>0</v>
      </c>
      <c r="Q9" s="196">
        <f>EXP(-LN(2)/5)*Q8+(1-EXP(-LN(2)/5))/(LN(2)/5)*Calculateur!L9*Calculateur!N9*VLOOKUP('Données projet'!$B$11,Paramètres!$A$1:$J$25,3,0)*0.475*44/12</f>
        <v>0</v>
      </c>
      <c r="R9" s="196">
        <f>EXP(-LN(2)/2)*R8+(1-EXP(-LN(2)/2))/(LN(2)/2)*L9*O9*VLOOKUP('Données projet'!$B$11,Paramètres!$A$1:$J$25,3,0)*0.475*44/12</f>
        <v>0</v>
      </c>
      <c r="S9" s="197">
        <f t="shared" si="1"/>
        <v>0</v>
      </c>
      <c r="T9" s="50">
        <f>IF(T8+1&lt;='Données projet'!$E$12,T8+1,1)</f>
        <v>6</v>
      </c>
      <c r="U9" s="45" t="e">
        <f>VLOOKUP(T9,'Données projet'!$A$62:$I$82,2,0)</f>
        <v>#N/A</v>
      </c>
      <c r="V9" s="45" t="e">
        <f>VLOOKUP(T9,'Données projet'!$A$62:$I$82,9,0)</f>
        <v>#N/A</v>
      </c>
      <c r="W9" s="45">
        <f t="array" ref="W9">INDEX(V:V,MIN(IF(ISNUMBER(V9:V205),ROW(V9:V205),"")))</f>
        <v>14.39625</v>
      </c>
      <c r="X9" s="46">
        <f>IF(T9&lt;'Données projet'!$A$63,$U$205^T9,IF(T9='Données projet'!$A$63,'Données projet'!$B$63,X8+W9-AD8))</f>
        <v>35.156410362851538</v>
      </c>
      <c r="Y9" s="46">
        <f>X9*VLOOKUP('Données projet'!$B$11,Paramètres!$A$1:$J$25,3,0)*VLOOKUP('Données projet'!$B$11,Paramètres!$A$1:$J$25,5,0)</f>
        <v>25.776680078042748</v>
      </c>
      <c r="Z9" s="46">
        <f t="shared" si="14"/>
        <v>8.1378976912705951</v>
      </c>
      <c r="AA9" s="52">
        <f t="shared" si="2"/>
        <v>59.067889614887406</v>
      </c>
      <c r="AB9" s="149">
        <f ca="1">AVERAGE(OFFSET($AA$3,'Données projet'!$C$7,0,30,1))</f>
        <v>367.84920904283939</v>
      </c>
      <c r="AC9" s="48">
        <f>IF(ISNA(VLOOKUP(T9,'Données projet'!$A$62:$I$82,3,0)),0,VLOOKUP(T9,'Données projet'!$A$62:$I$82,3,0))</f>
        <v>0</v>
      </c>
      <c r="AD9" s="48">
        <f>IF(ISNA(VLOOKUP(T9,'Données projet'!$A$62:$I$82,4,0)),0,VLOOKUP(T9,'Données projet'!$A$62:$I$82,4,0))</f>
        <v>0</v>
      </c>
      <c r="AE9" s="49">
        <f>IF(ISNA(VLOOKUP(T9,'Données projet'!$A$62:$I$82,5,0)),0%,VLOOKUP(T9,'Données projet'!$A$62:$I$82,5,0)*VLOOKUP('Données projet'!$B$11,Paramètres!$A$1:$J$25,7,0))</f>
        <v>0</v>
      </c>
      <c r="AF9" s="49">
        <f>IF(ISNA(VLOOKUP(T9,'Données projet'!$A$62:$I$82,6,0)),0%,VLOOKUP(T9,'Données projet'!$A$62:$I$82,6,0)*VLOOKUP('Données projet'!$B$11,Paramètres!$A$1:$J$25,7,0))</f>
        <v>0</v>
      </c>
      <c r="AG9" s="49">
        <f>IF(ISNA(VLOOKUP(T9,'Données projet'!$A$62:$I$82,7,0)),0%,VLOOKUP(T9,'Données projet'!$A$62:$I$82,7,0))</f>
        <v>0</v>
      </c>
      <c r="AH9" s="53">
        <f>EXP(-LN(2)/35)*AH8+(1-EXP(-LN(2)/35))/(LN(2)/35)*AD9*AE9*VLOOKUP('Données projet'!$B$11,Paramètres!$A$1:$J$25,3,0)*0.475*44/12</f>
        <v>0</v>
      </c>
      <c r="AI9" s="53">
        <f>EXP(-LN(2)/5)*AI8+(1-EXP(-LN(2)/5))/(LN(2)/5)*Calculateur!AD9*Calculateur!AF9*VLOOKUP('Données projet'!$B$11,Paramètres!$A$1:$J$25,3,0)*0.475*44/12</f>
        <v>0</v>
      </c>
      <c r="AJ9" s="53">
        <f>EXP(-LN(2)/2)*AJ8+(1-EXP(-LN(2)/2))/(LN(2)/2)*AD9*AG9*VLOOKUP('Données projet'!$B$11,Paramètres!$A$1:$J$25,3,0)*0.475*44/12</f>
        <v>0</v>
      </c>
      <c r="AK9" s="53">
        <f t="shared" si="3"/>
        <v>0</v>
      </c>
      <c r="AL9" s="203">
        <f>IF(AL8+1&lt;='Données projet'!$E$13,AL8+1,1)</f>
        <v>1</v>
      </c>
      <c r="AM9" s="182" t="e">
        <f>VLOOKUP(B9,'Données projet'!$A$88:$I$108,2,0)</f>
        <v>#N/A</v>
      </c>
      <c r="AN9" s="182" t="e">
        <f>VLOOKUP(B9,'Données projet'!$A$88:$I$108,9,0)</f>
        <v>#N/A</v>
      </c>
      <c r="AO9" s="182">
        <f t="array" ref="AO9">INDEX(AN:AN,MIN(IF(ISNUMBER(AN9:AN205),ROW(AN9:AN205),"")))</f>
        <v>0</v>
      </c>
      <c r="AP9" s="182">
        <f>IF(B9&lt;'Données projet'!$A$89,$AM$205^B9,IF(B9='Données projet'!$A$89,'Données projet'!$B$89,AP8+AO9-AV8))</f>
        <v>0</v>
      </c>
      <c r="AQ9" s="186" t="e">
        <f>AP9*VLOOKUP('Données projet'!$B$13,Paramètres!$A$1:$J$25,3,0)*VLOOKUP('Données projet'!$B$13,Paramètres!$A$1:$J$25,5,0)</f>
        <v>#N/A</v>
      </c>
      <c r="AR9" s="186" t="e">
        <f t="shared" si="15"/>
        <v>#N/A</v>
      </c>
      <c r="AS9" s="187" t="e">
        <f t="shared" si="4"/>
        <v>#N/A</v>
      </c>
      <c r="AT9" s="185" t="e">
        <f ca="1">AVERAGE(OFFSET($AS$3,'Données projet'!$C$7,0,30,1))</f>
        <v>#N/A</v>
      </c>
      <c r="AU9" s="193">
        <f>IF(ISNA(VLOOKUP(B9,'Données projet'!$A$88:$I$108,3,0)),0,VLOOKUP(B9,'Données projet'!$A$88:$I$108,3,0))</f>
        <v>0</v>
      </c>
      <c r="AV9" s="193">
        <f>IF(ISNA(VLOOKUP(B9,'Données projet'!$A$88:$I$108,4,0)),0,VLOOKUP(B9,'Données projet'!$A$88:$I$108,4,0))</f>
        <v>0</v>
      </c>
      <c r="AW9" s="194">
        <f>IF(ISNA(VLOOKUP(B9,'Données projet'!$A$88:$I$108,5,0)),0%,VLOOKUP(B9,'Données projet'!$A$88:$I$108,5,0)*VLOOKUP('Données projet'!$B$13,Paramètres!$A$1:$J$25,7,0))</f>
        <v>0</v>
      </c>
      <c r="AX9" s="194">
        <f>IF(ISNA(VLOOKUP(B9,'Données projet'!$A$88:$I$108,6,0)),0%,VLOOKUP(B9,'Données projet'!$A$88:$I$108,6,0)*VLOOKUP('Données projet'!$B$13,Paramètres!$A$1:$J$25,7,0))</f>
        <v>0</v>
      </c>
      <c r="AY9" s="194">
        <f>IF(ISNA(VLOOKUP(B9,'Données projet'!$A$88:$I$108,7,0)),0%,VLOOKUP(B9,'Données projet'!$A$88:$I$108,7,0))</f>
        <v>0</v>
      </c>
      <c r="AZ9" s="196">
        <f>EXP(-LN(2)/35)*AZ8+(1-EXP(-LN(2)/35))/(LN(2)/35)*AV9*AW9*VLOOKUP('Données projet'!$B$11,Paramètres!$A$1:$J$25,3,0)*0.475*44/12</f>
        <v>0</v>
      </c>
      <c r="BA9" s="196">
        <f>EXP(-LN(2)/5)*BA8+(1-EXP(-LN(2)/5))/(LN(2)/5)*Calculateur!AV9*Calculateur!AX9*VLOOKUP('Données projet'!$B$11,Paramètres!$A$1:$J$25,3,0)*0.475*44/12</f>
        <v>0</v>
      </c>
      <c r="BB9" s="196">
        <f>EXP(-LN(2)/2)*BB8+(1-EXP(-LN(2)/2))/(LN(2)/2)*AV9*AY9*VLOOKUP('Données projet'!$B$11,Paramètres!$A$1:$J$25,3,0)*0.475*44/12</f>
        <v>0</v>
      </c>
      <c r="BC9" s="197">
        <f t="shared" si="5"/>
        <v>0</v>
      </c>
      <c r="BD9" s="50">
        <f>IF(BD8+1&lt;='Données projet'!$E$16,BD8+1,1)</f>
        <v>1</v>
      </c>
      <c r="BE9" s="45" t="e">
        <f>VLOOKUP(BD9,'Données projet'!$A$114:$I$134,2,0)</f>
        <v>#N/A</v>
      </c>
      <c r="BF9" s="45" t="e">
        <f>VLOOKUP(BD9,'Données projet'!$A$114:$I$134,9,0)</f>
        <v>#N/A</v>
      </c>
      <c r="BG9" s="45">
        <f t="array" ref="BG9">INDEX(BF:BF,MIN(IF(ISNUMBER(BF9:BF205),ROW(BF9:BF205),"")))</f>
        <v>0</v>
      </c>
      <c r="BH9" s="45">
        <f>IF(BD9&lt;'Données projet'!$A$115,$BE$205^BD9,IF(BD9='Données projet'!$A$115,'Données projet'!$B$115,BH8+BG9-BN8))</f>
        <v>0</v>
      </c>
      <c r="BI9" s="50" t="e">
        <f>BH9*VLOOKUP('Données projet'!$B$13,Paramètres!$A$1:$J$25,3,0)*VLOOKUP('Données projet'!$B$13,Paramètres!$A$1:$J$25,5,0)</f>
        <v>#N/A</v>
      </c>
      <c r="BJ9" s="46" t="e">
        <f t="shared" si="16"/>
        <v>#N/A</v>
      </c>
      <c r="BK9" s="52" t="e">
        <f t="shared" si="6"/>
        <v>#N/A</v>
      </c>
      <c r="BL9" s="149" t="e">
        <f ca="1">AVERAGE(OFFSET($BK$3,'Données projet'!$C$7,0,30,1))</f>
        <v>#N/A</v>
      </c>
      <c r="BM9" s="48">
        <f>IF(ISNA(VLOOKUP(BD9,'Données projet'!$A$114:$I$134,3,0)),0,VLOOKUP(BD9,'Données projet'!$A$114:$I$134,3,0))</f>
        <v>0</v>
      </c>
      <c r="BN9" s="48">
        <f>IF(ISNA(VLOOKUP(BD9,'Données projet'!$A$114:$I$134,4,0)),0,VLOOKUP(BD9,'Données projet'!$A$114:$I$134,4,0))</f>
        <v>0</v>
      </c>
      <c r="BO9" s="49">
        <f>IF(ISNA(VLOOKUP(BD9,'Données projet'!$A$114:$I$134,5,0)),0%,VLOOKUP(BD9,'Données projet'!$A$114:$I$134,5,0)*VLOOKUP('Données projet'!$B$13,Paramètres!$A$1:$J$25,7,0))</f>
        <v>0</v>
      </c>
      <c r="BP9" s="49">
        <f>IF(ISNA(VLOOKUP(BD9,'Données projet'!$A$114:$I$134,6,0)),0%,VLOOKUP(BD9,'Données projet'!$A$114:$I$134,6,0)*VLOOKUP('Données projet'!$B$13,Paramètres!$A$1:$J$25,7,0))</f>
        <v>0</v>
      </c>
      <c r="BQ9" s="49">
        <f>IF(ISNA(VLOOKUP(BD9,'Données projet'!$A$114:$I$134,7,0)),0%,VLOOKUP(BD9,'Données projet'!$A$114:$I$134,7,0))</f>
        <v>0</v>
      </c>
      <c r="BR9" s="53" t="e">
        <f>EXP(-LN(2)/35)*BR8+(1-EXP(-LN(2)/35))/(LN(2)/35)*BN9*BO9*VLOOKUP('Données projet'!$B$13,Paramètres!$A$1:$J$25,3,0)*0.475*44/12</f>
        <v>#N/A</v>
      </c>
      <c r="BS9" s="53" t="e">
        <f>EXP(-LN(2)/5)*BS8+(1-EXP(-LN(2)/5))/(LN(2)/5)*Calculateur!BN9*Calculateur!BP9*VLOOKUP('Données projet'!$B$13,Paramètres!$A$1:$J$25,3,0)*0.475*44/12</f>
        <v>#N/A</v>
      </c>
      <c r="BT9" s="53" t="e">
        <f>EXP(-LN(2)/2)*BT8+(1-EXP(-LN(2)/2))/(LN(2)/2)*BN9*BQ9*VLOOKUP('Données projet'!$B$13,Paramètres!$A$1:$J$25,3,0)*0.475*44/12</f>
        <v>#N/A</v>
      </c>
      <c r="BU9" s="54" t="e">
        <f t="shared" si="7"/>
        <v>#N/A</v>
      </c>
      <c r="BV9" s="203">
        <f>IF(BV8+1&lt;='Données projet'!$E$15,BV8+1,1)</f>
        <v>1</v>
      </c>
      <c r="BW9" s="182" t="e">
        <f>VLOOKUP(B9,'Données projet'!$A$140:$I$167,2,0)</f>
        <v>#N/A</v>
      </c>
      <c r="BX9" s="182" t="e">
        <f>VLOOKUP(B9,'Données projet'!$A$140:$I$167,9,0)</f>
        <v>#N/A</v>
      </c>
      <c r="BY9" s="182">
        <f t="array" ref="BY9">INDEX(BX:BX,MIN(IF(ISNUMBER(BX9:BX205),ROW(BX9:BX205),"")))</f>
        <v>0</v>
      </c>
      <c r="BZ9" s="182">
        <f>IF(B9&lt;'Données projet'!$A$141,$BW$205^B9,IF(B9='Données projet'!$A$141,'Données projet'!$B$141,BZ8+BY9-CF8))</f>
        <v>0</v>
      </c>
      <c r="CA9" s="183" t="e">
        <f>BZ9*VLOOKUP('Données projet'!$B$15,Paramètres!$A$1:$J$25,3,0)*VLOOKUP('Données projet'!$B$15,Paramètres!$A$1:$J$25,5,0)</f>
        <v>#N/A</v>
      </c>
      <c r="CB9" s="186" t="e">
        <f t="shared" si="17"/>
        <v>#N/A</v>
      </c>
      <c r="CC9" s="187" t="e">
        <f t="shared" si="8"/>
        <v>#N/A</v>
      </c>
      <c r="CD9" s="185" t="e">
        <f ca="1">AVERAGE(OFFSET($CC$3,'Données projet'!$C$7,0,30,1))</f>
        <v>#N/A</v>
      </c>
      <c r="CE9" s="193">
        <f>IF(ISNA(VLOOKUP(B9,'Données projet'!$A$140:$I$167,3,0)),0,VLOOKUP(B9,'Données projet'!$A$140:$I$167,3,0))</f>
        <v>0</v>
      </c>
      <c r="CF9" s="193">
        <f>IF(ISNA(VLOOKUP(B9,'Données projet'!$A$140:$I$167,4,0)),0,VLOOKUP(B9,'Données projet'!$A$140:$I$167,4,0))</f>
        <v>0</v>
      </c>
      <c r="CG9" s="194">
        <f>IF(ISNA(VLOOKUP(B9,'Données projet'!$A$140:$I$167,5,0)),0%,VLOOKUP(B9,'Données projet'!$A$140:$I$167,5,0)*VLOOKUP('Données projet'!$B$15,Paramètres!$A$1:$J$25,7,0))</f>
        <v>0</v>
      </c>
      <c r="CH9" s="194">
        <f>IF(ISNA(VLOOKUP(B9,'Données projet'!$A$140:$I$167,6,0)),0%,VLOOKUP(B9,'Données projet'!$A$140:$I$167,6,0)*VLOOKUP('Données projet'!$B$15,Paramètres!$A$1:$J$25,7,0))</f>
        <v>0</v>
      </c>
      <c r="CI9" s="194">
        <f>IF(ISNA(VLOOKUP(B9,'Données projet'!$A$140:$I$167,7,0)),0%,VLOOKUP(B9,'Données projet'!$A$140:$I$167,7,0))</f>
        <v>0</v>
      </c>
      <c r="CJ9" s="196">
        <f>EXP(-LN(2)/35)*CJ8+(1-EXP(-LN(2)/35))/(LN(2)/35)*CF9*CG9*VLOOKUP('Données projet'!$B$11,Paramètres!$A$1:$J$25,3,0)*0.475*44/12</f>
        <v>0</v>
      </c>
      <c r="CK9" s="196">
        <f>EXP(-LN(2)/5)*CK8+(1-EXP(-LN(2)/5))/(LN(2)/5)*Calculateur!CF9*Calculateur!CH9*VLOOKUP('Données projet'!$B$11,Paramètres!$A$1:$J$25,3,0)*0.475*44/12</f>
        <v>0</v>
      </c>
      <c r="CL9" s="196">
        <f>EXP(-LN(2)/2)*CL8+(1-EXP(-LN(2)/2))/(LN(2)/2)*CF9*CI9*VLOOKUP('Données projet'!$B$11,Paramètres!$A$1:$J$25,3,0)*0.475*44/12</f>
        <v>0</v>
      </c>
      <c r="CM9" s="197">
        <f t="shared" si="9"/>
        <v>0</v>
      </c>
      <c r="CN9" s="50">
        <f>IF(CN8+1&lt;='Données projet'!$E$16,CN8+1,1)</f>
        <v>1</v>
      </c>
      <c r="CO9" s="45" t="e">
        <f>VLOOKUP(CN9,'Données projet'!$A$173:$I$193,2,0)</f>
        <v>#N/A</v>
      </c>
      <c r="CP9" s="45" t="e">
        <f>VLOOKUP(CN9,'Données projet'!$A$173:$I$193,9,0)</f>
        <v>#N/A</v>
      </c>
      <c r="CQ9" s="45">
        <f t="array" ref="CQ9">INDEX(CP:CP,MIN(IF(ISNUMBER(CP9:CP205),ROW(CP9:CP205),"")))</f>
        <v>0</v>
      </c>
      <c r="CR9" s="45">
        <f>IF(CN9&lt;'Données projet'!$A$174,$CO$205^B9,IF(CN9='Données projet'!$A$174,'Données projet'!$B$174,CR8+CQ9-CX8))</f>
        <v>0</v>
      </c>
      <c r="CS9" s="50" t="e">
        <f>CR9*VLOOKUP('Données projet'!$B$15,Paramètres!$A$1:$J$25,3,0)*VLOOKUP('Données projet'!$B$15,Paramètres!$A$1:$J$25,5,0)</f>
        <v>#N/A</v>
      </c>
      <c r="CT9" s="46" t="e">
        <f t="shared" si="18"/>
        <v>#N/A</v>
      </c>
      <c r="CU9" s="52" t="e">
        <f t="shared" si="10"/>
        <v>#N/A</v>
      </c>
      <c r="CV9" s="149" t="e">
        <f ca="1">AVERAGE(OFFSET($CU$3,'Données projet'!$C$7,0,30,1))</f>
        <v>#N/A</v>
      </c>
      <c r="CW9" s="48">
        <f>IF(ISNA(VLOOKUP(CN9,'Données projet'!$A$173:$I$193,3,0)),0,VLOOKUP(CN9,'Données projet'!$A$173:$I$193,3,0))</f>
        <v>0</v>
      </c>
      <c r="CX9" s="48">
        <f>IF(ISNA(VLOOKUP(CN9,'Données projet'!$A$173:$I$193,4,0)),0,VLOOKUP(CN9,'Données projet'!$A$173:$I$193,4,0))</f>
        <v>0</v>
      </c>
      <c r="CY9" s="49">
        <f>IF(ISNA(VLOOKUP(CN9,'Données projet'!$A$173:$I$193,5,0)),0%,VLOOKUP(CN9,'Données projet'!$A$173:$I$193,5,0)*VLOOKUP('Données projet'!$B$15,Paramètres!$A$1:$J$25,7,0))</f>
        <v>0</v>
      </c>
      <c r="CZ9" s="49">
        <f>IF(ISNA(VLOOKUP(CN9,'Données projet'!$A$173:$I$193,6,0)),0%,VLOOKUP(CN9,'Données projet'!$A$173:$I$193,6,0)*VLOOKUP('Données projet'!$B$15,Paramètres!$A$1:$J$25,7,0))</f>
        <v>0</v>
      </c>
      <c r="DA9" s="49">
        <f>IF(ISNA(VLOOKUP(CN9,'Données projet'!$A$173:$I$193,7,0)),0%,VLOOKUP(CN9,'Données projet'!$A$173:$I$193,7,0))</f>
        <v>0</v>
      </c>
      <c r="DB9" s="53" t="e">
        <f>EXP(-LN(2)/35)*DB8+(1-EXP(-LN(2)/35))/(LN(2)/35)*CX9*CY9*VLOOKUP('Données projet'!$B$15,Paramètres!$A$1:$J$25,3,0)*0.475*44/12</f>
        <v>#N/A</v>
      </c>
      <c r="DC9" s="53" t="e">
        <f>EXP(-LN(2)/5)*DC8+(1-EXP(-LN(2)/5))/(LN(2)/5)*Calculateur!CX9*Calculateur!CZ9*VLOOKUP('Données projet'!$B$15,Paramètres!$A$1:$J$25,3,0)*0.475*44/12</f>
        <v>#N/A</v>
      </c>
      <c r="DD9" s="53" t="e">
        <f>EXP(-LN(2)/2)*DD8+(1-EXP(-LN(2)/2))/(LN(2)/2)*CX9*DA9*VLOOKUP('Données projet'!$B$15,Paramètres!$A$1:$J$25,3,0)*0.475*44/12</f>
        <v>#N/A</v>
      </c>
      <c r="DE9" s="54" t="e">
        <f t="shared" si="11"/>
        <v>#N/A</v>
      </c>
    </row>
    <row r="10" spans="1:109" s="40" customFormat="1" x14ac:dyDescent="0.25">
      <c r="A10" s="208">
        <f t="shared" si="12"/>
        <v>7</v>
      </c>
      <c r="B10" s="200">
        <f>IF(B9+1&lt;='Données projet'!$E$11,B9+1,1)</f>
        <v>7</v>
      </c>
      <c r="C10" s="182">
        <f>VLOOKUP(B10,'Données projet'!$A$36:$I$56,2,0)</f>
        <v>101.29</v>
      </c>
      <c r="D10" s="182">
        <f>VLOOKUP(B10,'Données projet'!$A$36:$I$56,9,0)</f>
        <v>14.47</v>
      </c>
      <c r="E10" s="182">
        <f t="array" ref="E10">INDEX(D:D,MIN(IF(ISNUMBER(D10:D206),ROW(D10:D206),"")))</f>
        <v>14.47</v>
      </c>
      <c r="F10" s="186">
        <f>IF(B10&lt;'Données projet'!$A$37,$C$205^B10,IF(B10='Données projet'!$A$37,'Données projet'!$B$37,F9+E10-L9))</f>
        <v>101.29</v>
      </c>
      <c r="G10" s="186">
        <f>F10*VLOOKUP('Données projet'!$B$11,Paramètres!$A$1:$J$25,3,0)*VLOOKUP('Données projet'!$B$11,Paramètres!$A$1:$J$25,5,0)</f>
        <v>74.265827999999999</v>
      </c>
      <c r="H10" s="186">
        <f t="shared" si="13"/>
        <v>20.729138320910838</v>
      </c>
      <c r="I10" s="187">
        <f t="shared" si="0"/>
        <v>165.44956634225304</v>
      </c>
      <c r="J10" s="188">
        <f ca="1">AVERAGE(OFFSET($I$3,'Données projet'!$C$7,0,30,1))</f>
        <v>281.50422421872497</v>
      </c>
      <c r="K10" s="193">
        <f>IF(ISNA(VLOOKUP(B10,'Données projet'!$A$36:$I$56,3,0)),0,VLOOKUP(B10,'Données projet'!$A$36:$I$56,3,0))</f>
        <v>0</v>
      </c>
      <c r="L10" s="193">
        <f>IF(ISNA(VLOOKUP(B10,'Données projet'!$A$36:$I$56,4,0)),0,VLOOKUP(B10,'Données projet'!$A$36:$I$56,4,0))</f>
        <v>0</v>
      </c>
      <c r="M10" s="194">
        <f>IF(ISNA(VLOOKUP(B10,'Données projet'!$A$36:$I$56,5,0)),0%,VLOOKUP(B10,'Données projet'!$A$36:$I$56,5,0)*VLOOKUP('Données projet'!$B$11,Paramètres!$A$1:$J$25,7,0))</f>
        <v>0</v>
      </c>
      <c r="N10" s="194">
        <f>IF(ISNA(VLOOKUP(B10,'Données projet'!$A$36:$I$56,6,0)),0%,VLOOKUP(B10,'Données projet'!$A$36:$I$56,6,0)*VLOOKUP('Données projet'!$B$11,Paramètres!$A$1:$J$25,7,0))</f>
        <v>0</v>
      </c>
      <c r="O10" s="194">
        <f>IF(ISNA(VLOOKUP(B10,'Données projet'!$A$36:$I$56,7,0)),0%,VLOOKUP(B10,'Données projet'!$A$36:$I$56,7,0))</f>
        <v>0</v>
      </c>
      <c r="P10" s="196">
        <f>EXP(-LN(2)/35)*P9+(1-EXP(-LN(2)/35))/(LN(2)/35)*L10*M10*VLOOKUP('Données projet'!$B$11,Paramètres!$A$1:$J$25,3,0)*0.475*44/12</f>
        <v>0</v>
      </c>
      <c r="Q10" s="196">
        <f>EXP(-LN(2)/5)*Q9+(1-EXP(-LN(2)/5))/(LN(2)/5)*Calculateur!L10*Calculateur!N10*VLOOKUP('Données projet'!$B$11,Paramètres!$A$1:$J$25,3,0)*0.475*44/12</f>
        <v>0</v>
      </c>
      <c r="R10" s="196">
        <f>EXP(-LN(2)/2)*R9+(1-EXP(-LN(2)/2))/(LN(2)/2)*L10*O10*VLOOKUP('Données projet'!$B$11,Paramètres!$A$1:$J$25,3,0)*0.475*44/12</f>
        <v>0</v>
      </c>
      <c r="S10" s="197">
        <f t="shared" si="1"/>
        <v>0</v>
      </c>
      <c r="T10" s="50">
        <f>IF(T9+1&lt;='Données projet'!$E$12,T9+1,1)</f>
        <v>7</v>
      </c>
      <c r="U10" s="45" t="e">
        <f>VLOOKUP(T10,'Données projet'!$A$62:$I$82,2,0)</f>
        <v>#N/A</v>
      </c>
      <c r="V10" s="45" t="e">
        <f>VLOOKUP(T10,'Données projet'!$A$62:$I$82,9,0)</f>
        <v>#N/A</v>
      </c>
      <c r="W10" s="45">
        <f t="array" ref="W10">INDEX(V:V,MIN(IF(ISNUMBER(V10:V206),ROW(V10:V206),"")))</f>
        <v>14.39625</v>
      </c>
      <c r="X10" s="46">
        <f>IF(T10&lt;'Données projet'!$A$63,$U$205^T10,IF(T10='Données projet'!$A$63,'Données projet'!$B$63,X9+W10-AD9))</f>
        <v>63.631468484466183</v>
      </c>
      <c r="Y10" s="46">
        <f>X10*VLOOKUP('Données projet'!$B$11,Paramètres!$A$1:$J$25,3,0)*VLOOKUP('Données projet'!$B$11,Paramètres!$A$1:$J$25,5,0)</f>
        <v>46.654592692810603</v>
      </c>
      <c r="Z10" s="46">
        <f t="shared" si="14"/>
        <v>13.746342444631948</v>
      </c>
      <c r="AA10" s="52">
        <f t="shared" si="2"/>
        <v>105.19829536437909</v>
      </c>
      <c r="AB10" s="149">
        <f ca="1">AVERAGE(OFFSET($AA$3,'Données projet'!$C$7,0,30,1))</f>
        <v>367.84920904283939</v>
      </c>
      <c r="AC10" s="48">
        <f>IF(ISNA(VLOOKUP(T10,'Données projet'!$A$62:$I$82,3,0)),0,VLOOKUP(T10,'Données projet'!$A$62:$I$82,3,0))</f>
        <v>0</v>
      </c>
      <c r="AD10" s="48">
        <f>IF(ISNA(VLOOKUP(T10,'Données projet'!$A$62:$I$82,4,0)),0,VLOOKUP(T10,'Données projet'!$A$62:$I$82,4,0))</f>
        <v>0</v>
      </c>
      <c r="AE10" s="49">
        <f>IF(ISNA(VLOOKUP(T10,'Données projet'!$A$62:$I$82,5,0)),0%,VLOOKUP(T10,'Données projet'!$A$62:$I$82,5,0)*VLOOKUP('Données projet'!$B$11,Paramètres!$A$1:$J$25,7,0))</f>
        <v>0</v>
      </c>
      <c r="AF10" s="49">
        <f>IF(ISNA(VLOOKUP(T10,'Données projet'!$A$62:$I$82,6,0)),0%,VLOOKUP(T10,'Données projet'!$A$62:$I$82,6,0)*VLOOKUP('Données projet'!$B$11,Paramètres!$A$1:$J$25,7,0))</f>
        <v>0</v>
      </c>
      <c r="AG10" s="49">
        <f>IF(ISNA(VLOOKUP(T10,'Données projet'!$A$62:$I$82,7,0)),0%,VLOOKUP(T10,'Données projet'!$A$62:$I$82,7,0))</f>
        <v>0</v>
      </c>
      <c r="AH10" s="53">
        <f>EXP(-LN(2)/35)*AH9+(1-EXP(-LN(2)/35))/(LN(2)/35)*AD10*AE10*VLOOKUP('Données projet'!$B$11,Paramètres!$A$1:$J$25,3,0)*0.475*44/12</f>
        <v>0</v>
      </c>
      <c r="AI10" s="53">
        <f>EXP(-LN(2)/5)*AI9+(1-EXP(-LN(2)/5))/(LN(2)/5)*Calculateur!AD10*Calculateur!AF10*VLOOKUP('Données projet'!$B$11,Paramètres!$A$1:$J$25,3,0)*0.475*44/12</f>
        <v>0</v>
      </c>
      <c r="AJ10" s="53">
        <f>EXP(-LN(2)/2)*AJ9+(1-EXP(-LN(2)/2))/(LN(2)/2)*AD10*AG10*VLOOKUP('Données projet'!$B$11,Paramètres!$A$1:$J$25,3,0)*0.475*44/12</f>
        <v>0</v>
      </c>
      <c r="AK10" s="53">
        <f t="shared" si="3"/>
        <v>0</v>
      </c>
      <c r="AL10" s="203">
        <f>IF(AL9+1&lt;='Données projet'!$E$13,AL9+1,1)</f>
        <v>1</v>
      </c>
      <c r="AM10" s="182" t="e">
        <f>VLOOKUP(B10,'Données projet'!$A$88:$I$108,2,0)</f>
        <v>#N/A</v>
      </c>
      <c r="AN10" s="182" t="e">
        <f>VLOOKUP(B10,'Données projet'!$A$88:$I$108,9,0)</f>
        <v>#N/A</v>
      </c>
      <c r="AO10" s="182">
        <f t="array" ref="AO10">INDEX(AN:AN,MIN(IF(ISNUMBER(AN10:AN206),ROW(AN10:AN206),"")))</f>
        <v>0</v>
      </c>
      <c r="AP10" s="182">
        <f>IF(B10&lt;'Données projet'!$A$89,$AM$205^B10,IF(B10='Données projet'!$A$89,'Données projet'!$B$89,AP9+AO10-AV9))</f>
        <v>0</v>
      </c>
      <c r="AQ10" s="186" t="e">
        <f>AP10*VLOOKUP('Données projet'!$B$13,Paramètres!$A$1:$J$25,3,0)*VLOOKUP('Données projet'!$B$13,Paramètres!$A$1:$J$25,5,0)</f>
        <v>#N/A</v>
      </c>
      <c r="AR10" s="186" t="e">
        <f t="shared" si="15"/>
        <v>#N/A</v>
      </c>
      <c r="AS10" s="187" t="e">
        <f t="shared" si="4"/>
        <v>#N/A</v>
      </c>
      <c r="AT10" s="185" t="e">
        <f ca="1">AVERAGE(OFFSET($AS$3,'Données projet'!$C$7,0,30,1))</f>
        <v>#N/A</v>
      </c>
      <c r="AU10" s="193">
        <f>IF(ISNA(VLOOKUP(B10,'Données projet'!$A$88:$I$108,3,0)),0,VLOOKUP(B10,'Données projet'!$A$88:$I$108,3,0))</f>
        <v>0</v>
      </c>
      <c r="AV10" s="193">
        <f>IF(ISNA(VLOOKUP(B10,'Données projet'!$A$88:$I$108,4,0)),0,VLOOKUP(B10,'Données projet'!$A$88:$I$108,4,0))</f>
        <v>0</v>
      </c>
      <c r="AW10" s="194">
        <f>IF(ISNA(VLOOKUP(B10,'Données projet'!$A$88:$I$108,5,0)),0%,VLOOKUP(B10,'Données projet'!$A$88:$I$108,5,0)*VLOOKUP('Données projet'!$B$13,Paramètres!$A$1:$J$25,7,0))</f>
        <v>0</v>
      </c>
      <c r="AX10" s="194">
        <f>IF(ISNA(VLOOKUP(B10,'Données projet'!$A$88:$I$108,6,0)),0%,VLOOKUP(B10,'Données projet'!$A$88:$I$108,6,0)*VLOOKUP('Données projet'!$B$13,Paramètres!$A$1:$J$25,7,0))</f>
        <v>0</v>
      </c>
      <c r="AY10" s="194">
        <f>IF(ISNA(VLOOKUP(B10,'Données projet'!$A$88:$I$108,7,0)),0%,VLOOKUP(B10,'Données projet'!$A$88:$I$108,7,0))</f>
        <v>0</v>
      </c>
      <c r="AZ10" s="196">
        <f>EXP(-LN(2)/35)*AZ9+(1-EXP(-LN(2)/35))/(LN(2)/35)*AV10*AW10*VLOOKUP('Données projet'!$B$11,Paramètres!$A$1:$J$25,3,0)*0.475*44/12</f>
        <v>0</v>
      </c>
      <c r="BA10" s="196">
        <f>EXP(-LN(2)/5)*BA9+(1-EXP(-LN(2)/5))/(LN(2)/5)*Calculateur!AV10*Calculateur!AX10*VLOOKUP('Données projet'!$B$11,Paramètres!$A$1:$J$25,3,0)*0.475*44/12</f>
        <v>0</v>
      </c>
      <c r="BB10" s="196">
        <f>EXP(-LN(2)/2)*BB9+(1-EXP(-LN(2)/2))/(LN(2)/2)*AV10*AY10*VLOOKUP('Données projet'!$B$11,Paramètres!$A$1:$J$25,3,0)*0.475*44/12</f>
        <v>0</v>
      </c>
      <c r="BC10" s="197">
        <f t="shared" si="5"/>
        <v>0</v>
      </c>
      <c r="BD10" s="50">
        <f>IF(BD9+1&lt;='Données projet'!$E$16,BD9+1,1)</f>
        <v>1</v>
      </c>
      <c r="BE10" s="45" t="e">
        <f>VLOOKUP(BD10,'Données projet'!$A$114:$I$134,2,0)</f>
        <v>#N/A</v>
      </c>
      <c r="BF10" s="45" t="e">
        <f>VLOOKUP(BD10,'Données projet'!$A$114:$I$134,9,0)</f>
        <v>#N/A</v>
      </c>
      <c r="BG10" s="45">
        <f t="array" ref="BG10">INDEX(BF:BF,MIN(IF(ISNUMBER(BF10:BF206),ROW(BF10:BF206),"")))</f>
        <v>0</v>
      </c>
      <c r="BH10" s="45">
        <f>IF(BD10&lt;'Données projet'!$A$115,$BE$205^BD10,IF(BD10='Données projet'!$A$115,'Données projet'!$B$115,BH9+BG10-BN9))</f>
        <v>0</v>
      </c>
      <c r="BI10" s="50" t="e">
        <f>BH10*VLOOKUP('Données projet'!$B$13,Paramètres!$A$1:$J$25,3,0)*VLOOKUP('Données projet'!$B$13,Paramètres!$A$1:$J$25,5,0)</f>
        <v>#N/A</v>
      </c>
      <c r="BJ10" s="46" t="e">
        <f t="shared" si="16"/>
        <v>#N/A</v>
      </c>
      <c r="BK10" s="52" t="e">
        <f t="shared" si="6"/>
        <v>#N/A</v>
      </c>
      <c r="BL10" s="149" t="e">
        <f ca="1">AVERAGE(OFFSET($BK$3,'Données projet'!$C$7,0,30,1))</f>
        <v>#N/A</v>
      </c>
      <c r="BM10" s="48">
        <f>IF(ISNA(VLOOKUP(BD10,'Données projet'!$A$114:$I$134,3,0)),0,VLOOKUP(BD10,'Données projet'!$A$114:$I$134,3,0))</f>
        <v>0</v>
      </c>
      <c r="BN10" s="48">
        <f>IF(ISNA(VLOOKUP(BD10,'Données projet'!$A$114:$I$134,4,0)),0,VLOOKUP(BD10,'Données projet'!$A$114:$I$134,4,0))</f>
        <v>0</v>
      </c>
      <c r="BO10" s="49">
        <f>IF(ISNA(VLOOKUP(BD10,'Données projet'!$A$114:$I$134,5,0)),0%,VLOOKUP(BD10,'Données projet'!$A$114:$I$134,5,0)*VLOOKUP('Données projet'!$B$13,Paramètres!$A$1:$J$25,7,0))</f>
        <v>0</v>
      </c>
      <c r="BP10" s="49">
        <f>IF(ISNA(VLOOKUP(BD10,'Données projet'!$A$114:$I$134,6,0)),0%,VLOOKUP(BD10,'Données projet'!$A$114:$I$134,6,0)*VLOOKUP('Données projet'!$B$13,Paramètres!$A$1:$J$25,7,0))</f>
        <v>0</v>
      </c>
      <c r="BQ10" s="49">
        <f>IF(ISNA(VLOOKUP(BD10,'Données projet'!$A$114:$I$134,7,0)),0%,VLOOKUP(BD10,'Données projet'!$A$114:$I$134,7,0))</f>
        <v>0</v>
      </c>
      <c r="BR10" s="53" t="e">
        <f>EXP(-LN(2)/35)*BR9+(1-EXP(-LN(2)/35))/(LN(2)/35)*BN10*BO10*VLOOKUP('Données projet'!$B$13,Paramètres!$A$1:$J$25,3,0)*0.475*44/12</f>
        <v>#N/A</v>
      </c>
      <c r="BS10" s="53" t="e">
        <f>EXP(-LN(2)/5)*BS9+(1-EXP(-LN(2)/5))/(LN(2)/5)*Calculateur!BN10*Calculateur!BP10*VLOOKUP('Données projet'!$B$13,Paramètres!$A$1:$J$25,3,0)*0.475*44/12</f>
        <v>#N/A</v>
      </c>
      <c r="BT10" s="53" t="e">
        <f>EXP(-LN(2)/2)*BT9+(1-EXP(-LN(2)/2))/(LN(2)/2)*BN10*BQ10*VLOOKUP('Données projet'!$B$13,Paramètres!$A$1:$J$25,3,0)*0.475*44/12</f>
        <v>#N/A</v>
      </c>
      <c r="BU10" s="54" t="e">
        <f t="shared" si="7"/>
        <v>#N/A</v>
      </c>
      <c r="BV10" s="203">
        <f>IF(BV9+1&lt;='Données projet'!$E$15,BV9+1,1)</f>
        <v>1</v>
      </c>
      <c r="BW10" s="182" t="e">
        <f>VLOOKUP(B10,'Données projet'!$A$140:$I$167,2,0)</f>
        <v>#N/A</v>
      </c>
      <c r="BX10" s="182" t="e">
        <f>VLOOKUP(B10,'Données projet'!$A$140:$I$167,9,0)</f>
        <v>#N/A</v>
      </c>
      <c r="BY10" s="182">
        <f t="array" ref="BY10">INDEX(BX:BX,MIN(IF(ISNUMBER(BX10:BX206),ROW(BX10:BX206),"")))</f>
        <v>0</v>
      </c>
      <c r="BZ10" s="182">
        <f>IF(B10&lt;'Données projet'!$A$141,$BW$205^B10,IF(B10='Données projet'!$A$141,'Données projet'!$B$141,BZ9+BY10-CF9))</f>
        <v>0</v>
      </c>
      <c r="CA10" s="183" t="e">
        <f>BZ10*VLOOKUP('Données projet'!$B$15,Paramètres!$A$1:$J$25,3,0)*VLOOKUP('Données projet'!$B$15,Paramètres!$A$1:$J$25,5,0)</f>
        <v>#N/A</v>
      </c>
      <c r="CB10" s="186" t="e">
        <f t="shared" si="17"/>
        <v>#N/A</v>
      </c>
      <c r="CC10" s="187" t="e">
        <f t="shared" si="8"/>
        <v>#N/A</v>
      </c>
      <c r="CD10" s="185" t="e">
        <f ca="1">AVERAGE(OFFSET($CC$3,'Données projet'!$C$7,0,30,1))</f>
        <v>#N/A</v>
      </c>
      <c r="CE10" s="193">
        <f>IF(ISNA(VLOOKUP(B10,'Données projet'!$A$140:$I$167,3,0)),0,VLOOKUP(B10,'Données projet'!$A$140:$I$167,3,0))</f>
        <v>0</v>
      </c>
      <c r="CF10" s="193">
        <f>IF(ISNA(VLOOKUP(B10,'Données projet'!$A$140:$I$167,4,0)),0,VLOOKUP(B10,'Données projet'!$A$140:$I$167,4,0))</f>
        <v>0</v>
      </c>
      <c r="CG10" s="194">
        <f>IF(ISNA(VLOOKUP(B10,'Données projet'!$A$140:$I$167,5,0)),0%,VLOOKUP(B10,'Données projet'!$A$140:$I$167,5,0)*VLOOKUP('Données projet'!$B$15,Paramètres!$A$1:$J$25,7,0))</f>
        <v>0</v>
      </c>
      <c r="CH10" s="194">
        <f>IF(ISNA(VLOOKUP(B10,'Données projet'!$A$140:$I$167,6,0)),0%,VLOOKUP(B10,'Données projet'!$A$140:$I$167,6,0)*VLOOKUP('Données projet'!$B$15,Paramètres!$A$1:$J$25,7,0))</f>
        <v>0</v>
      </c>
      <c r="CI10" s="194">
        <f>IF(ISNA(VLOOKUP(B10,'Données projet'!$A$140:$I$167,7,0)),0%,VLOOKUP(B10,'Données projet'!$A$140:$I$167,7,0))</f>
        <v>0</v>
      </c>
      <c r="CJ10" s="196">
        <f>EXP(-LN(2)/35)*CJ9+(1-EXP(-LN(2)/35))/(LN(2)/35)*CF10*CG10*VLOOKUP('Données projet'!$B$11,Paramètres!$A$1:$J$25,3,0)*0.475*44/12</f>
        <v>0</v>
      </c>
      <c r="CK10" s="196">
        <f>EXP(-LN(2)/5)*CK9+(1-EXP(-LN(2)/5))/(LN(2)/5)*Calculateur!CF10*Calculateur!CH10*VLOOKUP('Données projet'!$B$11,Paramètres!$A$1:$J$25,3,0)*0.475*44/12</f>
        <v>0</v>
      </c>
      <c r="CL10" s="196">
        <f>EXP(-LN(2)/2)*CL9+(1-EXP(-LN(2)/2))/(LN(2)/2)*CF10*CI10*VLOOKUP('Données projet'!$B$11,Paramètres!$A$1:$J$25,3,0)*0.475*44/12</f>
        <v>0</v>
      </c>
      <c r="CM10" s="197">
        <f t="shared" si="9"/>
        <v>0</v>
      </c>
      <c r="CN10" s="50">
        <f>IF(CN9+1&lt;='Données projet'!$E$16,CN9+1,1)</f>
        <v>1</v>
      </c>
      <c r="CO10" s="45" t="e">
        <f>VLOOKUP(CN10,'Données projet'!$A$173:$I$193,2,0)</f>
        <v>#N/A</v>
      </c>
      <c r="CP10" s="45" t="e">
        <f>VLOOKUP(CN10,'Données projet'!$A$173:$I$193,9,0)</f>
        <v>#N/A</v>
      </c>
      <c r="CQ10" s="45">
        <f t="array" ref="CQ10">INDEX(CP:CP,MIN(IF(ISNUMBER(CP10:CP206),ROW(CP10:CP206),"")))</f>
        <v>0</v>
      </c>
      <c r="CR10" s="45">
        <f>IF(CN10&lt;'Données projet'!$A$174,$CO$205^B10,IF(CN10='Données projet'!$A$174,'Données projet'!$B$174,CR9+CQ10-CX9))</f>
        <v>0</v>
      </c>
      <c r="CS10" s="50" t="e">
        <f>CR10*VLOOKUP('Données projet'!$B$15,Paramètres!$A$1:$J$25,3,0)*VLOOKUP('Données projet'!$B$15,Paramètres!$A$1:$J$25,5,0)</f>
        <v>#N/A</v>
      </c>
      <c r="CT10" s="46" t="e">
        <f t="shared" si="18"/>
        <v>#N/A</v>
      </c>
      <c r="CU10" s="52" t="e">
        <f t="shared" si="10"/>
        <v>#N/A</v>
      </c>
      <c r="CV10" s="149" t="e">
        <f ca="1">AVERAGE(OFFSET($CU$3,'Données projet'!$C$7,0,30,1))</f>
        <v>#N/A</v>
      </c>
      <c r="CW10" s="48">
        <f>IF(ISNA(VLOOKUP(CN10,'Données projet'!$A$173:$I$193,3,0)),0,VLOOKUP(CN10,'Données projet'!$A$173:$I$193,3,0))</f>
        <v>0</v>
      </c>
      <c r="CX10" s="48">
        <f>IF(ISNA(VLOOKUP(CN10,'Données projet'!$A$173:$I$193,4,0)),0,VLOOKUP(CN10,'Données projet'!$A$173:$I$193,4,0))</f>
        <v>0</v>
      </c>
      <c r="CY10" s="49">
        <f>IF(ISNA(VLOOKUP(CN10,'Données projet'!$A$173:$I$193,5,0)),0%,VLOOKUP(CN10,'Données projet'!$A$173:$I$193,5,0)*VLOOKUP('Données projet'!$B$15,Paramètres!$A$1:$J$25,7,0))</f>
        <v>0</v>
      </c>
      <c r="CZ10" s="49">
        <f>IF(ISNA(VLOOKUP(CN10,'Données projet'!$A$173:$I$193,6,0)),0%,VLOOKUP(CN10,'Données projet'!$A$173:$I$193,6,0)*VLOOKUP('Données projet'!$B$15,Paramètres!$A$1:$J$25,7,0))</f>
        <v>0</v>
      </c>
      <c r="DA10" s="49">
        <f>IF(ISNA(VLOOKUP(CN10,'Données projet'!$A$173:$I$193,7,0)),0%,VLOOKUP(CN10,'Données projet'!$A$173:$I$193,7,0))</f>
        <v>0</v>
      </c>
      <c r="DB10" s="53" t="e">
        <f>EXP(-LN(2)/35)*DB9+(1-EXP(-LN(2)/35))/(LN(2)/35)*CX10*CY10*VLOOKUP('Données projet'!$B$15,Paramètres!$A$1:$J$25,3,0)*0.475*44/12</f>
        <v>#N/A</v>
      </c>
      <c r="DC10" s="53" t="e">
        <f>EXP(-LN(2)/5)*DC9+(1-EXP(-LN(2)/5))/(LN(2)/5)*Calculateur!CX10*Calculateur!CZ10*VLOOKUP('Données projet'!$B$15,Paramètres!$A$1:$J$25,3,0)*0.475*44/12</f>
        <v>#N/A</v>
      </c>
      <c r="DD10" s="53" t="e">
        <f>EXP(-LN(2)/2)*DD9+(1-EXP(-LN(2)/2))/(LN(2)/2)*CX10*DA10*VLOOKUP('Données projet'!$B$15,Paramètres!$A$1:$J$25,3,0)*0.475*44/12</f>
        <v>#N/A</v>
      </c>
      <c r="DE10" s="54" t="e">
        <f t="shared" si="11"/>
        <v>#N/A</v>
      </c>
    </row>
    <row r="11" spans="1:109" s="40" customFormat="1" x14ac:dyDescent="0.25">
      <c r="A11" s="208">
        <f t="shared" si="12"/>
        <v>8</v>
      </c>
      <c r="B11" s="200">
        <f>IF(B10+1&lt;='Données projet'!$E$11,B10+1,1)</f>
        <v>8</v>
      </c>
      <c r="C11" s="182">
        <f>VLOOKUP(B11,'Données projet'!$A$36:$I$56,2,0)</f>
        <v>115.17</v>
      </c>
      <c r="D11" s="182">
        <f>VLOOKUP(B11,'Données projet'!$A$36:$I$56,9,0)</f>
        <v>13.879999999999995</v>
      </c>
      <c r="E11" s="182">
        <f t="array" ref="E11">INDEX(D:D,MIN(IF(ISNUMBER(D11:D207),ROW(D11:D207),"")))</f>
        <v>13.879999999999995</v>
      </c>
      <c r="F11" s="186">
        <f>IF(B11&lt;'Données projet'!$A$37,$C$205^B11,IF(B11='Données projet'!$A$37,'Données projet'!$B$37,F10+E11-L10))</f>
        <v>115.17</v>
      </c>
      <c r="G11" s="186">
        <f>F11*VLOOKUP('Données projet'!$B$11,Paramètres!$A$1:$J$25,3,0)*VLOOKUP('Données projet'!$B$11,Paramètres!$A$1:$J$25,5,0)</f>
        <v>84.442644000000001</v>
      </c>
      <c r="H11" s="186">
        <f t="shared" si="13"/>
        <v>23.219993390650089</v>
      </c>
      <c r="I11" s="187">
        <f t="shared" si="0"/>
        <v>187.51242678871554</v>
      </c>
      <c r="J11" s="188">
        <f ca="1">AVERAGE(OFFSET($I$3,'Données projet'!$C$7,0,30,1))</f>
        <v>281.50422421872497</v>
      </c>
      <c r="K11" s="193">
        <f>IF(ISNA(VLOOKUP(B11,'Données projet'!$A$36:$I$56,3,0)),0,VLOOKUP(B11,'Données projet'!$A$36:$I$56,3,0))</f>
        <v>0</v>
      </c>
      <c r="L11" s="193">
        <f>IF(ISNA(VLOOKUP(B11,'Données projet'!$A$36:$I$56,4,0)),0,VLOOKUP(B11,'Données projet'!$A$36:$I$56,4,0))</f>
        <v>0</v>
      </c>
      <c r="M11" s="194">
        <f>IF(ISNA(VLOOKUP(B11,'Données projet'!$A$36:$I$56,5,0)),0%,VLOOKUP(B11,'Données projet'!$A$36:$I$56,5,0)*VLOOKUP('Données projet'!$B$11,Paramètres!$A$1:$J$25,7,0))</f>
        <v>0</v>
      </c>
      <c r="N11" s="194">
        <f>IF(ISNA(VLOOKUP(B11,'Données projet'!$A$36:$I$56,6,0)),0%,VLOOKUP(B11,'Données projet'!$A$36:$I$56,6,0)*VLOOKUP('Données projet'!$B$11,Paramètres!$A$1:$J$25,7,0))</f>
        <v>0</v>
      </c>
      <c r="O11" s="194">
        <f>IF(ISNA(VLOOKUP(B11,'Données projet'!$A$36:$I$56,7,0)),0%,VLOOKUP(B11,'Données projet'!$A$36:$I$56,7,0))</f>
        <v>0</v>
      </c>
      <c r="P11" s="196">
        <f>EXP(-LN(2)/35)*P10+(1-EXP(-LN(2)/35))/(LN(2)/35)*L11*M11*VLOOKUP('Données projet'!$B$11,Paramètres!$A$1:$J$25,3,0)*0.475*44/12</f>
        <v>0</v>
      </c>
      <c r="Q11" s="196">
        <f>EXP(-LN(2)/5)*Q10+(1-EXP(-LN(2)/5))/(LN(2)/5)*Calculateur!L11*Calculateur!N11*VLOOKUP('Données projet'!$B$11,Paramètres!$A$1:$J$25,3,0)*0.475*44/12</f>
        <v>0</v>
      </c>
      <c r="R11" s="196">
        <f>EXP(-LN(2)/2)*R10+(1-EXP(-LN(2)/2))/(LN(2)/2)*L11*O11*VLOOKUP('Données projet'!$B$11,Paramètres!$A$1:$J$25,3,0)*0.475*44/12</f>
        <v>0</v>
      </c>
      <c r="S11" s="197">
        <f t="shared" si="1"/>
        <v>0</v>
      </c>
      <c r="T11" s="50">
        <f>IF(T10+1&lt;='Données projet'!$E$12,T10+1,1)</f>
        <v>8</v>
      </c>
      <c r="U11" s="45">
        <f>VLOOKUP(T11,'Données projet'!$A$62:$I$82,2,0)</f>
        <v>115.17</v>
      </c>
      <c r="V11" s="45">
        <f>VLOOKUP(T11,'Données projet'!$A$62:$I$82,9,0)</f>
        <v>14.39625</v>
      </c>
      <c r="W11" s="45">
        <f t="array" ref="W11">INDEX(V:V,MIN(IF(ISNUMBER(V11:V207),ROW(V11:V207),"")))</f>
        <v>14.39625</v>
      </c>
      <c r="X11" s="46">
        <f>IF(T11&lt;'Données projet'!$A$63,$U$205^T11,IF(T11='Données projet'!$A$63,'Données projet'!$B$63,X10+W11-AD10))</f>
        <v>115.17</v>
      </c>
      <c r="Y11" s="46">
        <f>X11*VLOOKUP('Données projet'!$B$11,Paramètres!$A$1:$J$25,3,0)*VLOOKUP('Données projet'!$B$11,Paramètres!$A$1:$J$25,5,0)</f>
        <v>84.442644000000001</v>
      </c>
      <c r="Z11" s="46">
        <f t="shared" si="14"/>
        <v>23.219993390650089</v>
      </c>
      <c r="AA11" s="52">
        <f t="shared" si="2"/>
        <v>187.51242678871554</v>
      </c>
      <c r="AB11" s="149">
        <f ca="1">AVERAGE(OFFSET($AA$3,'Données projet'!$C$7,0,30,1))</f>
        <v>367.84920904283939</v>
      </c>
      <c r="AC11" s="48">
        <f>IF(ISNA(VLOOKUP(T11,'Données projet'!$A$62:$I$82,3,0)),0,VLOOKUP(T11,'Données projet'!$A$62:$I$82,3,0))</f>
        <v>0</v>
      </c>
      <c r="AD11" s="48">
        <f>IF(ISNA(VLOOKUP(T11,'Données projet'!$A$62:$I$82,4,0)),0,VLOOKUP(T11,'Données projet'!$A$62:$I$82,4,0))</f>
        <v>0</v>
      </c>
      <c r="AE11" s="49">
        <f>IF(ISNA(VLOOKUP(T11,'Données projet'!$A$62:$I$82,5,0)),0%,VLOOKUP(T11,'Données projet'!$A$62:$I$82,5,0)*VLOOKUP('Données projet'!$B$11,Paramètres!$A$1:$J$25,7,0))</f>
        <v>0</v>
      </c>
      <c r="AF11" s="49">
        <f>IF(ISNA(VLOOKUP(T11,'Données projet'!$A$62:$I$82,6,0)),0%,VLOOKUP(T11,'Données projet'!$A$62:$I$82,6,0)*VLOOKUP('Données projet'!$B$11,Paramètres!$A$1:$J$25,7,0))</f>
        <v>0</v>
      </c>
      <c r="AG11" s="49">
        <f>IF(ISNA(VLOOKUP(T11,'Données projet'!$A$62:$I$82,7,0)),0%,VLOOKUP(T11,'Données projet'!$A$62:$I$82,7,0))</f>
        <v>0</v>
      </c>
      <c r="AH11" s="53">
        <f>EXP(-LN(2)/35)*AH10+(1-EXP(-LN(2)/35))/(LN(2)/35)*AD11*AE11*VLOOKUP('Données projet'!$B$11,Paramètres!$A$1:$J$25,3,0)*0.475*44/12</f>
        <v>0</v>
      </c>
      <c r="AI11" s="53">
        <f>EXP(-LN(2)/5)*AI10+(1-EXP(-LN(2)/5))/(LN(2)/5)*Calculateur!AD11*Calculateur!AF11*VLOOKUP('Données projet'!$B$11,Paramètres!$A$1:$J$25,3,0)*0.475*44/12</f>
        <v>0</v>
      </c>
      <c r="AJ11" s="53">
        <f>EXP(-LN(2)/2)*AJ10+(1-EXP(-LN(2)/2))/(LN(2)/2)*AD11*AG11*VLOOKUP('Données projet'!$B$11,Paramètres!$A$1:$J$25,3,0)*0.475*44/12</f>
        <v>0</v>
      </c>
      <c r="AK11" s="53">
        <f t="shared" si="3"/>
        <v>0</v>
      </c>
      <c r="AL11" s="203">
        <f>IF(AL10+1&lt;='Données projet'!$E$13,AL10+1,1)</f>
        <v>1</v>
      </c>
      <c r="AM11" s="182" t="e">
        <f>VLOOKUP(B11,'Données projet'!$A$88:$I$108,2,0)</f>
        <v>#N/A</v>
      </c>
      <c r="AN11" s="182" t="e">
        <f>VLOOKUP(B11,'Données projet'!$A$88:$I$108,9,0)</f>
        <v>#N/A</v>
      </c>
      <c r="AO11" s="182">
        <f t="array" ref="AO11">INDEX(AN:AN,MIN(IF(ISNUMBER(AN11:AN207),ROW(AN11:AN207),"")))</f>
        <v>0</v>
      </c>
      <c r="AP11" s="182">
        <f>IF(B11&lt;'Données projet'!$A$89,$AM$205^B11,IF(B11='Données projet'!$A$89,'Données projet'!$B$89,AP10+AO11-AV10))</f>
        <v>0</v>
      </c>
      <c r="AQ11" s="186" t="e">
        <f>AP11*VLOOKUP('Données projet'!$B$13,Paramètres!$A$1:$J$25,3,0)*VLOOKUP('Données projet'!$B$13,Paramètres!$A$1:$J$25,5,0)</f>
        <v>#N/A</v>
      </c>
      <c r="AR11" s="186" t="e">
        <f t="shared" si="15"/>
        <v>#N/A</v>
      </c>
      <c r="AS11" s="187" t="e">
        <f t="shared" si="4"/>
        <v>#N/A</v>
      </c>
      <c r="AT11" s="185" t="e">
        <f ca="1">AVERAGE(OFFSET($AS$3,'Données projet'!$C$7,0,30,1))</f>
        <v>#N/A</v>
      </c>
      <c r="AU11" s="193">
        <f>IF(ISNA(VLOOKUP(B11,'Données projet'!$A$88:$I$108,3,0)),0,VLOOKUP(B11,'Données projet'!$A$88:$I$108,3,0))</f>
        <v>0</v>
      </c>
      <c r="AV11" s="193">
        <f>IF(ISNA(VLOOKUP(B11,'Données projet'!$A$88:$I$108,4,0)),0,VLOOKUP(B11,'Données projet'!$A$88:$I$108,4,0))</f>
        <v>0</v>
      </c>
      <c r="AW11" s="194">
        <f>IF(ISNA(VLOOKUP(B11,'Données projet'!$A$88:$I$108,5,0)),0%,VLOOKUP(B11,'Données projet'!$A$88:$I$108,5,0)*VLOOKUP('Données projet'!$B$13,Paramètres!$A$1:$J$25,7,0))</f>
        <v>0</v>
      </c>
      <c r="AX11" s="194">
        <f>IF(ISNA(VLOOKUP(B11,'Données projet'!$A$88:$I$108,6,0)),0%,VLOOKUP(B11,'Données projet'!$A$88:$I$108,6,0)*VLOOKUP('Données projet'!$B$13,Paramètres!$A$1:$J$25,7,0))</f>
        <v>0</v>
      </c>
      <c r="AY11" s="194">
        <f>IF(ISNA(VLOOKUP(B11,'Données projet'!$A$88:$I$108,7,0)),0%,VLOOKUP(B11,'Données projet'!$A$88:$I$108,7,0))</f>
        <v>0</v>
      </c>
      <c r="AZ11" s="196">
        <f>EXP(-LN(2)/35)*AZ10+(1-EXP(-LN(2)/35))/(LN(2)/35)*AV11*AW11*VLOOKUP('Données projet'!$B$11,Paramètres!$A$1:$J$25,3,0)*0.475*44/12</f>
        <v>0</v>
      </c>
      <c r="BA11" s="196">
        <f>EXP(-LN(2)/5)*BA10+(1-EXP(-LN(2)/5))/(LN(2)/5)*Calculateur!AV11*Calculateur!AX11*VLOOKUP('Données projet'!$B$11,Paramètres!$A$1:$J$25,3,0)*0.475*44/12</f>
        <v>0</v>
      </c>
      <c r="BB11" s="196">
        <f>EXP(-LN(2)/2)*BB10+(1-EXP(-LN(2)/2))/(LN(2)/2)*AV11*AY11*VLOOKUP('Données projet'!$B$11,Paramètres!$A$1:$J$25,3,0)*0.475*44/12</f>
        <v>0</v>
      </c>
      <c r="BC11" s="197">
        <f t="shared" si="5"/>
        <v>0</v>
      </c>
      <c r="BD11" s="50">
        <f>IF(BD10+1&lt;='Données projet'!$E$16,BD10+1,1)</f>
        <v>1</v>
      </c>
      <c r="BE11" s="45" t="e">
        <f>VLOOKUP(BD11,'Données projet'!$A$114:$I$134,2,0)</f>
        <v>#N/A</v>
      </c>
      <c r="BF11" s="45" t="e">
        <f>VLOOKUP(BD11,'Données projet'!$A$114:$I$134,9,0)</f>
        <v>#N/A</v>
      </c>
      <c r="BG11" s="45">
        <f t="array" ref="BG11">INDEX(BF:BF,MIN(IF(ISNUMBER(BF11:BF207),ROW(BF11:BF207),"")))</f>
        <v>0</v>
      </c>
      <c r="BH11" s="45">
        <f>IF(BD11&lt;'Données projet'!$A$115,$BE$205^BD11,IF(BD11='Données projet'!$A$115,'Données projet'!$B$115,BH10+BG11-BN10))</f>
        <v>0</v>
      </c>
      <c r="BI11" s="50" t="e">
        <f>BH11*VLOOKUP('Données projet'!$B$13,Paramètres!$A$1:$J$25,3,0)*VLOOKUP('Données projet'!$B$13,Paramètres!$A$1:$J$25,5,0)</f>
        <v>#N/A</v>
      </c>
      <c r="BJ11" s="46" t="e">
        <f t="shared" si="16"/>
        <v>#N/A</v>
      </c>
      <c r="BK11" s="52" t="e">
        <f t="shared" si="6"/>
        <v>#N/A</v>
      </c>
      <c r="BL11" s="149" t="e">
        <f ca="1">AVERAGE(OFFSET($BK$3,'Données projet'!$C$7,0,30,1))</f>
        <v>#N/A</v>
      </c>
      <c r="BM11" s="48">
        <f>IF(ISNA(VLOOKUP(BD11,'Données projet'!$A$114:$I$134,3,0)),0,VLOOKUP(BD11,'Données projet'!$A$114:$I$134,3,0))</f>
        <v>0</v>
      </c>
      <c r="BN11" s="48">
        <f>IF(ISNA(VLOOKUP(BD11,'Données projet'!$A$114:$I$134,4,0)),0,VLOOKUP(BD11,'Données projet'!$A$114:$I$134,4,0))</f>
        <v>0</v>
      </c>
      <c r="BO11" s="49">
        <f>IF(ISNA(VLOOKUP(BD11,'Données projet'!$A$114:$I$134,5,0)),0%,VLOOKUP(BD11,'Données projet'!$A$114:$I$134,5,0)*VLOOKUP('Données projet'!$B$13,Paramètres!$A$1:$J$25,7,0))</f>
        <v>0</v>
      </c>
      <c r="BP11" s="49">
        <f>IF(ISNA(VLOOKUP(BD11,'Données projet'!$A$114:$I$134,6,0)),0%,VLOOKUP(BD11,'Données projet'!$A$114:$I$134,6,0)*VLOOKUP('Données projet'!$B$13,Paramètres!$A$1:$J$25,7,0))</f>
        <v>0</v>
      </c>
      <c r="BQ11" s="49">
        <f>IF(ISNA(VLOOKUP(BD11,'Données projet'!$A$114:$I$134,7,0)),0%,VLOOKUP(BD11,'Données projet'!$A$114:$I$134,7,0))</f>
        <v>0</v>
      </c>
      <c r="BR11" s="53" t="e">
        <f>EXP(-LN(2)/35)*BR10+(1-EXP(-LN(2)/35))/(LN(2)/35)*BN11*BO11*VLOOKUP('Données projet'!$B$13,Paramètres!$A$1:$J$25,3,0)*0.475*44/12</f>
        <v>#N/A</v>
      </c>
      <c r="BS11" s="53" t="e">
        <f>EXP(-LN(2)/5)*BS10+(1-EXP(-LN(2)/5))/(LN(2)/5)*Calculateur!BN11*Calculateur!BP11*VLOOKUP('Données projet'!$B$13,Paramètres!$A$1:$J$25,3,0)*0.475*44/12</f>
        <v>#N/A</v>
      </c>
      <c r="BT11" s="53" t="e">
        <f>EXP(-LN(2)/2)*BT10+(1-EXP(-LN(2)/2))/(LN(2)/2)*BN11*BQ11*VLOOKUP('Données projet'!$B$13,Paramètres!$A$1:$J$25,3,0)*0.475*44/12</f>
        <v>#N/A</v>
      </c>
      <c r="BU11" s="54" t="e">
        <f t="shared" si="7"/>
        <v>#N/A</v>
      </c>
      <c r="BV11" s="203">
        <f>IF(BV10+1&lt;='Données projet'!$E$15,BV10+1,1)</f>
        <v>1</v>
      </c>
      <c r="BW11" s="182" t="e">
        <f>VLOOKUP(B11,'Données projet'!$A$140:$I$167,2,0)</f>
        <v>#N/A</v>
      </c>
      <c r="BX11" s="182" t="e">
        <f>VLOOKUP(B11,'Données projet'!$A$140:$I$167,9,0)</f>
        <v>#N/A</v>
      </c>
      <c r="BY11" s="182">
        <f t="array" ref="BY11">INDEX(BX:BX,MIN(IF(ISNUMBER(BX11:BX207),ROW(BX11:BX207),"")))</f>
        <v>0</v>
      </c>
      <c r="BZ11" s="182">
        <f>IF(B11&lt;'Données projet'!$A$141,$BW$205^B11,IF(B11='Données projet'!$A$141,'Données projet'!$B$141,BZ10+BY11-CF10))</f>
        <v>0</v>
      </c>
      <c r="CA11" s="183" t="e">
        <f>BZ11*VLOOKUP('Données projet'!$B$15,Paramètres!$A$1:$J$25,3,0)*VLOOKUP('Données projet'!$B$15,Paramètres!$A$1:$J$25,5,0)</f>
        <v>#N/A</v>
      </c>
      <c r="CB11" s="186" t="e">
        <f t="shared" si="17"/>
        <v>#N/A</v>
      </c>
      <c r="CC11" s="187" t="e">
        <f t="shared" si="8"/>
        <v>#N/A</v>
      </c>
      <c r="CD11" s="185" t="e">
        <f ca="1">AVERAGE(OFFSET($CC$3,'Données projet'!$C$7,0,30,1))</f>
        <v>#N/A</v>
      </c>
      <c r="CE11" s="193">
        <f>IF(ISNA(VLOOKUP(B11,'Données projet'!$A$140:$I$167,3,0)),0,VLOOKUP(B11,'Données projet'!$A$140:$I$167,3,0))</f>
        <v>0</v>
      </c>
      <c r="CF11" s="193">
        <f>IF(ISNA(VLOOKUP(B11,'Données projet'!$A$140:$I$167,4,0)),0,VLOOKUP(B11,'Données projet'!$A$140:$I$167,4,0))</f>
        <v>0</v>
      </c>
      <c r="CG11" s="194">
        <f>IF(ISNA(VLOOKUP(B11,'Données projet'!$A$140:$I$167,5,0)),0%,VLOOKUP(B11,'Données projet'!$A$140:$I$167,5,0)*VLOOKUP('Données projet'!$B$15,Paramètres!$A$1:$J$25,7,0))</f>
        <v>0</v>
      </c>
      <c r="CH11" s="194">
        <f>IF(ISNA(VLOOKUP(B11,'Données projet'!$A$140:$I$167,6,0)),0%,VLOOKUP(B11,'Données projet'!$A$140:$I$167,6,0)*VLOOKUP('Données projet'!$B$15,Paramètres!$A$1:$J$25,7,0))</f>
        <v>0</v>
      </c>
      <c r="CI11" s="194">
        <f>IF(ISNA(VLOOKUP(B11,'Données projet'!$A$140:$I$167,7,0)),0%,VLOOKUP(B11,'Données projet'!$A$140:$I$167,7,0))</f>
        <v>0</v>
      </c>
      <c r="CJ11" s="196">
        <f>EXP(-LN(2)/35)*CJ10+(1-EXP(-LN(2)/35))/(LN(2)/35)*CF11*CG11*VLOOKUP('Données projet'!$B$11,Paramètres!$A$1:$J$25,3,0)*0.475*44/12</f>
        <v>0</v>
      </c>
      <c r="CK11" s="196">
        <f>EXP(-LN(2)/5)*CK10+(1-EXP(-LN(2)/5))/(LN(2)/5)*Calculateur!CF11*Calculateur!CH11*VLOOKUP('Données projet'!$B$11,Paramètres!$A$1:$J$25,3,0)*0.475*44/12</f>
        <v>0</v>
      </c>
      <c r="CL11" s="196">
        <f>EXP(-LN(2)/2)*CL10+(1-EXP(-LN(2)/2))/(LN(2)/2)*CF11*CI11*VLOOKUP('Données projet'!$B$11,Paramètres!$A$1:$J$25,3,0)*0.475*44/12</f>
        <v>0</v>
      </c>
      <c r="CM11" s="197">
        <f t="shared" si="9"/>
        <v>0</v>
      </c>
      <c r="CN11" s="50">
        <f>IF(CN10+1&lt;='Données projet'!$E$16,CN10+1,1)</f>
        <v>1</v>
      </c>
      <c r="CO11" s="45" t="e">
        <f>VLOOKUP(CN11,'Données projet'!$A$173:$I$193,2,0)</f>
        <v>#N/A</v>
      </c>
      <c r="CP11" s="45" t="e">
        <f>VLOOKUP(CN11,'Données projet'!$A$173:$I$193,9,0)</f>
        <v>#N/A</v>
      </c>
      <c r="CQ11" s="45">
        <f t="array" ref="CQ11">INDEX(CP:CP,MIN(IF(ISNUMBER(CP11:CP207),ROW(CP11:CP207),"")))</f>
        <v>0</v>
      </c>
      <c r="CR11" s="45">
        <f>IF(CN11&lt;'Données projet'!$A$174,$CO$205^B11,IF(CN11='Données projet'!$A$174,'Données projet'!$B$174,CR10+CQ11-CX10))</f>
        <v>0</v>
      </c>
      <c r="CS11" s="50" t="e">
        <f>CR11*VLOOKUP('Données projet'!$B$15,Paramètres!$A$1:$J$25,3,0)*VLOOKUP('Données projet'!$B$15,Paramètres!$A$1:$J$25,5,0)</f>
        <v>#N/A</v>
      </c>
      <c r="CT11" s="46" t="e">
        <f t="shared" si="18"/>
        <v>#N/A</v>
      </c>
      <c r="CU11" s="52" t="e">
        <f t="shared" si="10"/>
        <v>#N/A</v>
      </c>
      <c r="CV11" s="149" t="e">
        <f ca="1">AVERAGE(OFFSET($CU$3,'Données projet'!$C$7,0,30,1))</f>
        <v>#N/A</v>
      </c>
      <c r="CW11" s="48">
        <f>IF(ISNA(VLOOKUP(CN11,'Données projet'!$A$173:$I$193,3,0)),0,VLOOKUP(CN11,'Données projet'!$A$173:$I$193,3,0))</f>
        <v>0</v>
      </c>
      <c r="CX11" s="48">
        <f>IF(ISNA(VLOOKUP(CN11,'Données projet'!$A$173:$I$193,4,0)),0,VLOOKUP(CN11,'Données projet'!$A$173:$I$193,4,0))</f>
        <v>0</v>
      </c>
      <c r="CY11" s="49">
        <f>IF(ISNA(VLOOKUP(CN11,'Données projet'!$A$173:$I$193,5,0)),0%,VLOOKUP(CN11,'Données projet'!$A$173:$I$193,5,0)*VLOOKUP('Données projet'!$B$15,Paramètres!$A$1:$J$25,7,0))</f>
        <v>0</v>
      </c>
      <c r="CZ11" s="49">
        <f>IF(ISNA(VLOOKUP(CN11,'Données projet'!$A$173:$I$193,6,0)),0%,VLOOKUP(CN11,'Données projet'!$A$173:$I$193,6,0)*VLOOKUP('Données projet'!$B$15,Paramètres!$A$1:$J$25,7,0))</f>
        <v>0</v>
      </c>
      <c r="DA11" s="49">
        <f>IF(ISNA(VLOOKUP(CN11,'Données projet'!$A$173:$I$193,7,0)),0%,VLOOKUP(CN11,'Données projet'!$A$173:$I$193,7,0))</f>
        <v>0</v>
      </c>
      <c r="DB11" s="53" t="e">
        <f>EXP(-LN(2)/35)*DB10+(1-EXP(-LN(2)/35))/(LN(2)/35)*CX11*CY11*VLOOKUP('Données projet'!$B$15,Paramètres!$A$1:$J$25,3,0)*0.475*44/12</f>
        <v>#N/A</v>
      </c>
      <c r="DC11" s="53" t="e">
        <f>EXP(-LN(2)/5)*DC10+(1-EXP(-LN(2)/5))/(LN(2)/5)*Calculateur!CX11*Calculateur!CZ11*VLOOKUP('Données projet'!$B$15,Paramètres!$A$1:$J$25,3,0)*0.475*44/12</f>
        <v>#N/A</v>
      </c>
      <c r="DD11" s="53" t="e">
        <f>EXP(-LN(2)/2)*DD10+(1-EXP(-LN(2)/2))/(LN(2)/2)*CX11*DA11*VLOOKUP('Données projet'!$B$15,Paramètres!$A$1:$J$25,3,0)*0.475*44/12</f>
        <v>#N/A</v>
      </c>
      <c r="DE11" s="54" t="e">
        <f t="shared" si="11"/>
        <v>#N/A</v>
      </c>
    </row>
    <row r="12" spans="1:109" s="40" customFormat="1" x14ac:dyDescent="0.25">
      <c r="A12" s="208">
        <f t="shared" si="12"/>
        <v>9</v>
      </c>
      <c r="B12" s="200">
        <f>IF(B11+1&lt;='Données projet'!$E$11,B11+1,1)</f>
        <v>9</v>
      </c>
      <c r="C12" s="182" t="e">
        <f>VLOOKUP(B12,'Données projet'!$A$36:$I$56,2,0)</f>
        <v>#N/A</v>
      </c>
      <c r="D12" s="182" t="e">
        <f>VLOOKUP(B12,'Données projet'!$A$36:$I$56,9,0)</f>
        <v>#N/A</v>
      </c>
      <c r="E12" s="182">
        <f t="array" ref="E12">INDEX(D:D,MIN(IF(ISNUMBER(D12:D208),ROW(D12:D208),"")))</f>
        <v>14.589999999999996</v>
      </c>
      <c r="F12" s="186">
        <f>IF(B12&lt;'Données projet'!$A$37,$C$205^B12,IF(B12='Données projet'!$A$37,'Données projet'!$B$37,F11+E12-L11))</f>
        <v>129.76</v>
      </c>
      <c r="G12" s="186">
        <f>F12*VLOOKUP('Données projet'!$B$11,Paramètres!$A$1:$J$25,3,0)*VLOOKUP('Données projet'!$B$11,Paramètres!$A$1:$J$25,5,0)</f>
        <v>95.140031999999991</v>
      </c>
      <c r="H12" s="186">
        <f t="shared" si="13"/>
        <v>25.800841494121876</v>
      </c>
      <c r="I12" s="187">
        <f t="shared" si="0"/>
        <v>210.63868800226223</v>
      </c>
      <c r="J12" s="188">
        <f ca="1">AVERAGE(OFFSET($I$3,'Données projet'!$C$7,0,30,1))</f>
        <v>281.50422421872497</v>
      </c>
      <c r="K12" s="193">
        <f>IF(ISNA(VLOOKUP(B12,'Données projet'!$A$36:$I$56,3,0)),0,VLOOKUP(B12,'Données projet'!$A$36:$I$56,3,0))</f>
        <v>0</v>
      </c>
      <c r="L12" s="193">
        <f>IF(ISNA(VLOOKUP(B12,'Données projet'!$A$36:$I$56,4,0)),0,VLOOKUP(B12,'Données projet'!$A$36:$I$56,4,0))</f>
        <v>0</v>
      </c>
      <c r="M12" s="194">
        <f>IF(ISNA(VLOOKUP(B12,'Données projet'!$A$36:$I$56,5,0)),0%,VLOOKUP(B12,'Données projet'!$A$36:$I$56,5,0)*VLOOKUP('Données projet'!$B$11,Paramètres!$A$1:$J$25,7,0))</f>
        <v>0</v>
      </c>
      <c r="N12" s="194">
        <f>IF(ISNA(VLOOKUP(B12,'Données projet'!$A$36:$I$56,6,0)),0%,VLOOKUP(B12,'Données projet'!$A$36:$I$56,6,0)*VLOOKUP('Données projet'!$B$11,Paramètres!$A$1:$J$25,7,0))</f>
        <v>0</v>
      </c>
      <c r="O12" s="194">
        <f>IF(ISNA(VLOOKUP(B12,'Données projet'!$A$36:$I$56,7,0)),0%,VLOOKUP(B12,'Données projet'!$A$36:$I$56,7,0))</f>
        <v>0</v>
      </c>
      <c r="P12" s="196">
        <f>EXP(-LN(2)/35)*P11+(1-EXP(-LN(2)/35))/(LN(2)/35)*L12*M12*VLOOKUP('Données projet'!$B$11,Paramètres!$A$1:$J$25,3,0)*0.475*44/12</f>
        <v>0</v>
      </c>
      <c r="Q12" s="196">
        <f>EXP(-LN(2)/5)*Q11+(1-EXP(-LN(2)/5))/(LN(2)/5)*Calculateur!L12*Calculateur!N12*VLOOKUP('Données projet'!$B$11,Paramètres!$A$1:$J$25,3,0)*0.475*44/12</f>
        <v>0</v>
      </c>
      <c r="R12" s="196">
        <f>EXP(-LN(2)/2)*R11+(1-EXP(-LN(2)/2))/(LN(2)/2)*L12*O12*VLOOKUP('Données projet'!$B$11,Paramètres!$A$1:$J$25,3,0)*0.475*44/12</f>
        <v>0</v>
      </c>
      <c r="S12" s="197">
        <f t="shared" si="1"/>
        <v>0</v>
      </c>
      <c r="T12" s="50">
        <f>IF(T11+1&lt;='Données projet'!$E$12,T11+1,1)</f>
        <v>9</v>
      </c>
      <c r="U12" s="45" t="e">
        <f>VLOOKUP(T12,'Données projet'!$A$62:$I$82,2,0)</f>
        <v>#N/A</v>
      </c>
      <c r="V12" s="45" t="e">
        <f>VLOOKUP(T12,'Données projet'!$A$62:$I$82,9,0)</f>
        <v>#N/A</v>
      </c>
      <c r="W12" s="45">
        <f t="array" ref="W12">INDEX(V:V,MIN(IF(ISNUMBER(V12:V208),ROW(V12:V208),"")))</f>
        <v>18.195</v>
      </c>
      <c r="X12" s="46">
        <f>IF(T12&lt;'Données projet'!$A$63,$U$205^T12,IF(T12='Données projet'!$A$63,'Données projet'!$B$63,X11+W12-AD11))</f>
        <v>133.36500000000001</v>
      </c>
      <c r="Y12" s="46">
        <f>X12*VLOOKUP('Données projet'!$B$11,Paramètres!$A$1:$J$25,3,0)*VLOOKUP('Données projet'!$B$11,Paramètres!$A$1:$J$25,5,0)</f>
        <v>97.783218000000005</v>
      </c>
      <c r="Z12" s="46">
        <f t="shared" si="14"/>
        <v>26.433192757724466</v>
      </c>
      <c r="AA12" s="52">
        <f t="shared" si="2"/>
        <v>216.34358206970344</v>
      </c>
      <c r="AB12" s="149">
        <f ca="1">AVERAGE(OFFSET($AA$3,'Données projet'!$C$7,0,30,1))</f>
        <v>367.84920904283939</v>
      </c>
      <c r="AC12" s="48">
        <f>IF(ISNA(VLOOKUP(T12,'Données projet'!$A$62:$I$82,3,0)),0,VLOOKUP(T12,'Données projet'!$A$62:$I$82,3,0))</f>
        <v>0</v>
      </c>
      <c r="AD12" s="48">
        <f>IF(ISNA(VLOOKUP(T12,'Données projet'!$A$62:$I$82,4,0)),0,VLOOKUP(T12,'Données projet'!$A$62:$I$82,4,0))</f>
        <v>0</v>
      </c>
      <c r="AE12" s="49">
        <f>IF(ISNA(VLOOKUP(T12,'Données projet'!$A$62:$I$82,5,0)),0%,VLOOKUP(T12,'Données projet'!$A$62:$I$82,5,0)*VLOOKUP('Données projet'!$B$11,Paramètres!$A$1:$J$25,7,0))</f>
        <v>0</v>
      </c>
      <c r="AF12" s="49">
        <f>IF(ISNA(VLOOKUP(T12,'Données projet'!$A$62:$I$82,6,0)),0%,VLOOKUP(T12,'Données projet'!$A$62:$I$82,6,0)*VLOOKUP('Données projet'!$B$11,Paramètres!$A$1:$J$25,7,0))</f>
        <v>0</v>
      </c>
      <c r="AG12" s="49">
        <f>IF(ISNA(VLOOKUP(T12,'Données projet'!$A$62:$I$82,7,0)),0%,VLOOKUP(T12,'Données projet'!$A$62:$I$82,7,0))</f>
        <v>0</v>
      </c>
      <c r="AH12" s="53">
        <f>EXP(-LN(2)/35)*AH11+(1-EXP(-LN(2)/35))/(LN(2)/35)*AD12*AE12*VLOOKUP('Données projet'!$B$11,Paramètres!$A$1:$J$25,3,0)*0.475*44/12</f>
        <v>0</v>
      </c>
      <c r="AI12" s="53">
        <f>EXP(-LN(2)/5)*AI11+(1-EXP(-LN(2)/5))/(LN(2)/5)*Calculateur!AD12*Calculateur!AF12*VLOOKUP('Données projet'!$B$11,Paramètres!$A$1:$J$25,3,0)*0.475*44/12</f>
        <v>0</v>
      </c>
      <c r="AJ12" s="53">
        <f>EXP(-LN(2)/2)*AJ11+(1-EXP(-LN(2)/2))/(LN(2)/2)*AD12*AG12*VLOOKUP('Données projet'!$B$11,Paramètres!$A$1:$J$25,3,0)*0.475*44/12</f>
        <v>0</v>
      </c>
      <c r="AK12" s="53">
        <f t="shared" si="3"/>
        <v>0</v>
      </c>
      <c r="AL12" s="203">
        <f>IF(AL11+1&lt;='Données projet'!$E$13,AL11+1,1)</f>
        <v>1</v>
      </c>
      <c r="AM12" s="182" t="e">
        <f>VLOOKUP(B12,'Données projet'!$A$88:$I$108,2,0)</f>
        <v>#N/A</v>
      </c>
      <c r="AN12" s="182" t="e">
        <f>VLOOKUP(B12,'Données projet'!$A$88:$I$108,9,0)</f>
        <v>#N/A</v>
      </c>
      <c r="AO12" s="182">
        <f t="array" ref="AO12">INDEX(AN:AN,MIN(IF(ISNUMBER(AN12:AN208),ROW(AN12:AN208),"")))</f>
        <v>0</v>
      </c>
      <c r="AP12" s="182">
        <f>IF(B12&lt;'Données projet'!$A$89,$AM$205^B12,IF(B12='Données projet'!$A$89,'Données projet'!$B$89,AP11+AO12-AV11))</f>
        <v>0</v>
      </c>
      <c r="AQ12" s="186" t="e">
        <f>AP12*VLOOKUP('Données projet'!$B$13,Paramètres!$A$1:$J$25,3,0)*VLOOKUP('Données projet'!$B$13,Paramètres!$A$1:$J$25,5,0)</f>
        <v>#N/A</v>
      </c>
      <c r="AR12" s="186" t="e">
        <f t="shared" si="15"/>
        <v>#N/A</v>
      </c>
      <c r="AS12" s="187" t="e">
        <f t="shared" si="4"/>
        <v>#N/A</v>
      </c>
      <c r="AT12" s="185" t="e">
        <f ca="1">AVERAGE(OFFSET($AS$3,'Données projet'!$C$7,0,30,1))</f>
        <v>#N/A</v>
      </c>
      <c r="AU12" s="193">
        <f>IF(ISNA(VLOOKUP(B12,'Données projet'!$A$88:$I$108,3,0)),0,VLOOKUP(B12,'Données projet'!$A$88:$I$108,3,0))</f>
        <v>0</v>
      </c>
      <c r="AV12" s="193">
        <f>IF(ISNA(VLOOKUP(B12,'Données projet'!$A$88:$I$108,4,0)),0,VLOOKUP(B12,'Données projet'!$A$88:$I$108,4,0))</f>
        <v>0</v>
      </c>
      <c r="AW12" s="194">
        <f>IF(ISNA(VLOOKUP(B12,'Données projet'!$A$88:$I$108,5,0)),0%,VLOOKUP(B12,'Données projet'!$A$88:$I$108,5,0)*VLOOKUP('Données projet'!$B$13,Paramètres!$A$1:$J$25,7,0))</f>
        <v>0</v>
      </c>
      <c r="AX12" s="194">
        <f>IF(ISNA(VLOOKUP(B12,'Données projet'!$A$88:$I$108,6,0)),0%,VLOOKUP(B12,'Données projet'!$A$88:$I$108,6,0)*VLOOKUP('Données projet'!$B$13,Paramètres!$A$1:$J$25,7,0))</f>
        <v>0</v>
      </c>
      <c r="AY12" s="194">
        <f>IF(ISNA(VLOOKUP(B12,'Données projet'!$A$88:$I$108,7,0)),0%,VLOOKUP(B12,'Données projet'!$A$88:$I$108,7,0))</f>
        <v>0</v>
      </c>
      <c r="AZ12" s="196">
        <f>EXP(-LN(2)/35)*AZ11+(1-EXP(-LN(2)/35))/(LN(2)/35)*AV12*AW12*VLOOKUP('Données projet'!$B$11,Paramètres!$A$1:$J$25,3,0)*0.475*44/12</f>
        <v>0</v>
      </c>
      <c r="BA12" s="196">
        <f>EXP(-LN(2)/5)*BA11+(1-EXP(-LN(2)/5))/(LN(2)/5)*Calculateur!AV12*Calculateur!AX12*VLOOKUP('Données projet'!$B$11,Paramètres!$A$1:$J$25,3,0)*0.475*44/12</f>
        <v>0</v>
      </c>
      <c r="BB12" s="196">
        <f>EXP(-LN(2)/2)*BB11+(1-EXP(-LN(2)/2))/(LN(2)/2)*AV12*AY12*VLOOKUP('Données projet'!$B$11,Paramètres!$A$1:$J$25,3,0)*0.475*44/12</f>
        <v>0</v>
      </c>
      <c r="BC12" s="197">
        <f t="shared" si="5"/>
        <v>0</v>
      </c>
      <c r="BD12" s="50">
        <f>IF(BD11+1&lt;='Données projet'!$E$16,BD11+1,1)</f>
        <v>1</v>
      </c>
      <c r="BE12" s="45" t="e">
        <f>VLOOKUP(BD12,'Données projet'!$A$114:$I$134,2,0)</f>
        <v>#N/A</v>
      </c>
      <c r="BF12" s="45" t="e">
        <f>VLOOKUP(BD12,'Données projet'!$A$114:$I$134,9,0)</f>
        <v>#N/A</v>
      </c>
      <c r="BG12" s="45">
        <f t="array" ref="BG12">INDEX(BF:BF,MIN(IF(ISNUMBER(BF12:BF208),ROW(BF12:BF208),"")))</f>
        <v>0</v>
      </c>
      <c r="BH12" s="45">
        <f>IF(BD12&lt;'Données projet'!$A$115,$BE$205^BD12,IF(BD12='Données projet'!$A$115,'Données projet'!$B$115,BH11+BG12-BN11))</f>
        <v>0</v>
      </c>
      <c r="BI12" s="50" t="e">
        <f>BH12*VLOOKUP('Données projet'!$B$13,Paramètres!$A$1:$J$25,3,0)*VLOOKUP('Données projet'!$B$13,Paramètres!$A$1:$J$25,5,0)</f>
        <v>#N/A</v>
      </c>
      <c r="BJ12" s="46" t="e">
        <f t="shared" si="16"/>
        <v>#N/A</v>
      </c>
      <c r="BK12" s="52" t="e">
        <f t="shared" si="6"/>
        <v>#N/A</v>
      </c>
      <c r="BL12" s="149" t="e">
        <f ca="1">AVERAGE(OFFSET($BK$3,'Données projet'!$C$7,0,30,1))</f>
        <v>#N/A</v>
      </c>
      <c r="BM12" s="48">
        <f>IF(ISNA(VLOOKUP(BD12,'Données projet'!$A$114:$I$134,3,0)),0,VLOOKUP(BD12,'Données projet'!$A$114:$I$134,3,0))</f>
        <v>0</v>
      </c>
      <c r="BN12" s="48">
        <f>IF(ISNA(VLOOKUP(BD12,'Données projet'!$A$114:$I$134,4,0)),0,VLOOKUP(BD12,'Données projet'!$A$114:$I$134,4,0))</f>
        <v>0</v>
      </c>
      <c r="BO12" s="49">
        <f>IF(ISNA(VLOOKUP(BD12,'Données projet'!$A$114:$I$134,5,0)),0%,VLOOKUP(BD12,'Données projet'!$A$114:$I$134,5,0)*VLOOKUP('Données projet'!$B$13,Paramètres!$A$1:$J$25,7,0))</f>
        <v>0</v>
      </c>
      <c r="BP12" s="49">
        <f>IF(ISNA(VLOOKUP(BD12,'Données projet'!$A$114:$I$134,6,0)),0%,VLOOKUP(BD12,'Données projet'!$A$114:$I$134,6,0)*VLOOKUP('Données projet'!$B$13,Paramètres!$A$1:$J$25,7,0))</f>
        <v>0</v>
      </c>
      <c r="BQ12" s="49">
        <f>IF(ISNA(VLOOKUP(BD12,'Données projet'!$A$114:$I$134,7,0)),0%,VLOOKUP(BD12,'Données projet'!$A$114:$I$134,7,0))</f>
        <v>0</v>
      </c>
      <c r="BR12" s="53" t="e">
        <f>EXP(-LN(2)/35)*BR11+(1-EXP(-LN(2)/35))/(LN(2)/35)*BN12*BO12*VLOOKUP('Données projet'!$B$13,Paramètres!$A$1:$J$25,3,0)*0.475*44/12</f>
        <v>#N/A</v>
      </c>
      <c r="BS12" s="53" t="e">
        <f>EXP(-LN(2)/5)*BS11+(1-EXP(-LN(2)/5))/(LN(2)/5)*Calculateur!BN12*Calculateur!BP12*VLOOKUP('Données projet'!$B$13,Paramètres!$A$1:$J$25,3,0)*0.475*44/12</f>
        <v>#N/A</v>
      </c>
      <c r="BT12" s="53" t="e">
        <f>EXP(-LN(2)/2)*BT11+(1-EXP(-LN(2)/2))/(LN(2)/2)*BN12*BQ12*VLOOKUP('Données projet'!$B$13,Paramètres!$A$1:$J$25,3,0)*0.475*44/12</f>
        <v>#N/A</v>
      </c>
      <c r="BU12" s="54" t="e">
        <f t="shared" si="7"/>
        <v>#N/A</v>
      </c>
      <c r="BV12" s="203">
        <f>IF(BV11+1&lt;='Données projet'!$E$15,BV11+1,1)</f>
        <v>1</v>
      </c>
      <c r="BW12" s="182" t="e">
        <f>VLOOKUP(B12,'Données projet'!$A$140:$I$167,2,0)</f>
        <v>#N/A</v>
      </c>
      <c r="BX12" s="182" t="e">
        <f>VLOOKUP(B12,'Données projet'!$A$140:$I$167,9,0)</f>
        <v>#N/A</v>
      </c>
      <c r="BY12" s="182">
        <f t="array" ref="BY12">INDEX(BX:BX,MIN(IF(ISNUMBER(BX12:BX208),ROW(BX12:BX208),"")))</f>
        <v>0</v>
      </c>
      <c r="BZ12" s="182">
        <f>IF(B12&lt;'Données projet'!$A$141,$BW$205^B12,IF(B12='Données projet'!$A$141,'Données projet'!$B$141,BZ11+BY12-CF11))</f>
        <v>0</v>
      </c>
      <c r="CA12" s="183" t="e">
        <f>BZ12*VLOOKUP('Données projet'!$B$15,Paramètres!$A$1:$J$25,3,0)*VLOOKUP('Données projet'!$B$15,Paramètres!$A$1:$J$25,5,0)</f>
        <v>#N/A</v>
      </c>
      <c r="CB12" s="186" t="e">
        <f t="shared" si="17"/>
        <v>#N/A</v>
      </c>
      <c r="CC12" s="187" t="e">
        <f t="shared" si="8"/>
        <v>#N/A</v>
      </c>
      <c r="CD12" s="185" t="e">
        <f ca="1">AVERAGE(OFFSET($CC$3,'Données projet'!$C$7,0,30,1))</f>
        <v>#N/A</v>
      </c>
      <c r="CE12" s="193">
        <f>IF(ISNA(VLOOKUP(B12,'Données projet'!$A$140:$I$167,3,0)),0,VLOOKUP(B12,'Données projet'!$A$140:$I$167,3,0))</f>
        <v>0</v>
      </c>
      <c r="CF12" s="193">
        <f>IF(ISNA(VLOOKUP(B12,'Données projet'!$A$140:$I$167,4,0)),0,VLOOKUP(B12,'Données projet'!$A$140:$I$167,4,0))</f>
        <v>0</v>
      </c>
      <c r="CG12" s="194">
        <f>IF(ISNA(VLOOKUP(B12,'Données projet'!$A$140:$I$167,5,0)),0%,VLOOKUP(B12,'Données projet'!$A$140:$I$167,5,0)*VLOOKUP('Données projet'!$B$15,Paramètres!$A$1:$J$25,7,0))</f>
        <v>0</v>
      </c>
      <c r="CH12" s="194">
        <f>IF(ISNA(VLOOKUP(B12,'Données projet'!$A$140:$I$167,6,0)),0%,VLOOKUP(B12,'Données projet'!$A$140:$I$167,6,0)*VLOOKUP('Données projet'!$B$15,Paramètres!$A$1:$J$25,7,0))</f>
        <v>0</v>
      </c>
      <c r="CI12" s="194">
        <f>IF(ISNA(VLOOKUP(B12,'Données projet'!$A$140:$I$167,7,0)),0%,VLOOKUP(B12,'Données projet'!$A$140:$I$167,7,0))</f>
        <v>0</v>
      </c>
      <c r="CJ12" s="196">
        <f>EXP(-LN(2)/35)*CJ11+(1-EXP(-LN(2)/35))/(LN(2)/35)*CF12*CG12*VLOOKUP('Données projet'!$B$11,Paramètres!$A$1:$J$25,3,0)*0.475*44/12</f>
        <v>0</v>
      </c>
      <c r="CK12" s="196">
        <f>EXP(-LN(2)/5)*CK11+(1-EXP(-LN(2)/5))/(LN(2)/5)*Calculateur!CF12*Calculateur!CH12*VLOOKUP('Données projet'!$B$11,Paramètres!$A$1:$J$25,3,0)*0.475*44/12</f>
        <v>0</v>
      </c>
      <c r="CL12" s="196">
        <f>EXP(-LN(2)/2)*CL11+(1-EXP(-LN(2)/2))/(LN(2)/2)*CF12*CI12*VLOOKUP('Données projet'!$B$11,Paramètres!$A$1:$J$25,3,0)*0.475*44/12</f>
        <v>0</v>
      </c>
      <c r="CM12" s="197">
        <f t="shared" si="9"/>
        <v>0</v>
      </c>
      <c r="CN12" s="50">
        <f>IF(CN11+1&lt;='Données projet'!$E$16,CN11+1,1)</f>
        <v>1</v>
      </c>
      <c r="CO12" s="45" t="e">
        <f>VLOOKUP(CN12,'Données projet'!$A$173:$I$193,2,0)</f>
        <v>#N/A</v>
      </c>
      <c r="CP12" s="45" t="e">
        <f>VLOOKUP(CN12,'Données projet'!$A$173:$I$193,9,0)</f>
        <v>#N/A</v>
      </c>
      <c r="CQ12" s="45">
        <f t="array" ref="CQ12">INDEX(CP:CP,MIN(IF(ISNUMBER(CP12:CP208),ROW(CP12:CP208),"")))</f>
        <v>0</v>
      </c>
      <c r="CR12" s="45">
        <f>IF(CN12&lt;'Données projet'!$A$174,$CO$205^B12,IF(CN12='Données projet'!$A$174,'Données projet'!$B$174,CR11+CQ12-CX11))</f>
        <v>0</v>
      </c>
      <c r="CS12" s="50" t="e">
        <f>CR12*VLOOKUP('Données projet'!$B$15,Paramètres!$A$1:$J$25,3,0)*VLOOKUP('Données projet'!$B$15,Paramètres!$A$1:$J$25,5,0)</f>
        <v>#N/A</v>
      </c>
      <c r="CT12" s="46" t="e">
        <f t="shared" si="18"/>
        <v>#N/A</v>
      </c>
      <c r="CU12" s="52" t="e">
        <f t="shared" si="10"/>
        <v>#N/A</v>
      </c>
      <c r="CV12" s="149" t="e">
        <f ca="1">AVERAGE(OFFSET($CU$3,'Données projet'!$C$7,0,30,1))</f>
        <v>#N/A</v>
      </c>
      <c r="CW12" s="48">
        <f>IF(ISNA(VLOOKUP(CN12,'Données projet'!$A$173:$I$193,3,0)),0,VLOOKUP(CN12,'Données projet'!$A$173:$I$193,3,0))</f>
        <v>0</v>
      </c>
      <c r="CX12" s="48">
        <f>IF(ISNA(VLOOKUP(CN12,'Données projet'!$A$173:$I$193,4,0)),0,VLOOKUP(CN12,'Données projet'!$A$173:$I$193,4,0))</f>
        <v>0</v>
      </c>
      <c r="CY12" s="49">
        <f>IF(ISNA(VLOOKUP(CN12,'Données projet'!$A$173:$I$193,5,0)),0%,VLOOKUP(CN12,'Données projet'!$A$173:$I$193,5,0)*VLOOKUP('Données projet'!$B$15,Paramètres!$A$1:$J$25,7,0))</f>
        <v>0</v>
      </c>
      <c r="CZ12" s="49">
        <f>IF(ISNA(VLOOKUP(CN12,'Données projet'!$A$173:$I$193,6,0)),0%,VLOOKUP(CN12,'Données projet'!$A$173:$I$193,6,0)*VLOOKUP('Données projet'!$B$15,Paramètres!$A$1:$J$25,7,0))</f>
        <v>0</v>
      </c>
      <c r="DA12" s="49">
        <f>IF(ISNA(VLOOKUP(CN12,'Données projet'!$A$173:$I$193,7,0)),0%,VLOOKUP(CN12,'Données projet'!$A$173:$I$193,7,0))</f>
        <v>0</v>
      </c>
      <c r="DB12" s="53" t="e">
        <f>EXP(-LN(2)/35)*DB11+(1-EXP(-LN(2)/35))/(LN(2)/35)*CX12*CY12*VLOOKUP('Données projet'!$B$15,Paramètres!$A$1:$J$25,3,0)*0.475*44/12</f>
        <v>#N/A</v>
      </c>
      <c r="DC12" s="53" t="e">
        <f>EXP(-LN(2)/5)*DC11+(1-EXP(-LN(2)/5))/(LN(2)/5)*Calculateur!CX12*Calculateur!CZ12*VLOOKUP('Données projet'!$B$15,Paramètres!$A$1:$J$25,3,0)*0.475*44/12</f>
        <v>#N/A</v>
      </c>
      <c r="DD12" s="53" t="e">
        <f>EXP(-LN(2)/2)*DD11+(1-EXP(-LN(2)/2))/(LN(2)/2)*CX12*DA12*VLOOKUP('Données projet'!$B$15,Paramètres!$A$1:$J$25,3,0)*0.475*44/12</f>
        <v>#N/A</v>
      </c>
      <c r="DE12" s="54" t="e">
        <f t="shared" si="11"/>
        <v>#N/A</v>
      </c>
    </row>
    <row r="13" spans="1:109" s="40" customFormat="1" x14ac:dyDescent="0.25">
      <c r="A13" s="208">
        <f t="shared" si="12"/>
        <v>10</v>
      </c>
      <c r="B13" s="200">
        <f>IF(B12+1&lt;='Données projet'!$E$11,B12+1,1)</f>
        <v>10</v>
      </c>
      <c r="C13" s="182">
        <f>VLOOKUP(B13,'Données projet'!$A$36:$I$56,2,0)</f>
        <v>144.35</v>
      </c>
      <c r="D13" s="182">
        <f>VLOOKUP(B13,'Données projet'!$A$36:$I$56,9,0)</f>
        <v>14.589999999999996</v>
      </c>
      <c r="E13" s="182">
        <f t="array" ref="E13">INDEX(D:D,MIN(IF(ISNUMBER(D13:D209),ROW(D13:D209),"")))</f>
        <v>14.589999999999996</v>
      </c>
      <c r="F13" s="186">
        <f>IF(B13&lt;'Données projet'!$A$37,$C$205^B13,IF(B13='Données projet'!$A$37,'Données projet'!$B$37,F12+E13-L12))</f>
        <v>144.35</v>
      </c>
      <c r="G13" s="186">
        <f>F13*VLOOKUP('Données projet'!$B$11,Paramètres!$A$1:$J$25,3,0)*VLOOKUP('Données projet'!$B$11,Paramètres!$A$1:$J$25,5,0)</f>
        <v>105.83741999999999</v>
      </c>
      <c r="H13" s="186">
        <f t="shared" si="13"/>
        <v>28.348057259854123</v>
      </c>
      <c r="I13" s="187">
        <f t="shared" si="0"/>
        <v>233.70637289424587</v>
      </c>
      <c r="J13" s="188">
        <f ca="1">AVERAGE(OFFSET($I$3,'Données projet'!$C$7,0,30,1))</f>
        <v>281.50422421872497</v>
      </c>
      <c r="K13" s="193">
        <f>IF(ISNA(VLOOKUP(B13,'Données projet'!$A$36:$I$56,3,0)),0,VLOOKUP(B13,'Données projet'!$A$36:$I$56,3,0))</f>
        <v>0</v>
      </c>
      <c r="L13" s="193">
        <f>IF(ISNA(VLOOKUP(B13,'Données projet'!$A$36:$I$56,4,0)),0,VLOOKUP(B13,'Données projet'!$A$36:$I$56,4,0))</f>
        <v>0</v>
      </c>
      <c r="M13" s="194">
        <f>IF(ISNA(VLOOKUP(B13,'Données projet'!$A$36:$I$56,5,0)),0%,VLOOKUP(B13,'Données projet'!$A$36:$I$56,5,0)*VLOOKUP('Données projet'!$B$11,Paramètres!$A$1:$J$25,7,0))</f>
        <v>0</v>
      </c>
      <c r="N13" s="194">
        <f>IF(ISNA(VLOOKUP(B13,'Données projet'!$A$36:$I$56,6,0)),0%,VLOOKUP(B13,'Données projet'!$A$36:$I$56,6,0)*VLOOKUP('Données projet'!$B$11,Paramètres!$A$1:$J$25,7,0))</f>
        <v>0</v>
      </c>
      <c r="O13" s="194">
        <f>IF(ISNA(VLOOKUP(B13,'Données projet'!$A$36:$I$56,7,0)),0%,VLOOKUP(B13,'Données projet'!$A$36:$I$56,7,0))</f>
        <v>0</v>
      </c>
      <c r="P13" s="196">
        <f>EXP(-LN(2)/35)*P12+(1-EXP(-LN(2)/35))/(LN(2)/35)*L13*M13*VLOOKUP('Données projet'!$B$11,Paramètres!$A$1:$J$25,3,0)*0.475*44/12</f>
        <v>0</v>
      </c>
      <c r="Q13" s="196">
        <f>EXP(-LN(2)/5)*Q12+(1-EXP(-LN(2)/5))/(LN(2)/5)*Calculateur!L13*Calculateur!N13*VLOOKUP('Données projet'!$B$11,Paramètres!$A$1:$J$25,3,0)*0.475*44/12</f>
        <v>0</v>
      </c>
      <c r="R13" s="196">
        <f>EXP(-LN(2)/2)*R12+(1-EXP(-LN(2)/2))/(LN(2)/2)*L13*O13*VLOOKUP('Données projet'!$B$11,Paramètres!$A$1:$J$25,3,0)*0.475*44/12</f>
        <v>0</v>
      </c>
      <c r="S13" s="197">
        <f t="shared" si="1"/>
        <v>0</v>
      </c>
      <c r="T13" s="50">
        <f>IF(T12+1&lt;='Données projet'!$E$12,T12+1,1)</f>
        <v>10</v>
      </c>
      <c r="U13" s="45">
        <f>VLOOKUP(T13,'Données projet'!$A$62:$I$82,2,0)</f>
        <v>151.56</v>
      </c>
      <c r="V13" s="45">
        <f>VLOOKUP(T13,'Données projet'!$A$62:$I$82,9,0)</f>
        <v>18.195</v>
      </c>
      <c r="W13" s="45">
        <f t="array" ref="W13">INDEX(V:V,MIN(IF(ISNUMBER(V13:V209),ROW(V13:V209),"")))</f>
        <v>18.195</v>
      </c>
      <c r="X13" s="46">
        <f>IF(T13&lt;'Données projet'!$A$63,$U$205^T13,IF(T13='Données projet'!$A$63,'Données projet'!$B$63,X12+W13-AD12))</f>
        <v>151.56</v>
      </c>
      <c r="Y13" s="46">
        <f>X13*VLOOKUP('Données projet'!$B$11,Paramètres!$A$1:$J$25,3,0)*VLOOKUP('Données projet'!$B$11,Paramètres!$A$1:$J$25,5,0)</f>
        <v>111.12379199999999</v>
      </c>
      <c r="Z13" s="46">
        <f t="shared" si="14"/>
        <v>29.595601896751784</v>
      </c>
      <c r="AA13" s="52">
        <f t="shared" si="2"/>
        <v>245.0862777035093</v>
      </c>
      <c r="AB13" s="149">
        <f ca="1">AVERAGE(OFFSET($AA$3,'Données projet'!$C$7,0,30,1))</f>
        <v>367.84920904283939</v>
      </c>
      <c r="AC13" s="48">
        <f>IF(ISNA(VLOOKUP(T13,'Données projet'!$A$62:$I$82,3,0)),0,VLOOKUP(T13,'Données projet'!$A$62:$I$82,3,0))</f>
        <v>0</v>
      </c>
      <c r="AD13" s="48">
        <f>IF(ISNA(VLOOKUP(T13,'Données projet'!$A$62:$I$82,4,0)),0,VLOOKUP(T13,'Données projet'!$A$62:$I$82,4,0))</f>
        <v>0</v>
      </c>
      <c r="AE13" s="49">
        <f>IF(ISNA(VLOOKUP(T13,'Données projet'!$A$62:$I$82,5,0)),0%,VLOOKUP(T13,'Données projet'!$A$62:$I$82,5,0)*VLOOKUP('Données projet'!$B$11,Paramètres!$A$1:$J$25,7,0))</f>
        <v>0</v>
      </c>
      <c r="AF13" s="49">
        <f>IF(ISNA(VLOOKUP(T13,'Données projet'!$A$62:$I$82,6,0)),0%,VLOOKUP(T13,'Données projet'!$A$62:$I$82,6,0)*VLOOKUP('Données projet'!$B$11,Paramètres!$A$1:$J$25,7,0))</f>
        <v>0</v>
      </c>
      <c r="AG13" s="49">
        <f>IF(ISNA(VLOOKUP(T13,'Données projet'!$A$62:$I$82,7,0)),0%,VLOOKUP(T13,'Données projet'!$A$62:$I$82,7,0))</f>
        <v>0</v>
      </c>
      <c r="AH13" s="53">
        <f>EXP(-LN(2)/35)*AH12+(1-EXP(-LN(2)/35))/(LN(2)/35)*AD13*AE13*VLOOKUP('Données projet'!$B$11,Paramètres!$A$1:$J$25,3,0)*0.475*44/12</f>
        <v>0</v>
      </c>
      <c r="AI13" s="53">
        <f>EXP(-LN(2)/5)*AI12+(1-EXP(-LN(2)/5))/(LN(2)/5)*Calculateur!AD13*Calculateur!AF13*VLOOKUP('Données projet'!$B$11,Paramètres!$A$1:$J$25,3,0)*0.475*44/12</f>
        <v>0</v>
      </c>
      <c r="AJ13" s="53">
        <f>EXP(-LN(2)/2)*AJ12+(1-EXP(-LN(2)/2))/(LN(2)/2)*AD13*AG13*VLOOKUP('Données projet'!$B$11,Paramètres!$A$1:$J$25,3,0)*0.475*44/12</f>
        <v>0</v>
      </c>
      <c r="AK13" s="53">
        <f t="shared" si="3"/>
        <v>0</v>
      </c>
      <c r="AL13" s="203">
        <f>IF(AL12+1&lt;='Données projet'!$E$13,AL12+1,1)</f>
        <v>1</v>
      </c>
      <c r="AM13" s="182" t="e">
        <f>VLOOKUP(B13,'Données projet'!$A$88:$I$108,2,0)</f>
        <v>#N/A</v>
      </c>
      <c r="AN13" s="182" t="e">
        <f>VLOOKUP(B13,'Données projet'!$A$88:$I$108,9,0)</f>
        <v>#N/A</v>
      </c>
      <c r="AO13" s="182">
        <f t="array" ref="AO13">INDEX(AN:AN,MIN(IF(ISNUMBER(AN13:AN209),ROW(AN13:AN209),"")))</f>
        <v>0</v>
      </c>
      <c r="AP13" s="182">
        <f>IF(B13&lt;'Données projet'!$A$89,$AM$205^B13,IF(B13='Données projet'!$A$89,'Données projet'!$B$89,AP12+AO13-AV12))</f>
        <v>0</v>
      </c>
      <c r="AQ13" s="186" t="e">
        <f>AP13*VLOOKUP('Données projet'!$B$13,Paramètres!$A$1:$J$25,3,0)*VLOOKUP('Données projet'!$B$13,Paramètres!$A$1:$J$25,5,0)</f>
        <v>#N/A</v>
      </c>
      <c r="AR13" s="186" t="e">
        <f t="shared" si="15"/>
        <v>#N/A</v>
      </c>
      <c r="AS13" s="187" t="e">
        <f t="shared" si="4"/>
        <v>#N/A</v>
      </c>
      <c r="AT13" s="185" t="e">
        <f ca="1">AVERAGE(OFFSET($AS$3,'Données projet'!$C$7,0,30,1))</f>
        <v>#N/A</v>
      </c>
      <c r="AU13" s="193">
        <f>IF(ISNA(VLOOKUP(B13,'Données projet'!$A$88:$I$108,3,0)),0,VLOOKUP(B13,'Données projet'!$A$88:$I$108,3,0))</f>
        <v>0</v>
      </c>
      <c r="AV13" s="193">
        <f>IF(ISNA(VLOOKUP(B13,'Données projet'!$A$88:$I$108,4,0)),0,VLOOKUP(B13,'Données projet'!$A$88:$I$108,4,0))</f>
        <v>0</v>
      </c>
      <c r="AW13" s="194">
        <f>IF(ISNA(VLOOKUP(B13,'Données projet'!$A$88:$I$108,5,0)),0%,VLOOKUP(B13,'Données projet'!$A$88:$I$108,5,0)*VLOOKUP('Données projet'!$B$13,Paramètres!$A$1:$J$25,7,0))</f>
        <v>0</v>
      </c>
      <c r="AX13" s="194">
        <f>IF(ISNA(VLOOKUP(B13,'Données projet'!$A$88:$I$108,6,0)),0%,VLOOKUP(B13,'Données projet'!$A$88:$I$108,6,0)*VLOOKUP('Données projet'!$B$13,Paramètres!$A$1:$J$25,7,0))</f>
        <v>0</v>
      </c>
      <c r="AY13" s="194">
        <f>IF(ISNA(VLOOKUP(B13,'Données projet'!$A$88:$I$108,7,0)),0%,VLOOKUP(B13,'Données projet'!$A$88:$I$108,7,0))</f>
        <v>0</v>
      </c>
      <c r="AZ13" s="196">
        <f>EXP(-LN(2)/35)*AZ12+(1-EXP(-LN(2)/35))/(LN(2)/35)*AV13*AW13*VLOOKUP('Données projet'!$B$11,Paramètres!$A$1:$J$25,3,0)*0.475*44/12</f>
        <v>0</v>
      </c>
      <c r="BA13" s="196">
        <f>EXP(-LN(2)/5)*BA12+(1-EXP(-LN(2)/5))/(LN(2)/5)*Calculateur!AV13*Calculateur!AX13*VLOOKUP('Données projet'!$B$11,Paramètres!$A$1:$J$25,3,0)*0.475*44/12</f>
        <v>0</v>
      </c>
      <c r="BB13" s="196">
        <f>EXP(-LN(2)/2)*BB12+(1-EXP(-LN(2)/2))/(LN(2)/2)*AV13*AY13*VLOOKUP('Données projet'!$B$11,Paramètres!$A$1:$J$25,3,0)*0.475*44/12</f>
        <v>0</v>
      </c>
      <c r="BC13" s="197">
        <f t="shared" si="5"/>
        <v>0</v>
      </c>
      <c r="BD13" s="50">
        <f>IF(BD12+1&lt;='Données projet'!$E$16,BD12+1,1)</f>
        <v>1</v>
      </c>
      <c r="BE13" s="45" t="e">
        <f>VLOOKUP(BD13,'Données projet'!$A$114:$I$134,2,0)</f>
        <v>#N/A</v>
      </c>
      <c r="BF13" s="45" t="e">
        <f>VLOOKUP(BD13,'Données projet'!$A$114:$I$134,9,0)</f>
        <v>#N/A</v>
      </c>
      <c r="BG13" s="45">
        <f t="array" ref="BG13">INDEX(BF:BF,MIN(IF(ISNUMBER(BF13:BF209),ROW(BF13:BF209),"")))</f>
        <v>0</v>
      </c>
      <c r="BH13" s="45">
        <f>IF(BD13&lt;'Données projet'!$A$115,$BE$205^BD13,IF(BD13='Données projet'!$A$115,'Données projet'!$B$115,BH12+BG13-BN12))</f>
        <v>0</v>
      </c>
      <c r="BI13" s="50" t="e">
        <f>BH13*VLOOKUP('Données projet'!$B$13,Paramètres!$A$1:$J$25,3,0)*VLOOKUP('Données projet'!$B$13,Paramètres!$A$1:$J$25,5,0)</f>
        <v>#N/A</v>
      </c>
      <c r="BJ13" s="46" t="e">
        <f t="shared" si="16"/>
        <v>#N/A</v>
      </c>
      <c r="BK13" s="52" t="e">
        <f t="shared" si="6"/>
        <v>#N/A</v>
      </c>
      <c r="BL13" s="149" t="e">
        <f ca="1">AVERAGE(OFFSET($BK$3,'Données projet'!$C$7,0,30,1))</f>
        <v>#N/A</v>
      </c>
      <c r="BM13" s="48">
        <f>IF(ISNA(VLOOKUP(BD13,'Données projet'!$A$114:$I$134,3,0)),0,VLOOKUP(BD13,'Données projet'!$A$114:$I$134,3,0))</f>
        <v>0</v>
      </c>
      <c r="BN13" s="48">
        <f>IF(ISNA(VLOOKUP(BD13,'Données projet'!$A$114:$I$134,4,0)),0,VLOOKUP(BD13,'Données projet'!$A$114:$I$134,4,0))</f>
        <v>0</v>
      </c>
      <c r="BO13" s="49">
        <f>IF(ISNA(VLOOKUP(BD13,'Données projet'!$A$114:$I$134,5,0)),0%,VLOOKUP(BD13,'Données projet'!$A$114:$I$134,5,0)*VLOOKUP('Données projet'!$B$13,Paramètres!$A$1:$J$25,7,0))</f>
        <v>0</v>
      </c>
      <c r="BP13" s="49">
        <f>IF(ISNA(VLOOKUP(BD13,'Données projet'!$A$114:$I$134,6,0)),0%,VLOOKUP(BD13,'Données projet'!$A$114:$I$134,6,0)*VLOOKUP('Données projet'!$B$13,Paramètres!$A$1:$J$25,7,0))</f>
        <v>0</v>
      </c>
      <c r="BQ13" s="49">
        <f>IF(ISNA(VLOOKUP(BD13,'Données projet'!$A$114:$I$134,7,0)),0%,VLOOKUP(BD13,'Données projet'!$A$114:$I$134,7,0))</f>
        <v>0</v>
      </c>
      <c r="BR13" s="53" t="e">
        <f>EXP(-LN(2)/35)*BR12+(1-EXP(-LN(2)/35))/(LN(2)/35)*BN13*BO13*VLOOKUP('Données projet'!$B$13,Paramètres!$A$1:$J$25,3,0)*0.475*44/12</f>
        <v>#N/A</v>
      </c>
      <c r="BS13" s="53" t="e">
        <f>EXP(-LN(2)/5)*BS12+(1-EXP(-LN(2)/5))/(LN(2)/5)*Calculateur!BN13*Calculateur!BP13*VLOOKUP('Données projet'!$B$13,Paramètres!$A$1:$J$25,3,0)*0.475*44/12</f>
        <v>#N/A</v>
      </c>
      <c r="BT13" s="53" t="e">
        <f>EXP(-LN(2)/2)*BT12+(1-EXP(-LN(2)/2))/(LN(2)/2)*BN13*BQ13*VLOOKUP('Données projet'!$B$13,Paramètres!$A$1:$J$25,3,0)*0.475*44/12</f>
        <v>#N/A</v>
      </c>
      <c r="BU13" s="54" t="e">
        <f t="shared" si="7"/>
        <v>#N/A</v>
      </c>
      <c r="BV13" s="203">
        <f>IF(BV12+1&lt;='Données projet'!$E$15,BV12+1,1)</f>
        <v>1</v>
      </c>
      <c r="BW13" s="182" t="e">
        <f>VLOOKUP(B13,'Données projet'!$A$140:$I$167,2,0)</f>
        <v>#N/A</v>
      </c>
      <c r="BX13" s="182" t="e">
        <f>VLOOKUP(B13,'Données projet'!$A$140:$I$167,9,0)</f>
        <v>#N/A</v>
      </c>
      <c r="BY13" s="182">
        <f t="array" ref="BY13">INDEX(BX:BX,MIN(IF(ISNUMBER(BX13:BX209),ROW(BX13:BX209),"")))</f>
        <v>0</v>
      </c>
      <c r="BZ13" s="182">
        <f>IF(B13&lt;'Données projet'!$A$141,$BW$205^B13,IF(B13='Données projet'!$A$141,'Données projet'!$B$141,BZ12+BY13-CF12))</f>
        <v>0</v>
      </c>
      <c r="CA13" s="183" t="e">
        <f>BZ13*VLOOKUP('Données projet'!$B$15,Paramètres!$A$1:$J$25,3,0)*VLOOKUP('Données projet'!$B$15,Paramètres!$A$1:$J$25,5,0)</f>
        <v>#N/A</v>
      </c>
      <c r="CB13" s="186" t="e">
        <f t="shared" si="17"/>
        <v>#N/A</v>
      </c>
      <c r="CC13" s="187" t="e">
        <f t="shared" si="8"/>
        <v>#N/A</v>
      </c>
      <c r="CD13" s="185" t="e">
        <f ca="1">AVERAGE(OFFSET($CC$3,'Données projet'!$C$7,0,30,1))</f>
        <v>#N/A</v>
      </c>
      <c r="CE13" s="193">
        <f>IF(ISNA(VLOOKUP(B13,'Données projet'!$A$140:$I$167,3,0)),0,VLOOKUP(B13,'Données projet'!$A$140:$I$167,3,0))</f>
        <v>0</v>
      </c>
      <c r="CF13" s="193">
        <f>IF(ISNA(VLOOKUP(B13,'Données projet'!$A$140:$I$167,4,0)),0,VLOOKUP(B13,'Données projet'!$A$140:$I$167,4,0))</f>
        <v>0</v>
      </c>
      <c r="CG13" s="194">
        <f>IF(ISNA(VLOOKUP(B13,'Données projet'!$A$140:$I$167,5,0)),0%,VLOOKUP(B13,'Données projet'!$A$140:$I$167,5,0)*VLOOKUP('Données projet'!$B$15,Paramètres!$A$1:$J$25,7,0))</f>
        <v>0</v>
      </c>
      <c r="CH13" s="194">
        <f>IF(ISNA(VLOOKUP(B13,'Données projet'!$A$140:$I$167,6,0)),0%,VLOOKUP(B13,'Données projet'!$A$140:$I$167,6,0)*VLOOKUP('Données projet'!$B$15,Paramètres!$A$1:$J$25,7,0))</f>
        <v>0</v>
      </c>
      <c r="CI13" s="194">
        <f>IF(ISNA(VLOOKUP(B13,'Données projet'!$A$140:$I$167,7,0)),0%,VLOOKUP(B13,'Données projet'!$A$140:$I$167,7,0))</f>
        <v>0</v>
      </c>
      <c r="CJ13" s="196">
        <f>EXP(-LN(2)/35)*CJ12+(1-EXP(-LN(2)/35))/(LN(2)/35)*CF13*CG13*VLOOKUP('Données projet'!$B$11,Paramètres!$A$1:$J$25,3,0)*0.475*44/12</f>
        <v>0</v>
      </c>
      <c r="CK13" s="196">
        <f>EXP(-LN(2)/5)*CK12+(1-EXP(-LN(2)/5))/(LN(2)/5)*Calculateur!CF13*Calculateur!CH13*VLOOKUP('Données projet'!$B$11,Paramètres!$A$1:$J$25,3,0)*0.475*44/12</f>
        <v>0</v>
      </c>
      <c r="CL13" s="196">
        <f>EXP(-LN(2)/2)*CL12+(1-EXP(-LN(2)/2))/(LN(2)/2)*CF13*CI13*VLOOKUP('Données projet'!$B$11,Paramètres!$A$1:$J$25,3,0)*0.475*44/12</f>
        <v>0</v>
      </c>
      <c r="CM13" s="197">
        <f t="shared" si="9"/>
        <v>0</v>
      </c>
      <c r="CN13" s="50">
        <f>IF(CN12+1&lt;='Données projet'!$E$16,CN12+1,1)</f>
        <v>1</v>
      </c>
      <c r="CO13" s="45" t="e">
        <f>VLOOKUP(CN13,'Données projet'!$A$173:$I$193,2,0)</f>
        <v>#N/A</v>
      </c>
      <c r="CP13" s="45" t="e">
        <f>VLOOKUP(CN13,'Données projet'!$A$173:$I$193,9,0)</f>
        <v>#N/A</v>
      </c>
      <c r="CQ13" s="45">
        <f t="array" ref="CQ13">INDEX(CP:CP,MIN(IF(ISNUMBER(CP13:CP209),ROW(CP13:CP209),"")))</f>
        <v>0</v>
      </c>
      <c r="CR13" s="45">
        <f>IF(CN13&lt;'Données projet'!$A$174,$CO$205^B13,IF(CN13='Données projet'!$A$174,'Données projet'!$B$174,CR12+CQ13-CX12))</f>
        <v>0</v>
      </c>
      <c r="CS13" s="50" t="e">
        <f>CR13*VLOOKUP('Données projet'!$B$15,Paramètres!$A$1:$J$25,3,0)*VLOOKUP('Données projet'!$B$15,Paramètres!$A$1:$J$25,5,0)</f>
        <v>#N/A</v>
      </c>
      <c r="CT13" s="46" t="e">
        <f t="shared" si="18"/>
        <v>#N/A</v>
      </c>
      <c r="CU13" s="52" t="e">
        <f t="shared" si="10"/>
        <v>#N/A</v>
      </c>
      <c r="CV13" s="149" t="e">
        <f ca="1">AVERAGE(OFFSET($CU$3,'Données projet'!$C$7,0,30,1))</f>
        <v>#N/A</v>
      </c>
      <c r="CW13" s="48">
        <f>IF(ISNA(VLOOKUP(CN13,'Données projet'!$A$173:$I$193,3,0)),0,VLOOKUP(CN13,'Données projet'!$A$173:$I$193,3,0))</f>
        <v>0</v>
      </c>
      <c r="CX13" s="48">
        <f>IF(ISNA(VLOOKUP(CN13,'Données projet'!$A$173:$I$193,4,0)),0,VLOOKUP(CN13,'Données projet'!$A$173:$I$193,4,0))</f>
        <v>0</v>
      </c>
      <c r="CY13" s="49">
        <f>IF(ISNA(VLOOKUP(CN13,'Données projet'!$A$173:$I$193,5,0)),0%,VLOOKUP(CN13,'Données projet'!$A$173:$I$193,5,0)*VLOOKUP('Données projet'!$B$15,Paramètres!$A$1:$J$25,7,0))</f>
        <v>0</v>
      </c>
      <c r="CZ13" s="49">
        <f>IF(ISNA(VLOOKUP(CN13,'Données projet'!$A$173:$I$193,6,0)),0%,VLOOKUP(CN13,'Données projet'!$A$173:$I$193,6,0)*VLOOKUP('Données projet'!$B$15,Paramètres!$A$1:$J$25,7,0))</f>
        <v>0</v>
      </c>
      <c r="DA13" s="49">
        <f>IF(ISNA(VLOOKUP(CN13,'Données projet'!$A$173:$I$193,7,0)),0%,VLOOKUP(CN13,'Données projet'!$A$173:$I$193,7,0))</f>
        <v>0</v>
      </c>
      <c r="DB13" s="53" t="e">
        <f>EXP(-LN(2)/35)*DB12+(1-EXP(-LN(2)/35))/(LN(2)/35)*CX13*CY13*VLOOKUP('Données projet'!$B$15,Paramètres!$A$1:$J$25,3,0)*0.475*44/12</f>
        <v>#N/A</v>
      </c>
      <c r="DC13" s="53" t="e">
        <f>EXP(-LN(2)/5)*DC12+(1-EXP(-LN(2)/5))/(LN(2)/5)*Calculateur!CX13*Calculateur!CZ13*VLOOKUP('Données projet'!$B$15,Paramètres!$A$1:$J$25,3,0)*0.475*44/12</f>
        <v>#N/A</v>
      </c>
      <c r="DD13" s="53" t="e">
        <f>EXP(-LN(2)/2)*DD12+(1-EXP(-LN(2)/2))/(LN(2)/2)*CX13*DA13*VLOOKUP('Données projet'!$B$15,Paramètres!$A$1:$J$25,3,0)*0.475*44/12</f>
        <v>#N/A</v>
      </c>
      <c r="DE13" s="54" t="e">
        <f t="shared" si="11"/>
        <v>#N/A</v>
      </c>
    </row>
    <row r="14" spans="1:109" s="40" customFormat="1" x14ac:dyDescent="0.25">
      <c r="A14" s="208">
        <f t="shared" si="12"/>
        <v>11</v>
      </c>
      <c r="B14" s="200">
        <f>IF(B13+1&lt;='Données projet'!$E$11,B13+1,1)</f>
        <v>11</v>
      </c>
      <c r="C14" s="182" t="e">
        <f>VLOOKUP(B14,'Données projet'!$A$36:$I$56,2,0)</f>
        <v>#N/A</v>
      </c>
      <c r="D14" s="182" t="e">
        <f>VLOOKUP(B14,'Données projet'!$A$36:$I$56,9,0)</f>
        <v>#N/A</v>
      </c>
      <c r="E14" s="182">
        <f t="array" ref="E14">INDEX(D:D,MIN(IF(ISNUMBER(D14:D210),ROW(D14:D210),"")))</f>
        <v>15.77</v>
      </c>
      <c r="F14" s="186">
        <f>IF(B14&lt;'Données projet'!$A$37,$C$205^B14,IF(B14='Données projet'!$A$37,'Données projet'!$B$37,F13+E14-L13))</f>
        <v>160.12</v>
      </c>
      <c r="G14" s="186">
        <f>F14*VLOOKUP('Données projet'!$B$11,Paramètres!$A$1:$J$25,3,0)*VLOOKUP('Données projet'!$B$11,Paramètres!$A$1:$J$25,5,0)</f>
        <v>117.399984</v>
      </c>
      <c r="H14" s="186">
        <f t="shared" si="13"/>
        <v>31.067817332920349</v>
      </c>
      <c r="I14" s="187">
        <f t="shared" si="0"/>
        <v>258.58142065483622</v>
      </c>
      <c r="J14" s="188">
        <f ca="1">AVERAGE(OFFSET($I$3,'Données projet'!$C$7,0,30,1))</f>
        <v>281.50422421872497</v>
      </c>
      <c r="K14" s="193">
        <f>IF(ISNA(VLOOKUP(B14,'Données projet'!$A$36:$I$56,3,0)),0,VLOOKUP(B14,'Données projet'!$A$36:$I$56,3,0))</f>
        <v>0</v>
      </c>
      <c r="L14" s="193">
        <f>IF(ISNA(VLOOKUP(B14,'Données projet'!$A$36:$I$56,4,0)),0,VLOOKUP(B14,'Données projet'!$A$36:$I$56,4,0))</f>
        <v>0</v>
      </c>
      <c r="M14" s="194">
        <f>IF(ISNA(VLOOKUP(B14,'Données projet'!$A$36:$I$56,5,0)),0%,VLOOKUP(B14,'Données projet'!$A$36:$I$56,5,0)*VLOOKUP('Données projet'!$B$11,Paramètres!$A$1:$J$25,7,0))</f>
        <v>0</v>
      </c>
      <c r="N14" s="194">
        <f>IF(ISNA(VLOOKUP(B14,'Données projet'!$A$36:$I$56,6,0)),0%,VLOOKUP(B14,'Données projet'!$A$36:$I$56,6,0)*VLOOKUP('Données projet'!$B$11,Paramètres!$A$1:$J$25,7,0))</f>
        <v>0</v>
      </c>
      <c r="O14" s="194">
        <f>IF(ISNA(VLOOKUP(B14,'Données projet'!$A$36:$I$56,7,0)),0%,VLOOKUP(B14,'Données projet'!$A$36:$I$56,7,0))</f>
        <v>0</v>
      </c>
      <c r="P14" s="196">
        <f>EXP(-LN(2)/35)*P13+(1-EXP(-LN(2)/35))/(LN(2)/35)*L14*M14*VLOOKUP('Données projet'!$B$11,Paramètres!$A$1:$J$25,3,0)*0.475*44/12</f>
        <v>0</v>
      </c>
      <c r="Q14" s="196">
        <f>EXP(-LN(2)/5)*Q13+(1-EXP(-LN(2)/5))/(LN(2)/5)*Calculateur!L14*Calculateur!N14*VLOOKUP('Données projet'!$B$11,Paramètres!$A$1:$J$25,3,0)*0.475*44/12</f>
        <v>0</v>
      </c>
      <c r="R14" s="196">
        <f>EXP(-LN(2)/2)*R13+(1-EXP(-LN(2)/2))/(LN(2)/2)*L14*O14*VLOOKUP('Données projet'!$B$11,Paramètres!$A$1:$J$25,3,0)*0.475*44/12</f>
        <v>0</v>
      </c>
      <c r="S14" s="197">
        <f t="shared" si="1"/>
        <v>0</v>
      </c>
      <c r="T14" s="50">
        <f>IF(T13+1&lt;='Données projet'!$E$12,T13+1,1)</f>
        <v>11</v>
      </c>
      <c r="U14" s="45" t="e">
        <f>VLOOKUP(T14,'Données projet'!$A$62:$I$82,2,0)</f>
        <v>#N/A</v>
      </c>
      <c r="V14" s="45" t="e">
        <f>VLOOKUP(T14,'Données projet'!$A$62:$I$82,9,0)</f>
        <v>#N/A</v>
      </c>
      <c r="W14" s="45">
        <f t="array" ref="W14">INDEX(V:V,MIN(IF(ISNUMBER(V14:V210),ROW(V14:V210),"")))</f>
        <v>14.256250000000001</v>
      </c>
      <c r="X14" s="46">
        <f>IF(T14&lt;'Données projet'!$A$63,$U$205^T14,IF(T14='Données projet'!$A$63,'Données projet'!$B$63,X13+W14-AD13))</f>
        <v>165.81625</v>
      </c>
      <c r="Y14" s="46">
        <f>X14*VLOOKUP('Données projet'!$B$11,Paramètres!$A$1:$J$25,3,0)*VLOOKUP('Données projet'!$B$11,Paramètres!$A$1:$J$25,5,0)</f>
        <v>121.57647449999999</v>
      </c>
      <c r="Z14" s="46">
        <f t="shared" si="14"/>
        <v>32.04240631782482</v>
      </c>
      <c r="AA14" s="52">
        <f t="shared" si="2"/>
        <v>267.55288409104492</v>
      </c>
      <c r="AB14" s="149">
        <f ca="1">AVERAGE(OFFSET($AA$3,'Données projet'!$C$7,0,30,1))</f>
        <v>367.84920904283939</v>
      </c>
      <c r="AC14" s="48">
        <f>IF(ISNA(VLOOKUP(T14,'Données projet'!$A$62:$I$82,3,0)),0,VLOOKUP(T14,'Données projet'!$A$62:$I$82,3,0))</f>
        <v>0</v>
      </c>
      <c r="AD14" s="48">
        <f>IF(ISNA(VLOOKUP(T14,'Données projet'!$A$62:$I$82,4,0)),0,VLOOKUP(T14,'Données projet'!$A$62:$I$82,4,0))</f>
        <v>0</v>
      </c>
      <c r="AE14" s="49">
        <f>IF(ISNA(VLOOKUP(T14,'Données projet'!$A$62:$I$82,5,0)),0%,VLOOKUP(T14,'Données projet'!$A$62:$I$82,5,0)*VLOOKUP('Données projet'!$B$11,Paramètres!$A$1:$J$25,7,0))</f>
        <v>0</v>
      </c>
      <c r="AF14" s="49">
        <f>IF(ISNA(VLOOKUP(T14,'Données projet'!$A$62:$I$82,6,0)),0%,VLOOKUP(T14,'Données projet'!$A$62:$I$82,6,0)*VLOOKUP('Données projet'!$B$11,Paramètres!$A$1:$J$25,7,0))</f>
        <v>0</v>
      </c>
      <c r="AG14" s="49">
        <f>IF(ISNA(VLOOKUP(T14,'Données projet'!$A$62:$I$82,7,0)),0%,VLOOKUP(T14,'Données projet'!$A$62:$I$82,7,0))</f>
        <v>0</v>
      </c>
      <c r="AH14" s="53">
        <f>EXP(-LN(2)/35)*AH13+(1-EXP(-LN(2)/35))/(LN(2)/35)*AD14*AE14*VLOOKUP('Données projet'!$B$11,Paramètres!$A$1:$J$25,3,0)*0.475*44/12</f>
        <v>0</v>
      </c>
      <c r="AI14" s="53">
        <f>EXP(-LN(2)/5)*AI13+(1-EXP(-LN(2)/5))/(LN(2)/5)*Calculateur!AD14*Calculateur!AF14*VLOOKUP('Données projet'!$B$11,Paramètres!$A$1:$J$25,3,0)*0.475*44/12</f>
        <v>0</v>
      </c>
      <c r="AJ14" s="53">
        <f>EXP(-LN(2)/2)*AJ13+(1-EXP(-LN(2)/2))/(LN(2)/2)*AD14*AG14*VLOOKUP('Données projet'!$B$11,Paramètres!$A$1:$J$25,3,0)*0.475*44/12</f>
        <v>0</v>
      </c>
      <c r="AK14" s="53">
        <f t="shared" si="3"/>
        <v>0</v>
      </c>
      <c r="AL14" s="203">
        <f>IF(AL13+1&lt;='Données projet'!$E$13,AL13+1,1)</f>
        <v>1</v>
      </c>
      <c r="AM14" s="182" t="e">
        <f>VLOOKUP(B14,'Données projet'!$A$88:$I$108,2,0)</f>
        <v>#N/A</v>
      </c>
      <c r="AN14" s="182" t="e">
        <f>VLOOKUP(B14,'Données projet'!$A$88:$I$108,9,0)</f>
        <v>#N/A</v>
      </c>
      <c r="AO14" s="182">
        <f t="array" ref="AO14">INDEX(AN:AN,MIN(IF(ISNUMBER(AN14:AN210),ROW(AN14:AN210),"")))</f>
        <v>0</v>
      </c>
      <c r="AP14" s="182">
        <f>IF(B14&lt;'Données projet'!$A$89,$AM$205^B14,IF(B14='Données projet'!$A$89,'Données projet'!$B$89,AP13+AO14-AV13))</f>
        <v>0</v>
      </c>
      <c r="AQ14" s="186" t="e">
        <f>AP14*VLOOKUP('Données projet'!$B$13,Paramètres!$A$1:$J$25,3,0)*VLOOKUP('Données projet'!$B$13,Paramètres!$A$1:$J$25,5,0)</f>
        <v>#N/A</v>
      </c>
      <c r="AR14" s="186" t="e">
        <f t="shared" si="15"/>
        <v>#N/A</v>
      </c>
      <c r="AS14" s="187" t="e">
        <f t="shared" si="4"/>
        <v>#N/A</v>
      </c>
      <c r="AT14" s="185" t="e">
        <f ca="1">AVERAGE(OFFSET($AS$3,'Données projet'!$C$7,0,30,1))</f>
        <v>#N/A</v>
      </c>
      <c r="AU14" s="193">
        <f>IF(ISNA(VLOOKUP(B14,'Données projet'!$A$88:$I$108,3,0)),0,VLOOKUP(B14,'Données projet'!$A$88:$I$108,3,0))</f>
        <v>0</v>
      </c>
      <c r="AV14" s="193">
        <f>IF(ISNA(VLOOKUP(B14,'Données projet'!$A$88:$I$108,4,0)),0,VLOOKUP(B14,'Données projet'!$A$88:$I$108,4,0))</f>
        <v>0</v>
      </c>
      <c r="AW14" s="194">
        <f>IF(ISNA(VLOOKUP(B14,'Données projet'!$A$88:$I$108,5,0)),0%,VLOOKUP(B14,'Données projet'!$A$88:$I$108,5,0)*VLOOKUP('Données projet'!$B$13,Paramètres!$A$1:$J$25,7,0))</f>
        <v>0</v>
      </c>
      <c r="AX14" s="194">
        <f>IF(ISNA(VLOOKUP(B14,'Données projet'!$A$88:$I$108,6,0)),0%,VLOOKUP(B14,'Données projet'!$A$88:$I$108,6,0)*VLOOKUP('Données projet'!$B$13,Paramètres!$A$1:$J$25,7,0))</f>
        <v>0</v>
      </c>
      <c r="AY14" s="194">
        <f>IF(ISNA(VLOOKUP(B14,'Données projet'!$A$88:$I$108,7,0)),0%,VLOOKUP(B14,'Données projet'!$A$88:$I$108,7,0))</f>
        <v>0</v>
      </c>
      <c r="AZ14" s="196">
        <f>EXP(-LN(2)/35)*AZ13+(1-EXP(-LN(2)/35))/(LN(2)/35)*AV14*AW14*VLOOKUP('Données projet'!$B$11,Paramètres!$A$1:$J$25,3,0)*0.475*44/12</f>
        <v>0</v>
      </c>
      <c r="BA14" s="196">
        <f>EXP(-LN(2)/5)*BA13+(1-EXP(-LN(2)/5))/(LN(2)/5)*Calculateur!AV14*Calculateur!AX14*VLOOKUP('Données projet'!$B$11,Paramètres!$A$1:$J$25,3,0)*0.475*44/12</f>
        <v>0</v>
      </c>
      <c r="BB14" s="196">
        <f>EXP(-LN(2)/2)*BB13+(1-EXP(-LN(2)/2))/(LN(2)/2)*AV14*AY14*VLOOKUP('Données projet'!$B$11,Paramètres!$A$1:$J$25,3,0)*0.475*44/12</f>
        <v>0</v>
      </c>
      <c r="BC14" s="197">
        <f t="shared" si="5"/>
        <v>0</v>
      </c>
      <c r="BD14" s="50">
        <f>IF(BD13+1&lt;='Données projet'!$E$16,BD13+1,1)</f>
        <v>1</v>
      </c>
      <c r="BE14" s="45" t="e">
        <f>VLOOKUP(BD14,'Données projet'!$A$114:$I$134,2,0)</f>
        <v>#N/A</v>
      </c>
      <c r="BF14" s="45" t="e">
        <f>VLOOKUP(BD14,'Données projet'!$A$114:$I$134,9,0)</f>
        <v>#N/A</v>
      </c>
      <c r="BG14" s="45">
        <f t="array" ref="BG14">INDEX(BF:BF,MIN(IF(ISNUMBER(BF14:BF210),ROW(BF14:BF210),"")))</f>
        <v>0</v>
      </c>
      <c r="BH14" s="45">
        <f>IF(BD14&lt;'Données projet'!$A$115,$BE$205^BD14,IF(BD14='Données projet'!$A$115,'Données projet'!$B$115,BH13+BG14-BN13))</f>
        <v>0</v>
      </c>
      <c r="BI14" s="50" t="e">
        <f>BH14*VLOOKUP('Données projet'!$B$13,Paramètres!$A$1:$J$25,3,0)*VLOOKUP('Données projet'!$B$13,Paramètres!$A$1:$J$25,5,0)</f>
        <v>#N/A</v>
      </c>
      <c r="BJ14" s="46" t="e">
        <f t="shared" si="16"/>
        <v>#N/A</v>
      </c>
      <c r="BK14" s="52" t="e">
        <f t="shared" si="6"/>
        <v>#N/A</v>
      </c>
      <c r="BL14" s="149" t="e">
        <f ca="1">AVERAGE(OFFSET($BK$3,'Données projet'!$C$7,0,30,1))</f>
        <v>#N/A</v>
      </c>
      <c r="BM14" s="48">
        <f>IF(ISNA(VLOOKUP(BD14,'Données projet'!$A$114:$I$134,3,0)),0,VLOOKUP(BD14,'Données projet'!$A$114:$I$134,3,0))</f>
        <v>0</v>
      </c>
      <c r="BN14" s="48">
        <f>IF(ISNA(VLOOKUP(BD14,'Données projet'!$A$114:$I$134,4,0)),0,VLOOKUP(BD14,'Données projet'!$A$114:$I$134,4,0))</f>
        <v>0</v>
      </c>
      <c r="BO14" s="49">
        <f>IF(ISNA(VLOOKUP(BD14,'Données projet'!$A$114:$I$134,5,0)),0%,VLOOKUP(BD14,'Données projet'!$A$114:$I$134,5,0)*VLOOKUP('Données projet'!$B$13,Paramètres!$A$1:$J$25,7,0))</f>
        <v>0</v>
      </c>
      <c r="BP14" s="49">
        <f>IF(ISNA(VLOOKUP(BD14,'Données projet'!$A$114:$I$134,6,0)),0%,VLOOKUP(BD14,'Données projet'!$A$114:$I$134,6,0)*VLOOKUP('Données projet'!$B$13,Paramètres!$A$1:$J$25,7,0))</f>
        <v>0</v>
      </c>
      <c r="BQ14" s="49">
        <f>IF(ISNA(VLOOKUP(BD14,'Données projet'!$A$114:$I$134,7,0)),0%,VLOOKUP(BD14,'Données projet'!$A$114:$I$134,7,0))</f>
        <v>0</v>
      </c>
      <c r="BR14" s="53" t="e">
        <f>EXP(-LN(2)/35)*BR13+(1-EXP(-LN(2)/35))/(LN(2)/35)*BN14*BO14*VLOOKUP('Données projet'!$B$13,Paramètres!$A$1:$J$25,3,0)*0.475*44/12</f>
        <v>#N/A</v>
      </c>
      <c r="BS14" s="53" t="e">
        <f>EXP(-LN(2)/5)*BS13+(1-EXP(-LN(2)/5))/(LN(2)/5)*Calculateur!BN14*Calculateur!BP14*VLOOKUP('Données projet'!$B$13,Paramètres!$A$1:$J$25,3,0)*0.475*44/12</f>
        <v>#N/A</v>
      </c>
      <c r="BT14" s="53" t="e">
        <f>EXP(-LN(2)/2)*BT13+(1-EXP(-LN(2)/2))/(LN(2)/2)*BN14*BQ14*VLOOKUP('Données projet'!$B$13,Paramètres!$A$1:$J$25,3,0)*0.475*44/12</f>
        <v>#N/A</v>
      </c>
      <c r="BU14" s="54" t="e">
        <f t="shared" si="7"/>
        <v>#N/A</v>
      </c>
      <c r="BV14" s="203">
        <f>IF(BV13+1&lt;='Données projet'!$E$15,BV13+1,1)</f>
        <v>1</v>
      </c>
      <c r="BW14" s="182" t="e">
        <f>VLOOKUP(B14,'Données projet'!$A$140:$I$167,2,0)</f>
        <v>#N/A</v>
      </c>
      <c r="BX14" s="182" t="e">
        <f>VLOOKUP(B14,'Données projet'!$A$140:$I$167,9,0)</f>
        <v>#N/A</v>
      </c>
      <c r="BY14" s="182">
        <f t="array" ref="BY14">INDEX(BX:BX,MIN(IF(ISNUMBER(BX14:BX210),ROW(BX14:BX210),"")))</f>
        <v>0</v>
      </c>
      <c r="BZ14" s="182">
        <f>IF(B14&lt;'Données projet'!$A$141,$BW$205^B14,IF(B14='Données projet'!$A$141,'Données projet'!$B$141,BZ13+BY14-CF13))</f>
        <v>0</v>
      </c>
      <c r="CA14" s="183" t="e">
        <f>BZ14*VLOOKUP('Données projet'!$B$15,Paramètres!$A$1:$J$25,3,0)*VLOOKUP('Données projet'!$B$15,Paramètres!$A$1:$J$25,5,0)</f>
        <v>#N/A</v>
      </c>
      <c r="CB14" s="186" t="e">
        <f t="shared" si="17"/>
        <v>#N/A</v>
      </c>
      <c r="CC14" s="187" t="e">
        <f t="shared" si="8"/>
        <v>#N/A</v>
      </c>
      <c r="CD14" s="185" t="e">
        <f ca="1">AVERAGE(OFFSET($CC$3,'Données projet'!$C$7,0,30,1))</f>
        <v>#N/A</v>
      </c>
      <c r="CE14" s="193">
        <f>IF(ISNA(VLOOKUP(B14,'Données projet'!$A$140:$I$167,3,0)),0,VLOOKUP(B14,'Données projet'!$A$140:$I$167,3,0))</f>
        <v>0</v>
      </c>
      <c r="CF14" s="193">
        <f>IF(ISNA(VLOOKUP(B14,'Données projet'!$A$140:$I$167,4,0)),0,VLOOKUP(B14,'Données projet'!$A$140:$I$167,4,0))</f>
        <v>0</v>
      </c>
      <c r="CG14" s="194">
        <f>IF(ISNA(VLOOKUP(B14,'Données projet'!$A$140:$I$167,5,0)),0%,VLOOKUP(B14,'Données projet'!$A$140:$I$167,5,0)*VLOOKUP('Données projet'!$B$15,Paramètres!$A$1:$J$25,7,0))</f>
        <v>0</v>
      </c>
      <c r="CH14" s="194">
        <f>IF(ISNA(VLOOKUP(B14,'Données projet'!$A$140:$I$167,6,0)),0%,VLOOKUP(B14,'Données projet'!$A$140:$I$167,6,0)*VLOOKUP('Données projet'!$B$15,Paramètres!$A$1:$J$25,7,0))</f>
        <v>0</v>
      </c>
      <c r="CI14" s="194">
        <f>IF(ISNA(VLOOKUP(B14,'Données projet'!$A$140:$I$167,7,0)),0%,VLOOKUP(B14,'Données projet'!$A$140:$I$167,7,0))</f>
        <v>0</v>
      </c>
      <c r="CJ14" s="196">
        <f>EXP(-LN(2)/35)*CJ13+(1-EXP(-LN(2)/35))/(LN(2)/35)*CF14*CG14*VLOOKUP('Données projet'!$B$11,Paramètres!$A$1:$J$25,3,0)*0.475*44/12</f>
        <v>0</v>
      </c>
      <c r="CK14" s="196">
        <f>EXP(-LN(2)/5)*CK13+(1-EXP(-LN(2)/5))/(LN(2)/5)*Calculateur!CF14*Calculateur!CH14*VLOOKUP('Données projet'!$B$11,Paramètres!$A$1:$J$25,3,0)*0.475*44/12</f>
        <v>0</v>
      </c>
      <c r="CL14" s="196">
        <f>EXP(-LN(2)/2)*CL13+(1-EXP(-LN(2)/2))/(LN(2)/2)*CF14*CI14*VLOOKUP('Données projet'!$B$11,Paramètres!$A$1:$J$25,3,0)*0.475*44/12</f>
        <v>0</v>
      </c>
      <c r="CM14" s="197">
        <f t="shared" si="9"/>
        <v>0</v>
      </c>
      <c r="CN14" s="50">
        <f>IF(CN13+1&lt;='Données projet'!$E$16,CN13+1,1)</f>
        <v>1</v>
      </c>
      <c r="CO14" s="45" t="e">
        <f>VLOOKUP(CN14,'Données projet'!$A$173:$I$193,2,0)</f>
        <v>#N/A</v>
      </c>
      <c r="CP14" s="45" t="e">
        <f>VLOOKUP(CN14,'Données projet'!$A$173:$I$193,9,0)</f>
        <v>#N/A</v>
      </c>
      <c r="CQ14" s="45">
        <f t="array" ref="CQ14">INDEX(CP:CP,MIN(IF(ISNUMBER(CP14:CP210),ROW(CP14:CP210),"")))</f>
        <v>0</v>
      </c>
      <c r="CR14" s="45">
        <f>IF(CN14&lt;'Données projet'!$A$174,$CO$205^B14,IF(CN14='Données projet'!$A$174,'Données projet'!$B$174,CR13+CQ14-CX13))</f>
        <v>0</v>
      </c>
      <c r="CS14" s="50" t="e">
        <f>CR14*VLOOKUP('Données projet'!$B$15,Paramètres!$A$1:$J$25,3,0)*VLOOKUP('Données projet'!$B$15,Paramètres!$A$1:$J$25,5,0)</f>
        <v>#N/A</v>
      </c>
      <c r="CT14" s="46" t="e">
        <f t="shared" si="18"/>
        <v>#N/A</v>
      </c>
      <c r="CU14" s="52" t="e">
        <f t="shared" si="10"/>
        <v>#N/A</v>
      </c>
      <c r="CV14" s="149" t="e">
        <f ca="1">AVERAGE(OFFSET($CU$3,'Données projet'!$C$7,0,30,1))</f>
        <v>#N/A</v>
      </c>
      <c r="CW14" s="48">
        <f>IF(ISNA(VLOOKUP(CN14,'Données projet'!$A$173:$I$193,3,0)),0,VLOOKUP(CN14,'Données projet'!$A$173:$I$193,3,0))</f>
        <v>0</v>
      </c>
      <c r="CX14" s="48">
        <f>IF(ISNA(VLOOKUP(CN14,'Données projet'!$A$173:$I$193,4,0)),0,VLOOKUP(CN14,'Données projet'!$A$173:$I$193,4,0))</f>
        <v>0</v>
      </c>
      <c r="CY14" s="49">
        <f>IF(ISNA(VLOOKUP(CN14,'Données projet'!$A$173:$I$193,5,0)),0%,VLOOKUP(CN14,'Données projet'!$A$173:$I$193,5,0)*VLOOKUP('Données projet'!$B$15,Paramètres!$A$1:$J$25,7,0))</f>
        <v>0</v>
      </c>
      <c r="CZ14" s="49">
        <f>IF(ISNA(VLOOKUP(CN14,'Données projet'!$A$173:$I$193,6,0)),0%,VLOOKUP(CN14,'Données projet'!$A$173:$I$193,6,0)*VLOOKUP('Données projet'!$B$15,Paramètres!$A$1:$J$25,7,0))</f>
        <v>0</v>
      </c>
      <c r="DA14" s="49">
        <f>IF(ISNA(VLOOKUP(CN14,'Données projet'!$A$173:$I$193,7,0)),0%,VLOOKUP(CN14,'Données projet'!$A$173:$I$193,7,0))</f>
        <v>0</v>
      </c>
      <c r="DB14" s="53" t="e">
        <f>EXP(-LN(2)/35)*DB13+(1-EXP(-LN(2)/35))/(LN(2)/35)*CX14*CY14*VLOOKUP('Données projet'!$B$15,Paramètres!$A$1:$J$25,3,0)*0.475*44/12</f>
        <v>#N/A</v>
      </c>
      <c r="DC14" s="53" t="e">
        <f>EXP(-LN(2)/5)*DC13+(1-EXP(-LN(2)/5))/(LN(2)/5)*Calculateur!CX14*Calculateur!CZ14*VLOOKUP('Données projet'!$B$15,Paramètres!$A$1:$J$25,3,0)*0.475*44/12</f>
        <v>#N/A</v>
      </c>
      <c r="DD14" s="53" t="e">
        <f>EXP(-LN(2)/2)*DD13+(1-EXP(-LN(2)/2))/(LN(2)/2)*CX14*DA14*VLOOKUP('Données projet'!$B$15,Paramètres!$A$1:$J$25,3,0)*0.475*44/12</f>
        <v>#N/A</v>
      </c>
      <c r="DE14" s="54" t="e">
        <f t="shared" si="11"/>
        <v>#N/A</v>
      </c>
    </row>
    <row r="15" spans="1:109" s="40" customFormat="1" x14ac:dyDescent="0.25">
      <c r="A15" s="208">
        <f t="shared" si="12"/>
        <v>12</v>
      </c>
      <c r="B15" s="200">
        <f>IF(B14+1&lt;='Données projet'!$E$11,B14+1,1)</f>
        <v>12</v>
      </c>
      <c r="C15" s="182" t="e">
        <f>VLOOKUP(B15,'Données projet'!$A$36:$I$56,2,0)</f>
        <v>#N/A</v>
      </c>
      <c r="D15" s="182" t="e">
        <f>VLOOKUP(B15,'Données projet'!$A$36:$I$56,9,0)</f>
        <v>#N/A</v>
      </c>
      <c r="E15" s="182">
        <f t="array" ref="E15">INDEX(D:D,MIN(IF(ISNUMBER(D15:D211),ROW(D15:D211),"")))</f>
        <v>15.77</v>
      </c>
      <c r="F15" s="186">
        <f>IF(B15&lt;'Données projet'!$A$37,$C$205^B15,IF(B15='Données projet'!$A$37,'Données projet'!$B$37,F14+E15-L14))</f>
        <v>175.89000000000001</v>
      </c>
      <c r="G15" s="186">
        <f>F15*VLOOKUP('Données projet'!$B$11,Paramètres!$A$1:$J$25,3,0)*VLOOKUP('Données projet'!$B$11,Paramètres!$A$1:$J$25,5,0)</f>
        <v>128.962548</v>
      </c>
      <c r="H15" s="186">
        <f t="shared" si="13"/>
        <v>33.756522961065308</v>
      </c>
      <c r="I15" s="187">
        <f t="shared" si="0"/>
        <v>283.40238192385544</v>
      </c>
      <c r="J15" s="188">
        <f ca="1">AVERAGE(OFFSET($I$3,'Données projet'!$C$7,0,30,1))</f>
        <v>281.50422421872497</v>
      </c>
      <c r="K15" s="193">
        <f>IF(ISNA(VLOOKUP(B15,'Données projet'!$A$36:$I$56,3,0)),0,VLOOKUP(B15,'Données projet'!$A$36:$I$56,3,0))</f>
        <v>0</v>
      </c>
      <c r="L15" s="193">
        <f>IF(ISNA(VLOOKUP(B15,'Données projet'!$A$36:$I$56,4,0)),0,VLOOKUP(B15,'Données projet'!$A$36:$I$56,4,0))</f>
        <v>0</v>
      </c>
      <c r="M15" s="194">
        <f>IF(ISNA(VLOOKUP(B15,'Données projet'!$A$36:$I$56,5,0)),0%,VLOOKUP(B15,'Données projet'!$A$36:$I$56,5,0)*VLOOKUP('Données projet'!$B$11,Paramètres!$A$1:$J$25,7,0))</f>
        <v>0</v>
      </c>
      <c r="N15" s="194">
        <f>IF(ISNA(VLOOKUP(B15,'Données projet'!$A$36:$I$56,6,0)),0%,VLOOKUP(B15,'Données projet'!$A$36:$I$56,6,0)*VLOOKUP('Données projet'!$B$11,Paramètres!$A$1:$J$25,7,0))</f>
        <v>0</v>
      </c>
      <c r="O15" s="194">
        <f>IF(ISNA(VLOOKUP(B15,'Données projet'!$A$36:$I$56,7,0)),0%,VLOOKUP(B15,'Données projet'!$A$36:$I$56,7,0))</f>
        <v>0</v>
      </c>
      <c r="P15" s="196">
        <f>EXP(-LN(2)/35)*P14+(1-EXP(-LN(2)/35))/(LN(2)/35)*L15*M15*VLOOKUP('Données projet'!$B$11,Paramètres!$A$1:$J$25,3,0)*0.475*44/12</f>
        <v>0</v>
      </c>
      <c r="Q15" s="196">
        <f>EXP(-LN(2)/5)*Q14+(1-EXP(-LN(2)/5))/(LN(2)/5)*Calculateur!L15*Calculateur!N15*VLOOKUP('Données projet'!$B$11,Paramètres!$A$1:$J$25,3,0)*0.475*44/12</f>
        <v>0</v>
      </c>
      <c r="R15" s="196">
        <f>EXP(-LN(2)/2)*R14+(1-EXP(-LN(2)/2))/(LN(2)/2)*L15*O15*VLOOKUP('Données projet'!$B$11,Paramètres!$A$1:$J$25,3,0)*0.475*44/12</f>
        <v>0</v>
      </c>
      <c r="S15" s="197">
        <f t="shared" si="1"/>
        <v>0</v>
      </c>
      <c r="T15" s="50">
        <f>IF(T14+1&lt;='Données projet'!$E$12,T14+1,1)</f>
        <v>12</v>
      </c>
      <c r="U15" s="45" t="e">
        <f>VLOOKUP(T15,'Données projet'!$A$62:$I$82,2,0)</f>
        <v>#N/A</v>
      </c>
      <c r="V15" s="45" t="e">
        <f>VLOOKUP(T15,'Données projet'!$A$62:$I$82,9,0)</f>
        <v>#N/A</v>
      </c>
      <c r="W15" s="45">
        <f t="array" ref="W15">INDEX(V:V,MIN(IF(ISNUMBER(V15:V211),ROW(V15:V211),"")))</f>
        <v>14.256250000000001</v>
      </c>
      <c r="X15" s="46">
        <f>IF(T15&lt;'Données projet'!$A$63,$U$205^T15,IF(T15='Données projet'!$A$63,'Données projet'!$B$63,X14+W15-AD14))</f>
        <v>180.07249999999999</v>
      </c>
      <c r="Y15" s="46">
        <f>X15*VLOOKUP('Données projet'!$B$11,Paramètres!$A$1:$J$25,3,0)*VLOOKUP('Données projet'!$B$11,Paramètres!$A$1:$J$25,5,0)</f>
        <v>132.029157</v>
      </c>
      <c r="Z15" s="46">
        <f t="shared" si="14"/>
        <v>34.464814444317632</v>
      </c>
      <c r="AA15" s="52">
        <f t="shared" si="2"/>
        <v>289.97700026551985</v>
      </c>
      <c r="AB15" s="149">
        <f ca="1">AVERAGE(OFFSET($AA$3,'Données projet'!$C$7,0,30,1))</f>
        <v>367.84920904283939</v>
      </c>
      <c r="AC15" s="48">
        <f>IF(ISNA(VLOOKUP(T15,'Données projet'!$A$62:$I$82,3,0)),0,VLOOKUP(T15,'Données projet'!$A$62:$I$82,3,0))</f>
        <v>0</v>
      </c>
      <c r="AD15" s="48">
        <f>IF(ISNA(VLOOKUP(T15,'Données projet'!$A$62:$I$82,4,0)),0,VLOOKUP(T15,'Données projet'!$A$62:$I$82,4,0))</f>
        <v>0</v>
      </c>
      <c r="AE15" s="49">
        <f>IF(ISNA(VLOOKUP(T15,'Données projet'!$A$62:$I$82,5,0)),0%,VLOOKUP(T15,'Données projet'!$A$62:$I$82,5,0)*VLOOKUP('Données projet'!$B$11,Paramètres!$A$1:$J$25,7,0))</f>
        <v>0</v>
      </c>
      <c r="AF15" s="49">
        <f>IF(ISNA(VLOOKUP(T15,'Données projet'!$A$62:$I$82,6,0)),0%,VLOOKUP(T15,'Données projet'!$A$62:$I$82,6,0)*VLOOKUP('Données projet'!$B$11,Paramètres!$A$1:$J$25,7,0))</f>
        <v>0</v>
      </c>
      <c r="AG15" s="49">
        <f>IF(ISNA(VLOOKUP(T15,'Données projet'!$A$62:$I$82,7,0)),0%,VLOOKUP(T15,'Données projet'!$A$62:$I$82,7,0))</f>
        <v>0</v>
      </c>
      <c r="AH15" s="53">
        <f>EXP(-LN(2)/35)*AH14+(1-EXP(-LN(2)/35))/(LN(2)/35)*AD15*AE15*VLOOKUP('Données projet'!$B$11,Paramètres!$A$1:$J$25,3,0)*0.475*44/12</f>
        <v>0</v>
      </c>
      <c r="AI15" s="53">
        <f>EXP(-LN(2)/5)*AI14+(1-EXP(-LN(2)/5))/(LN(2)/5)*Calculateur!AD15*Calculateur!AF15*VLOOKUP('Données projet'!$B$11,Paramètres!$A$1:$J$25,3,0)*0.475*44/12</f>
        <v>0</v>
      </c>
      <c r="AJ15" s="53">
        <f>EXP(-LN(2)/2)*AJ14+(1-EXP(-LN(2)/2))/(LN(2)/2)*AD15*AG15*VLOOKUP('Données projet'!$B$11,Paramètres!$A$1:$J$25,3,0)*0.475*44/12</f>
        <v>0</v>
      </c>
      <c r="AK15" s="53">
        <f t="shared" si="3"/>
        <v>0</v>
      </c>
      <c r="AL15" s="203">
        <f>IF(AL14+1&lt;='Données projet'!$E$13,AL14+1,1)</f>
        <v>1</v>
      </c>
      <c r="AM15" s="182" t="e">
        <f>VLOOKUP(B15,'Données projet'!$A$88:$I$108,2,0)</f>
        <v>#N/A</v>
      </c>
      <c r="AN15" s="182" t="e">
        <f>VLOOKUP(B15,'Données projet'!$A$88:$I$108,9,0)</f>
        <v>#N/A</v>
      </c>
      <c r="AO15" s="182">
        <f t="array" ref="AO15">INDEX(AN:AN,MIN(IF(ISNUMBER(AN15:AN211),ROW(AN15:AN211),"")))</f>
        <v>0</v>
      </c>
      <c r="AP15" s="182">
        <f>IF(B15&lt;'Données projet'!$A$89,$AM$205^B15,IF(B15='Données projet'!$A$89,'Données projet'!$B$89,AP14+AO15-AV14))</f>
        <v>0</v>
      </c>
      <c r="AQ15" s="186" t="e">
        <f>AP15*VLOOKUP('Données projet'!$B$13,Paramètres!$A$1:$J$25,3,0)*VLOOKUP('Données projet'!$B$13,Paramètres!$A$1:$J$25,5,0)</f>
        <v>#N/A</v>
      </c>
      <c r="AR15" s="186" t="e">
        <f t="shared" si="15"/>
        <v>#N/A</v>
      </c>
      <c r="AS15" s="187" t="e">
        <f t="shared" si="4"/>
        <v>#N/A</v>
      </c>
      <c r="AT15" s="185" t="e">
        <f ca="1">AVERAGE(OFFSET($AS$3,'Données projet'!$C$7,0,30,1))</f>
        <v>#N/A</v>
      </c>
      <c r="AU15" s="193">
        <f>IF(ISNA(VLOOKUP(B15,'Données projet'!$A$88:$I$108,3,0)),0,VLOOKUP(B15,'Données projet'!$A$88:$I$108,3,0))</f>
        <v>0</v>
      </c>
      <c r="AV15" s="193">
        <f>IF(ISNA(VLOOKUP(B15,'Données projet'!$A$88:$I$108,4,0)),0,VLOOKUP(B15,'Données projet'!$A$88:$I$108,4,0))</f>
        <v>0</v>
      </c>
      <c r="AW15" s="194">
        <f>IF(ISNA(VLOOKUP(B15,'Données projet'!$A$88:$I$108,5,0)),0%,VLOOKUP(B15,'Données projet'!$A$88:$I$108,5,0)*VLOOKUP('Données projet'!$B$13,Paramètres!$A$1:$J$25,7,0))</f>
        <v>0</v>
      </c>
      <c r="AX15" s="194">
        <f>IF(ISNA(VLOOKUP(B15,'Données projet'!$A$88:$I$108,6,0)),0%,VLOOKUP(B15,'Données projet'!$A$88:$I$108,6,0)*VLOOKUP('Données projet'!$B$13,Paramètres!$A$1:$J$25,7,0))</f>
        <v>0</v>
      </c>
      <c r="AY15" s="194">
        <f>IF(ISNA(VLOOKUP(B15,'Données projet'!$A$88:$I$108,7,0)),0%,VLOOKUP(B15,'Données projet'!$A$88:$I$108,7,0))</f>
        <v>0</v>
      </c>
      <c r="AZ15" s="196">
        <f>EXP(-LN(2)/35)*AZ14+(1-EXP(-LN(2)/35))/(LN(2)/35)*AV15*AW15*VLOOKUP('Données projet'!$B$11,Paramètres!$A$1:$J$25,3,0)*0.475*44/12</f>
        <v>0</v>
      </c>
      <c r="BA15" s="196">
        <f>EXP(-LN(2)/5)*BA14+(1-EXP(-LN(2)/5))/(LN(2)/5)*Calculateur!AV15*Calculateur!AX15*VLOOKUP('Données projet'!$B$11,Paramètres!$A$1:$J$25,3,0)*0.475*44/12</f>
        <v>0</v>
      </c>
      <c r="BB15" s="196">
        <f>EXP(-LN(2)/2)*BB14+(1-EXP(-LN(2)/2))/(LN(2)/2)*AV15*AY15*VLOOKUP('Données projet'!$B$11,Paramètres!$A$1:$J$25,3,0)*0.475*44/12</f>
        <v>0</v>
      </c>
      <c r="BC15" s="197">
        <f t="shared" si="5"/>
        <v>0</v>
      </c>
      <c r="BD15" s="50">
        <f>IF(BD14+1&lt;='Données projet'!$E$16,BD14+1,1)</f>
        <v>1</v>
      </c>
      <c r="BE15" s="45" t="e">
        <f>VLOOKUP(BD15,'Données projet'!$A$114:$I$134,2,0)</f>
        <v>#N/A</v>
      </c>
      <c r="BF15" s="45" t="e">
        <f>VLOOKUP(BD15,'Données projet'!$A$114:$I$134,9,0)</f>
        <v>#N/A</v>
      </c>
      <c r="BG15" s="45">
        <f t="array" ref="BG15">INDEX(BF:BF,MIN(IF(ISNUMBER(BF15:BF211),ROW(BF15:BF211),"")))</f>
        <v>0</v>
      </c>
      <c r="BH15" s="45">
        <f>IF(BD15&lt;'Données projet'!$A$115,$BE$205^BD15,IF(BD15='Données projet'!$A$115,'Données projet'!$B$115,BH14+BG15-BN14))</f>
        <v>0</v>
      </c>
      <c r="BI15" s="50" t="e">
        <f>BH15*VLOOKUP('Données projet'!$B$13,Paramètres!$A$1:$J$25,3,0)*VLOOKUP('Données projet'!$B$13,Paramètres!$A$1:$J$25,5,0)</f>
        <v>#N/A</v>
      </c>
      <c r="BJ15" s="46" t="e">
        <f t="shared" si="16"/>
        <v>#N/A</v>
      </c>
      <c r="BK15" s="52" t="e">
        <f t="shared" si="6"/>
        <v>#N/A</v>
      </c>
      <c r="BL15" s="149" t="e">
        <f ca="1">AVERAGE(OFFSET($BK$3,'Données projet'!$C$7,0,30,1))</f>
        <v>#N/A</v>
      </c>
      <c r="BM15" s="48">
        <f>IF(ISNA(VLOOKUP(BD15,'Données projet'!$A$114:$I$134,3,0)),0,VLOOKUP(BD15,'Données projet'!$A$114:$I$134,3,0))</f>
        <v>0</v>
      </c>
      <c r="BN15" s="48">
        <f>IF(ISNA(VLOOKUP(BD15,'Données projet'!$A$114:$I$134,4,0)),0,VLOOKUP(BD15,'Données projet'!$A$114:$I$134,4,0))</f>
        <v>0</v>
      </c>
      <c r="BO15" s="49">
        <f>IF(ISNA(VLOOKUP(BD15,'Données projet'!$A$114:$I$134,5,0)),0%,VLOOKUP(BD15,'Données projet'!$A$114:$I$134,5,0)*VLOOKUP('Données projet'!$B$13,Paramètres!$A$1:$J$25,7,0))</f>
        <v>0</v>
      </c>
      <c r="BP15" s="49">
        <f>IF(ISNA(VLOOKUP(BD15,'Données projet'!$A$114:$I$134,6,0)),0%,VLOOKUP(BD15,'Données projet'!$A$114:$I$134,6,0)*VLOOKUP('Données projet'!$B$13,Paramètres!$A$1:$J$25,7,0))</f>
        <v>0</v>
      </c>
      <c r="BQ15" s="49">
        <f>IF(ISNA(VLOOKUP(BD15,'Données projet'!$A$114:$I$134,7,0)),0%,VLOOKUP(BD15,'Données projet'!$A$114:$I$134,7,0))</f>
        <v>0</v>
      </c>
      <c r="BR15" s="53" t="e">
        <f>EXP(-LN(2)/35)*BR14+(1-EXP(-LN(2)/35))/(LN(2)/35)*BN15*BO15*VLOOKUP('Données projet'!$B$13,Paramètres!$A$1:$J$25,3,0)*0.475*44/12</f>
        <v>#N/A</v>
      </c>
      <c r="BS15" s="53" t="e">
        <f>EXP(-LN(2)/5)*BS14+(1-EXP(-LN(2)/5))/(LN(2)/5)*Calculateur!BN15*Calculateur!BP15*VLOOKUP('Données projet'!$B$13,Paramètres!$A$1:$J$25,3,0)*0.475*44/12</f>
        <v>#N/A</v>
      </c>
      <c r="BT15" s="53" t="e">
        <f>EXP(-LN(2)/2)*BT14+(1-EXP(-LN(2)/2))/(LN(2)/2)*BN15*BQ15*VLOOKUP('Données projet'!$B$13,Paramètres!$A$1:$J$25,3,0)*0.475*44/12</f>
        <v>#N/A</v>
      </c>
      <c r="BU15" s="54" t="e">
        <f t="shared" si="7"/>
        <v>#N/A</v>
      </c>
      <c r="BV15" s="203">
        <f>IF(BV14+1&lt;='Données projet'!$E$15,BV14+1,1)</f>
        <v>1</v>
      </c>
      <c r="BW15" s="182" t="e">
        <f>VLOOKUP(B15,'Données projet'!$A$140:$I$167,2,0)</f>
        <v>#N/A</v>
      </c>
      <c r="BX15" s="182" t="e">
        <f>VLOOKUP(B15,'Données projet'!$A$140:$I$167,9,0)</f>
        <v>#N/A</v>
      </c>
      <c r="BY15" s="182">
        <f t="array" ref="BY15">INDEX(BX:BX,MIN(IF(ISNUMBER(BX15:BX211),ROW(BX15:BX211),"")))</f>
        <v>0</v>
      </c>
      <c r="BZ15" s="182">
        <f>IF(B15&lt;'Données projet'!$A$141,$BW$205^B15,IF(B15='Données projet'!$A$141,'Données projet'!$B$141,BZ14+BY15-CF14))</f>
        <v>0</v>
      </c>
      <c r="CA15" s="183" t="e">
        <f>BZ15*VLOOKUP('Données projet'!$B$15,Paramètres!$A$1:$J$25,3,0)*VLOOKUP('Données projet'!$B$15,Paramètres!$A$1:$J$25,5,0)</f>
        <v>#N/A</v>
      </c>
      <c r="CB15" s="186" t="e">
        <f t="shared" si="17"/>
        <v>#N/A</v>
      </c>
      <c r="CC15" s="187" t="e">
        <f t="shared" si="8"/>
        <v>#N/A</v>
      </c>
      <c r="CD15" s="185" t="e">
        <f ca="1">AVERAGE(OFFSET($CC$3,'Données projet'!$C$7,0,30,1))</f>
        <v>#N/A</v>
      </c>
      <c r="CE15" s="193">
        <f>IF(ISNA(VLOOKUP(B15,'Données projet'!$A$140:$I$167,3,0)),0,VLOOKUP(B15,'Données projet'!$A$140:$I$167,3,0))</f>
        <v>0</v>
      </c>
      <c r="CF15" s="193">
        <f>IF(ISNA(VLOOKUP(B15,'Données projet'!$A$140:$I$167,4,0)),0,VLOOKUP(B15,'Données projet'!$A$140:$I$167,4,0))</f>
        <v>0</v>
      </c>
      <c r="CG15" s="194">
        <f>IF(ISNA(VLOOKUP(B15,'Données projet'!$A$140:$I$167,5,0)),0%,VLOOKUP(B15,'Données projet'!$A$140:$I$167,5,0)*VLOOKUP('Données projet'!$B$15,Paramètres!$A$1:$J$25,7,0))</f>
        <v>0</v>
      </c>
      <c r="CH15" s="194">
        <f>IF(ISNA(VLOOKUP(B15,'Données projet'!$A$140:$I$167,6,0)),0%,VLOOKUP(B15,'Données projet'!$A$140:$I$167,6,0)*VLOOKUP('Données projet'!$B$15,Paramètres!$A$1:$J$25,7,0))</f>
        <v>0</v>
      </c>
      <c r="CI15" s="194">
        <f>IF(ISNA(VLOOKUP(B15,'Données projet'!$A$140:$I$167,7,0)),0%,VLOOKUP(B15,'Données projet'!$A$140:$I$167,7,0))</f>
        <v>0</v>
      </c>
      <c r="CJ15" s="196">
        <f>EXP(-LN(2)/35)*CJ14+(1-EXP(-LN(2)/35))/(LN(2)/35)*CF15*CG15*VLOOKUP('Données projet'!$B$11,Paramètres!$A$1:$J$25,3,0)*0.475*44/12</f>
        <v>0</v>
      </c>
      <c r="CK15" s="196">
        <f>EXP(-LN(2)/5)*CK14+(1-EXP(-LN(2)/5))/(LN(2)/5)*Calculateur!CF15*Calculateur!CH15*VLOOKUP('Données projet'!$B$11,Paramètres!$A$1:$J$25,3,0)*0.475*44/12</f>
        <v>0</v>
      </c>
      <c r="CL15" s="196">
        <f>EXP(-LN(2)/2)*CL14+(1-EXP(-LN(2)/2))/(LN(2)/2)*CF15*CI15*VLOOKUP('Données projet'!$B$11,Paramètres!$A$1:$J$25,3,0)*0.475*44/12</f>
        <v>0</v>
      </c>
      <c r="CM15" s="197">
        <f t="shared" si="9"/>
        <v>0</v>
      </c>
      <c r="CN15" s="50">
        <f>IF(CN14+1&lt;='Données projet'!$E$16,CN14+1,1)</f>
        <v>1</v>
      </c>
      <c r="CO15" s="45" t="e">
        <f>VLOOKUP(CN15,'Données projet'!$A$173:$I$193,2,0)</f>
        <v>#N/A</v>
      </c>
      <c r="CP15" s="45" t="e">
        <f>VLOOKUP(CN15,'Données projet'!$A$173:$I$193,9,0)</f>
        <v>#N/A</v>
      </c>
      <c r="CQ15" s="45">
        <f t="array" ref="CQ15">INDEX(CP:CP,MIN(IF(ISNUMBER(CP15:CP211),ROW(CP15:CP211),"")))</f>
        <v>0</v>
      </c>
      <c r="CR15" s="45">
        <f>IF(CN15&lt;'Données projet'!$A$174,$CO$205^B15,IF(CN15='Données projet'!$A$174,'Données projet'!$B$174,CR14+CQ15-CX14))</f>
        <v>0</v>
      </c>
      <c r="CS15" s="50" t="e">
        <f>CR15*VLOOKUP('Données projet'!$B$15,Paramètres!$A$1:$J$25,3,0)*VLOOKUP('Données projet'!$B$15,Paramètres!$A$1:$J$25,5,0)</f>
        <v>#N/A</v>
      </c>
      <c r="CT15" s="46" t="e">
        <f t="shared" si="18"/>
        <v>#N/A</v>
      </c>
      <c r="CU15" s="52" t="e">
        <f t="shared" si="10"/>
        <v>#N/A</v>
      </c>
      <c r="CV15" s="149" t="e">
        <f ca="1">AVERAGE(OFFSET($CU$3,'Données projet'!$C$7,0,30,1))</f>
        <v>#N/A</v>
      </c>
      <c r="CW15" s="48">
        <f>IF(ISNA(VLOOKUP(CN15,'Données projet'!$A$173:$I$193,3,0)),0,VLOOKUP(CN15,'Données projet'!$A$173:$I$193,3,0))</f>
        <v>0</v>
      </c>
      <c r="CX15" s="48">
        <f>IF(ISNA(VLOOKUP(CN15,'Données projet'!$A$173:$I$193,4,0)),0,VLOOKUP(CN15,'Données projet'!$A$173:$I$193,4,0))</f>
        <v>0</v>
      </c>
      <c r="CY15" s="49">
        <f>IF(ISNA(VLOOKUP(CN15,'Données projet'!$A$173:$I$193,5,0)),0%,VLOOKUP(CN15,'Données projet'!$A$173:$I$193,5,0)*VLOOKUP('Données projet'!$B$15,Paramètres!$A$1:$J$25,7,0))</f>
        <v>0</v>
      </c>
      <c r="CZ15" s="49">
        <f>IF(ISNA(VLOOKUP(CN15,'Données projet'!$A$173:$I$193,6,0)),0%,VLOOKUP(CN15,'Données projet'!$A$173:$I$193,6,0)*VLOOKUP('Données projet'!$B$15,Paramètres!$A$1:$J$25,7,0))</f>
        <v>0</v>
      </c>
      <c r="DA15" s="49">
        <f>IF(ISNA(VLOOKUP(CN15,'Données projet'!$A$173:$I$193,7,0)),0%,VLOOKUP(CN15,'Données projet'!$A$173:$I$193,7,0))</f>
        <v>0</v>
      </c>
      <c r="DB15" s="53" t="e">
        <f>EXP(-LN(2)/35)*DB14+(1-EXP(-LN(2)/35))/(LN(2)/35)*CX15*CY15*VLOOKUP('Données projet'!$B$15,Paramètres!$A$1:$J$25,3,0)*0.475*44/12</f>
        <v>#N/A</v>
      </c>
      <c r="DC15" s="53" t="e">
        <f>EXP(-LN(2)/5)*DC14+(1-EXP(-LN(2)/5))/(LN(2)/5)*Calculateur!CX15*Calculateur!CZ15*VLOOKUP('Données projet'!$B$15,Paramètres!$A$1:$J$25,3,0)*0.475*44/12</f>
        <v>#N/A</v>
      </c>
      <c r="DD15" s="53" t="e">
        <f>EXP(-LN(2)/2)*DD14+(1-EXP(-LN(2)/2))/(LN(2)/2)*CX15*DA15*VLOOKUP('Données projet'!$B$15,Paramètres!$A$1:$J$25,3,0)*0.475*44/12</f>
        <v>#N/A</v>
      </c>
      <c r="DE15" s="54" t="e">
        <f t="shared" si="11"/>
        <v>#N/A</v>
      </c>
    </row>
    <row r="16" spans="1:109" s="40" customFormat="1" x14ac:dyDescent="0.25">
      <c r="A16" s="208">
        <f t="shared" si="12"/>
        <v>13</v>
      </c>
      <c r="B16" s="200">
        <f>IF(B15+1&lt;='Données projet'!$E$11,B15+1,1)</f>
        <v>13</v>
      </c>
      <c r="C16" s="182" t="e">
        <f>VLOOKUP(B16,'Données projet'!$A$36:$I$56,2,0)</f>
        <v>#N/A</v>
      </c>
      <c r="D16" s="182" t="e">
        <f>VLOOKUP(B16,'Données projet'!$A$36:$I$56,9,0)</f>
        <v>#N/A</v>
      </c>
      <c r="E16" s="182">
        <f t="array" ref="E16">INDEX(D:D,MIN(IF(ISNUMBER(D16:D212),ROW(D16:D212),"")))</f>
        <v>15.77</v>
      </c>
      <c r="F16" s="186">
        <f>IF(B16&lt;'Données projet'!$A$37,$C$205^B16,IF(B16='Données projet'!$A$37,'Données projet'!$B$37,F15+E16-L15))</f>
        <v>191.66000000000003</v>
      </c>
      <c r="G16" s="186">
        <f>F16*VLOOKUP('Données projet'!$B$11,Paramètres!$A$1:$J$25,3,0)*VLOOKUP('Données projet'!$B$11,Paramètres!$A$1:$J$25,5,0)</f>
        <v>140.52511200000001</v>
      </c>
      <c r="H16" s="186">
        <f t="shared" si="13"/>
        <v>36.417275056768148</v>
      </c>
      <c r="I16" s="187">
        <f t="shared" si="0"/>
        <v>308.17465745720455</v>
      </c>
      <c r="J16" s="188">
        <f ca="1">AVERAGE(OFFSET($I$3,'Données projet'!$C$7,0,30,1))</f>
        <v>281.50422421872497</v>
      </c>
      <c r="K16" s="193">
        <f>IF(ISNA(VLOOKUP(B16,'Données projet'!$A$36:$I$56,3,0)),0,VLOOKUP(B16,'Données projet'!$A$36:$I$56,3,0))</f>
        <v>0</v>
      </c>
      <c r="L16" s="193">
        <f>IF(ISNA(VLOOKUP(B16,'Données projet'!$A$36:$I$56,4,0)),0,VLOOKUP(B16,'Données projet'!$A$36:$I$56,4,0))</f>
        <v>0</v>
      </c>
      <c r="M16" s="194">
        <f>IF(ISNA(VLOOKUP(B16,'Données projet'!$A$36:$I$56,5,0)),0%,VLOOKUP(B16,'Données projet'!$A$36:$I$56,5,0)*VLOOKUP('Données projet'!$B$11,Paramètres!$A$1:$J$25,7,0))</f>
        <v>0</v>
      </c>
      <c r="N16" s="194">
        <f>IF(ISNA(VLOOKUP(B16,'Données projet'!$A$36:$I$56,6,0)),0%,VLOOKUP(B16,'Données projet'!$A$36:$I$56,6,0)*VLOOKUP('Données projet'!$B$11,Paramètres!$A$1:$J$25,7,0))</f>
        <v>0</v>
      </c>
      <c r="O16" s="194">
        <f>IF(ISNA(VLOOKUP(B16,'Données projet'!$A$36:$I$56,7,0)),0%,VLOOKUP(B16,'Données projet'!$A$36:$I$56,7,0))</f>
        <v>0</v>
      </c>
      <c r="P16" s="196">
        <f>EXP(-LN(2)/35)*P15+(1-EXP(-LN(2)/35))/(LN(2)/35)*L16*M16*VLOOKUP('Données projet'!$B$11,Paramètres!$A$1:$J$25,3,0)*0.475*44/12</f>
        <v>0</v>
      </c>
      <c r="Q16" s="196">
        <f>EXP(-LN(2)/5)*Q15+(1-EXP(-LN(2)/5))/(LN(2)/5)*Calculateur!L16*Calculateur!N16*VLOOKUP('Données projet'!$B$11,Paramètres!$A$1:$J$25,3,0)*0.475*44/12</f>
        <v>0</v>
      </c>
      <c r="R16" s="196">
        <f>EXP(-LN(2)/2)*R15+(1-EXP(-LN(2)/2))/(LN(2)/2)*L16*O16*VLOOKUP('Données projet'!$B$11,Paramètres!$A$1:$J$25,3,0)*0.475*44/12</f>
        <v>0</v>
      </c>
      <c r="S16" s="197">
        <f t="shared" si="1"/>
        <v>0</v>
      </c>
      <c r="T16" s="50">
        <f>IF(T15+1&lt;='Données projet'!$E$12,T15+1,1)</f>
        <v>13</v>
      </c>
      <c r="U16" s="45" t="e">
        <f>VLOOKUP(T16,'Données projet'!$A$62:$I$82,2,0)</f>
        <v>#N/A</v>
      </c>
      <c r="V16" s="45" t="e">
        <f>VLOOKUP(T16,'Données projet'!$A$62:$I$82,9,0)</f>
        <v>#N/A</v>
      </c>
      <c r="W16" s="45">
        <f t="array" ref="W16">INDEX(V:V,MIN(IF(ISNUMBER(V16:V212),ROW(V16:V212),"")))</f>
        <v>14.256250000000001</v>
      </c>
      <c r="X16" s="46">
        <f>IF(T16&lt;'Données projet'!$A$63,$U$205^T16,IF(T16='Données projet'!$A$63,'Données projet'!$B$63,X15+W16-AD15))</f>
        <v>194.32874999999999</v>
      </c>
      <c r="Y16" s="46">
        <f>X16*VLOOKUP('Données projet'!$B$11,Paramètres!$A$1:$J$25,3,0)*VLOOKUP('Données projet'!$B$11,Paramètres!$A$1:$J$25,5,0)</f>
        <v>142.48183949999998</v>
      </c>
      <c r="Z16" s="46">
        <f t="shared" si="14"/>
        <v>36.864977308887532</v>
      </c>
      <c r="AA16" s="52">
        <f t="shared" si="2"/>
        <v>312.36237260881239</v>
      </c>
      <c r="AB16" s="149">
        <f ca="1">AVERAGE(OFFSET($AA$3,'Données projet'!$C$7,0,30,1))</f>
        <v>367.84920904283939</v>
      </c>
      <c r="AC16" s="48">
        <f>IF(ISNA(VLOOKUP(T16,'Données projet'!$A$62:$I$82,3,0)),0,VLOOKUP(T16,'Données projet'!$A$62:$I$82,3,0))</f>
        <v>0</v>
      </c>
      <c r="AD16" s="48">
        <f>IF(ISNA(VLOOKUP(T16,'Données projet'!$A$62:$I$82,4,0)),0,VLOOKUP(T16,'Données projet'!$A$62:$I$82,4,0))</f>
        <v>0</v>
      </c>
      <c r="AE16" s="49">
        <f>IF(ISNA(VLOOKUP(T16,'Données projet'!$A$62:$I$82,5,0)),0%,VLOOKUP(T16,'Données projet'!$A$62:$I$82,5,0)*VLOOKUP('Données projet'!$B$11,Paramètres!$A$1:$J$25,7,0))</f>
        <v>0</v>
      </c>
      <c r="AF16" s="49">
        <f>IF(ISNA(VLOOKUP(T16,'Données projet'!$A$62:$I$82,6,0)),0%,VLOOKUP(T16,'Données projet'!$A$62:$I$82,6,0)*VLOOKUP('Données projet'!$B$11,Paramètres!$A$1:$J$25,7,0))</f>
        <v>0</v>
      </c>
      <c r="AG16" s="49">
        <f>IF(ISNA(VLOOKUP(T16,'Données projet'!$A$62:$I$82,7,0)),0%,VLOOKUP(T16,'Données projet'!$A$62:$I$82,7,0))</f>
        <v>0</v>
      </c>
      <c r="AH16" s="53">
        <f>EXP(-LN(2)/35)*AH15+(1-EXP(-LN(2)/35))/(LN(2)/35)*AD16*AE16*VLOOKUP('Données projet'!$B$11,Paramètres!$A$1:$J$25,3,0)*0.475*44/12</f>
        <v>0</v>
      </c>
      <c r="AI16" s="53">
        <f>EXP(-LN(2)/5)*AI15+(1-EXP(-LN(2)/5))/(LN(2)/5)*Calculateur!AD16*Calculateur!AF16*VLOOKUP('Données projet'!$B$11,Paramètres!$A$1:$J$25,3,0)*0.475*44/12</f>
        <v>0</v>
      </c>
      <c r="AJ16" s="53">
        <f>EXP(-LN(2)/2)*AJ15+(1-EXP(-LN(2)/2))/(LN(2)/2)*AD16*AG16*VLOOKUP('Données projet'!$B$11,Paramètres!$A$1:$J$25,3,0)*0.475*44/12</f>
        <v>0</v>
      </c>
      <c r="AK16" s="53">
        <f t="shared" si="3"/>
        <v>0</v>
      </c>
      <c r="AL16" s="203">
        <f>IF(AL15+1&lt;='Données projet'!$E$13,AL15+1,1)</f>
        <v>1</v>
      </c>
      <c r="AM16" s="182" t="e">
        <f>VLOOKUP(B16,'Données projet'!$A$88:$I$108,2,0)</f>
        <v>#N/A</v>
      </c>
      <c r="AN16" s="182" t="e">
        <f>VLOOKUP(B16,'Données projet'!$A$88:$I$108,9,0)</f>
        <v>#N/A</v>
      </c>
      <c r="AO16" s="182">
        <f t="array" ref="AO16">INDEX(AN:AN,MIN(IF(ISNUMBER(AN16:AN212),ROW(AN16:AN212),"")))</f>
        <v>0</v>
      </c>
      <c r="AP16" s="182">
        <f>IF(B16&lt;'Données projet'!$A$89,$AM$205^B16,IF(B16='Données projet'!$A$89,'Données projet'!$B$89,AP15+AO16-AV15))</f>
        <v>0</v>
      </c>
      <c r="AQ16" s="186" t="e">
        <f>AP16*VLOOKUP('Données projet'!$B$13,Paramètres!$A$1:$J$25,3,0)*VLOOKUP('Données projet'!$B$13,Paramètres!$A$1:$J$25,5,0)</f>
        <v>#N/A</v>
      </c>
      <c r="AR16" s="186" t="e">
        <f t="shared" si="15"/>
        <v>#N/A</v>
      </c>
      <c r="AS16" s="187" t="e">
        <f t="shared" si="4"/>
        <v>#N/A</v>
      </c>
      <c r="AT16" s="185" t="e">
        <f ca="1">AVERAGE(OFFSET($AS$3,'Données projet'!$C$7,0,30,1))</f>
        <v>#N/A</v>
      </c>
      <c r="AU16" s="193">
        <f>IF(ISNA(VLOOKUP(B16,'Données projet'!$A$88:$I$108,3,0)),0,VLOOKUP(B16,'Données projet'!$A$88:$I$108,3,0))</f>
        <v>0</v>
      </c>
      <c r="AV16" s="193">
        <f>IF(ISNA(VLOOKUP(B16,'Données projet'!$A$88:$I$108,4,0)),0,VLOOKUP(B16,'Données projet'!$A$88:$I$108,4,0))</f>
        <v>0</v>
      </c>
      <c r="AW16" s="194">
        <f>IF(ISNA(VLOOKUP(B16,'Données projet'!$A$88:$I$108,5,0)),0%,VLOOKUP(B16,'Données projet'!$A$88:$I$108,5,0)*VLOOKUP('Données projet'!$B$13,Paramètres!$A$1:$J$25,7,0))</f>
        <v>0</v>
      </c>
      <c r="AX16" s="194">
        <f>IF(ISNA(VLOOKUP(B16,'Données projet'!$A$88:$I$108,6,0)),0%,VLOOKUP(B16,'Données projet'!$A$88:$I$108,6,0)*VLOOKUP('Données projet'!$B$13,Paramètres!$A$1:$J$25,7,0))</f>
        <v>0</v>
      </c>
      <c r="AY16" s="194">
        <f>IF(ISNA(VLOOKUP(B16,'Données projet'!$A$88:$I$108,7,0)),0%,VLOOKUP(B16,'Données projet'!$A$88:$I$108,7,0))</f>
        <v>0</v>
      </c>
      <c r="AZ16" s="196">
        <f>EXP(-LN(2)/35)*AZ15+(1-EXP(-LN(2)/35))/(LN(2)/35)*AV16*AW16*VLOOKUP('Données projet'!$B$11,Paramètres!$A$1:$J$25,3,0)*0.475*44/12</f>
        <v>0</v>
      </c>
      <c r="BA16" s="196">
        <f>EXP(-LN(2)/5)*BA15+(1-EXP(-LN(2)/5))/(LN(2)/5)*Calculateur!AV16*Calculateur!AX16*VLOOKUP('Données projet'!$B$11,Paramètres!$A$1:$J$25,3,0)*0.475*44/12</f>
        <v>0</v>
      </c>
      <c r="BB16" s="196">
        <f>EXP(-LN(2)/2)*BB15+(1-EXP(-LN(2)/2))/(LN(2)/2)*AV16*AY16*VLOOKUP('Données projet'!$B$11,Paramètres!$A$1:$J$25,3,0)*0.475*44/12</f>
        <v>0</v>
      </c>
      <c r="BC16" s="197">
        <f t="shared" si="5"/>
        <v>0</v>
      </c>
      <c r="BD16" s="50">
        <f>IF(BD15+1&lt;='Données projet'!$E$16,BD15+1,1)</f>
        <v>1</v>
      </c>
      <c r="BE16" s="45" t="e">
        <f>VLOOKUP(BD16,'Données projet'!$A$114:$I$134,2,0)</f>
        <v>#N/A</v>
      </c>
      <c r="BF16" s="45" t="e">
        <f>VLOOKUP(BD16,'Données projet'!$A$114:$I$134,9,0)</f>
        <v>#N/A</v>
      </c>
      <c r="BG16" s="45">
        <f t="array" ref="BG16">INDEX(BF:BF,MIN(IF(ISNUMBER(BF16:BF212),ROW(BF16:BF212),"")))</f>
        <v>0</v>
      </c>
      <c r="BH16" s="45">
        <f>IF(BD16&lt;'Données projet'!$A$115,$BE$205^BD16,IF(BD16='Données projet'!$A$115,'Données projet'!$B$115,BH15+BG16-BN15))</f>
        <v>0</v>
      </c>
      <c r="BI16" s="50" t="e">
        <f>BH16*VLOOKUP('Données projet'!$B$13,Paramètres!$A$1:$J$25,3,0)*VLOOKUP('Données projet'!$B$13,Paramètres!$A$1:$J$25,5,0)</f>
        <v>#N/A</v>
      </c>
      <c r="BJ16" s="46" t="e">
        <f t="shared" si="16"/>
        <v>#N/A</v>
      </c>
      <c r="BK16" s="52" t="e">
        <f t="shared" si="6"/>
        <v>#N/A</v>
      </c>
      <c r="BL16" s="149" t="e">
        <f ca="1">AVERAGE(OFFSET($BK$3,'Données projet'!$C$7,0,30,1))</f>
        <v>#N/A</v>
      </c>
      <c r="BM16" s="48">
        <f>IF(ISNA(VLOOKUP(BD16,'Données projet'!$A$114:$I$134,3,0)),0,VLOOKUP(BD16,'Données projet'!$A$114:$I$134,3,0))</f>
        <v>0</v>
      </c>
      <c r="BN16" s="48">
        <f>IF(ISNA(VLOOKUP(BD16,'Données projet'!$A$114:$I$134,4,0)),0,VLOOKUP(BD16,'Données projet'!$A$114:$I$134,4,0))</f>
        <v>0</v>
      </c>
      <c r="BO16" s="49">
        <f>IF(ISNA(VLOOKUP(BD16,'Données projet'!$A$114:$I$134,5,0)),0%,VLOOKUP(BD16,'Données projet'!$A$114:$I$134,5,0)*VLOOKUP('Données projet'!$B$13,Paramètres!$A$1:$J$25,7,0))</f>
        <v>0</v>
      </c>
      <c r="BP16" s="49">
        <f>IF(ISNA(VLOOKUP(BD16,'Données projet'!$A$114:$I$134,6,0)),0%,VLOOKUP(BD16,'Données projet'!$A$114:$I$134,6,0)*VLOOKUP('Données projet'!$B$13,Paramètres!$A$1:$J$25,7,0))</f>
        <v>0</v>
      </c>
      <c r="BQ16" s="49">
        <f>IF(ISNA(VLOOKUP(BD16,'Données projet'!$A$114:$I$134,7,0)),0%,VLOOKUP(BD16,'Données projet'!$A$114:$I$134,7,0))</f>
        <v>0</v>
      </c>
      <c r="BR16" s="53" t="e">
        <f>EXP(-LN(2)/35)*BR15+(1-EXP(-LN(2)/35))/(LN(2)/35)*BN16*BO16*VLOOKUP('Données projet'!$B$13,Paramètres!$A$1:$J$25,3,0)*0.475*44/12</f>
        <v>#N/A</v>
      </c>
      <c r="BS16" s="53" t="e">
        <f>EXP(-LN(2)/5)*BS15+(1-EXP(-LN(2)/5))/(LN(2)/5)*Calculateur!BN16*Calculateur!BP16*VLOOKUP('Données projet'!$B$13,Paramètres!$A$1:$J$25,3,0)*0.475*44/12</f>
        <v>#N/A</v>
      </c>
      <c r="BT16" s="53" t="e">
        <f>EXP(-LN(2)/2)*BT15+(1-EXP(-LN(2)/2))/(LN(2)/2)*BN16*BQ16*VLOOKUP('Données projet'!$B$13,Paramètres!$A$1:$J$25,3,0)*0.475*44/12</f>
        <v>#N/A</v>
      </c>
      <c r="BU16" s="54" t="e">
        <f t="shared" si="7"/>
        <v>#N/A</v>
      </c>
      <c r="BV16" s="203">
        <f>IF(BV15+1&lt;='Données projet'!$E$15,BV15+1,1)</f>
        <v>1</v>
      </c>
      <c r="BW16" s="182" t="e">
        <f>VLOOKUP(B16,'Données projet'!$A$140:$I$167,2,0)</f>
        <v>#N/A</v>
      </c>
      <c r="BX16" s="182" t="e">
        <f>VLOOKUP(B16,'Données projet'!$A$140:$I$167,9,0)</f>
        <v>#N/A</v>
      </c>
      <c r="BY16" s="182">
        <f t="array" ref="BY16">INDEX(BX:BX,MIN(IF(ISNUMBER(BX16:BX212),ROW(BX16:BX212),"")))</f>
        <v>0</v>
      </c>
      <c r="BZ16" s="182">
        <f>IF(B16&lt;'Données projet'!$A$141,$BW$205^B16,IF(B16='Données projet'!$A$141,'Données projet'!$B$141,BZ15+BY16-CF15))</f>
        <v>0</v>
      </c>
      <c r="CA16" s="183" t="e">
        <f>BZ16*VLOOKUP('Données projet'!$B$15,Paramètres!$A$1:$J$25,3,0)*VLOOKUP('Données projet'!$B$15,Paramètres!$A$1:$J$25,5,0)</f>
        <v>#N/A</v>
      </c>
      <c r="CB16" s="186" t="e">
        <f t="shared" si="17"/>
        <v>#N/A</v>
      </c>
      <c r="CC16" s="187" t="e">
        <f t="shared" si="8"/>
        <v>#N/A</v>
      </c>
      <c r="CD16" s="185" t="e">
        <f ca="1">AVERAGE(OFFSET($CC$3,'Données projet'!$C$7,0,30,1))</f>
        <v>#N/A</v>
      </c>
      <c r="CE16" s="193">
        <f>IF(ISNA(VLOOKUP(B16,'Données projet'!$A$140:$I$167,3,0)),0,VLOOKUP(B16,'Données projet'!$A$140:$I$167,3,0))</f>
        <v>0</v>
      </c>
      <c r="CF16" s="193">
        <f>IF(ISNA(VLOOKUP(B16,'Données projet'!$A$140:$I$167,4,0)),0,VLOOKUP(B16,'Données projet'!$A$140:$I$167,4,0))</f>
        <v>0</v>
      </c>
      <c r="CG16" s="194">
        <f>IF(ISNA(VLOOKUP(B16,'Données projet'!$A$140:$I$167,5,0)),0%,VLOOKUP(B16,'Données projet'!$A$140:$I$167,5,0)*VLOOKUP('Données projet'!$B$15,Paramètres!$A$1:$J$25,7,0))</f>
        <v>0</v>
      </c>
      <c r="CH16" s="194">
        <f>IF(ISNA(VLOOKUP(B16,'Données projet'!$A$140:$I$167,6,0)),0%,VLOOKUP(B16,'Données projet'!$A$140:$I$167,6,0)*VLOOKUP('Données projet'!$B$15,Paramètres!$A$1:$J$25,7,0))</f>
        <v>0</v>
      </c>
      <c r="CI16" s="194">
        <f>IF(ISNA(VLOOKUP(B16,'Données projet'!$A$140:$I$167,7,0)),0%,VLOOKUP(B16,'Données projet'!$A$140:$I$167,7,0))</f>
        <v>0</v>
      </c>
      <c r="CJ16" s="196">
        <f>EXP(-LN(2)/35)*CJ15+(1-EXP(-LN(2)/35))/(LN(2)/35)*CF16*CG16*VLOOKUP('Données projet'!$B$11,Paramètres!$A$1:$J$25,3,0)*0.475*44/12</f>
        <v>0</v>
      </c>
      <c r="CK16" s="196">
        <f>EXP(-LN(2)/5)*CK15+(1-EXP(-LN(2)/5))/(LN(2)/5)*Calculateur!CF16*Calculateur!CH16*VLOOKUP('Données projet'!$B$11,Paramètres!$A$1:$J$25,3,0)*0.475*44/12</f>
        <v>0</v>
      </c>
      <c r="CL16" s="196">
        <f>EXP(-LN(2)/2)*CL15+(1-EXP(-LN(2)/2))/(LN(2)/2)*CF16*CI16*VLOOKUP('Données projet'!$B$11,Paramètres!$A$1:$J$25,3,0)*0.475*44/12</f>
        <v>0</v>
      </c>
      <c r="CM16" s="197">
        <f t="shared" si="9"/>
        <v>0</v>
      </c>
      <c r="CN16" s="50">
        <f>IF(CN15+1&lt;='Données projet'!$E$16,CN15+1,1)</f>
        <v>1</v>
      </c>
      <c r="CO16" s="45" t="e">
        <f>VLOOKUP(CN16,'Données projet'!$A$173:$I$193,2,0)</f>
        <v>#N/A</v>
      </c>
      <c r="CP16" s="45" t="e">
        <f>VLOOKUP(CN16,'Données projet'!$A$173:$I$193,9,0)</f>
        <v>#N/A</v>
      </c>
      <c r="CQ16" s="45">
        <f t="array" ref="CQ16">INDEX(CP:CP,MIN(IF(ISNUMBER(CP16:CP212),ROW(CP16:CP212),"")))</f>
        <v>0</v>
      </c>
      <c r="CR16" s="45">
        <f>IF(CN16&lt;'Données projet'!$A$174,$CO$205^B16,IF(CN16='Données projet'!$A$174,'Données projet'!$B$174,CR15+CQ16-CX15))</f>
        <v>0</v>
      </c>
      <c r="CS16" s="50" t="e">
        <f>CR16*VLOOKUP('Données projet'!$B$15,Paramètres!$A$1:$J$25,3,0)*VLOOKUP('Données projet'!$B$15,Paramètres!$A$1:$J$25,5,0)</f>
        <v>#N/A</v>
      </c>
      <c r="CT16" s="46" t="e">
        <f t="shared" si="18"/>
        <v>#N/A</v>
      </c>
      <c r="CU16" s="52" t="e">
        <f t="shared" si="10"/>
        <v>#N/A</v>
      </c>
      <c r="CV16" s="149" t="e">
        <f ca="1">AVERAGE(OFFSET($CU$3,'Données projet'!$C$7,0,30,1))</f>
        <v>#N/A</v>
      </c>
      <c r="CW16" s="48">
        <f>IF(ISNA(VLOOKUP(CN16,'Données projet'!$A$173:$I$193,3,0)),0,VLOOKUP(CN16,'Données projet'!$A$173:$I$193,3,0))</f>
        <v>0</v>
      </c>
      <c r="CX16" s="48">
        <f>IF(ISNA(VLOOKUP(CN16,'Données projet'!$A$173:$I$193,4,0)),0,VLOOKUP(CN16,'Données projet'!$A$173:$I$193,4,0))</f>
        <v>0</v>
      </c>
      <c r="CY16" s="49">
        <f>IF(ISNA(VLOOKUP(CN16,'Données projet'!$A$173:$I$193,5,0)),0%,VLOOKUP(CN16,'Données projet'!$A$173:$I$193,5,0)*VLOOKUP('Données projet'!$B$15,Paramètres!$A$1:$J$25,7,0))</f>
        <v>0</v>
      </c>
      <c r="CZ16" s="49">
        <f>IF(ISNA(VLOOKUP(CN16,'Données projet'!$A$173:$I$193,6,0)),0%,VLOOKUP(CN16,'Données projet'!$A$173:$I$193,6,0)*VLOOKUP('Données projet'!$B$15,Paramètres!$A$1:$J$25,7,0))</f>
        <v>0</v>
      </c>
      <c r="DA16" s="49">
        <f>IF(ISNA(VLOOKUP(CN16,'Données projet'!$A$173:$I$193,7,0)),0%,VLOOKUP(CN16,'Données projet'!$A$173:$I$193,7,0))</f>
        <v>0</v>
      </c>
      <c r="DB16" s="53" t="e">
        <f>EXP(-LN(2)/35)*DB15+(1-EXP(-LN(2)/35))/(LN(2)/35)*CX16*CY16*VLOOKUP('Données projet'!$B$15,Paramètres!$A$1:$J$25,3,0)*0.475*44/12</f>
        <v>#N/A</v>
      </c>
      <c r="DC16" s="53" t="e">
        <f>EXP(-LN(2)/5)*DC15+(1-EXP(-LN(2)/5))/(LN(2)/5)*Calculateur!CX16*Calculateur!CZ16*VLOOKUP('Données projet'!$B$15,Paramètres!$A$1:$J$25,3,0)*0.475*44/12</f>
        <v>#N/A</v>
      </c>
      <c r="DD16" s="53" t="e">
        <f>EXP(-LN(2)/2)*DD15+(1-EXP(-LN(2)/2))/(LN(2)/2)*CX16*DA16*VLOOKUP('Données projet'!$B$15,Paramètres!$A$1:$J$25,3,0)*0.475*44/12</f>
        <v>#N/A</v>
      </c>
      <c r="DE16" s="54" t="e">
        <f t="shared" si="11"/>
        <v>#N/A</v>
      </c>
    </row>
    <row r="17" spans="1:109" s="40" customFormat="1" x14ac:dyDescent="0.25">
      <c r="A17" s="208">
        <f t="shared" si="12"/>
        <v>14</v>
      </c>
      <c r="B17" s="200">
        <f>IF(B16+1&lt;='Données projet'!$E$11,B16+1,1)</f>
        <v>14</v>
      </c>
      <c r="C17" s="182" t="e">
        <f>VLOOKUP(B17,'Données projet'!$A$36:$I$56,2,0)</f>
        <v>#N/A</v>
      </c>
      <c r="D17" s="182" t="e">
        <f>VLOOKUP(B17,'Données projet'!$A$36:$I$56,9,0)</f>
        <v>#N/A</v>
      </c>
      <c r="E17" s="182">
        <f t="array" ref="E17">INDEX(D:D,MIN(IF(ISNUMBER(D17:D213),ROW(D17:D213),"")))</f>
        <v>15.77</v>
      </c>
      <c r="F17" s="186">
        <f>IF(B17&lt;'Données projet'!$A$37,$C$205^B17,IF(B17='Données projet'!$A$37,'Données projet'!$B$37,F16+E17-L16))</f>
        <v>207.43000000000004</v>
      </c>
      <c r="G17" s="186">
        <f>F17*VLOOKUP('Données projet'!$B$11,Paramètres!$A$1:$J$25,3,0)*VLOOKUP('Données projet'!$B$11,Paramètres!$A$1:$J$25,5,0)</f>
        <v>152.08767600000002</v>
      </c>
      <c r="H17" s="186">
        <f t="shared" si="13"/>
        <v>39.052635160572962</v>
      </c>
      <c r="I17" s="187">
        <f t="shared" si="0"/>
        <v>332.90270860466461</v>
      </c>
      <c r="J17" s="188">
        <f ca="1">AVERAGE(OFFSET($I$3,'Données projet'!$C$7,0,30,1))</f>
        <v>281.50422421872497</v>
      </c>
      <c r="K17" s="193">
        <f>IF(ISNA(VLOOKUP(B17,'Données projet'!$A$36:$I$56,3,0)),0,VLOOKUP(B17,'Données projet'!$A$36:$I$56,3,0))</f>
        <v>0</v>
      </c>
      <c r="L17" s="193">
        <f>IF(ISNA(VLOOKUP(B17,'Données projet'!$A$36:$I$56,4,0)),0,VLOOKUP(B17,'Données projet'!$A$36:$I$56,4,0))</f>
        <v>0</v>
      </c>
      <c r="M17" s="194">
        <f>IF(ISNA(VLOOKUP(B17,'Données projet'!$A$36:$I$56,5,0)),0%,VLOOKUP(B17,'Données projet'!$A$36:$I$56,5,0)*VLOOKUP('Données projet'!$B$11,Paramètres!$A$1:$J$25,7,0))</f>
        <v>0</v>
      </c>
      <c r="N17" s="194">
        <f>IF(ISNA(VLOOKUP(B17,'Données projet'!$A$36:$I$56,6,0)),0%,VLOOKUP(B17,'Données projet'!$A$36:$I$56,6,0)*VLOOKUP('Données projet'!$B$11,Paramètres!$A$1:$J$25,7,0))</f>
        <v>0</v>
      </c>
      <c r="O17" s="194">
        <f>IF(ISNA(VLOOKUP(B17,'Données projet'!$A$36:$I$56,7,0)),0%,VLOOKUP(B17,'Données projet'!$A$36:$I$56,7,0))</f>
        <v>0</v>
      </c>
      <c r="P17" s="196">
        <f>EXP(-LN(2)/35)*P16+(1-EXP(-LN(2)/35))/(LN(2)/35)*L17*M17*VLOOKUP('Données projet'!$B$11,Paramètres!$A$1:$J$25,3,0)*0.475*44/12</f>
        <v>0</v>
      </c>
      <c r="Q17" s="196">
        <f>EXP(-LN(2)/5)*Q16+(1-EXP(-LN(2)/5))/(LN(2)/5)*Calculateur!L17*Calculateur!N17*VLOOKUP('Données projet'!$B$11,Paramètres!$A$1:$J$25,3,0)*0.475*44/12</f>
        <v>0</v>
      </c>
      <c r="R17" s="196">
        <f>EXP(-LN(2)/2)*R16+(1-EXP(-LN(2)/2))/(LN(2)/2)*L17*O17*VLOOKUP('Données projet'!$B$11,Paramètres!$A$1:$J$25,3,0)*0.475*44/12</f>
        <v>0</v>
      </c>
      <c r="S17" s="197">
        <f t="shared" si="1"/>
        <v>0</v>
      </c>
      <c r="T17" s="50">
        <f>IF(T16+1&lt;='Données projet'!$E$12,T16+1,1)</f>
        <v>14</v>
      </c>
      <c r="U17" s="45" t="e">
        <f>VLOOKUP(T17,'Données projet'!$A$62:$I$82,2,0)</f>
        <v>#N/A</v>
      </c>
      <c r="V17" s="45" t="e">
        <f>VLOOKUP(T17,'Données projet'!$A$62:$I$82,9,0)</f>
        <v>#N/A</v>
      </c>
      <c r="W17" s="45">
        <f t="array" ref="W17">INDEX(V:V,MIN(IF(ISNUMBER(V17:V213),ROW(V17:V213),"")))</f>
        <v>14.256250000000001</v>
      </c>
      <c r="X17" s="46">
        <f>IF(T17&lt;'Données projet'!$A$63,$U$205^T17,IF(T17='Données projet'!$A$63,'Données projet'!$B$63,X16+W17-AD16))</f>
        <v>208.58499999999998</v>
      </c>
      <c r="Y17" s="46">
        <f>X17*VLOOKUP('Données projet'!$B$11,Paramètres!$A$1:$J$25,3,0)*VLOOKUP('Données projet'!$B$11,Paramètres!$A$1:$J$25,5,0)</f>
        <v>152.93452199999999</v>
      </c>
      <c r="Z17" s="46">
        <f t="shared" si="14"/>
        <v>39.244712440207621</v>
      </c>
      <c r="AA17" s="52">
        <f t="shared" si="2"/>
        <v>334.71216665002822</v>
      </c>
      <c r="AB17" s="149">
        <f ca="1">AVERAGE(OFFSET($AA$3,'Données projet'!$C$7,0,30,1))</f>
        <v>367.84920904283939</v>
      </c>
      <c r="AC17" s="48">
        <f>IF(ISNA(VLOOKUP(T17,'Données projet'!$A$62:$I$82,3,0)),0,VLOOKUP(T17,'Données projet'!$A$62:$I$82,3,0))</f>
        <v>0</v>
      </c>
      <c r="AD17" s="48">
        <f>IF(ISNA(VLOOKUP(T17,'Données projet'!$A$62:$I$82,4,0)),0,VLOOKUP(T17,'Données projet'!$A$62:$I$82,4,0))</f>
        <v>0</v>
      </c>
      <c r="AE17" s="49">
        <f>IF(ISNA(VLOOKUP(T17,'Données projet'!$A$62:$I$82,5,0)),0%,VLOOKUP(T17,'Données projet'!$A$62:$I$82,5,0)*VLOOKUP('Données projet'!$B$11,Paramètres!$A$1:$J$25,7,0))</f>
        <v>0</v>
      </c>
      <c r="AF17" s="49">
        <f>IF(ISNA(VLOOKUP(T17,'Données projet'!$A$62:$I$82,6,0)),0%,VLOOKUP(T17,'Données projet'!$A$62:$I$82,6,0)*VLOOKUP('Données projet'!$B$11,Paramètres!$A$1:$J$25,7,0))</f>
        <v>0</v>
      </c>
      <c r="AG17" s="49">
        <f>IF(ISNA(VLOOKUP(T17,'Données projet'!$A$62:$I$82,7,0)),0%,VLOOKUP(T17,'Données projet'!$A$62:$I$82,7,0))</f>
        <v>0</v>
      </c>
      <c r="AH17" s="53">
        <f>EXP(-LN(2)/35)*AH16+(1-EXP(-LN(2)/35))/(LN(2)/35)*AD17*AE17*VLOOKUP('Données projet'!$B$11,Paramètres!$A$1:$J$25,3,0)*0.475*44/12</f>
        <v>0</v>
      </c>
      <c r="AI17" s="53">
        <f>EXP(-LN(2)/5)*AI16+(1-EXP(-LN(2)/5))/(LN(2)/5)*Calculateur!AD17*Calculateur!AF17*VLOOKUP('Données projet'!$B$11,Paramètres!$A$1:$J$25,3,0)*0.475*44/12</f>
        <v>0</v>
      </c>
      <c r="AJ17" s="53">
        <f>EXP(-LN(2)/2)*AJ16+(1-EXP(-LN(2)/2))/(LN(2)/2)*AD17*AG17*VLOOKUP('Données projet'!$B$11,Paramètres!$A$1:$J$25,3,0)*0.475*44/12</f>
        <v>0</v>
      </c>
      <c r="AK17" s="53">
        <f t="shared" si="3"/>
        <v>0</v>
      </c>
      <c r="AL17" s="203">
        <f>IF(AL16+1&lt;='Données projet'!$E$13,AL16+1,1)</f>
        <v>1</v>
      </c>
      <c r="AM17" s="182" t="e">
        <f>VLOOKUP(B17,'Données projet'!$A$88:$I$108,2,0)</f>
        <v>#N/A</v>
      </c>
      <c r="AN17" s="182" t="e">
        <f>VLOOKUP(B17,'Données projet'!$A$88:$I$108,9,0)</f>
        <v>#N/A</v>
      </c>
      <c r="AO17" s="182">
        <f t="array" ref="AO17">INDEX(AN:AN,MIN(IF(ISNUMBER(AN17:AN213),ROW(AN17:AN213),"")))</f>
        <v>0</v>
      </c>
      <c r="AP17" s="182">
        <f>IF(B17&lt;'Données projet'!$A$89,$AM$205^B17,IF(B17='Données projet'!$A$89,'Données projet'!$B$89,AP16+AO17-AV16))</f>
        <v>0</v>
      </c>
      <c r="AQ17" s="186" t="e">
        <f>AP17*VLOOKUP('Données projet'!$B$13,Paramètres!$A$1:$J$25,3,0)*VLOOKUP('Données projet'!$B$13,Paramètres!$A$1:$J$25,5,0)</f>
        <v>#N/A</v>
      </c>
      <c r="AR17" s="186" t="e">
        <f t="shared" si="15"/>
        <v>#N/A</v>
      </c>
      <c r="AS17" s="187" t="e">
        <f t="shared" si="4"/>
        <v>#N/A</v>
      </c>
      <c r="AT17" s="185" t="e">
        <f ca="1">AVERAGE(OFFSET($AS$3,'Données projet'!$C$7,0,30,1))</f>
        <v>#N/A</v>
      </c>
      <c r="AU17" s="193">
        <f>IF(ISNA(VLOOKUP(B17,'Données projet'!$A$88:$I$108,3,0)),0,VLOOKUP(B17,'Données projet'!$A$88:$I$108,3,0))</f>
        <v>0</v>
      </c>
      <c r="AV17" s="193">
        <f>IF(ISNA(VLOOKUP(B17,'Données projet'!$A$88:$I$108,4,0)),0,VLOOKUP(B17,'Données projet'!$A$88:$I$108,4,0))</f>
        <v>0</v>
      </c>
      <c r="AW17" s="194">
        <f>IF(ISNA(VLOOKUP(B17,'Données projet'!$A$88:$I$108,5,0)),0%,VLOOKUP(B17,'Données projet'!$A$88:$I$108,5,0)*VLOOKUP('Données projet'!$B$13,Paramètres!$A$1:$J$25,7,0))</f>
        <v>0</v>
      </c>
      <c r="AX17" s="194">
        <f>IF(ISNA(VLOOKUP(B17,'Données projet'!$A$88:$I$108,6,0)),0%,VLOOKUP(B17,'Données projet'!$A$88:$I$108,6,0)*VLOOKUP('Données projet'!$B$13,Paramètres!$A$1:$J$25,7,0))</f>
        <v>0</v>
      </c>
      <c r="AY17" s="194">
        <f>IF(ISNA(VLOOKUP(B17,'Données projet'!$A$88:$I$108,7,0)),0%,VLOOKUP(B17,'Données projet'!$A$88:$I$108,7,0))</f>
        <v>0</v>
      </c>
      <c r="AZ17" s="196">
        <f>EXP(-LN(2)/35)*AZ16+(1-EXP(-LN(2)/35))/(LN(2)/35)*AV17*AW17*VLOOKUP('Données projet'!$B$11,Paramètres!$A$1:$J$25,3,0)*0.475*44/12</f>
        <v>0</v>
      </c>
      <c r="BA17" s="196">
        <f>EXP(-LN(2)/5)*BA16+(1-EXP(-LN(2)/5))/(LN(2)/5)*Calculateur!AV17*Calculateur!AX17*VLOOKUP('Données projet'!$B$11,Paramètres!$A$1:$J$25,3,0)*0.475*44/12</f>
        <v>0</v>
      </c>
      <c r="BB17" s="196">
        <f>EXP(-LN(2)/2)*BB16+(1-EXP(-LN(2)/2))/(LN(2)/2)*AV17*AY17*VLOOKUP('Données projet'!$B$11,Paramètres!$A$1:$J$25,3,0)*0.475*44/12</f>
        <v>0</v>
      </c>
      <c r="BC17" s="197">
        <f t="shared" si="5"/>
        <v>0</v>
      </c>
      <c r="BD17" s="50">
        <f>IF(BD16+1&lt;='Données projet'!$E$16,BD16+1,1)</f>
        <v>1</v>
      </c>
      <c r="BE17" s="45" t="e">
        <f>VLOOKUP(BD17,'Données projet'!$A$114:$I$134,2,0)</f>
        <v>#N/A</v>
      </c>
      <c r="BF17" s="45" t="e">
        <f>VLOOKUP(BD17,'Données projet'!$A$114:$I$134,9,0)</f>
        <v>#N/A</v>
      </c>
      <c r="BG17" s="45">
        <f t="array" ref="BG17">INDEX(BF:BF,MIN(IF(ISNUMBER(BF17:BF213),ROW(BF17:BF213),"")))</f>
        <v>0</v>
      </c>
      <c r="BH17" s="45">
        <f>IF(BD17&lt;'Données projet'!$A$115,$BE$205^BD17,IF(BD17='Données projet'!$A$115,'Données projet'!$B$115,BH16+BG17-BN16))</f>
        <v>0</v>
      </c>
      <c r="BI17" s="50" t="e">
        <f>BH17*VLOOKUP('Données projet'!$B$13,Paramètres!$A$1:$J$25,3,0)*VLOOKUP('Données projet'!$B$13,Paramètres!$A$1:$J$25,5,0)</f>
        <v>#N/A</v>
      </c>
      <c r="BJ17" s="46" t="e">
        <f t="shared" si="16"/>
        <v>#N/A</v>
      </c>
      <c r="BK17" s="52" t="e">
        <f t="shared" si="6"/>
        <v>#N/A</v>
      </c>
      <c r="BL17" s="149" t="e">
        <f ca="1">AVERAGE(OFFSET($BK$3,'Données projet'!$C$7,0,30,1))</f>
        <v>#N/A</v>
      </c>
      <c r="BM17" s="48">
        <f>IF(ISNA(VLOOKUP(BD17,'Données projet'!$A$114:$I$134,3,0)),0,VLOOKUP(BD17,'Données projet'!$A$114:$I$134,3,0))</f>
        <v>0</v>
      </c>
      <c r="BN17" s="48">
        <f>IF(ISNA(VLOOKUP(BD17,'Données projet'!$A$114:$I$134,4,0)),0,VLOOKUP(BD17,'Données projet'!$A$114:$I$134,4,0))</f>
        <v>0</v>
      </c>
      <c r="BO17" s="49">
        <f>IF(ISNA(VLOOKUP(BD17,'Données projet'!$A$114:$I$134,5,0)),0%,VLOOKUP(BD17,'Données projet'!$A$114:$I$134,5,0)*VLOOKUP('Données projet'!$B$13,Paramètres!$A$1:$J$25,7,0))</f>
        <v>0</v>
      </c>
      <c r="BP17" s="49">
        <f>IF(ISNA(VLOOKUP(BD17,'Données projet'!$A$114:$I$134,6,0)),0%,VLOOKUP(BD17,'Données projet'!$A$114:$I$134,6,0)*VLOOKUP('Données projet'!$B$13,Paramètres!$A$1:$J$25,7,0))</f>
        <v>0</v>
      </c>
      <c r="BQ17" s="49">
        <f>IF(ISNA(VLOOKUP(BD17,'Données projet'!$A$114:$I$134,7,0)),0%,VLOOKUP(BD17,'Données projet'!$A$114:$I$134,7,0))</f>
        <v>0</v>
      </c>
      <c r="BR17" s="53" t="e">
        <f>EXP(-LN(2)/35)*BR16+(1-EXP(-LN(2)/35))/(LN(2)/35)*BN17*BO17*VLOOKUP('Données projet'!$B$13,Paramètres!$A$1:$J$25,3,0)*0.475*44/12</f>
        <v>#N/A</v>
      </c>
      <c r="BS17" s="53" t="e">
        <f>EXP(-LN(2)/5)*BS16+(1-EXP(-LN(2)/5))/(LN(2)/5)*Calculateur!BN17*Calculateur!BP17*VLOOKUP('Données projet'!$B$13,Paramètres!$A$1:$J$25,3,0)*0.475*44/12</f>
        <v>#N/A</v>
      </c>
      <c r="BT17" s="53" t="e">
        <f>EXP(-LN(2)/2)*BT16+(1-EXP(-LN(2)/2))/(LN(2)/2)*BN17*BQ17*VLOOKUP('Données projet'!$B$13,Paramètres!$A$1:$J$25,3,0)*0.475*44/12</f>
        <v>#N/A</v>
      </c>
      <c r="BU17" s="54" t="e">
        <f t="shared" si="7"/>
        <v>#N/A</v>
      </c>
      <c r="BV17" s="203">
        <f>IF(BV16+1&lt;='Données projet'!$E$15,BV16+1,1)</f>
        <v>1</v>
      </c>
      <c r="BW17" s="182" t="e">
        <f>VLOOKUP(B17,'Données projet'!$A$140:$I$167,2,0)</f>
        <v>#N/A</v>
      </c>
      <c r="BX17" s="182" t="e">
        <f>VLOOKUP(B17,'Données projet'!$A$140:$I$167,9,0)</f>
        <v>#N/A</v>
      </c>
      <c r="BY17" s="182">
        <f t="array" ref="BY17">INDEX(BX:BX,MIN(IF(ISNUMBER(BX17:BX213),ROW(BX17:BX213),"")))</f>
        <v>0</v>
      </c>
      <c r="BZ17" s="182">
        <f>IF(B17&lt;'Données projet'!$A$141,$BW$205^B17,IF(B17='Données projet'!$A$141,'Données projet'!$B$141,BZ16+BY17-CF16))</f>
        <v>0</v>
      </c>
      <c r="CA17" s="183" t="e">
        <f>BZ17*VLOOKUP('Données projet'!$B$15,Paramètres!$A$1:$J$25,3,0)*VLOOKUP('Données projet'!$B$15,Paramètres!$A$1:$J$25,5,0)</f>
        <v>#N/A</v>
      </c>
      <c r="CB17" s="186" t="e">
        <f t="shared" si="17"/>
        <v>#N/A</v>
      </c>
      <c r="CC17" s="187" t="e">
        <f t="shared" si="8"/>
        <v>#N/A</v>
      </c>
      <c r="CD17" s="185" t="e">
        <f ca="1">AVERAGE(OFFSET($CC$3,'Données projet'!$C$7,0,30,1))</f>
        <v>#N/A</v>
      </c>
      <c r="CE17" s="193">
        <f>IF(ISNA(VLOOKUP(B17,'Données projet'!$A$140:$I$167,3,0)),0,VLOOKUP(B17,'Données projet'!$A$140:$I$167,3,0))</f>
        <v>0</v>
      </c>
      <c r="CF17" s="193">
        <f>IF(ISNA(VLOOKUP(B17,'Données projet'!$A$140:$I$167,4,0)),0,VLOOKUP(B17,'Données projet'!$A$140:$I$167,4,0))</f>
        <v>0</v>
      </c>
      <c r="CG17" s="194">
        <f>IF(ISNA(VLOOKUP(B17,'Données projet'!$A$140:$I$167,5,0)),0%,VLOOKUP(B17,'Données projet'!$A$140:$I$167,5,0)*VLOOKUP('Données projet'!$B$15,Paramètres!$A$1:$J$25,7,0))</f>
        <v>0</v>
      </c>
      <c r="CH17" s="194">
        <f>IF(ISNA(VLOOKUP(B17,'Données projet'!$A$140:$I$167,6,0)),0%,VLOOKUP(B17,'Données projet'!$A$140:$I$167,6,0)*VLOOKUP('Données projet'!$B$15,Paramètres!$A$1:$J$25,7,0))</f>
        <v>0</v>
      </c>
      <c r="CI17" s="194">
        <f>IF(ISNA(VLOOKUP(B17,'Données projet'!$A$140:$I$167,7,0)),0%,VLOOKUP(B17,'Données projet'!$A$140:$I$167,7,0))</f>
        <v>0</v>
      </c>
      <c r="CJ17" s="196">
        <f>EXP(-LN(2)/35)*CJ16+(1-EXP(-LN(2)/35))/(LN(2)/35)*CF17*CG17*VLOOKUP('Données projet'!$B$11,Paramètres!$A$1:$J$25,3,0)*0.475*44/12</f>
        <v>0</v>
      </c>
      <c r="CK17" s="196">
        <f>EXP(-LN(2)/5)*CK16+(1-EXP(-LN(2)/5))/(LN(2)/5)*Calculateur!CF17*Calculateur!CH17*VLOOKUP('Données projet'!$B$11,Paramètres!$A$1:$J$25,3,0)*0.475*44/12</f>
        <v>0</v>
      </c>
      <c r="CL17" s="196">
        <f>EXP(-LN(2)/2)*CL16+(1-EXP(-LN(2)/2))/(LN(2)/2)*CF17*CI17*VLOOKUP('Données projet'!$B$11,Paramètres!$A$1:$J$25,3,0)*0.475*44/12</f>
        <v>0</v>
      </c>
      <c r="CM17" s="197">
        <f t="shared" si="9"/>
        <v>0</v>
      </c>
      <c r="CN17" s="50">
        <f>IF(CN16+1&lt;='Données projet'!$E$16,CN16+1,1)</f>
        <v>1</v>
      </c>
      <c r="CO17" s="45" t="e">
        <f>VLOOKUP(CN17,'Données projet'!$A$173:$I$193,2,0)</f>
        <v>#N/A</v>
      </c>
      <c r="CP17" s="45" t="e">
        <f>VLOOKUP(CN17,'Données projet'!$A$173:$I$193,9,0)</f>
        <v>#N/A</v>
      </c>
      <c r="CQ17" s="45">
        <f t="array" ref="CQ17">INDEX(CP:CP,MIN(IF(ISNUMBER(CP17:CP213),ROW(CP17:CP213),"")))</f>
        <v>0</v>
      </c>
      <c r="CR17" s="45">
        <f>IF(CN17&lt;'Données projet'!$A$174,$CO$205^B17,IF(CN17='Données projet'!$A$174,'Données projet'!$B$174,CR16+CQ17-CX16))</f>
        <v>0</v>
      </c>
      <c r="CS17" s="50" t="e">
        <f>CR17*VLOOKUP('Données projet'!$B$15,Paramètres!$A$1:$J$25,3,0)*VLOOKUP('Données projet'!$B$15,Paramètres!$A$1:$J$25,5,0)</f>
        <v>#N/A</v>
      </c>
      <c r="CT17" s="46" t="e">
        <f t="shared" si="18"/>
        <v>#N/A</v>
      </c>
      <c r="CU17" s="52" t="e">
        <f t="shared" si="10"/>
        <v>#N/A</v>
      </c>
      <c r="CV17" s="149" t="e">
        <f ca="1">AVERAGE(OFFSET($CU$3,'Données projet'!$C$7,0,30,1))</f>
        <v>#N/A</v>
      </c>
      <c r="CW17" s="48">
        <f>IF(ISNA(VLOOKUP(CN17,'Données projet'!$A$173:$I$193,3,0)),0,VLOOKUP(CN17,'Données projet'!$A$173:$I$193,3,0))</f>
        <v>0</v>
      </c>
      <c r="CX17" s="48">
        <f>IF(ISNA(VLOOKUP(CN17,'Données projet'!$A$173:$I$193,4,0)),0,VLOOKUP(CN17,'Données projet'!$A$173:$I$193,4,0))</f>
        <v>0</v>
      </c>
      <c r="CY17" s="49">
        <f>IF(ISNA(VLOOKUP(CN17,'Données projet'!$A$173:$I$193,5,0)),0%,VLOOKUP(CN17,'Données projet'!$A$173:$I$193,5,0)*VLOOKUP('Données projet'!$B$15,Paramètres!$A$1:$J$25,7,0))</f>
        <v>0</v>
      </c>
      <c r="CZ17" s="49">
        <f>IF(ISNA(VLOOKUP(CN17,'Données projet'!$A$173:$I$193,6,0)),0%,VLOOKUP(CN17,'Données projet'!$A$173:$I$193,6,0)*VLOOKUP('Données projet'!$B$15,Paramètres!$A$1:$J$25,7,0))</f>
        <v>0</v>
      </c>
      <c r="DA17" s="49">
        <f>IF(ISNA(VLOOKUP(CN17,'Données projet'!$A$173:$I$193,7,0)),0%,VLOOKUP(CN17,'Données projet'!$A$173:$I$193,7,0))</f>
        <v>0</v>
      </c>
      <c r="DB17" s="53" t="e">
        <f>EXP(-LN(2)/35)*DB16+(1-EXP(-LN(2)/35))/(LN(2)/35)*CX17*CY17*VLOOKUP('Données projet'!$B$15,Paramètres!$A$1:$J$25,3,0)*0.475*44/12</f>
        <v>#N/A</v>
      </c>
      <c r="DC17" s="53" t="e">
        <f>EXP(-LN(2)/5)*DC16+(1-EXP(-LN(2)/5))/(LN(2)/5)*Calculateur!CX17*Calculateur!CZ17*VLOOKUP('Données projet'!$B$15,Paramètres!$A$1:$J$25,3,0)*0.475*44/12</f>
        <v>#N/A</v>
      </c>
      <c r="DD17" s="53" t="e">
        <f>EXP(-LN(2)/2)*DD16+(1-EXP(-LN(2)/2))/(LN(2)/2)*CX17*DA17*VLOOKUP('Données projet'!$B$15,Paramètres!$A$1:$J$25,3,0)*0.475*44/12</f>
        <v>#N/A</v>
      </c>
      <c r="DE17" s="54" t="e">
        <f t="shared" si="11"/>
        <v>#N/A</v>
      </c>
    </row>
    <row r="18" spans="1:109" s="40" customFormat="1" x14ac:dyDescent="0.25">
      <c r="A18" s="208">
        <f t="shared" si="12"/>
        <v>15</v>
      </c>
      <c r="B18" s="200">
        <f>IF(B17+1&lt;='Données projet'!$E$11,B17+1,1)</f>
        <v>15</v>
      </c>
      <c r="C18" s="182">
        <f>VLOOKUP(B18,'Données projet'!$A$36:$I$56,2,0)</f>
        <v>223.2</v>
      </c>
      <c r="D18" s="182">
        <f>VLOOKUP(B18,'Données projet'!$A$36:$I$56,9,0)</f>
        <v>15.77</v>
      </c>
      <c r="E18" s="182">
        <f t="array" ref="E18">INDEX(D:D,MIN(IF(ISNUMBER(D18:D214),ROW(D18:D214),"")))</f>
        <v>15.77</v>
      </c>
      <c r="F18" s="186">
        <f>IF(B18&lt;'Données projet'!$A$37,$C$205^B18,IF(B18='Données projet'!$A$37,'Données projet'!$B$37,F17+E18-L17))</f>
        <v>223.20000000000005</v>
      </c>
      <c r="G18" s="186">
        <f>F18*VLOOKUP('Données projet'!$B$11,Paramètres!$A$1:$J$25,3,0)*VLOOKUP('Données projet'!$B$11,Paramètres!$A$1:$J$25,5,0)</f>
        <v>163.65024000000003</v>
      </c>
      <c r="H18" s="186">
        <f t="shared" si="13"/>
        <v>41.664753212290165</v>
      </c>
      <c r="I18" s="187">
        <f t="shared" si="0"/>
        <v>357.59027984473869</v>
      </c>
      <c r="J18" s="188">
        <f ca="1">AVERAGE(OFFSET($I$3,'Données projet'!$C$7,0,30,1))</f>
        <v>281.50422421872497</v>
      </c>
      <c r="K18" s="193">
        <f>IF(ISNA(VLOOKUP(B18,'Données projet'!$A$36:$I$56,3,0)),0,VLOOKUP(B18,'Données projet'!$A$36:$I$56,3,0))</f>
        <v>0</v>
      </c>
      <c r="L18" s="193">
        <f>IF(ISNA(VLOOKUP(B18,'Données projet'!$A$36:$I$56,4,0)),0,VLOOKUP(B18,'Données projet'!$A$36:$I$56,4,0))</f>
        <v>0</v>
      </c>
      <c r="M18" s="194">
        <f>IF(ISNA(VLOOKUP(B18,'Données projet'!$A$36:$I$56,5,0)),0%,VLOOKUP(B18,'Données projet'!$A$36:$I$56,5,0)*VLOOKUP('Données projet'!$B$11,Paramètres!$A$1:$J$25,7,0))</f>
        <v>0</v>
      </c>
      <c r="N18" s="194">
        <f>IF(ISNA(VLOOKUP(B18,'Données projet'!$A$36:$I$56,6,0)),0%,VLOOKUP(B18,'Données projet'!$A$36:$I$56,6,0)*VLOOKUP('Données projet'!$B$11,Paramètres!$A$1:$J$25,7,0))</f>
        <v>0</v>
      </c>
      <c r="O18" s="194">
        <f>IF(ISNA(VLOOKUP(B18,'Données projet'!$A$36:$I$56,7,0)),0%,VLOOKUP(B18,'Données projet'!$A$36:$I$56,7,0))</f>
        <v>0</v>
      </c>
      <c r="P18" s="196">
        <f>EXP(-LN(2)/35)*P17+(1-EXP(-LN(2)/35))/(LN(2)/35)*L18*M18*VLOOKUP('Données projet'!$B$11,Paramètres!$A$1:$J$25,3,0)*0.475*44/12</f>
        <v>0</v>
      </c>
      <c r="Q18" s="196">
        <f>EXP(-LN(2)/5)*Q17+(1-EXP(-LN(2)/5))/(LN(2)/5)*Calculateur!L18*Calculateur!N18*VLOOKUP('Données projet'!$B$11,Paramètres!$A$1:$J$25,3,0)*0.475*44/12</f>
        <v>0</v>
      </c>
      <c r="R18" s="196">
        <f>EXP(-LN(2)/2)*R17+(1-EXP(-LN(2)/2))/(LN(2)/2)*L18*O18*VLOOKUP('Données projet'!$B$11,Paramètres!$A$1:$J$25,3,0)*0.475*44/12</f>
        <v>0</v>
      </c>
      <c r="S18" s="197">
        <f t="shared" si="1"/>
        <v>0</v>
      </c>
      <c r="T18" s="50">
        <f>IF(T17+1&lt;='Données projet'!$E$12,T17+1,1)</f>
        <v>15</v>
      </c>
      <c r="U18" s="45" t="e">
        <f>VLOOKUP(T18,'Données projet'!$A$62:$I$82,2,0)</f>
        <v>#N/A</v>
      </c>
      <c r="V18" s="45" t="e">
        <f>VLOOKUP(T18,'Données projet'!$A$62:$I$82,9,0)</f>
        <v>#N/A</v>
      </c>
      <c r="W18" s="45">
        <f t="array" ref="W18">INDEX(V:V,MIN(IF(ISNUMBER(V18:V214),ROW(V18:V214),"")))</f>
        <v>14.256250000000001</v>
      </c>
      <c r="X18" s="46">
        <f>IF(T18&lt;'Données projet'!$A$63,$U$205^T18,IF(T18='Données projet'!$A$63,'Données projet'!$B$63,X17+W18-AD17))</f>
        <v>222.84124999999997</v>
      </c>
      <c r="Y18" s="46">
        <f>X18*VLOOKUP('Données projet'!$B$11,Paramètres!$A$1:$J$25,3,0)*VLOOKUP('Données projet'!$B$11,Paramètres!$A$1:$J$25,5,0)</f>
        <v>163.3872045</v>
      </c>
      <c r="Z18" s="46">
        <f t="shared" si="14"/>
        <v>41.605574857265381</v>
      </c>
      <c r="AA18" s="52">
        <f t="shared" si="2"/>
        <v>357.02909071390377</v>
      </c>
      <c r="AB18" s="149">
        <f ca="1">AVERAGE(OFFSET($AA$3,'Données projet'!$C$7,0,30,1))</f>
        <v>367.84920904283939</v>
      </c>
      <c r="AC18" s="48">
        <f>IF(ISNA(VLOOKUP(T18,'Données projet'!$A$62:$I$82,3,0)),0,VLOOKUP(T18,'Données projet'!$A$62:$I$82,3,0))</f>
        <v>0</v>
      </c>
      <c r="AD18" s="48">
        <f>IF(ISNA(VLOOKUP(T18,'Données projet'!$A$62:$I$82,4,0)),0,VLOOKUP(T18,'Données projet'!$A$62:$I$82,4,0))</f>
        <v>0</v>
      </c>
      <c r="AE18" s="49">
        <f>IF(ISNA(VLOOKUP(T18,'Données projet'!$A$62:$I$82,5,0)),0%,VLOOKUP(T18,'Données projet'!$A$62:$I$82,5,0)*VLOOKUP('Données projet'!$B$11,Paramètres!$A$1:$J$25,7,0))</f>
        <v>0</v>
      </c>
      <c r="AF18" s="49">
        <f>IF(ISNA(VLOOKUP(T18,'Données projet'!$A$62:$I$82,6,0)),0%,VLOOKUP(T18,'Données projet'!$A$62:$I$82,6,0)*VLOOKUP('Données projet'!$B$11,Paramètres!$A$1:$J$25,7,0))</f>
        <v>0</v>
      </c>
      <c r="AG18" s="49">
        <f>IF(ISNA(VLOOKUP(T18,'Données projet'!$A$62:$I$82,7,0)),0%,VLOOKUP(T18,'Données projet'!$A$62:$I$82,7,0))</f>
        <v>0</v>
      </c>
      <c r="AH18" s="53">
        <f>EXP(-LN(2)/35)*AH17+(1-EXP(-LN(2)/35))/(LN(2)/35)*AD18*AE18*VLOOKUP('Données projet'!$B$11,Paramètres!$A$1:$J$25,3,0)*0.475*44/12</f>
        <v>0</v>
      </c>
      <c r="AI18" s="53">
        <f>EXP(-LN(2)/5)*AI17+(1-EXP(-LN(2)/5))/(LN(2)/5)*Calculateur!AD18*Calculateur!AF18*VLOOKUP('Données projet'!$B$11,Paramètres!$A$1:$J$25,3,0)*0.475*44/12</f>
        <v>0</v>
      </c>
      <c r="AJ18" s="53">
        <f>EXP(-LN(2)/2)*AJ17+(1-EXP(-LN(2)/2))/(LN(2)/2)*AD18*AG18*VLOOKUP('Données projet'!$B$11,Paramètres!$A$1:$J$25,3,0)*0.475*44/12</f>
        <v>0</v>
      </c>
      <c r="AK18" s="53">
        <f t="shared" si="3"/>
        <v>0</v>
      </c>
      <c r="AL18" s="203">
        <f>IF(AL17+1&lt;='Données projet'!$E$13,AL17+1,1)</f>
        <v>1</v>
      </c>
      <c r="AM18" s="182" t="e">
        <f>VLOOKUP(B18,'Données projet'!$A$88:$I$108,2,0)</f>
        <v>#N/A</v>
      </c>
      <c r="AN18" s="182" t="e">
        <f>VLOOKUP(B18,'Données projet'!$A$88:$I$108,9,0)</f>
        <v>#N/A</v>
      </c>
      <c r="AO18" s="182">
        <f t="array" ref="AO18">INDEX(AN:AN,MIN(IF(ISNUMBER(AN18:AN214),ROW(AN18:AN214),"")))</f>
        <v>0</v>
      </c>
      <c r="AP18" s="182">
        <f>IF(B18&lt;'Données projet'!$A$89,$AM$205^B18,IF(B18='Données projet'!$A$89,'Données projet'!$B$89,AP17+AO18-AV17))</f>
        <v>0</v>
      </c>
      <c r="AQ18" s="186" t="e">
        <f>AP18*VLOOKUP('Données projet'!$B$13,Paramètres!$A$1:$J$25,3,0)*VLOOKUP('Données projet'!$B$13,Paramètres!$A$1:$J$25,5,0)</f>
        <v>#N/A</v>
      </c>
      <c r="AR18" s="186" t="e">
        <f t="shared" si="15"/>
        <v>#N/A</v>
      </c>
      <c r="AS18" s="187" t="e">
        <f t="shared" si="4"/>
        <v>#N/A</v>
      </c>
      <c r="AT18" s="185" t="e">
        <f ca="1">AVERAGE(OFFSET($AS$3,'Données projet'!$C$7,0,30,1))</f>
        <v>#N/A</v>
      </c>
      <c r="AU18" s="193">
        <f>IF(ISNA(VLOOKUP(B18,'Données projet'!$A$88:$I$108,3,0)),0,VLOOKUP(B18,'Données projet'!$A$88:$I$108,3,0))</f>
        <v>0</v>
      </c>
      <c r="AV18" s="193">
        <f>IF(ISNA(VLOOKUP(B18,'Données projet'!$A$88:$I$108,4,0)),0,VLOOKUP(B18,'Données projet'!$A$88:$I$108,4,0))</f>
        <v>0</v>
      </c>
      <c r="AW18" s="194">
        <f>IF(ISNA(VLOOKUP(B18,'Données projet'!$A$88:$I$108,5,0)),0%,VLOOKUP(B18,'Données projet'!$A$88:$I$108,5,0)*VLOOKUP('Données projet'!$B$13,Paramètres!$A$1:$J$25,7,0))</f>
        <v>0</v>
      </c>
      <c r="AX18" s="194">
        <f>IF(ISNA(VLOOKUP(B18,'Données projet'!$A$88:$I$108,6,0)),0%,VLOOKUP(B18,'Données projet'!$A$88:$I$108,6,0)*VLOOKUP('Données projet'!$B$13,Paramètres!$A$1:$J$25,7,0))</f>
        <v>0</v>
      </c>
      <c r="AY18" s="194">
        <f>IF(ISNA(VLOOKUP(B18,'Données projet'!$A$88:$I$108,7,0)),0%,VLOOKUP(B18,'Données projet'!$A$88:$I$108,7,0))</f>
        <v>0</v>
      </c>
      <c r="AZ18" s="196">
        <f>EXP(-LN(2)/35)*AZ17+(1-EXP(-LN(2)/35))/(LN(2)/35)*AV18*AW18*VLOOKUP('Données projet'!$B$11,Paramètres!$A$1:$J$25,3,0)*0.475*44/12</f>
        <v>0</v>
      </c>
      <c r="BA18" s="196">
        <f>EXP(-LN(2)/5)*BA17+(1-EXP(-LN(2)/5))/(LN(2)/5)*Calculateur!AV18*Calculateur!AX18*VLOOKUP('Données projet'!$B$11,Paramètres!$A$1:$J$25,3,0)*0.475*44/12</f>
        <v>0</v>
      </c>
      <c r="BB18" s="196">
        <f>EXP(-LN(2)/2)*BB17+(1-EXP(-LN(2)/2))/(LN(2)/2)*AV18*AY18*VLOOKUP('Données projet'!$B$11,Paramètres!$A$1:$J$25,3,0)*0.475*44/12</f>
        <v>0</v>
      </c>
      <c r="BC18" s="197">
        <f t="shared" si="5"/>
        <v>0</v>
      </c>
      <c r="BD18" s="50">
        <f>IF(BD17+1&lt;='Données projet'!$E$16,BD17+1,1)</f>
        <v>1</v>
      </c>
      <c r="BE18" s="45" t="e">
        <f>VLOOKUP(BD18,'Données projet'!$A$114:$I$134,2,0)</f>
        <v>#N/A</v>
      </c>
      <c r="BF18" s="45" t="e">
        <f>VLOOKUP(BD18,'Données projet'!$A$114:$I$134,9,0)</f>
        <v>#N/A</v>
      </c>
      <c r="BG18" s="45">
        <f t="array" ref="BG18">INDEX(BF:BF,MIN(IF(ISNUMBER(BF18:BF214),ROW(BF18:BF214),"")))</f>
        <v>0</v>
      </c>
      <c r="BH18" s="45">
        <f>IF(BD18&lt;'Données projet'!$A$115,$BE$205^BD18,IF(BD18='Données projet'!$A$115,'Données projet'!$B$115,BH17+BG18-BN17))</f>
        <v>0</v>
      </c>
      <c r="BI18" s="50" t="e">
        <f>BH18*VLOOKUP('Données projet'!$B$13,Paramètres!$A$1:$J$25,3,0)*VLOOKUP('Données projet'!$B$13,Paramètres!$A$1:$J$25,5,0)</f>
        <v>#N/A</v>
      </c>
      <c r="BJ18" s="46" t="e">
        <f t="shared" si="16"/>
        <v>#N/A</v>
      </c>
      <c r="BK18" s="52" t="e">
        <f t="shared" si="6"/>
        <v>#N/A</v>
      </c>
      <c r="BL18" s="149" t="e">
        <f ca="1">AVERAGE(OFFSET($BK$3,'Données projet'!$C$7,0,30,1))</f>
        <v>#N/A</v>
      </c>
      <c r="BM18" s="48">
        <f>IF(ISNA(VLOOKUP(BD18,'Données projet'!$A$114:$I$134,3,0)),0,VLOOKUP(BD18,'Données projet'!$A$114:$I$134,3,0))</f>
        <v>0</v>
      </c>
      <c r="BN18" s="48">
        <f>IF(ISNA(VLOOKUP(BD18,'Données projet'!$A$114:$I$134,4,0)),0,VLOOKUP(BD18,'Données projet'!$A$114:$I$134,4,0))</f>
        <v>0</v>
      </c>
      <c r="BO18" s="49">
        <f>IF(ISNA(VLOOKUP(BD18,'Données projet'!$A$114:$I$134,5,0)),0%,VLOOKUP(BD18,'Données projet'!$A$114:$I$134,5,0)*VLOOKUP('Données projet'!$B$13,Paramètres!$A$1:$J$25,7,0))</f>
        <v>0</v>
      </c>
      <c r="BP18" s="49">
        <f>IF(ISNA(VLOOKUP(BD18,'Données projet'!$A$114:$I$134,6,0)),0%,VLOOKUP(BD18,'Données projet'!$A$114:$I$134,6,0)*VLOOKUP('Données projet'!$B$13,Paramètres!$A$1:$J$25,7,0))</f>
        <v>0</v>
      </c>
      <c r="BQ18" s="49">
        <f>IF(ISNA(VLOOKUP(BD18,'Données projet'!$A$114:$I$134,7,0)),0%,VLOOKUP(BD18,'Données projet'!$A$114:$I$134,7,0))</f>
        <v>0</v>
      </c>
      <c r="BR18" s="53" t="e">
        <f>EXP(-LN(2)/35)*BR17+(1-EXP(-LN(2)/35))/(LN(2)/35)*BN18*BO18*VLOOKUP('Données projet'!$B$13,Paramètres!$A$1:$J$25,3,0)*0.475*44/12</f>
        <v>#N/A</v>
      </c>
      <c r="BS18" s="53" t="e">
        <f>EXP(-LN(2)/5)*BS17+(1-EXP(-LN(2)/5))/(LN(2)/5)*Calculateur!BN18*Calculateur!BP18*VLOOKUP('Données projet'!$B$13,Paramètres!$A$1:$J$25,3,0)*0.475*44/12</f>
        <v>#N/A</v>
      </c>
      <c r="BT18" s="53" t="e">
        <f>EXP(-LN(2)/2)*BT17+(1-EXP(-LN(2)/2))/(LN(2)/2)*BN18*BQ18*VLOOKUP('Données projet'!$B$13,Paramètres!$A$1:$J$25,3,0)*0.475*44/12</f>
        <v>#N/A</v>
      </c>
      <c r="BU18" s="54" t="e">
        <f t="shared" si="7"/>
        <v>#N/A</v>
      </c>
      <c r="BV18" s="203">
        <f>IF(BV17+1&lt;='Données projet'!$E$15,BV17+1,1)</f>
        <v>1</v>
      </c>
      <c r="BW18" s="182" t="e">
        <f>VLOOKUP(B18,'Données projet'!$A$140:$I$167,2,0)</f>
        <v>#N/A</v>
      </c>
      <c r="BX18" s="182" t="e">
        <f>VLOOKUP(B18,'Données projet'!$A$140:$I$167,9,0)</f>
        <v>#N/A</v>
      </c>
      <c r="BY18" s="182">
        <f t="array" ref="BY18">INDEX(BX:BX,MIN(IF(ISNUMBER(BX18:BX214),ROW(BX18:BX214),"")))</f>
        <v>0</v>
      </c>
      <c r="BZ18" s="182">
        <f>IF(B18&lt;'Données projet'!$A$141,$BW$205^B18,IF(B18='Données projet'!$A$141,'Données projet'!$B$141,BZ17+BY18-CF17))</f>
        <v>0</v>
      </c>
      <c r="CA18" s="183" t="e">
        <f>BZ18*VLOOKUP('Données projet'!$B$15,Paramètres!$A$1:$J$25,3,0)*VLOOKUP('Données projet'!$B$15,Paramètres!$A$1:$J$25,5,0)</f>
        <v>#N/A</v>
      </c>
      <c r="CB18" s="186" t="e">
        <f t="shared" si="17"/>
        <v>#N/A</v>
      </c>
      <c r="CC18" s="187" t="e">
        <f t="shared" si="8"/>
        <v>#N/A</v>
      </c>
      <c r="CD18" s="185" t="e">
        <f ca="1">AVERAGE(OFFSET($CC$3,'Données projet'!$C$7,0,30,1))</f>
        <v>#N/A</v>
      </c>
      <c r="CE18" s="193">
        <f>IF(ISNA(VLOOKUP(B18,'Données projet'!$A$140:$I$167,3,0)),0,VLOOKUP(B18,'Données projet'!$A$140:$I$167,3,0))</f>
        <v>0</v>
      </c>
      <c r="CF18" s="193">
        <f>IF(ISNA(VLOOKUP(B18,'Données projet'!$A$140:$I$167,4,0)),0,VLOOKUP(B18,'Données projet'!$A$140:$I$167,4,0))</f>
        <v>0</v>
      </c>
      <c r="CG18" s="194">
        <f>IF(ISNA(VLOOKUP(B18,'Données projet'!$A$140:$I$167,5,0)),0%,VLOOKUP(B18,'Données projet'!$A$140:$I$167,5,0)*VLOOKUP('Données projet'!$B$15,Paramètres!$A$1:$J$25,7,0))</f>
        <v>0</v>
      </c>
      <c r="CH18" s="194">
        <f>IF(ISNA(VLOOKUP(B18,'Données projet'!$A$140:$I$167,6,0)),0%,VLOOKUP(B18,'Données projet'!$A$140:$I$167,6,0)*VLOOKUP('Données projet'!$B$15,Paramètres!$A$1:$J$25,7,0))</f>
        <v>0</v>
      </c>
      <c r="CI18" s="194">
        <f>IF(ISNA(VLOOKUP(B18,'Données projet'!$A$140:$I$167,7,0)),0%,VLOOKUP(B18,'Données projet'!$A$140:$I$167,7,0))</f>
        <v>0</v>
      </c>
      <c r="CJ18" s="196">
        <f>EXP(-LN(2)/35)*CJ17+(1-EXP(-LN(2)/35))/(LN(2)/35)*CF18*CG18*VLOOKUP('Données projet'!$B$11,Paramètres!$A$1:$J$25,3,0)*0.475*44/12</f>
        <v>0</v>
      </c>
      <c r="CK18" s="196">
        <f>EXP(-LN(2)/5)*CK17+(1-EXP(-LN(2)/5))/(LN(2)/5)*Calculateur!CF18*Calculateur!CH18*VLOOKUP('Données projet'!$B$11,Paramètres!$A$1:$J$25,3,0)*0.475*44/12</f>
        <v>0</v>
      </c>
      <c r="CL18" s="196">
        <f>EXP(-LN(2)/2)*CL17+(1-EXP(-LN(2)/2))/(LN(2)/2)*CF18*CI18*VLOOKUP('Données projet'!$B$11,Paramètres!$A$1:$J$25,3,0)*0.475*44/12</f>
        <v>0</v>
      </c>
      <c r="CM18" s="197">
        <f t="shared" si="9"/>
        <v>0</v>
      </c>
      <c r="CN18" s="50">
        <f>IF(CN17+1&lt;='Données projet'!$E$16,CN17+1,1)</f>
        <v>1</v>
      </c>
      <c r="CO18" s="45" t="e">
        <f>VLOOKUP(CN18,'Données projet'!$A$173:$I$193,2,0)</f>
        <v>#N/A</v>
      </c>
      <c r="CP18" s="45" t="e">
        <f>VLOOKUP(CN18,'Données projet'!$A$173:$I$193,9,0)</f>
        <v>#N/A</v>
      </c>
      <c r="CQ18" s="45">
        <f t="array" ref="CQ18">INDEX(CP:CP,MIN(IF(ISNUMBER(CP18:CP214),ROW(CP18:CP214),"")))</f>
        <v>0</v>
      </c>
      <c r="CR18" s="45">
        <f>IF(CN18&lt;'Données projet'!$A$174,$CO$205^B18,IF(CN18='Données projet'!$A$174,'Données projet'!$B$174,CR17+CQ18-CX17))</f>
        <v>0</v>
      </c>
      <c r="CS18" s="50" t="e">
        <f>CR18*VLOOKUP('Données projet'!$B$15,Paramètres!$A$1:$J$25,3,0)*VLOOKUP('Données projet'!$B$15,Paramètres!$A$1:$J$25,5,0)</f>
        <v>#N/A</v>
      </c>
      <c r="CT18" s="46" t="e">
        <f t="shared" si="18"/>
        <v>#N/A</v>
      </c>
      <c r="CU18" s="52" t="e">
        <f t="shared" si="10"/>
        <v>#N/A</v>
      </c>
      <c r="CV18" s="149" t="e">
        <f ca="1">AVERAGE(OFFSET($CU$3,'Données projet'!$C$7,0,30,1))</f>
        <v>#N/A</v>
      </c>
      <c r="CW18" s="48">
        <f>IF(ISNA(VLOOKUP(CN18,'Données projet'!$A$173:$I$193,3,0)),0,VLOOKUP(CN18,'Données projet'!$A$173:$I$193,3,0))</f>
        <v>0</v>
      </c>
      <c r="CX18" s="48">
        <f>IF(ISNA(VLOOKUP(CN18,'Données projet'!$A$173:$I$193,4,0)),0,VLOOKUP(CN18,'Données projet'!$A$173:$I$193,4,0))</f>
        <v>0</v>
      </c>
      <c r="CY18" s="49">
        <f>IF(ISNA(VLOOKUP(CN18,'Données projet'!$A$173:$I$193,5,0)),0%,VLOOKUP(CN18,'Données projet'!$A$173:$I$193,5,0)*VLOOKUP('Données projet'!$B$15,Paramètres!$A$1:$J$25,7,0))</f>
        <v>0</v>
      </c>
      <c r="CZ18" s="49">
        <f>IF(ISNA(VLOOKUP(CN18,'Données projet'!$A$173:$I$193,6,0)),0%,VLOOKUP(CN18,'Données projet'!$A$173:$I$193,6,0)*VLOOKUP('Données projet'!$B$15,Paramètres!$A$1:$J$25,7,0))</f>
        <v>0</v>
      </c>
      <c r="DA18" s="49">
        <f>IF(ISNA(VLOOKUP(CN18,'Données projet'!$A$173:$I$193,7,0)),0%,VLOOKUP(CN18,'Données projet'!$A$173:$I$193,7,0))</f>
        <v>0</v>
      </c>
      <c r="DB18" s="53" t="e">
        <f>EXP(-LN(2)/35)*DB17+(1-EXP(-LN(2)/35))/(LN(2)/35)*CX18*CY18*VLOOKUP('Données projet'!$B$15,Paramètres!$A$1:$J$25,3,0)*0.475*44/12</f>
        <v>#N/A</v>
      </c>
      <c r="DC18" s="53" t="e">
        <f>EXP(-LN(2)/5)*DC17+(1-EXP(-LN(2)/5))/(LN(2)/5)*Calculateur!CX18*Calculateur!CZ18*VLOOKUP('Données projet'!$B$15,Paramètres!$A$1:$J$25,3,0)*0.475*44/12</f>
        <v>#N/A</v>
      </c>
      <c r="DD18" s="53" t="e">
        <f>EXP(-LN(2)/2)*DD17+(1-EXP(-LN(2)/2))/(LN(2)/2)*CX18*DA18*VLOOKUP('Données projet'!$B$15,Paramètres!$A$1:$J$25,3,0)*0.475*44/12</f>
        <v>#N/A</v>
      </c>
      <c r="DE18" s="54" t="e">
        <f t="shared" si="11"/>
        <v>#N/A</v>
      </c>
    </row>
    <row r="19" spans="1:109" s="40" customFormat="1" x14ac:dyDescent="0.25">
      <c r="A19" s="208">
        <f t="shared" si="12"/>
        <v>16</v>
      </c>
      <c r="B19" s="200">
        <f>IF(B18+1&lt;='Données projet'!$E$11,B18+1,1)</f>
        <v>16</v>
      </c>
      <c r="C19" s="182" t="e">
        <f>VLOOKUP(B19,'Données projet'!$A$36:$I$56,2,0)</f>
        <v>#N/A</v>
      </c>
      <c r="D19" s="182" t="e">
        <f>VLOOKUP(B19,'Données projet'!$A$36:$I$56,9,0)</f>
        <v>#N/A</v>
      </c>
      <c r="E19" s="182">
        <f t="array" ref="E19">INDEX(D:D,MIN(IF(ISNUMBER(D19:D215),ROW(D19:D215),"")))</f>
        <v>27.73</v>
      </c>
      <c r="F19" s="186">
        <f>IF(B19&lt;'Données projet'!$A$37,$C$205^B19,IF(B19='Données projet'!$A$37,'Données projet'!$B$37,F18+E19-L18))</f>
        <v>250.93000000000004</v>
      </c>
      <c r="G19" s="186">
        <f>F19*VLOOKUP('Données projet'!$B$11,Paramètres!$A$1:$J$25,3,0)*VLOOKUP('Données projet'!$B$11,Paramètres!$A$1:$J$25,5,0)</f>
        <v>183.98187600000003</v>
      </c>
      <c r="H19" s="186">
        <f t="shared" si="13"/>
        <v>46.206948930878973</v>
      </c>
      <c r="I19" s="187">
        <f t="shared" si="0"/>
        <v>400.91220342128094</v>
      </c>
      <c r="J19" s="188">
        <f ca="1">AVERAGE(OFFSET($I$3,'Données projet'!$C$7,0,30,1))</f>
        <v>281.50422421872497</v>
      </c>
      <c r="K19" s="193">
        <f>IF(ISNA(VLOOKUP(B19,'Données projet'!$A$36:$I$56,3,0)),0,VLOOKUP(B19,'Données projet'!$A$36:$I$56,3,0))</f>
        <v>0</v>
      </c>
      <c r="L19" s="193">
        <f>IF(ISNA(VLOOKUP(B19,'Données projet'!$A$36:$I$56,4,0)),0,VLOOKUP(B19,'Données projet'!$A$36:$I$56,4,0))</f>
        <v>0</v>
      </c>
      <c r="M19" s="194">
        <f>IF(ISNA(VLOOKUP(B19,'Données projet'!$A$36:$I$56,5,0)),0%,VLOOKUP(B19,'Données projet'!$A$36:$I$56,5,0)*VLOOKUP('Données projet'!$B$11,Paramètres!$A$1:$J$25,7,0))</f>
        <v>0</v>
      </c>
      <c r="N19" s="194">
        <f>IF(ISNA(VLOOKUP(B19,'Données projet'!$A$36:$I$56,6,0)),0%,VLOOKUP(B19,'Données projet'!$A$36:$I$56,6,0)*VLOOKUP('Données projet'!$B$11,Paramètres!$A$1:$J$25,7,0))</f>
        <v>0</v>
      </c>
      <c r="O19" s="194">
        <f>IF(ISNA(VLOOKUP(B19,'Données projet'!$A$36:$I$56,7,0)),0%,VLOOKUP(B19,'Données projet'!$A$36:$I$56,7,0))</f>
        <v>0</v>
      </c>
      <c r="P19" s="196">
        <f>EXP(-LN(2)/35)*P18+(1-EXP(-LN(2)/35))/(LN(2)/35)*L19*M19*VLOOKUP('Données projet'!$B$11,Paramètres!$A$1:$J$25,3,0)*0.475*44/12</f>
        <v>0</v>
      </c>
      <c r="Q19" s="196">
        <f>EXP(-LN(2)/5)*Q18+(1-EXP(-LN(2)/5))/(LN(2)/5)*Calculateur!L19*Calculateur!N19*VLOOKUP('Données projet'!$B$11,Paramètres!$A$1:$J$25,3,0)*0.475*44/12</f>
        <v>0</v>
      </c>
      <c r="R19" s="196">
        <f>EXP(-LN(2)/2)*R18+(1-EXP(-LN(2)/2))/(LN(2)/2)*L19*O19*VLOOKUP('Données projet'!$B$11,Paramètres!$A$1:$J$25,3,0)*0.475*44/12</f>
        <v>0</v>
      </c>
      <c r="S19" s="197">
        <f t="shared" si="1"/>
        <v>0</v>
      </c>
      <c r="T19" s="50">
        <f>IF(T18+1&lt;='Données projet'!$E$12,T18+1,1)</f>
        <v>16</v>
      </c>
      <c r="U19" s="45" t="e">
        <f>VLOOKUP(T19,'Données projet'!$A$62:$I$82,2,0)</f>
        <v>#N/A</v>
      </c>
      <c r="V19" s="45" t="e">
        <f>VLOOKUP(T19,'Données projet'!$A$62:$I$82,9,0)</f>
        <v>#N/A</v>
      </c>
      <c r="W19" s="45">
        <f t="array" ref="W19">INDEX(V:V,MIN(IF(ISNUMBER(V19:V215),ROW(V19:V215),"")))</f>
        <v>14.256250000000001</v>
      </c>
      <c r="X19" s="46">
        <f>IF(T19&lt;'Données projet'!$A$63,$U$205^T19,IF(T19='Données projet'!$A$63,'Données projet'!$B$63,X18+W19-AD18))</f>
        <v>237.09749999999997</v>
      </c>
      <c r="Y19" s="46">
        <f>X19*VLOOKUP('Données projet'!$B$11,Paramètres!$A$1:$J$25,3,0)*VLOOKUP('Données projet'!$B$11,Paramètres!$A$1:$J$25,5,0)</f>
        <v>173.83988699999998</v>
      </c>
      <c r="Z19" s="46">
        <f t="shared" si="14"/>
        <v>43.948909365807339</v>
      </c>
      <c r="AA19" s="52">
        <f t="shared" si="2"/>
        <v>379.31548700378107</v>
      </c>
      <c r="AB19" s="149">
        <f ca="1">AVERAGE(OFFSET($AA$3,'Données projet'!$C$7,0,30,1))</f>
        <v>367.84920904283939</v>
      </c>
      <c r="AC19" s="48">
        <f>IF(ISNA(VLOOKUP(T19,'Données projet'!$A$62:$I$82,3,0)),0,VLOOKUP(T19,'Données projet'!$A$62:$I$82,3,0))</f>
        <v>0</v>
      </c>
      <c r="AD19" s="48">
        <f>IF(ISNA(VLOOKUP(T19,'Données projet'!$A$62:$I$82,4,0)),0,VLOOKUP(T19,'Données projet'!$A$62:$I$82,4,0))</f>
        <v>0</v>
      </c>
      <c r="AE19" s="49">
        <f>IF(ISNA(VLOOKUP(T19,'Données projet'!$A$62:$I$82,5,0)),0%,VLOOKUP(T19,'Données projet'!$A$62:$I$82,5,0)*VLOOKUP('Données projet'!$B$11,Paramètres!$A$1:$J$25,7,0))</f>
        <v>0</v>
      </c>
      <c r="AF19" s="49">
        <f>IF(ISNA(VLOOKUP(T19,'Données projet'!$A$62:$I$82,6,0)),0%,VLOOKUP(T19,'Données projet'!$A$62:$I$82,6,0)*VLOOKUP('Données projet'!$B$11,Paramètres!$A$1:$J$25,7,0))</f>
        <v>0</v>
      </c>
      <c r="AG19" s="49">
        <f>IF(ISNA(VLOOKUP(T19,'Données projet'!$A$62:$I$82,7,0)),0%,VLOOKUP(T19,'Données projet'!$A$62:$I$82,7,0))</f>
        <v>0</v>
      </c>
      <c r="AH19" s="53">
        <f>EXP(-LN(2)/35)*AH18+(1-EXP(-LN(2)/35))/(LN(2)/35)*AD19*AE19*VLOOKUP('Données projet'!$B$11,Paramètres!$A$1:$J$25,3,0)*0.475*44/12</f>
        <v>0</v>
      </c>
      <c r="AI19" s="53">
        <f>EXP(-LN(2)/5)*AI18+(1-EXP(-LN(2)/5))/(LN(2)/5)*Calculateur!AD19*Calculateur!AF19*VLOOKUP('Données projet'!$B$11,Paramètres!$A$1:$J$25,3,0)*0.475*44/12</f>
        <v>0</v>
      </c>
      <c r="AJ19" s="53">
        <f>EXP(-LN(2)/2)*AJ18+(1-EXP(-LN(2)/2))/(LN(2)/2)*AD19*AG19*VLOOKUP('Données projet'!$B$11,Paramètres!$A$1:$J$25,3,0)*0.475*44/12</f>
        <v>0</v>
      </c>
      <c r="AK19" s="53">
        <f t="shared" si="3"/>
        <v>0</v>
      </c>
      <c r="AL19" s="203">
        <f>IF(AL18+1&lt;='Données projet'!$E$13,AL18+1,1)</f>
        <v>1</v>
      </c>
      <c r="AM19" s="182" t="e">
        <f>VLOOKUP(B19,'Données projet'!$A$88:$I$108,2,0)</f>
        <v>#N/A</v>
      </c>
      <c r="AN19" s="182" t="e">
        <f>VLOOKUP(B19,'Données projet'!$A$88:$I$108,9,0)</f>
        <v>#N/A</v>
      </c>
      <c r="AO19" s="182">
        <f t="array" ref="AO19">INDEX(AN:AN,MIN(IF(ISNUMBER(AN19:AN215),ROW(AN19:AN215),"")))</f>
        <v>0</v>
      </c>
      <c r="AP19" s="182">
        <f>IF(B19&lt;'Données projet'!$A$89,$AM$205^B19,IF(B19='Données projet'!$A$89,'Données projet'!$B$89,AP18+AO19-AV18))</f>
        <v>0</v>
      </c>
      <c r="AQ19" s="186" t="e">
        <f>AP19*VLOOKUP('Données projet'!$B$13,Paramètres!$A$1:$J$25,3,0)*VLOOKUP('Données projet'!$B$13,Paramètres!$A$1:$J$25,5,0)</f>
        <v>#N/A</v>
      </c>
      <c r="AR19" s="186" t="e">
        <f t="shared" si="15"/>
        <v>#N/A</v>
      </c>
      <c r="AS19" s="187" t="e">
        <f t="shared" si="4"/>
        <v>#N/A</v>
      </c>
      <c r="AT19" s="185" t="e">
        <f ca="1">AVERAGE(OFFSET($AS$3,'Données projet'!$C$7,0,30,1))</f>
        <v>#N/A</v>
      </c>
      <c r="AU19" s="193">
        <f>IF(ISNA(VLOOKUP(B19,'Données projet'!$A$88:$I$108,3,0)),0,VLOOKUP(B19,'Données projet'!$A$88:$I$108,3,0))</f>
        <v>0</v>
      </c>
      <c r="AV19" s="193">
        <f>IF(ISNA(VLOOKUP(B19,'Données projet'!$A$88:$I$108,4,0)),0,VLOOKUP(B19,'Données projet'!$A$88:$I$108,4,0))</f>
        <v>0</v>
      </c>
      <c r="AW19" s="194">
        <f>IF(ISNA(VLOOKUP(B19,'Données projet'!$A$88:$I$108,5,0)),0%,VLOOKUP(B19,'Données projet'!$A$88:$I$108,5,0)*VLOOKUP('Données projet'!$B$13,Paramètres!$A$1:$J$25,7,0))</f>
        <v>0</v>
      </c>
      <c r="AX19" s="194">
        <f>IF(ISNA(VLOOKUP(B19,'Données projet'!$A$88:$I$108,6,0)),0%,VLOOKUP(B19,'Données projet'!$A$88:$I$108,6,0)*VLOOKUP('Données projet'!$B$13,Paramètres!$A$1:$J$25,7,0))</f>
        <v>0</v>
      </c>
      <c r="AY19" s="194">
        <f>IF(ISNA(VLOOKUP(B19,'Données projet'!$A$88:$I$108,7,0)),0%,VLOOKUP(B19,'Données projet'!$A$88:$I$108,7,0))</f>
        <v>0</v>
      </c>
      <c r="AZ19" s="196">
        <f>EXP(-LN(2)/35)*AZ18+(1-EXP(-LN(2)/35))/(LN(2)/35)*AV19*AW19*VLOOKUP('Données projet'!$B$11,Paramètres!$A$1:$J$25,3,0)*0.475*44/12</f>
        <v>0</v>
      </c>
      <c r="BA19" s="196">
        <f>EXP(-LN(2)/5)*BA18+(1-EXP(-LN(2)/5))/(LN(2)/5)*Calculateur!AV19*Calculateur!AX19*VLOOKUP('Données projet'!$B$11,Paramètres!$A$1:$J$25,3,0)*0.475*44/12</f>
        <v>0</v>
      </c>
      <c r="BB19" s="196">
        <f>EXP(-LN(2)/2)*BB18+(1-EXP(-LN(2)/2))/(LN(2)/2)*AV19*AY19*VLOOKUP('Données projet'!$B$11,Paramètres!$A$1:$J$25,3,0)*0.475*44/12</f>
        <v>0</v>
      </c>
      <c r="BC19" s="197">
        <f t="shared" si="5"/>
        <v>0</v>
      </c>
      <c r="BD19" s="50">
        <f>IF(BD18+1&lt;='Données projet'!$E$16,BD18+1,1)</f>
        <v>1</v>
      </c>
      <c r="BE19" s="45" t="e">
        <f>VLOOKUP(BD19,'Données projet'!$A$114:$I$134,2,0)</f>
        <v>#N/A</v>
      </c>
      <c r="BF19" s="45" t="e">
        <f>VLOOKUP(BD19,'Données projet'!$A$114:$I$134,9,0)</f>
        <v>#N/A</v>
      </c>
      <c r="BG19" s="45">
        <f t="array" ref="BG19">INDEX(BF:BF,MIN(IF(ISNUMBER(BF19:BF215),ROW(BF19:BF215),"")))</f>
        <v>0</v>
      </c>
      <c r="BH19" s="45">
        <f>IF(BD19&lt;'Données projet'!$A$115,$BE$205^BD19,IF(BD19='Données projet'!$A$115,'Données projet'!$B$115,BH18+BG19-BN18))</f>
        <v>0</v>
      </c>
      <c r="BI19" s="50" t="e">
        <f>BH19*VLOOKUP('Données projet'!$B$13,Paramètres!$A$1:$J$25,3,0)*VLOOKUP('Données projet'!$B$13,Paramètres!$A$1:$J$25,5,0)</f>
        <v>#N/A</v>
      </c>
      <c r="BJ19" s="46" t="e">
        <f t="shared" si="16"/>
        <v>#N/A</v>
      </c>
      <c r="BK19" s="52" t="e">
        <f t="shared" si="6"/>
        <v>#N/A</v>
      </c>
      <c r="BL19" s="149" t="e">
        <f ca="1">AVERAGE(OFFSET($BK$3,'Données projet'!$C$7,0,30,1))</f>
        <v>#N/A</v>
      </c>
      <c r="BM19" s="48">
        <f>IF(ISNA(VLOOKUP(BD19,'Données projet'!$A$114:$I$134,3,0)),0,VLOOKUP(BD19,'Données projet'!$A$114:$I$134,3,0))</f>
        <v>0</v>
      </c>
      <c r="BN19" s="48">
        <f>IF(ISNA(VLOOKUP(BD19,'Données projet'!$A$114:$I$134,4,0)),0,VLOOKUP(BD19,'Données projet'!$A$114:$I$134,4,0))</f>
        <v>0</v>
      </c>
      <c r="BO19" s="49">
        <f>IF(ISNA(VLOOKUP(BD19,'Données projet'!$A$114:$I$134,5,0)),0%,VLOOKUP(BD19,'Données projet'!$A$114:$I$134,5,0)*VLOOKUP('Données projet'!$B$13,Paramètres!$A$1:$J$25,7,0))</f>
        <v>0</v>
      </c>
      <c r="BP19" s="49">
        <f>IF(ISNA(VLOOKUP(BD19,'Données projet'!$A$114:$I$134,6,0)),0%,VLOOKUP(BD19,'Données projet'!$A$114:$I$134,6,0)*VLOOKUP('Données projet'!$B$13,Paramètres!$A$1:$J$25,7,0))</f>
        <v>0</v>
      </c>
      <c r="BQ19" s="49">
        <f>IF(ISNA(VLOOKUP(BD19,'Données projet'!$A$114:$I$134,7,0)),0%,VLOOKUP(BD19,'Données projet'!$A$114:$I$134,7,0))</f>
        <v>0</v>
      </c>
      <c r="BR19" s="53" t="e">
        <f>EXP(-LN(2)/35)*BR18+(1-EXP(-LN(2)/35))/(LN(2)/35)*BN19*BO19*VLOOKUP('Données projet'!$B$13,Paramètres!$A$1:$J$25,3,0)*0.475*44/12</f>
        <v>#N/A</v>
      </c>
      <c r="BS19" s="53" t="e">
        <f>EXP(-LN(2)/5)*BS18+(1-EXP(-LN(2)/5))/(LN(2)/5)*Calculateur!BN19*Calculateur!BP19*VLOOKUP('Données projet'!$B$13,Paramètres!$A$1:$J$25,3,0)*0.475*44/12</f>
        <v>#N/A</v>
      </c>
      <c r="BT19" s="53" t="e">
        <f>EXP(-LN(2)/2)*BT18+(1-EXP(-LN(2)/2))/(LN(2)/2)*BN19*BQ19*VLOOKUP('Données projet'!$B$13,Paramètres!$A$1:$J$25,3,0)*0.475*44/12</f>
        <v>#N/A</v>
      </c>
      <c r="BU19" s="54" t="e">
        <f t="shared" si="7"/>
        <v>#N/A</v>
      </c>
      <c r="BV19" s="203">
        <f>IF(BV18+1&lt;='Données projet'!$E$15,BV18+1,1)</f>
        <v>1</v>
      </c>
      <c r="BW19" s="182" t="e">
        <f>VLOOKUP(B19,'Données projet'!$A$140:$I$167,2,0)</f>
        <v>#N/A</v>
      </c>
      <c r="BX19" s="182" t="e">
        <f>VLOOKUP(B19,'Données projet'!$A$140:$I$167,9,0)</f>
        <v>#N/A</v>
      </c>
      <c r="BY19" s="182">
        <f t="array" ref="BY19">INDEX(BX:BX,MIN(IF(ISNUMBER(BX19:BX215),ROW(BX19:BX215),"")))</f>
        <v>0</v>
      </c>
      <c r="BZ19" s="182">
        <f>IF(B19&lt;'Données projet'!$A$141,$BW$205^B19,IF(B19='Données projet'!$A$141,'Données projet'!$B$141,BZ18+BY19-CF18))</f>
        <v>0</v>
      </c>
      <c r="CA19" s="183" t="e">
        <f>BZ19*VLOOKUP('Données projet'!$B$15,Paramètres!$A$1:$J$25,3,0)*VLOOKUP('Données projet'!$B$15,Paramètres!$A$1:$J$25,5,0)</f>
        <v>#N/A</v>
      </c>
      <c r="CB19" s="186" t="e">
        <f t="shared" si="17"/>
        <v>#N/A</v>
      </c>
      <c r="CC19" s="187" t="e">
        <f t="shared" si="8"/>
        <v>#N/A</v>
      </c>
      <c r="CD19" s="185" t="e">
        <f ca="1">AVERAGE(OFFSET($CC$3,'Données projet'!$C$7,0,30,1))</f>
        <v>#N/A</v>
      </c>
      <c r="CE19" s="193">
        <f>IF(ISNA(VLOOKUP(B19,'Données projet'!$A$140:$I$167,3,0)),0,VLOOKUP(B19,'Données projet'!$A$140:$I$167,3,0))</f>
        <v>0</v>
      </c>
      <c r="CF19" s="193">
        <f>IF(ISNA(VLOOKUP(B19,'Données projet'!$A$140:$I$167,4,0)),0,VLOOKUP(B19,'Données projet'!$A$140:$I$167,4,0))</f>
        <v>0</v>
      </c>
      <c r="CG19" s="194">
        <f>IF(ISNA(VLOOKUP(B19,'Données projet'!$A$140:$I$167,5,0)),0%,VLOOKUP(B19,'Données projet'!$A$140:$I$167,5,0)*VLOOKUP('Données projet'!$B$15,Paramètres!$A$1:$J$25,7,0))</f>
        <v>0</v>
      </c>
      <c r="CH19" s="194">
        <f>IF(ISNA(VLOOKUP(B19,'Données projet'!$A$140:$I$167,6,0)),0%,VLOOKUP(B19,'Données projet'!$A$140:$I$167,6,0)*VLOOKUP('Données projet'!$B$15,Paramètres!$A$1:$J$25,7,0))</f>
        <v>0</v>
      </c>
      <c r="CI19" s="194">
        <f>IF(ISNA(VLOOKUP(B19,'Données projet'!$A$140:$I$167,7,0)),0%,VLOOKUP(B19,'Données projet'!$A$140:$I$167,7,0))</f>
        <v>0</v>
      </c>
      <c r="CJ19" s="196">
        <f>EXP(-LN(2)/35)*CJ18+(1-EXP(-LN(2)/35))/(LN(2)/35)*CF19*CG19*VLOOKUP('Données projet'!$B$11,Paramètres!$A$1:$J$25,3,0)*0.475*44/12</f>
        <v>0</v>
      </c>
      <c r="CK19" s="196">
        <f>EXP(-LN(2)/5)*CK18+(1-EXP(-LN(2)/5))/(LN(2)/5)*Calculateur!CF19*Calculateur!CH19*VLOOKUP('Données projet'!$B$11,Paramètres!$A$1:$J$25,3,0)*0.475*44/12</f>
        <v>0</v>
      </c>
      <c r="CL19" s="196">
        <f>EXP(-LN(2)/2)*CL18+(1-EXP(-LN(2)/2))/(LN(2)/2)*CF19*CI19*VLOOKUP('Données projet'!$B$11,Paramètres!$A$1:$J$25,3,0)*0.475*44/12</f>
        <v>0</v>
      </c>
      <c r="CM19" s="197">
        <f t="shared" si="9"/>
        <v>0</v>
      </c>
      <c r="CN19" s="50">
        <f>IF(CN18+1&lt;='Données projet'!$E$16,CN18+1,1)</f>
        <v>1</v>
      </c>
      <c r="CO19" s="45" t="e">
        <f>VLOOKUP(CN19,'Données projet'!$A$173:$I$193,2,0)</f>
        <v>#N/A</v>
      </c>
      <c r="CP19" s="45" t="e">
        <f>VLOOKUP(CN19,'Données projet'!$A$173:$I$193,9,0)</f>
        <v>#N/A</v>
      </c>
      <c r="CQ19" s="45">
        <f t="array" ref="CQ19">INDEX(CP:CP,MIN(IF(ISNUMBER(CP19:CP215),ROW(CP19:CP215),"")))</f>
        <v>0</v>
      </c>
      <c r="CR19" s="45">
        <f>IF(CN19&lt;'Données projet'!$A$174,$CO$205^B19,IF(CN19='Données projet'!$A$174,'Données projet'!$B$174,CR18+CQ19-CX18))</f>
        <v>0</v>
      </c>
      <c r="CS19" s="50" t="e">
        <f>CR19*VLOOKUP('Données projet'!$B$15,Paramètres!$A$1:$J$25,3,0)*VLOOKUP('Données projet'!$B$15,Paramètres!$A$1:$J$25,5,0)</f>
        <v>#N/A</v>
      </c>
      <c r="CT19" s="46" t="e">
        <f t="shared" si="18"/>
        <v>#N/A</v>
      </c>
      <c r="CU19" s="52" t="e">
        <f t="shared" si="10"/>
        <v>#N/A</v>
      </c>
      <c r="CV19" s="149" t="e">
        <f ca="1">AVERAGE(OFFSET($CU$3,'Données projet'!$C$7,0,30,1))</f>
        <v>#N/A</v>
      </c>
      <c r="CW19" s="48">
        <f>IF(ISNA(VLOOKUP(CN19,'Données projet'!$A$173:$I$193,3,0)),0,VLOOKUP(CN19,'Données projet'!$A$173:$I$193,3,0))</f>
        <v>0</v>
      </c>
      <c r="CX19" s="48">
        <f>IF(ISNA(VLOOKUP(CN19,'Données projet'!$A$173:$I$193,4,0)),0,VLOOKUP(CN19,'Données projet'!$A$173:$I$193,4,0))</f>
        <v>0</v>
      </c>
      <c r="CY19" s="49">
        <f>IF(ISNA(VLOOKUP(CN19,'Données projet'!$A$173:$I$193,5,0)),0%,VLOOKUP(CN19,'Données projet'!$A$173:$I$193,5,0)*VLOOKUP('Données projet'!$B$15,Paramètres!$A$1:$J$25,7,0))</f>
        <v>0</v>
      </c>
      <c r="CZ19" s="49">
        <f>IF(ISNA(VLOOKUP(CN19,'Données projet'!$A$173:$I$193,6,0)),0%,VLOOKUP(CN19,'Données projet'!$A$173:$I$193,6,0)*VLOOKUP('Données projet'!$B$15,Paramètres!$A$1:$J$25,7,0))</f>
        <v>0</v>
      </c>
      <c r="DA19" s="49">
        <f>IF(ISNA(VLOOKUP(CN19,'Données projet'!$A$173:$I$193,7,0)),0%,VLOOKUP(CN19,'Données projet'!$A$173:$I$193,7,0))</f>
        <v>0</v>
      </c>
      <c r="DB19" s="53" t="e">
        <f>EXP(-LN(2)/35)*DB18+(1-EXP(-LN(2)/35))/(LN(2)/35)*CX19*CY19*VLOOKUP('Données projet'!$B$15,Paramètres!$A$1:$J$25,3,0)*0.475*44/12</f>
        <v>#N/A</v>
      </c>
      <c r="DC19" s="53" t="e">
        <f>EXP(-LN(2)/5)*DC18+(1-EXP(-LN(2)/5))/(LN(2)/5)*Calculateur!CX19*Calculateur!CZ19*VLOOKUP('Données projet'!$B$15,Paramètres!$A$1:$J$25,3,0)*0.475*44/12</f>
        <v>#N/A</v>
      </c>
      <c r="DD19" s="53" t="e">
        <f>EXP(-LN(2)/2)*DD18+(1-EXP(-LN(2)/2))/(LN(2)/2)*CX19*DA19*VLOOKUP('Données projet'!$B$15,Paramètres!$A$1:$J$25,3,0)*0.475*44/12</f>
        <v>#N/A</v>
      </c>
      <c r="DE19" s="54" t="e">
        <f t="shared" si="11"/>
        <v>#N/A</v>
      </c>
    </row>
    <row r="20" spans="1:109" s="40" customFormat="1" x14ac:dyDescent="0.25">
      <c r="A20" s="208">
        <f t="shared" si="12"/>
        <v>17</v>
      </c>
      <c r="B20" s="200">
        <f>IF(B19+1&lt;='Données projet'!$E$11,B19+1,1)</f>
        <v>17</v>
      </c>
      <c r="C20" s="182" t="e">
        <f>VLOOKUP(B20,'Données projet'!$A$36:$I$56,2,0)</f>
        <v>#N/A</v>
      </c>
      <c r="D20" s="182" t="e">
        <f>VLOOKUP(B20,'Données projet'!$A$36:$I$56,9,0)</f>
        <v>#N/A</v>
      </c>
      <c r="E20" s="182">
        <f t="array" ref="E20">INDEX(D:D,MIN(IF(ISNUMBER(D20:D216),ROW(D20:D216),"")))</f>
        <v>27.73</v>
      </c>
      <c r="F20" s="186">
        <f>IF(B20&lt;'Données projet'!$A$37,$C$205^B20,IF(B20='Données projet'!$A$37,'Données projet'!$B$37,F19+E20-L19))</f>
        <v>278.66000000000003</v>
      </c>
      <c r="G20" s="186">
        <f>F20*VLOOKUP('Données projet'!$B$11,Paramètres!$A$1:$J$25,3,0)*VLOOKUP('Données projet'!$B$11,Paramètres!$A$1:$J$25,5,0)</f>
        <v>204.313512</v>
      </c>
      <c r="H20" s="186">
        <f t="shared" si="13"/>
        <v>50.690966614795769</v>
      </c>
      <c r="I20" s="187">
        <f t="shared" si="0"/>
        <v>444.13280025410262</v>
      </c>
      <c r="J20" s="188">
        <f ca="1">AVERAGE(OFFSET($I$3,'Données projet'!$C$7,0,30,1))</f>
        <v>281.50422421872497</v>
      </c>
      <c r="K20" s="193">
        <f>IF(ISNA(VLOOKUP(B20,'Données projet'!$A$36:$I$56,3,0)),0,VLOOKUP(B20,'Données projet'!$A$36:$I$56,3,0))</f>
        <v>0</v>
      </c>
      <c r="L20" s="193">
        <f>IF(ISNA(VLOOKUP(B20,'Données projet'!$A$36:$I$56,4,0)),0,VLOOKUP(B20,'Données projet'!$A$36:$I$56,4,0))</f>
        <v>0</v>
      </c>
      <c r="M20" s="194">
        <f>IF(ISNA(VLOOKUP(B20,'Données projet'!$A$36:$I$56,5,0)),0%,VLOOKUP(B20,'Données projet'!$A$36:$I$56,5,0)*VLOOKUP('Données projet'!$B$11,Paramètres!$A$1:$J$25,7,0))</f>
        <v>0</v>
      </c>
      <c r="N20" s="194">
        <f>IF(ISNA(VLOOKUP(B20,'Données projet'!$A$36:$I$56,6,0)),0%,VLOOKUP(B20,'Données projet'!$A$36:$I$56,6,0)*VLOOKUP('Données projet'!$B$11,Paramètres!$A$1:$J$25,7,0))</f>
        <v>0</v>
      </c>
      <c r="O20" s="194">
        <f>IF(ISNA(VLOOKUP(B20,'Données projet'!$A$36:$I$56,7,0)),0%,VLOOKUP(B20,'Données projet'!$A$36:$I$56,7,0))</f>
        <v>0</v>
      </c>
      <c r="P20" s="196">
        <f>EXP(-LN(2)/35)*P19+(1-EXP(-LN(2)/35))/(LN(2)/35)*L20*M20*VLOOKUP('Données projet'!$B$11,Paramètres!$A$1:$J$25,3,0)*0.475*44/12</f>
        <v>0</v>
      </c>
      <c r="Q20" s="196">
        <f>EXP(-LN(2)/5)*Q19+(1-EXP(-LN(2)/5))/(LN(2)/5)*Calculateur!L20*Calculateur!N20*VLOOKUP('Données projet'!$B$11,Paramètres!$A$1:$J$25,3,0)*0.475*44/12</f>
        <v>0</v>
      </c>
      <c r="R20" s="196">
        <f>EXP(-LN(2)/2)*R19+(1-EXP(-LN(2)/2))/(LN(2)/2)*L20*O20*VLOOKUP('Données projet'!$B$11,Paramètres!$A$1:$J$25,3,0)*0.475*44/12</f>
        <v>0</v>
      </c>
      <c r="S20" s="197">
        <f t="shared" si="1"/>
        <v>0</v>
      </c>
      <c r="T20" s="50">
        <f>IF(T19+1&lt;='Données projet'!$E$12,T19+1,1)</f>
        <v>17</v>
      </c>
      <c r="U20" s="45" t="e">
        <f>VLOOKUP(T20,'Données projet'!$A$62:$I$82,2,0)</f>
        <v>#N/A</v>
      </c>
      <c r="V20" s="45" t="e">
        <f>VLOOKUP(T20,'Données projet'!$A$62:$I$82,9,0)</f>
        <v>#N/A</v>
      </c>
      <c r="W20" s="45">
        <f t="array" ref="W20">INDEX(V:V,MIN(IF(ISNUMBER(V20:V216),ROW(V20:V216),"")))</f>
        <v>14.256250000000001</v>
      </c>
      <c r="X20" s="46">
        <f>IF(T20&lt;'Données projet'!$A$63,$U$205^T20,IF(T20='Données projet'!$A$63,'Données projet'!$B$63,X19+W20-AD19))</f>
        <v>251.35374999999996</v>
      </c>
      <c r="Y20" s="46">
        <f>X20*VLOOKUP('Données projet'!$B$11,Paramètres!$A$1:$J$25,3,0)*VLOOKUP('Données projet'!$B$11,Paramètres!$A$1:$J$25,5,0)</f>
        <v>184.29256949999996</v>
      </c>
      <c r="Z20" s="46">
        <f t="shared" si="14"/>
        <v>46.275889912897043</v>
      </c>
      <c r="AA20" s="52">
        <f t="shared" si="2"/>
        <v>401.57340014412893</v>
      </c>
      <c r="AB20" s="149">
        <f ca="1">AVERAGE(OFFSET($AA$3,'Données projet'!$C$7,0,30,1))</f>
        <v>367.84920904283939</v>
      </c>
      <c r="AC20" s="48">
        <f>IF(ISNA(VLOOKUP(T20,'Données projet'!$A$62:$I$82,3,0)),0,VLOOKUP(T20,'Données projet'!$A$62:$I$82,3,0))</f>
        <v>0</v>
      </c>
      <c r="AD20" s="48">
        <f>IF(ISNA(VLOOKUP(T20,'Données projet'!$A$62:$I$82,4,0)),0,VLOOKUP(T20,'Données projet'!$A$62:$I$82,4,0))</f>
        <v>0</v>
      </c>
      <c r="AE20" s="49">
        <f>IF(ISNA(VLOOKUP(T20,'Données projet'!$A$62:$I$82,5,0)),0%,VLOOKUP(T20,'Données projet'!$A$62:$I$82,5,0)*VLOOKUP('Données projet'!$B$11,Paramètres!$A$1:$J$25,7,0))</f>
        <v>0</v>
      </c>
      <c r="AF20" s="49">
        <f>IF(ISNA(VLOOKUP(T20,'Données projet'!$A$62:$I$82,6,0)),0%,VLOOKUP(T20,'Données projet'!$A$62:$I$82,6,0)*VLOOKUP('Données projet'!$B$11,Paramètres!$A$1:$J$25,7,0))</f>
        <v>0</v>
      </c>
      <c r="AG20" s="49">
        <f>IF(ISNA(VLOOKUP(T20,'Données projet'!$A$62:$I$82,7,0)),0%,VLOOKUP(T20,'Données projet'!$A$62:$I$82,7,0))</f>
        <v>0</v>
      </c>
      <c r="AH20" s="53">
        <f>EXP(-LN(2)/35)*AH19+(1-EXP(-LN(2)/35))/(LN(2)/35)*AD20*AE20*VLOOKUP('Données projet'!$B$11,Paramètres!$A$1:$J$25,3,0)*0.475*44/12</f>
        <v>0</v>
      </c>
      <c r="AI20" s="53">
        <f>EXP(-LN(2)/5)*AI19+(1-EXP(-LN(2)/5))/(LN(2)/5)*Calculateur!AD20*Calculateur!AF20*VLOOKUP('Données projet'!$B$11,Paramètres!$A$1:$J$25,3,0)*0.475*44/12</f>
        <v>0</v>
      </c>
      <c r="AJ20" s="53">
        <f>EXP(-LN(2)/2)*AJ19+(1-EXP(-LN(2)/2))/(LN(2)/2)*AD20*AG20*VLOOKUP('Données projet'!$B$11,Paramètres!$A$1:$J$25,3,0)*0.475*44/12</f>
        <v>0</v>
      </c>
      <c r="AK20" s="53">
        <f t="shared" si="3"/>
        <v>0</v>
      </c>
      <c r="AL20" s="203">
        <f>IF(AL19+1&lt;='Données projet'!$E$13,AL19+1,1)</f>
        <v>1</v>
      </c>
      <c r="AM20" s="182" t="e">
        <f>VLOOKUP(B20,'Données projet'!$A$88:$I$108,2,0)</f>
        <v>#N/A</v>
      </c>
      <c r="AN20" s="182" t="e">
        <f>VLOOKUP(B20,'Données projet'!$A$88:$I$108,9,0)</f>
        <v>#N/A</v>
      </c>
      <c r="AO20" s="182">
        <f t="array" ref="AO20">INDEX(AN:AN,MIN(IF(ISNUMBER(AN20:AN216),ROW(AN20:AN216),"")))</f>
        <v>0</v>
      </c>
      <c r="AP20" s="182">
        <f>IF(B20&lt;'Données projet'!$A$89,$AM$205^B20,IF(B20='Données projet'!$A$89,'Données projet'!$B$89,AP19+AO20-AV19))</f>
        <v>0</v>
      </c>
      <c r="AQ20" s="186" t="e">
        <f>AP20*VLOOKUP('Données projet'!$B$13,Paramètres!$A$1:$J$25,3,0)*VLOOKUP('Données projet'!$B$13,Paramètres!$A$1:$J$25,5,0)</f>
        <v>#N/A</v>
      </c>
      <c r="AR20" s="186" t="e">
        <f t="shared" si="15"/>
        <v>#N/A</v>
      </c>
      <c r="AS20" s="187" t="e">
        <f t="shared" si="4"/>
        <v>#N/A</v>
      </c>
      <c r="AT20" s="185" t="e">
        <f ca="1">AVERAGE(OFFSET($AS$3,'Données projet'!$C$7,0,30,1))</f>
        <v>#N/A</v>
      </c>
      <c r="AU20" s="193">
        <f>IF(ISNA(VLOOKUP(B20,'Données projet'!$A$88:$I$108,3,0)),0,VLOOKUP(B20,'Données projet'!$A$88:$I$108,3,0))</f>
        <v>0</v>
      </c>
      <c r="AV20" s="193">
        <f>IF(ISNA(VLOOKUP(B20,'Données projet'!$A$88:$I$108,4,0)),0,VLOOKUP(B20,'Données projet'!$A$88:$I$108,4,0))</f>
        <v>0</v>
      </c>
      <c r="AW20" s="194">
        <f>IF(ISNA(VLOOKUP(B20,'Données projet'!$A$88:$I$108,5,0)),0%,VLOOKUP(B20,'Données projet'!$A$88:$I$108,5,0)*VLOOKUP('Données projet'!$B$13,Paramètres!$A$1:$J$25,7,0))</f>
        <v>0</v>
      </c>
      <c r="AX20" s="194">
        <f>IF(ISNA(VLOOKUP(B20,'Données projet'!$A$88:$I$108,6,0)),0%,VLOOKUP(B20,'Données projet'!$A$88:$I$108,6,0)*VLOOKUP('Données projet'!$B$13,Paramètres!$A$1:$J$25,7,0))</f>
        <v>0</v>
      </c>
      <c r="AY20" s="194">
        <f>IF(ISNA(VLOOKUP(B20,'Données projet'!$A$88:$I$108,7,0)),0%,VLOOKUP(B20,'Données projet'!$A$88:$I$108,7,0))</f>
        <v>0</v>
      </c>
      <c r="AZ20" s="196">
        <f>EXP(-LN(2)/35)*AZ19+(1-EXP(-LN(2)/35))/(LN(2)/35)*AV20*AW20*VLOOKUP('Données projet'!$B$11,Paramètres!$A$1:$J$25,3,0)*0.475*44/12</f>
        <v>0</v>
      </c>
      <c r="BA20" s="196">
        <f>EXP(-LN(2)/5)*BA19+(1-EXP(-LN(2)/5))/(LN(2)/5)*Calculateur!AV20*Calculateur!AX20*VLOOKUP('Données projet'!$B$11,Paramètres!$A$1:$J$25,3,0)*0.475*44/12</f>
        <v>0</v>
      </c>
      <c r="BB20" s="196">
        <f>EXP(-LN(2)/2)*BB19+(1-EXP(-LN(2)/2))/(LN(2)/2)*AV20*AY20*VLOOKUP('Données projet'!$B$11,Paramètres!$A$1:$J$25,3,0)*0.475*44/12</f>
        <v>0</v>
      </c>
      <c r="BC20" s="197">
        <f t="shared" si="5"/>
        <v>0</v>
      </c>
      <c r="BD20" s="50">
        <f>IF(BD19+1&lt;='Données projet'!$E$16,BD19+1,1)</f>
        <v>1</v>
      </c>
      <c r="BE20" s="45" t="e">
        <f>VLOOKUP(BD20,'Données projet'!$A$114:$I$134,2,0)</f>
        <v>#N/A</v>
      </c>
      <c r="BF20" s="45" t="e">
        <f>VLOOKUP(BD20,'Données projet'!$A$114:$I$134,9,0)</f>
        <v>#N/A</v>
      </c>
      <c r="BG20" s="45">
        <f t="array" ref="BG20">INDEX(BF:BF,MIN(IF(ISNUMBER(BF20:BF216),ROW(BF20:BF216),"")))</f>
        <v>0</v>
      </c>
      <c r="BH20" s="45">
        <f>IF(BD20&lt;'Données projet'!$A$115,$BE$205^BD20,IF(BD20='Données projet'!$A$115,'Données projet'!$B$115,BH19+BG20-BN19))</f>
        <v>0</v>
      </c>
      <c r="BI20" s="50" t="e">
        <f>BH20*VLOOKUP('Données projet'!$B$13,Paramètres!$A$1:$J$25,3,0)*VLOOKUP('Données projet'!$B$13,Paramètres!$A$1:$J$25,5,0)</f>
        <v>#N/A</v>
      </c>
      <c r="BJ20" s="46" t="e">
        <f t="shared" si="16"/>
        <v>#N/A</v>
      </c>
      <c r="BK20" s="52" t="e">
        <f t="shared" si="6"/>
        <v>#N/A</v>
      </c>
      <c r="BL20" s="149" t="e">
        <f ca="1">AVERAGE(OFFSET($BK$3,'Données projet'!$C$7,0,30,1))</f>
        <v>#N/A</v>
      </c>
      <c r="BM20" s="48">
        <f>IF(ISNA(VLOOKUP(BD20,'Données projet'!$A$114:$I$134,3,0)),0,VLOOKUP(BD20,'Données projet'!$A$114:$I$134,3,0))</f>
        <v>0</v>
      </c>
      <c r="BN20" s="48">
        <f>IF(ISNA(VLOOKUP(BD20,'Données projet'!$A$114:$I$134,4,0)),0,VLOOKUP(BD20,'Données projet'!$A$114:$I$134,4,0))</f>
        <v>0</v>
      </c>
      <c r="BO20" s="49">
        <f>IF(ISNA(VLOOKUP(BD20,'Données projet'!$A$114:$I$134,5,0)),0%,VLOOKUP(BD20,'Données projet'!$A$114:$I$134,5,0)*VLOOKUP('Données projet'!$B$13,Paramètres!$A$1:$J$25,7,0))</f>
        <v>0</v>
      </c>
      <c r="BP20" s="49">
        <f>IF(ISNA(VLOOKUP(BD20,'Données projet'!$A$114:$I$134,6,0)),0%,VLOOKUP(BD20,'Données projet'!$A$114:$I$134,6,0)*VLOOKUP('Données projet'!$B$13,Paramètres!$A$1:$J$25,7,0))</f>
        <v>0</v>
      </c>
      <c r="BQ20" s="49">
        <f>IF(ISNA(VLOOKUP(BD20,'Données projet'!$A$114:$I$134,7,0)),0%,VLOOKUP(BD20,'Données projet'!$A$114:$I$134,7,0))</f>
        <v>0</v>
      </c>
      <c r="BR20" s="53" t="e">
        <f>EXP(-LN(2)/35)*BR19+(1-EXP(-LN(2)/35))/(LN(2)/35)*BN20*BO20*VLOOKUP('Données projet'!$B$13,Paramètres!$A$1:$J$25,3,0)*0.475*44/12</f>
        <v>#N/A</v>
      </c>
      <c r="BS20" s="53" t="e">
        <f>EXP(-LN(2)/5)*BS19+(1-EXP(-LN(2)/5))/(LN(2)/5)*Calculateur!BN20*Calculateur!BP20*VLOOKUP('Données projet'!$B$13,Paramètres!$A$1:$J$25,3,0)*0.475*44/12</f>
        <v>#N/A</v>
      </c>
      <c r="BT20" s="53" t="e">
        <f>EXP(-LN(2)/2)*BT19+(1-EXP(-LN(2)/2))/(LN(2)/2)*BN20*BQ20*VLOOKUP('Données projet'!$B$13,Paramètres!$A$1:$J$25,3,0)*0.475*44/12</f>
        <v>#N/A</v>
      </c>
      <c r="BU20" s="54" t="e">
        <f t="shared" si="7"/>
        <v>#N/A</v>
      </c>
      <c r="BV20" s="203">
        <f>IF(BV19+1&lt;='Données projet'!$E$15,BV19+1,1)</f>
        <v>1</v>
      </c>
      <c r="BW20" s="182" t="e">
        <f>VLOOKUP(B20,'Données projet'!$A$140:$I$167,2,0)</f>
        <v>#N/A</v>
      </c>
      <c r="BX20" s="182" t="e">
        <f>VLOOKUP(B20,'Données projet'!$A$140:$I$167,9,0)</f>
        <v>#N/A</v>
      </c>
      <c r="BY20" s="182">
        <f t="array" ref="BY20">INDEX(BX:BX,MIN(IF(ISNUMBER(BX20:BX216),ROW(BX20:BX216),"")))</f>
        <v>0</v>
      </c>
      <c r="BZ20" s="182">
        <f>IF(B20&lt;'Données projet'!$A$141,$BW$205^B20,IF(B20='Données projet'!$A$141,'Données projet'!$B$141,BZ19+BY20-CF19))</f>
        <v>0</v>
      </c>
      <c r="CA20" s="183" t="e">
        <f>BZ20*VLOOKUP('Données projet'!$B$15,Paramètres!$A$1:$J$25,3,0)*VLOOKUP('Données projet'!$B$15,Paramètres!$A$1:$J$25,5,0)</f>
        <v>#N/A</v>
      </c>
      <c r="CB20" s="186" t="e">
        <f t="shared" si="17"/>
        <v>#N/A</v>
      </c>
      <c r="CC20" s="187" t="e">
        <f t="shared" si="8"/>
        <v>#N/A</v>
      </c>
      <c r="CD20" s="185" t="e">
        <f ca="1">AVERAGE(OFFSET($CC$3,'Données projet'!$C$7,0,30,1))</f>
        <v>#N/A</v>
      </c>
      <c r="CE20" s="193">
        <f>IF(ISNA(VLOOKUP(B20,'Données projet'!$A$140:$I$167,3,0)),0,VLOOKUP(B20,'Données projet'!$A$140:$I$167,3,0))</f>
        <v>0</v>
      </c>
      <c r="CF20" s="193">
        <f>IF(ISNA(VLOOKUP(B20,'Données projet'!$A$140:$I$167,4,0)),0,VLOOKUP(B20,'Données projet'!$A$140:$I$167,4,0))</f>
        <v>0</v>
      </c>
      <c r="CG20" s="194">
        <f>IF(ISNA(VLOOKUP(B20,'Données projet'!$A$140:$I$167,5,0)),0%,VLOOKUP(B20,'Données projet'!$A$140:$I$167,5,0)*VLOOKUP('Données projet'!$B$15,Paramètres!$A$1:$J$25,7,0))</f>
        <v>0</v>
      </c>
      <c r="CH20" s="194">
        <f>IF(ISNA(VLOOKUP(B20,'Données projet'!$A$140:$I$167,6,0)),0%,VLOOKUP(B20,'Données projet'!$A$140:$I$167,6,0)*VLOOKUP('Données projet'!$B$15,Paramètres!$A$1:$J$25,7,0))</f>
        <v>0</v>
      </c>
      <c r="CI20" s="194">
        <f>IF(ISNA(VLOOKUP(B20,'Données projet'!$A$140:$I$167,7,0)),0%,VLOOKUP(B20,'Données projet'!$A$140:$I$167,7,0))</f>
        <v>0</v>
      </c>
      <c r="CJ20" s="196">
        <f>EXP(-LN(2)/35)*CJ19+(1-EXP(-LN(2)/35))/(LN(2)/35)*CF20*CG20*VLOOKUP('Données projet'!$B$11,Paramètres!$A$1:$J$25,3,0)*0.475*44/12</f>
        <v>0</v>
      </c>
      <c r="CK20" s="196">
        <f>EXP(-LN(2)/5)*CK19+(1-EXP(-LN(2)/5))/(LN(2)/5)*Calculateur!CF20*Calculateur!CH20*VLOOKUP('Données projet'!$B$11,Paramètres!$A$1:$J$25,3,0)*0.475*44/12</f>
        <v>0</v>
      </c>
      <c r="CL20" s="196">
        <f>EXP(-LN(2)/2)*CL19+(1-EXP(-LN(2)/2))/(LN(2)/2)*CF20*CI20*VLOOKUP('Données projet'!$B$11,Paramètres!$A$1:$J$25,3,0)*0.475*44/12</f>
        <v>0</v>
      </c>
      <c r="CM20" s="197">
        <f t="shared" si="9"/>
        <v>0</v>
      </c>
      <c r="CN20" s="50">
        <f>IF(CN19+1&lt;='Données projet'!$E$16,CN19+1,1)</f>
        <v>1</v>
      </c>
      <c r="CO20" s="45" t="e">
        <f>VLOOKUP(CN20,'Données projet'!$A$173:$I$193,2,0)</f>
        <v>#N/A</v>
      </c>
      <c r="CP20" s="45" t="e">
        <f>VLOOKUP(CN20,'Données projet'!$A$173:$I$193,9,0)</f>
        <v>#N/A</v>
      </c>
      <c r="CQ20" s="45">
        <f t="array" ref="CQ20">INDEX(CP:CP,MIN(IF(ISNUMBER(CP20:CP216),ROW(CP20:CP216),"")))</f>
        <v>0</v>
      </c>
      <c r="CR20" s="45">
        <f>IF(CN20&lt;'Données projet'!$A$174,$CO$205^B20,IF(CN20='Données projet'!$A$174,'Données projet'!$B$174,CR19+CQ20-CX19))</f>
        <v>0</v>
      </c>
      <c r="CS20" s="50" t="e">
        <f>CR20*VLOOKUP('Données projet'!$B$15,Paramètres!$A$1:$J$25,3,0)*VLOOKUP('Données projet'!$B$15,Paramètres!$A$1:$J$25,5,0)</f>
        <v>#N/A</v>
      </c>
      <c r="CT20" s="46" t="e">
        <f t="shared" si="18"/>
        <v>#N/A</v>
      </c>
      <c r="CU20" s="52" t="e">
        <f t="shared" si="10"/>
        <v>#N/A</v>
      </c>
      <c r="CV20" s="149" t="e">
        <f ca="1">AVERAGE(OFFSET($CU$3,'Données projet'!$C$7,0,30,1))</f>
        <v>#N/A</v>
      </c>
      <c r="CW20" s="48">
        <f>IF(ISNA(VLOOKUP(CN20,'Données projet'!$A$173:$I$193,3,0)),0,VLOOKUP(CN20,'Données projet'!$A$173:$I$193,3,0))</f>
        <v>0</v>
      </c>
      <c r="CX20" s="48">
        <f>IF(ISNA(VLOOKUP(CN20,'Données projet'!$A$173:$I$193,4,0)),0,VLOOKUP(CN20,'Données projet'!$A$173:$I$193,4,0))</f>
        <v>0</v>
      </c>
      <c r="CY20" s="49">
        <f>IF(ISNA(VLOOKUP(CN20,'Données projet'!$A$173:$I$193,5,0)),0%,VLOOKUP(CN20,'Données projet'!$A$173:$I$193,5,0)*VLOOKUP('Données projet'!$B$15,Paramètres!$A$1:$J$25,7,0))</f>
        <v>0</v>
      </c>
      <c r="CZ20" s="49">
        <f>IF(ISNA(VLOOKUP(CN20,'Données projet'!$A$173:$I$193,6,0)),0%,VLOOKUP(CN20,'Données projet'!$A$173:$I$193,6,0)*VLOOKUP('Données projet'!$B$15,Paramètres!$A$1:$J$25,7,0))</f>
        <v>0</v>
      </c>
      <c r="DA20" s="49">
        <f>IF(ISNA(VLOOKUP(CN20,'Données projet'!$A$173:$I$193,7,0)),0%,VLOOKUP(CN20,'Données projet'!$A$173:$I$193,7,0))</f>
        <v>0</v>
      </c>
      <c r="DB20" s="53" t="e">
        <f>EXP(-LN(2)/35)*DB19+(1-EXP(-LN(2)/35))/(LN(2)/35)*CX20*CY20*VLOOKUP('Données projet'!$B$15,Paramètres!$A$1:$J$25,3,0)*0.475*44/12</f>
        <v>#N/A</v>
      </c>
      <c r="DC20" s="53" t="e">
        <f>EXP(-LN(2)/5)*DC19+(1-EXP(-LN(2)/5))/(LN(2)/5)*Calculateur!CX20*Calculateur!CZ20*VLOOKUP('Données projet'!$B$15,Paramètres!$A$1:$J$25,3,0)*0.475*44/12</f>
        <v>#N/A</v>
      </c>
      <c r="DD20" s="53" t="e">
        <f>EXP(-LN(2)/2)*DD19+(1-EXP(-LN(2)/2))/(LN(2)/2)*CX20*DA20*VLOOKUP('Données projet'!$B$15,Paramètres!$A$1:$J$25,3,0)*0.475*44/12</f>
        <v>#N/A</v>
      </c>
      <c r="DE20" s="54" t="e">
        <f t="shared" si="11"/>
        <v>#N/A</v>
      </c>
    </row>
    <row r="21" spans="1:109" s="40" customFormat="1" x14ac:dyDescent="0.25">
      <c r="A21" s="208">
        <f t="shared" si="12"/>
        <v>18</v>
      </c>
      <c r="B21" s="200">
        <f>IF(B20+1&lt;='Données projet'!$E$11,B20+1,1)</f>
        <v>18</v>
      </c>
      <c r="C21" s="182">
        <f>VLOOKUP(B21,'Données projet'!$A$36:$I$56,2,0)</f>
        <v>306.39</v>
      </c>
      <c r="D21" s="182">
        <f>VLOOKUP(B21,'Données projet'!$A$36:$I$56,9,0)</f>
        <v>27.73</v>
      </c>
      <c r="E21" s="182">
        <f t="array" ref="E21">INDEX(D:D,MIN(IF(ISNUMBER(D21:D217),ROW(D21:D217),"")))</f>
        <v>27.73</v>
      </c>
      <c r="F21" s="186">
        <f>IF(B21&lt;'Données projet'!$A$37,$C$205^B21,IF(B21='Données projet'!$A$37,'Données projet'!$B$37,F20+E21-L20))</f>
        <v>306.39000000000004</v>
      </c>
      <c r="G21" s="186">
        <f>F21*VLOOKUP('Données projet'!$B$11,Paramètres!$A$1:$J$25,3,0)*VLOOKUP('Données projet'!$B$11,Paramètres!$A$1:$J$25,5,0)</f>
        <v>224.64514800000003</v>
      </c>
      <c r="H21" s="186">
        <f t="shared" si="13"/>
        <v>55.123254678600851</v>
      </c>
      <c r="I21" s="187">
        <f t="shared" si="0"/>
        <v>487.26330133189646</v>
      </c>
      <c r="J21" s="188">
        <f ca="1">AVERAGE(OFFSET($I$3,'Données projet'!$C$7,0,30,1))</f>
        <v>281.50422421872497</v>
      </c>
      <c r="K21" s="193">
        <f>IF(ISNA(VLOOKUP(B21,'Données projet'!$A$36:$I$56,3,0)),0,VLOOKUP(B21,'Données projet'!$A$36:$I$56,3,0))</f>
        <v>0</v>
      </c>
      <c r="L21" s="193">
        <f>IF(ISNA(VLOOKUP(B21,'Données projet'!$A$36:$I$56,4,0)),0,VLOOKUP(B21,'Données projet'!$A$36:$I$56,4,0))</f>
        <v>0</v>
      </c>
      <c r="M21" s="194">
        <f>IF(ISNA(VLOOKUP(B21,'Données projet'!$A$36:$I$56,5,0)),0%,VLOOKUP(B21,'Données projet'!$A$36:$I$56,5,0)*VLOOKUP('Données projet'!$B$11,Paramètres!$A$1:$J$25,7,0))</f>
        <v>0</v>
      </c>
      <c r="N21" s="194">
        <f>IF(ISNA(VLOOKUP(B21,'Données projet'!$A$36:$I$56,6,0)),0%,VLOOKUP(B21,'Données projet'!$A$36:$I$56,6,0)*VLOOKUP('Données projet'!$B$11,Paramètres!$A$1:$J$25,7,0))</f>
        <v>0</v>
      </c>
      <c r="O21" s="194">
        <f>IF(ISNA(VLOOKUP(B21,'Données projet'!$A$36:$I$56,7,0)),0%,VLOOKUP(B21,'Données projet'!$A$36:$I$56,7,0))</f>
        <v>0</v>
      </c>
      <c r="P21" s="196">
        <f>EXP(-LN(2)/35)*P20+(1-EXP(-LN(2)/35))/(LN(2)/35)*L21*M21*VLOOKUP('Données projet'!$B$11,Paramètres!$A$1:$J$25,3,0)*0.475*44/12</f>
        <v>0</v>
      </c>
      <c r="Q21" s="196">
        <f>EXP(-LN(2)/5)*Q20+(1-EXP(-LN(2)/5))/(LN(2)/5)*Calculateur!L21*Calculateur!N21*VLOOKUP('Données projet'!$B$11,Paramètres!$A$1:$J$25,3,0)*0.475*44/12</f>
        <v>0</v>
      </c>
      <c r="R21" s="196">
        <f>EXP(-LN(2)/2)*R20+(1-EXP(-LN(2)/2))/(LN(2)/2)*L21*O21*VLOOKUP('Données projet'!$B$11,Paramètres!$A$1:$J$25,3,0)*0.475*44/12</f>
        <v>0</v>
      </c>
      <c r="S21" s="197">
        <f t="shared" si="1"/>
        <v>0</v>
      </c>
      <c r="T21" s="50">
        <f>IF(T20+1&lt;='Données projet'!$E$12,T20+1,1)</f>
        <v>18</v>
      </c>
      <c r="U21" s="45">
        <f>VLOOKUP(T21,'Données projet'!$A$62:$I$82,2,0)</f>
        <v>265.61</v>
      </c>
      <c r="V21" s="45">
        <f>VLOOKUP(T21,'Données projet'!$A$62:$I$82,9,0)</f>
        <v>14.256250000000001</v>
      </c>
      <c r="W21" s="45">
        <f t="array" ref="W21">INDEX(V:V,MIN(IF(ISNUMBER(V21:V217),ROW(V21:V217),"")))</f>
        <v>14.256250000000001</v>
      </c>
      <c r="X21" s="46">
        <f>IF(T21&lt;'Données projet'!$A$63,$U$205^T21,IF(T21='Données projet'!$A$63,'Données projet'!$B$63,X20+W21-AD20))</f>
        <v>265.60999999999996</v>
      </c>
      <c r="Y21" s="46">
        <f>X21*VLOOKUP('Données projet'!$B$11,Paramètres!$A$1:$J$25,3,0)*VLOOKUP('Données projet'!$B$11,Paramètres!$A$1:$J$25,5,0)</f>
        <v>194.74525199999997</v>
      </c>
      <c r="Z21" s="46">
        <f t="shared" si="14"/>
        <v>48.587549756521256</v>
      </c>
      <c r="AA21" s="52">
        <f t="shared" si="2"/>
        <v>423.80462972594114</v>
      </c>
      <c r="AB21" s="149">
        <f ca="1">AVERAGE(OFFSET($AA$3,'Données projet'!$C$7,0,30,1))</f>
        <v>367.84920904283939</v>
      </c>
      <c r="AC21" s="48">
        <f>IF(ISNA(VLOOKUP(T21,'Données projet'!$A$62:$I$82,3,0)),0,VLOOKUP(T21,'Données projet'!$A$62:$I$82,3,0))</f>
        <v>0</v>
      </c>
      <c r="AD21" s="48">
        <f>IF(ISNA(VLOOKUP(T21,'Données projet'!$A$62:$I$82,4,0)),0,VLOOKUP(T21,'Données projet'!$A$62:$I$82,4,0))</f>
        <v>0</v>
      </c>
      <c r="AE21" s="49">
        <f>IF(ISNA(VLOOKUP(T21,'Données projet'!$A$62:$I$82,5,0)),0%,VLOOKUP(T21,'Données projet'!$A$62:$I$82,5,0)*VLOOKUP('Données projet'!$B$11,Paramètres!$A$1:$J$25,7,0))</f>
        <v>0</v>
      </c>
      <c r="AF21" s="49">
        <f>IF(ISNA(VLOOKUP(T21,'Données projet'!$A$62:$I$82,6,0)),0%,VLOOKUP(T21,'Données projet'!$A$62:$I$82,6,0)*VLOOKUP('Données projet'!$B$11,Paramètres!$A$1:$J$25,7,0))</f>
        <v>0</v>
      </c>
      <c r="AG21" s="49">
        <f>IF(ISNA(VLOOKUP(T21,'Données projet'!$A$62:$I$82,7,0)),0%,VLOOKUP(T21,'Données projet'!$A$62:$I$82,7,0))</f>
        <v>0</v>
      </c>
      <c r="AH21" s="53">
        <f>EXP(-LN(2)/35)*AH20+(1-EXP(-LN(2)/35))/(LN(2)/35)*AD21*AE21*VLOOKUP('Données projet'!$B$11,Paramètres!$A$1:$J$25,3,0)*0.475*44/12</f>
        <v>0</v>
      </c>
      <c r="AI21" s="53">
        <f>EXP(-LN(2)/5)*AI20+(1-EXP(-LN(2)/5))/(LN(2)/5)*Calculateur!AD21*Calculateur!AF21*VLOOKUP('Données projet'!$B$11,Paramètres!$A$1:$J$25,3,0)*0.475*44/12</f>
        <v>0</v>
      </c>
      <c r="AJ21" s="53">
        <f>EXP(-LN(2)/2)*AJ20+(1-EXP(-LN(2)/2))/(LN(2)/2)*AD21*AG21*VLOOKUP('Données projet'!$B$11,Paramètres!$A$1:$J$25,3,0)*0.475*44/12</f>
        <v>0</v>
      </c>
      <c r="AK21" s="53">
        <f t="shared" si="3"/>
        <v>0</v>
      </c>
      <c r="AL21" s="203">
        <f>IF(AL20+1&lt;='Données projet'!$E$13,AL20+1,1)</f>
        <v>1</v>
      </c>
      <c r="AM21" s="182" t="e">
        <f>VLOOKUP(B21,'Données projet'!$A$88:$I$108,2,0)</f>
        <v>#N/A</v>
      </c>
      <c r="AN21" s="182" t="e">
        <f>VLOOKUP(B21,'Données projet'!$A$88:$I$108,9,0)</f>
        <v>#N/A</v>
      </c>
      <c r="AO21" s="182">
        <f t="array" ref="AO21">INDEX(AN:AN,MIN(IF(ISNUMBER(AN21:AN217),ROW(AN21:AN217),"")))</f>
        <v>0</v>
      </c>
      <c r="AP21" s="182">
        <f>IF(B21&lt;'Données projet'!$A$89,$AM$205^B21,IF(B21='Données projet'!$A$89,'Données projet'!$B$89,AP20+AO21-AV20))</f>
        <v>0</v>
      </c>
      <c r="AQ21" s="186" t="e">
        <f>AP21*VLOOKUP('Données projet'!$B$13,Paramètres!$A$1:$J$25,3,0)*VLOOKUP('Données projet'!$B$13,Paramètres!$A$1:$J$25,5,0)</f>
        <v>#N/A</v>
      </c>
      <c r="AR21" s="186" t="e">
        <f t="shared" si="15"/>
        <v>#N/A</v>
      </c>
      <c r="AS21" s="187" t="e">
        <f t="shared" si="4"/>
        <v>#N/A</v>
      </c>
      <c r="AT21" s="185" t="e">
        <f ca="1">AVERAGE(OFFSET($AS$3,'Données projet'!$C$7,0,30,1))</f>
        <v>#N/A</v>
      </c>
      <c r="AU21" s="193">
        <f>IF(ISNA(VLOOKUP(B21,'Données projet'!$A$88:$I$108,3,0)),0,VLOOKUP(B21,'Données projet'!$A$88:$I$108,3,0))</f>
        <v>0</v>
      </c>
      <c r="AV21" s="193">
        <f>IF(ISNA(VLOOKUP(B21,'Données projet'!$A$88:$I$108,4,0)),0,VLOOKUP(B21,'Données projet'!$A$88:$I$108,4,0))</f>
        <v>0</v>
      </c>
      <c r="AW21" s="194">
        <f>IF(ISNA(VLOOKUP(B21,'Données projet'!$A$88:$I$108,5,0)),0%,VLOOKUP(B21,'Données projet'!$A$88:$I$108,5,0)*VLOOKUP('Données projet'!$B$13,Paramètres!$A$1:$J$25,7,0))</f>
        <v>0</v>
      </c>
      <c r="AX21" s="194">
        <f>IF(ISNA(VLOOKUP(B21,'Données projet'!$A$88:$I$108,6,0)),0%,VLOOKUP(B21,'Données projet'!$A$88:$I$108,6,0)*VLOOKUP('Données projet'!$B$13,Paramètres!$A$1:$J$25,7,0))</f>
        <v>0</v>
      </c>
      <c r="AY21" s="194">
        <f>IF(ISNA(VLOOKUP(B21,'Données projet'!$A$88:$I$108,7,0)),0%,VLOOKUP(B21,'Données projet'!$A$88:$I$108,7,0))</f>
        <v>0</v>
      </c>
      <c r="AZ21" s="196">
        <f>EXP(-LN(2)/35)*AZ20+(1-EXP(-LN(2)/35))/(LN(2)/35)*AV21*AW21*VLOOKUP('Données projet'!$B$11,Paramètres!$A$1:$J$25,3,0)*0.475*44/12</f>
        <v>0</v>
      </c>
      <c r="BA21" s="196">
        <f>EXP(-LN(2)/5)*BA20+(1-EXP(-LN(2)/5))/(LN(2)/5)*Calculateur!AV21*Calculateur!AX21*VLOOKUP('Données projet'!$B$11,Paramètres!$A$1:$J$25,3,0)*0.475*44/12</f>
        <v>0</v>
      </c>
      <c r="BB21" s="196">
        <f>EXP(-LN(2)/2)*BB20+(1-EXP(-LN(2)/2))/(LN(2)/2)*AV21*AY21*VLOOKUP('Données projet'!$B$11,Paramètres!$A$1:$J$25,3,0)*0.475*44/12</f>
        <v>0</v>
      </c>
      <c r="BC21" s="197">
        <f t="shared" si="5"/>
        <v>0</v>
      </c>
      <c r="BD21" s="50">
        <f>IF(BD20+1&lt;='Données projet'!$E$16,BD20+1,1)</f>
        <v>1</v>
      </c>
      <c r="BE21" s="45" t="e">
        <f>VLOOKUP(BD21,'Données projet'!$A$114:$I$134,2,0)</f>
        <v>#N/A</v>
      </c>
      <c r="BF21" s="45" t="e">
        <f>VLOOKUP(BD21,'Données projet'!$A$114:$I$134,9,0)</f>
        <v>#N/A</v>
      </c>
      <c r="BG21" s="45">
        <f t="array" ref="BG21">INDEX(BF:BF,MIN(IF(ISNUMBER(BF21:BF217),ROW(BF21:BF217),"")))</f>
        <v>0</v>
      </c>
      <c r="BH21" s="45">
        <f>IF(BD21&lt;'Données projet'!$A$115,$BE$205^BD21,IF(BD21='Données projet'!$A$115,'Données projet'!$B$115,BH20+BG21-BN20))</f>
        <v>0</v>
      </c>
      <c r="BI21" s="50" t="e">
        <f>BH21*VLOOKUP('Données projet'!$B$13,Paramètres!$A$1:$J$25,3,0)*VLOOKUP('Données projet'!$B$13,Paramètres!$A$1:$J$25,5,0)</f>
        <v>#N/A</v>
      </c>
      <c r="BJ21" s="46" t="e">
        <f t="shared" si="16"/>
        <v>#N/A</v>
      </c>
      <c r="BK21" s="52" t="e">
        <f t="shared" si="6"/>
        <v>#N/A</v>
      </c>
      <c r="BL21" s="149" t="e">
        <f ca="1">AVERAGE(OFFSET($BK$3,'Données projet'!$C$7,0,30,1))</f>
        <v>#N/A</v>
      </c>
      <c r="BM21" s="48">
        <f>IF(ISNA(VLOOKUP(BD21,'Données projet'!$A$114:$I$134,3,0)),0,VLOOKUP(BD21,'Données projet'!$A$114:$I$134,3,0))</f>
        <v>0</v>
      </c>
      <c r="BN21" s="48">
        <f>IF(ISNA(VLOOKUP(BD21,'Données projet'!$A$114:$I$134,4,0)),0,VLOOKUP(BD21,'Données projet'!$A$114:$I$134,4,0))</f>
        <v>0</v>
      </c>
      <c r="BO21" s="49">
        <f>IF(ISNA(VLOOKUP(BD21,'Données projet'!$A$114:$I$134,5,0)),0%,VLOOKUP(BD21,'Données projet'!$A$114:$I$134,5,0)*VLOOKUP('Données projet'!$B$13,Paramètres!$A$1:$J$25,7,0))</f>
        <v>0</v>
      </c>
      <c r="BP21" s="49">
        <f>IF(ISNA(VLOOKUP(BD21,'Données projet'!$A$114:$I$134,6,0)),0%,VLOOKUP(BD21,'Données projet'!$A$114:$I$134,6,0)*VLOOKUP('Données projet'!$B$13,Paramètres!$A$1:$J$25,7,0))</f>
        <v>0</v>
      </c>
      <c r="BQ21" s="49">
        <f>IF(ISNA(VLOOKUP(BD21,'Données projet'!$A$114:$I$134,7,0)),0%,VLOOKUP(BD21,'Données projet'!$A$114:$I$134,7,0))</f>
        <v>0</v>
      </c>
      <c r="BR21" s="53" t="e">
        <f>EXP(-LN(2)/35)*BR20+(1-EXP(-LN(2)/35))/(LN(2)/35)*BN21*BO21*VLOOKUP('Données projet'!$B$13,Paramètres!$A$1:$J$25,3,0)*0.475*44/12</f>
        <v>#N/A</v>
      </c>
      <c r="BS21" s="53" t="e">
        <f>EXP(-LN(2)/5)*BS20+(1-EXP(-LN(2)/5))/(LN(2)/5)*Calculateur!BN21*Calculateur!BP21*VLOOKUP('Données projet'!$B$13,Paramètres!$A$1:$J$25,3,0)*0.475*44/12</f>
        <v>#N/A</v>
      </c>
      <c r="BT21" s="53" t="e">
        <f>EXP(-LN(2)/2)*BT20+(1-EXP(-LN(2)/2))/(LN(2)/2)*BN21*BQ21*VLOOKUP('Données projet'!$B$13,Paramètres!$A$1:$J$25,3,0)*0.475*44/12</f>
        <v>#N/A</v>
      </c>
      <c r="BU21" s="54" t="e">
        <f t="shared" si="7"/>
        <v>#N/A</v>
      </c>
      <c r="BV21" s="203">
        <f>IF(BV20+1&lt;='Données projet'!$E$15,BV20+1,1)</f>
        <v>1</v>
      </c>
      <c r="BW21" s="182" t="e">
        <f>VLOOKUP(B21,'Données projet'!$A$140:$I$167,2,0)</f>
        <v>#N/A</v>
      </c>
      <c r="BX21" s="182" t="e">
        <f>VLOOKUP(B21,'Données projet'!$A$140:$I$167,9,0)</f>
        <v>#N/A</v>
      </c>
      <c r="BY21" s="182">
        <f t="array" ref="BY21">INDEX(BX:BX,MIN(IF(ISNUMBER(BX21:BX217),ROW(BX21:BX217),"")))</f>
        <v>0</v>
      </c>
      <c r="BZ21" s="182">
        <f>IF(B21&lt;'Données projet'!$A$141,$BW$205^B21,IF(B21='Données projet'!$A$141,'Données projet'!$B$141,BZ20+BY21-CF20))</f>
        <v>0</v>
      </c>
      <c r="CA21" s="183" t="e">
        <f>BZ21*VLOOKUP('Données projet'!$B$15,Paramètres!$A$1:$J$25,3,0)*VLOOKUP('Données projet'!$B$15,Paramètres!$A$1:$J$25,5,0)</f>
        <v>#N/A</v>
      </c>
      <c r="CB21" s="186" t="e">
        <f t="shared" si="17"/>
        <v>#N/A</v>
      </c>
      <c r="CC21" s="187" t="e">
        <f t="shared" si="8"/>
        <v>#N/A</v>
      </c>
      <c r="CD21" s="185" t="e">
        <f ca="1">AVERAGE(OFFSET($CC$3,'Données projet'!$C$7,0,30,1))</f>
        <v>#N/A</v>
      </c>
      <c r="CE21" s="193">
        <f>IF(ISNA(VLOOKUP(B21,'Données projet'!$A$140:$I$167,3,0)),0,VLOOKUP(B21,'Données projet'!$A$140:$I$167,3,0))</f>
        <v>0</v>
      </c>
      <c r="CF21" s="193">
        <f>IF(ISNA(VLOOKUP(B21,'Données projet'!$A$140:$I$167,4,0)),0,VLOOKUP(B21,'Données projet'!$A$140:$I$167,4,0))</f>
        <v>0</v>
      </c>
      <c r="CG21" s="194">
        <f>IF(ISNA(VLOOKUP(B21,'Données projet'!$A$140:$I$167,5,0)),0%,VLOOKUP(B21,'Données projet'!$A$140:$I$167,5,0)*VLOOKUP('Données projet'!$B$15,Paramètres!$A$1:$J$25,7,0))</f>
        <v>0</v>
      </c>
      <c r="CH21" s="194">
        <f>IF(ISNA(VLOOKUP(B21,'Données projet'!$A$140:$I$167,6,0)),0%,VLOOKUP(B21,'Données projet'!$A$140:$I$167,6,0)*VLOOKUP('Données projet'!$B$15,Paramètres!$A$1:$J$25,7,0))</f>
        <v>0</v>
      </c>
      <c r="CI21" s="194">
        <f>IF(ISNA(VLOOKUP(B21,'Données projet'!$A$140:$I$167,7,0)),0%,VLOOKUP(B21,'Données projet'!$A$140:$I$167,7,0))</f>
        <v>0</v>
      </c>
      <c r="CJ21" s="196">
        <f>EXP(-LN(2)/35)*CJ20+(1-EXP(-LN(2)/35))/(LN(2)/35)*CF21*CG21*VLOOKUP('Données projet'!$B$11,Paramètres!$A$1:$J$25,3,0)*0.475*44/12</f>
        <v>0</v>
      </c>
      <c r="CK21" s="196">
        <f>EXP(-LN(2)/5)*CK20+(1-EXP(-LN(2)/5))/(LN(2)/5)*Calculateur!CF21*Calculateur!CH21*VLOOKUP('Données projet'!$B$11,Paramètres!$A$1:$J$25,3,0)*0.475*44/12</f>
        <v>0</v>
      </c>
      <c r="CL21" s="196">
        <f>EXP(-LN(2)/2)*CL20+(1-EXP(-LN(2)/2))/(LN(2)/2)*CF21*CI21*VLOOKUP('Données projet'!$B$11,Paramètres!$A$1:$J$25,3,0)*0.475*44/12</f>
        <v>0</v>
      </c>
      <c r="CM21" s="197">
        <f t="shared" si="9"/>
        <v>0</v>
      </c>
      <c r="CN21" s="50">
        <f>IF(CN20+1&lt;='Données projet'!$E$16,CN20+1,1)</f>
        <v>1</v>
      </c>
      <c r="CO21" s="45" t="e">
        <f>VLOOKUP(CN21,'Données projet'!$A$173:$I$193,2,0)</f>
        <v>#N/A</v>
      </c>
      <c r="CP21" s="45" t="e">
        <f>VLOOKUP(CN21,'Données projet'!$A$173:$I$193,9,0)</f>
        <v>#N/A</v>
      </c>
      <c r="CQ21" s="45">
        <f t="array" ref="CQ21">INDEX(CP:CP,MIN(IF(ISNUMBER(CP21:CP217),ROW(CP21:CP217),"")))</f>
        <v>0</v>
      </c>
      <c r="CR21" s="45">
        <f>IF(CN21&lt;'Données projet'!$A$174,$CO$205^B21,IF(CN21='Données projet'!$A$174,'Données projet'!$B$174,CR20+CQ21-CX20))</f>
        <v>0</v>
      </c>
      <c r="CS21" s="50" t="e">
        <f>CR21*VLOOKUP('Données projet'!$B$15,Paramètres!$A$1:$J$25,3,0)*VLOOKUP('Données projet'!$B$15,Paramètres!$A$1:$J$25,5,0)</f>
        <v>#N/A</v>
      </c>
      <c r="CT21" s="46" t="e">
        <f t="shared" si="18"/>
        <v>#N/A</v>
      </c>
      <c r="CU21" s="52" t="e">
        <f t="shared" si="10"/>
        <v>#N/A</v>
      </c>
      <c r="CV21" s="149" t="e">
        <f ca="1">AVERAGE(OFFSET($CU$3,'Données projet'!$C$7,0,30,1))</f>
        <v>#N/A</v>
      </c>
      <c r="CW21" s="48">
        <f>IF(ISNA(VLOOKUP(CN21,'Données projet'!$A$173:$I$193,3,0)),0,VLOOKUP(CN21,'Données projet'!$A$173:$I$193,3,0))</f>
        <v>0</v>
      </c>
      <c r="CX21" s="48">
        <f>IF(ISNA(VLOOKUP(CN21,'Données projet'!$A$173:$I$193,4,0)),0,VLOOKUP(CN21,'Données projet'!$A$173:$I$193,4,0))</f>
        <v>0</v>
      </c>
      <c r="CY21" s="49">
        <f>IF(ISNA(VLOOKUP(CN21,'Données projet'!$A$173:$I$193,5,0)),0%,VLOOKUP(CN21,'Données projet'!$A$173:$I$193,5,0)*VLOOKUP('Données projet'!$B$15,Paramètres!$A$1:$J$25,7,0))</f>
        <v>0</v>
      </c>
      <c r="CZ21" s="49">
        <f>IF(ISNA(VLOOKUP(CN21,'Données projet'!$A$173:$I$193,6,0)),0%,VLOOKUP(CN21,'Données projet'!$A$173:$I$193,6,0)*VLOOKUP('Données projet'!$B$15,Paramètres!$A$1:$J$25,7,0))</f>
        <v>0</v>
      </c>
      <c r="DA21" s="49">
        <f>IF(ISNA(VLOOKUP(CN21,'Données projet'!$A$173:$I$193,7,0)),0%,VLOOKUP(CN21,'Données projet'!$A$173:$I$193,7,0))</f>
        <v>0</v>
      </c>
      <c r="DB21" s="53" t="e">
        <f>EXP(-LN(2)/35)*DB20+(1-EXP(-LN(2)/35))/(LN(2)/35)*CX21*CY21*VLOOKUP('Données projet'!$B$15,Paramètres!$A$1:$J$25,3,0)*0.475*44/12</f>
        <v>#N/A</v>
      </c>
      <c r="DC21" s="53" t="e">
        <f>EXP(-LN(2)/5)*DC20+(1-EXP(-LN(2)/5))/(LN(2)/5)*Calculateur!CX21*Calculateur!CZ21*VLOOKUP('Données projet'!$B$15,Paramètres!$A$1:$J$25,3,0)*0.475*44/12</f>
        <v>#N/A</v>
      </c>
      <c r="DD21" s="53" t="e">
        <f>EXP(-LN(2)/2)*DD20+(1-EXP(-LN(2)/2))/(LN(2)/2)*CX21*DA21*VLOOKUP('Données projet'!$B$15,Paramètres!$A$1:$J$25,3,0)*0.475*44/12</f>
        <v>#N/A</v>
      </c>
      <c r="DE21" s="54" t="e">
        <f t="shared" si="11"/>
        <v>#N/A</v>
      </c>
    </row>
    <row r="22" spans="1:109" s="40" customFormat="1" x14ac:dyDescent="0.25">
      <c r="A22" s="208">
        <f t="shared" si="12"/>
        <v>19</v>
      </c>
      <c r="B22" s="200">
        <f>IF(B21+1&lt;='Données projet'!$E$11,B21+1,1)</f>
        <v>19</v>
      </c>
      <c r="C22" s="182" t="e">
        <f>VLOOKUP(B22,'Données projet'!$A$36:$I$56,2,0)</f>
        <v>#N/A</v>
      </c>
      <c r="D22" s="182" t="e">
        <f>VLOOKUP(B22,'Données projet'!$A$36:$I$56,9,0)</f>
        <v>#N/A</v>
      </c>
      <c r="E22" s="182">
        <f t="array" ref="E22">INDEX(D:D,MIN(IF(ISNUMBER(D22:D218),ROW(D22:D218),"")))</f>
        <v>11.965000000000003</v>
      </c>
      <c r="F22" s="186">
        <f>IF(B22&lt;'Données projet'!$A$37,$C$205^B22,IF(B22='Données projet'!$A$37,'Données projet'!$B$37,F21+E22-L21))</f>
        <v>318.35500000000002</v>
      </c>
      <c r="G22" s="186">
        <f>F22*VLOOKUP('Données projet'!$B$11,Paramètres!$A$1:$J$25,3,0)*VLOOKUP('Données projet'!$B$11,Paramètres!$A$1:$J$25,5,0)</f>
        <v>233.41788599999998</v>
      </c>
      <c r="H22" s="186">
        <f t="shared" si="13"/>
        <v>57.021072736657487</v>
      </c>
      <c r="I22" s="187">
        <f t="shared" si="0"/>
        <v>505.84785313301177</v>
      </c>
      <c r="J22" s="188">
        <f ca="1">AVERAGE(OFFSET($I$3,'Données projet'!$C$7,0,30,1))</f>
        <v>281.50422421872497</v>
      </c>
      <c r="K22" s="193">
        <f>IF(ISNA(VLOOKUP(B22,'Données projet'!$A$36:$I$56,3,0)),0,VLOOKUP(B22,'Données projet'!$A$36:$I$56,3,0))</f>
        <v>0</v>
      </c>
      <c r="L22" s="193">
        <f>IF(ISNA(VLOOKUP(B22,'Données projet'!$A$36:$I$56,4,0)),0,VLOOKUP(B22,'Données projet'!$A$36:$I$56,4,0))</f>
        <v>0</v>
      </c>
      <c r="M22" s="194">
        <f>IF(ISNA(VLOOKUP(B22,'Données projet'!$A$36:$I$56,5,0)),0%,VLOOKUP(B22,'Données projet'!$A$36:$I$56,5,0)*VLOOKUP('Données projet'!$B$11,Paramètres!$A$1:$J$25,7,0))</f>
        <v>0</v>
      </c>
      <c r="N22" s="194">
        <f>IF(ISNA(VLOOKUP(B22,'Données projet'!$A$36:$I$56,6,0)),0%,VLOOKUP(B22,'Données projet'!$A$36:$I$56,6,0)*VLOOKUP('Données projet'!$B$11,Paramètres!$A$1:$J$25,7,0))</f>
        <v>0</v>
      </c>
      <c r="O22" s="194">
        <f>IF(ISNA(VLOOKUP(B22,'Données projet'!$A$36:$I$56,7,0)),0%,VLOOKUP(B22,'Données projet'!$A$36:$I$56,7,0))</f>
        <v>0</v>
      </c>
      <c r="P22" s="196">
        <f>EXP(-LN(2)/35)*P21+(1-EXP(-LN(2)/35))/(LN(2)/35)*L22*M22*VLOOKUP('Données projet'!$B$11,Paramètres!$A$1:$J$25,3,0)*0.475*44/12</f>
        <v>0</v>
      </c>
      <c r="Q22" s="196">
        <f>EXP(-LN(2)/5)*Q21+(1-EXP(-LN(2)/5))/(LN(2)/5)*Calculateur!L22*Calculateur!N22*VLOOKUP('Données projet'!$B$11,Paramètres!$A$1:$J$25,3,0)*0.475*44/12</f>
        <v>0</v>
      </c>
      <c r="R22" s="196">
        <f>EXP(-LN(2)/2)*R21+(1-EXP(-LN(2)/2))/(LN(2)/2)*L22*O22*VLOOKUP('Données projet'!$B$11,Paramètres!$A$1:$J$25,3,0)*0.475*44/12</f>
        <v>0</v>
      </c>
      <c r="S22" s="197">
        <f t="shared" si="1"/>
        <v>0</v>
      </c>
      <c r="T22" s="50">
        <f>IF(T21+1&lt;='Données projet'!$E$12,T21+1,1)</f>
        <v>19</v>
      </c>
      <c r="U22" s="45" t="e">
        <f>VLOOKUP(T22,'Données projet'!$A$62:$I$82,2,0)</f>
        <v>#N/A</v>
      </c>
      <c r="V22" s="45" t="e">
        <f>VLOOKUP(T22,'Données projet'!$A$62:$I$82,9,0)</f>
        <v>#N/A</v>
      </c>
      <c r="W22" s="45">
        <f t="array" ref="W22">INDEX(V:V,MIN(IF(ISNUMBER(V22:V218),ROW(V22:V218),"")))</f>
        <v>32.35499999999999</v>
      </c>
      <c r="X22" s="46">
        <f>IF(T22&lt;'Données projet'!$A$63,$U$205^T22,IF(T22='Données projet'!$A$63,'Données projet'!$B$63,X21+W22-AD21))</f>
        <v>297.96499999999992</v>
      </c>
      <c r="Y22" s="46">
        <f>X22*VLOOKUP('Données projet'!$B$11,Paramètres!$A$1:$J$25,3,0)*VLOOKUP('Données projet'!$B$11,Paramètres!$A$1:$J$25,5,0)</f>
        <v>218.46793799999995</v>
      </c>
      <c r="Z22" s="46">
        <f t="shared" si="14"/>
        <v>53.781764304193253</v>
      </c>
      <c r="AA22" s="52">
        <f t="shared" si="2"/>
        <v>474.1682315131365</v>
      </c>
      <c r="AB22" s="149">
        <f ca="1">AVERAGE(OFFSET($AA$3,'Données projet'!$C$7,0,30,1))</f>
        <v>367.84920904283939</v>
      </c>
      <c r="AC22" s="48">
        <f>IF(ISNA(VLOOKUP(T22,'Données projet'!$A$62:$I$82,3,0)),0,VLOOKUP(T22,'Données projet'!$A$62:$I$82,3,0))</f>
        <v>0</v>
      </c>
      <c r="AD22" s="48">
        <f>IF(ISNA(VLOOKUP(T22,'Données projet'!$A$62:$I$82,4,0)),0,VLOOKUP(T22,'Données projet'!$A$62:$I$82,4,0))</f>
        <v>0</v>
      </c>
      <c r="AE22" s="49">
        <f>IF(ISNA(VLOOKUP(T22,'Données projet'!$A$62:$I$82,5,0)),0%,VLOOKUP(T22,'Données projet'!$A$62:$I$82,5,0)*VLOOKUP('Données projet'!$B$11,Paramètres!$A$1:$J$25,7,0))</f>
        <v>0</v>
      </c>
      <c r="AF22" s="49">
        <f>IF(ISNA(VLOOKUP(T22,'Données projet'!$A$62:$I$82,6,0)),0%,VLOOKUP(T22,'Données projet'!$A$62:$I$82,6,0)*VLOOKUP('Données projet'!$B$11,Paramètres!$A$1:$J$25,7,0))</f>
        <v>0</v>
      </c>
      <c r="AG22" s="49">
        <f>IF(ISNA(VLOOKUP(T22,'Données projet'!$A$62:$I$82,7,0)),0%,VLOOKUP(T22,'Données projet'!$A$62:$I$82,7,0))</f>
        <v>0</v>
      </c>
      <c r="AH22" s="53">
        <f>EXP(-LN(2)/35)*AH21+(1-EXP(-LN(2)/35))/(LN(2)/35)*AD22*AE22*VLOOKUP('Données projet'!$B$11,Paramètres!$A$1:$J$25,3,0)*0.475*44/12</f>
        <v>0</v>
      </c>
      <c r="AI22" s="53">
        <f>EXP(-LN(2)/5)*AI21+(1-EXP(-LN(2)/5))/(LN(2)/5)*Calculateur!AD22*Calculateur!AF22*VLOOKUP('Données projet'!$B$11,Paramètres!$A$1:$J$25,3,0)*0.475*44/12</f>
        <v>0</v>
      </c>
      <c r="AJ22" s="53">
        <f>EXP(-LN(2)/2)*AJ21+(1-EXP(-LN(2)/2))/(LN(2)/2)*AD22*AG22*VLOOKUP('Données projet'!$B$11,Paramètres!$A$1:$J$25,3,0)*0.475*44/12</f>
        <v>0</v>
      </c>
      <c r="AK22" s="53">
        <f t="shared" si="3"/>
        <v>0</v>
      </c>
      <c r="AL22" s="203">
        <f>IF(AL21+1&lt;='Données projet'!$E$13,AL21+1,1)</f>
        <v>1</v>
      </c>
      <c r="AM22" s="182" t="e">
        <f>VLOOKUP(B22,'Données projet'!$A$88:$I$108,2,0)</f>
        <v>#N/A</v>
      </c>
      <c r="AN22" s="182" t="e">
        <f>VLOOKUP(B22,'Données projet'!$A$88:$I$108,9,0)</f>
        <v>#N/A</v>
      </c>
      <c r="AO22" s="182">
        <f t="array" ref="AO22">INDEX(AN:AN,MIN(IF(ISNUMBER(AN22:AN218),ROW(AN22:AN218),"")))</f>
        <v>0</v>
      </c>
      <c r="AP22" s="182">
        <f>IF(B22&lt;'Données projet'!$A$89,$AM$205^B22,IF(B22='Données projet'!$A$89,'Données projet'!$B$89,AP21+AO22-AV21))</f>
        <v>0</v>
      </c>
      <c r="AQ22" s="186" t="e">
        <f>AP22*VLOOKUP('Données projet'!$B$13,Paramètres!$A$1:$J$25,3,0)*VLOOKUP('Données projet'!$B$13,Paramètres!$A$1:$J$25,5,0)</f>
        <v>#N/A</v>
      </c>
      <c r="AR22" s="186" t="e">
        <f t="shared" si="15"/>
        <v>#N/A</v>
      </c>
      <c r="AS22" s="187" t="e">
        <f t="shared" si="4"/>
        <v>#N/A</v>
      </c>
      <c r="AT22" s="185" t="e">
        <f ca="1">AVERAGE(OFFSET($AS$3,'Données projet'!$C$7,0,30,1))</f>
        <v>#N/A</v>
      </c>
      <c r="AU22" s="193">
        <f>IF(ISNA(VLOOKUP(B22,'Données projet'!$A$88:$I$108,3,0)),0,VLOOKUP(B22,'Données projet'!$A$88:$I$108,3,0))</f>
        <v>0</v>
      </c>
      <c r="AV22" s="193">
        <f>IF(ISNA(VLOOKUP(B22,'Données projet'!$A$88:$I$108,4,0)),0,VLOOKUP(B22,'Données projet'!$A$88:$I$108,4,0))</f>
        <v>0</v>
      </c>
      <c r="AW22" s="194">
        <f>IF(ISNA(VLOOKUP(B22,'Données projet'!$A$88:$I$108,5,0)),0%,VLOOKUP(B22,'Données projet'!$A$88:$I$108,5,0)*VLOOKUP('Données projet'!$B$13,Paramètres!$A$1:$J$25,7,0))</f>
        <v>0</v>
      </c>
      <c r="AX22" s="194">
        <f>IF(ISNA(VLOOKUP(B22,'Données projet'!$A$88:$I$108,6,0)),0%,VLOOKUP(B22,'Données projet'!$A$88:$I$108,6,0)*VLOOKUP('Données projet'!$B$13,Paramètres!$A$1:$J$25,7,0))</f>
        <v>0</v>
      </c>
      <c r="AY22" s="194">
        <f>IF(ISNA(VLOOKUP(B22,'Données projet'!$A$88:$I$108,7,0)),0%,VLOOKUP(B22,'Données projet'!$A$88:$I$108,7,0))</f>
        <v>0</v>
      </c>
      <c r="AZ22" s="196">
        <f>EXP(-LN(2)/35)*AZ21+(1-EXP(-LN(2)/35))/(LN(2)/35)*AV22*AW22*VLOOKUP('Données projet'!$B$11,Paramètres!$A$1:$J$25,3,0)*0.475*44/12</f>
        <v>0</v>
      </c>
      <c r="BA22" s="196">
        <f>EXP(-LN(2)/5)*BA21+(1-EXP(-LN(2)/5))/(LN(2)/5)*Calculateur!AV22*Calculateur!AX22*VLOOKUP('Données projet'!$B$11,Paramètres!$A$1:$J$25,3,0)*0.475*44/12</f>
        <v>0</v>
      </c>
      <c r="BB22" s="196">
        <f>EXP(-LN(2)/2)*BB21+(1-EXP(-LN(2)/2))/(LN(2)/2)*AV22*AY22*VLOOKUP('Données projet'!$B$11,Paramètres!$A$1:$J$25,3,0)*0.475*44/12</f>
        <v>0</v>
      </c>
      <c r="BC22" s="197">
        <f t="shared" si="5"/>
        <v>0</v>
      </c>
      <c r="BD22" s="50">
        <f>IF(BD21+1&lt;='Données projet'!$E$16,BD21+1,1)</f>
        <v>1</v>
      </c>
      <c r="BE22" s="45" t="e">
        <f>VLOOKUP(BD22,'Données projet'!$A$114:$I$134,2,0)</f>
        <v>#N/A</v>
      </c>
      <c r="BF22" s="45" t="e">
        <f>VLOOKUP(BD22,'Données projet'!$A$114:$I$134,9,0)</f>
        <v>#N/A</v>
      </c>
      <c r="BG22" s="45">
        <f t="array" ref="BG22">INDEX(BF:BF,MIN(IF(ISNUMBER(BF22:BF218),ROW(BF22:BF218),"")))</f>
        <v>0</v>
      </c>
      <c r="BH22" s="45">
        <f>IF(BD22&lt;'Données projet'!$A$115,$BE$205^BD22,IF(BD22='Données projet'!$A$115,'Données projet'!$B$115,BH21+BG22-BN21))</f>
        <v>0</v>
      </c>
      <c r="BI22" s="50" t="e">
        <f>BH22*VLOOKUP('Données projet'!$B$13,Paramètres!$A$1:$J$25,3,0)*VLOOKUP('Données projet'!$B$13,Paramètres!$A$1:$J$25,5,0)</f>
        <v>#N/A</v>
      </c>
      <c r="BJ22" s="46" t="e">
        <f t="shared" si="16"/>
        <v>#N/A</v>
      </c>
      <c r="BK22" s="52" t="e">
        <f t="shared" si="6"/>
        <v>#N/A</v>
      </c>
      <c r="BL22" s="149" t="e">
        <f ca="1">AVERAGE(OFFSET($BK$3,'Données projet'!$C$7,0,30,1))</f>
        <v>#N/A</v>
      </c>
      <c r="BM22" s="48">
        <f>IF(ISNA(VLOOKUP(BD22,'Données projet'!$A$114:$I$134,3,0)),0,VLOOKUP(BD22,'Données projet'!$A$114:$I$134,3,0))</f>
        <v>0</v>
      </c>
      <c r="BN22" s="48">
        <f>IF(ISNA(VLOOKUP(BD22,'Données projet'!$A$114:$I$134,4,0)),0,VLOOKUP(BD22,'Données projet'!$A$114:$I$134,4,0))</f>
        <v>0</v>
      </c>
      <c r="BO22" s="49">
        <f>IF(ISNA(VLOOKUP(BD22,'Données projet'!$A$114:$I$134,5,0)),0%,VLOOKUP(BD22,'Données projet'!$A$114:$I$134,5,0)*VLOOKUP('Données projet'!$B$13,Paramètres!$A$1:$J$25,7,0))</f>
        <v>0</v>
      </c>
      <c r="BP22" s="49">
        <f>IF(ISNA(VLOOKUP(BD22,'Données projet'!$A$114:$I$134,6,0)),0%,VLOOKUP(BD22,'Données projet'!$A$114:$I$134,6,0)*VLOOKUP('Données projet'!$B$13,Paramètres!$A$1:$J$25,7,0))</f>
        <v>0</v>
      </c>
      <c r="BQ22" s="49">
        <f>IF(ISNA(VLOOKUP(BD22,'Données projet'!$A$114:$I$134,7,0)),0%,VLOOKUP(BD22,'Données projet'!$A$114:$I$134,7,0))</f>
        <v>0</v>
      </c>
      <c r="BR22" s="53" t="e">
        <f>EXP(-LN(2)/35)*BR21+(1-EXP(-LN(2)/35))/(LN(2)/35)*BN22*BO22*VLOOKUP('Données projet'!$B$13,Paramètres!$A$1:$J$25,3,0)*0.475*44/12</f>
        <v>#N/A</v>
      </c>
      <c r="BS22" s="53" t="e">
        <f>EXP(-LN(2)/5)*BS21+(1-EXP(-LN(2)/5))/(LN(2)/5)*Calculateur!BN22*Calculateur!BP22*VLOOKUP('Données projet'!$B$13,Paramètres!$A$1:$J$25,3,0)*0.475*44/12</f>
        <v>#N/A</v>
      </c>
      <c r="BT22" s="53" t="e">
        <f>EXP(-LN(2)/2)*BT21+(1-EXP(-LN(2)/2))/(LN(2)/2)*BN22*BQ22*VLOOKUP('Données projet'!$B$13,Paramètres!$A$1:$J$25,3,0)*0.475*44/12</f>
        <v>#N/A</v>
      </c>
      <c r="BU22" s="54" t="e">
        <f t="shared" si="7"/>
        <v>#N/A</v>
      </c>
      <c r="BV22" s="203">
        <f>IF(BV21+1&lt;='Données projet'!$E$15,BV21+1,1)</f>
        <v>1</v>
      </c>
      <c r="BW22" s="182" t="e">
        <f>VLOOKUP(B22,'Données projet'!$A$140:$I$167,2,0)</f>
        <v>#N/A</v>
      </c>
      <c r="BX22" s="182" t="e">
        <f>VLOOKUP(B22,'Données projet'!$A$140:$I$167,9,0)</f>
        <v>#N/A</v>
      </c>
      <c r="BY22" s="182">
        <f t="array" ref="BY22">INDEX(BX:BX,MIN(IF(ISNUMBER(BX22:BX218),ROW(BX22:BX218),"")))</f>
        <v>0</v>
      </c>
      <c r="BZ22" s="182">
        <f>IF(B22&lt;'Données projet'!$A$141,$BW$205^B22,IF(B22='Données projet'!$A$141,'Données projet'!$B$141,BZ21+BY22-CF21))</f>
        <v>0</v>
      </c>
      <c r="CA22" s="183" t="e">
        <f>BZ22*VLOOKUP('Données projet'!$B$15,Paramètres!$A$1:$J$25,3,0)*VLOOKUP('Données projet'!$B$15,Paramètres!$A$1:$J$25,5,0)</f>
        <v>#N/A</v>
      </c>
      <c r="CB22" s="186" t="e">
        <f t="shared" si="17"/>
        <v>#N/A</v>
      </c>
      <c r="CC22" s="187" t="e">
        <f t="shared" si="8"/>
        <v>#N/A</v>
      </c>
      <c r="CD22" s="185" t="e">
        <f ca="1">AVERAGE(OFFSET($CC$3,'Données projet'!$C$7,0,30,1))</f>
        <v>#N/A</v>
      </c>
      <c r="CE22" s="193">
        <f>IF(ISNA(VLOOKUP(B22,'Données projet'!$A$140:$I$167,3,0)),0,VLOOKUP(B22,'Données projet'!$A$140:$I$167,3,0))</f>
        <v>0</v>
      </c>
      <c r="CF22" s="193">
        <f>IF(ISNA(VLOOKUP(B22,'Données projet'!$A$140:$I$167,4,0)),0,VLOOKUP(B22,'Données projet'!$A$140:$I$167,4,0))</f>
        <v>0</v>
      </c>
      <c r="CG22" s="194">
        <f>IF(ISNA(VLOOKUP(B22,'Données projet'!$A$140:$I$167,5,0)),0%,VLOOKUP(B22,'Données projet'!$A$140:$I$167,5,0)*VLOOKUP('Données projet'!$B$15,Paramètres!$A$1:$J$25,7,0))</f>
        <v>0</v>
      </c>
      <c r="CH22" s="194">
        <f>IF(ISNA(VLOOKUP(B22,'Données projet'!$A$140:$I$167,6,0)),0%,VLOOKUP(B22,'Données projet'!$A$140:$I$167,6,0)*VLOOKUP('Données projet'!$B$15,Paramètres!$A$1:$J$25,7,0))</f>
        <v>0</v>
      </c>
      <c r="CI22" s="194">
        <f>IF(ISNA(VLOOKUP(B22,'Données projet'!$A$140:$I$167,7,0)),0%,VLOOKUP(B22,'Données projet'!$A$140:$I$167,7,0))</f>
        <v>0</v>
      </c>
      <c r="CJ22" s="196">
        <f>EXP(-LN(2)/35)*CJ21+(1-EXP(-LN(2)/35))/(LN(2)/35)*CF22*CG22*VLOOKUP('Données projet'!$B$11,Paramètres!$A$1:$J$25,3,0)*0.475*44/12</f>
        <v>0</v>
      </c>
      <c r="CK22" s="196">
        <f>EXP(-LN(2)/5)*CK21+(1-EXP(-LN(2)/5))/(LN(2)/5)*Calculateur!CF22*Calculateur!CH22*VLOOKUP('Données projet'!$B$11,Paramètres!$A$1:$J$25,3,0)*0.475*44/12</f>
        <v>0</v>
      </c>
      <c r="CL22" s="196">
        <f>EXP(-LN(2)/2)*CL21+(1-EXP(-LN(2)/2))/(LN(2)/2)*CF22*CI22*VLOOKUP('Données projet'!$B$11,Paramètres!$A$1:$J$25,3,0)*0.475*44/12</f>
        <v>0</v>
      </c>
      <c r="CM22" s="197">
        <f t="shared" si="9"/>
        <v>0</v>
      </c>
      <c r="CN22" s="50">
        <f>IF(CN21+1&lt;='Données projet'!$E$16,CN21+1,1)</f>
        <v>1</v>
      </c>
      <c r="CO22" s="45" t="e">
        <f>VLOOKUP(CN22,'Données projet'!$A$173:$I$193,2,0)</f>
        <v>#N/A</v>
      </c>
      <c r="CP22" s="45" t="e">
        <f>VLOOKUP(CN22,'Données projet'!$A$173:$I$193,9,0)</f>
        <v>#N/A</v>
      </c>
      <c r="CQ22" s="45">
        <f t="array" ref="CQ22">INDEX(CP:CP,MIN(IF(ISNUMBER(CP22:CP218),ROW(CP22:CP218),"")))</f>
        <v>0</v>
      </c>
      <c r="CR22" s="45">
        <f>IF(CN22&lt;'Données projet'!$A$174,$CO$205^B22,IF(CN22='Données projet'!$A$174,'Données projet'!$B$174,CR21+CQ22-CX21))</f>
        <v>0</v>
      </c>
      <c r="CS22" s="50" t="e">
        <f>CR22*VLOOKUP('Données projet'!$B$15,Paramètres!$A$1:$J$25,3,0)*VLOOKUP('Données projet'!$B$15,Paramètres!$A$1:$J$25,5,0)</f>
        <v>#N/A</v>
      </c>
      <c r="CT22" s="46" t="e">
        <f t="shared" si="18"/>
        <v>#N/A</v>
      </c>
      <c r="CU22" s="52" t="e">
        <f t="shared" si="10"/>
        <v>#N/A</v>
      </c>
      <c r="CV22" s="149" t="e">
        <f ca="1">AVERAGE(OFFSET($CU$3,'Données projet'!$C$7,0,30,1))</f>
        <v>#N/A</v>
      </c>
      <c r="CW22" s="48">
        <f>IF(ISNA(VLOOKUP(CN22,'Données projet'!$A$173:$I$193,3,0)),0,VLOOKUP(CN22,'Données projet'!$A$173:$I$193,3,0))</f>
        <v>0</v>
      </c>
      <c r="CX22" s="48">
        <f>IF(ISNA(VLOOKUP(CN22,'Données projet'!$A$173:$I$193,4,0)),0,VLOOKUP(CN22,'Données projet'!$A$173:$I$193,4,0))</f>
        <v>0</v>
      </c>
      <c r="CY22" s="49">
        <f>IF(ISNA(VLOOKUP(CN22,'Données projet'!$A$173:$I$193,5,0)),0%,VLOOKUP(CN22,'Données projet'!$A$173:$I$193,5,0)*VLOOKUP('Données projet'!$B$15,Paramètres!$A$1:$J$25,7,0))</f>
        <v>0</v>
      </c>
      <c r="CZ22" s="49">
        <f>IF(ISNA(VLOOKUP(CN22,'Données projet'!$A$173:$I$193,6,0)),0%,VLOOKUP(CN22,'Données projet'!$A$173:$I$193,6,0)*VLOOKUP('Données projet'!$B$15,Paramètres!$A$1:$J$25,7,0))</f>
        <v>0</v>
      </c>
      <c r="DA22" s="49">
        <f>IF(ISNA(VLOOKUP(CN22,'Données projet'!$A$173:$I$193,7,0)),0%,VLOOKUP(CN22,'Données projet'!$A$173:$I$193,7,0))</f>
        <v>0</v>
      </c>
      <c r="DB22" s="53" t="e">
        <f>EXP(-LN(2)/35)*DB21+(1-EXP(-LN(2)/35))/(LN(2)/35)*CX22*CY22*VLOOKUP('Données projet'!$B$15,Paramètres!$A$1:$J$25,3,0)*0.475*44/12</f>
        <v>#N/A</v>
      </c>
      <c r="DC22" s="53" t="e">
        <f>EXP(-LN(2)/5)*DC21+(1-EXP(-LN(2)/5))/(LN(2)/5)*Calculateur!CX22*Calculateur!CZ22*VLOOKUP('Données projet'!$B$15,Paramètres!$A$1:$J$25,3,0)*0.475*44/12</f>
        <v>#N/A</v>
      </c>
      <c r="DD22" s="53" t="e">
        <f>EXP(-LN(2)/2)*DD21+(1-EXP(-LN(2)/2))/(LN(2)/2)*CX22*DA22*VLOOKUP('Données projet'!$B$15,Paramètres!$A$1:$J$25,3,0)*0.475*44/12</f>
        <v>#N/A</v>
      </c>
      <c r="DE22" s="54" t="e">
        <f t="shared" si="11"/>
        <v>#N/A</v>
      </c>
    </row>
    <row r="23" spans="1:109" s="40" customFormat="1" x14ac:dyDescent="0.25">
      <c r="A23" s="208">
        <f t="shared" si="12"/>
        <v>20</v>
      </c>
      <c r="B23" s="200">
        <f>IF(B22+1&lt;='Données projet'!$E$11,B22+1,1)</f>
        <v>20</v>
      </c>
      <c r="C23" s="182">
        <f>VLOOKUP(B23,'Données projet'!$A$36:$I$56,2,0)</f>
        <v>330.32</v>
      </c>
      <c r="D23" s="182">
        <f>VLOOKUP(B23,'Données projet'!$A$36:$I$56,9,0)</f>
        <v>11.965000000000003</v>
      </c>
      <c r="E23" s="182">
        <f t="array" ref="E23">INDEX(D:D,MIN(IF(ISNUMBER(D23:D219),ROW(D23:D219),"")))</f>
        <v>11.965000000000003</v>
      </c>
      <c r="F23" s="186">
        <f>IF(B23&lt;'Données projet'!$A$37,$C$205^B23,IF(B23='Données projet'!$A$37,'Données projet'!$B$37,F22+E23-L22))</f>
        <v>330.32000000000005</v>
      </c>
      <c r="G23" s="186">
        <f>F23*VLOOKUP('Données projet'!$B$11,Paramètres!$A$1:$J$25,3,0)*VLOOKUP('Données projet'!$B$11,Paramètres!$A$1:$J$25,5,0)</f>
        <v>242.19062400000004</v>
      </c>
      <c r="H23" s="186">
        <f t="shared" si="13"/>
        <v>58.91060437417002</v>
      </c>
      <c r="I23" s="187">
        <f t="shared" si="0"/>
        <v>524.41797275167949</v>
      </c>
      <c r="J23" s="188">
        <f ca="1">AVERAGE(OFFSET($I$3,'Données projet'!$C$7,0,30,1))</f>
        <v>281.50422421872497</v>
      </c>
      <c r="K23" s="193">
        <f>IF(ISNA(VLOOKUP(B23,'Données projet'!$A$36:$I$56,3,0)),0,VLOOKUP(B23,'Données projet'!$A$36:$I$56,3,0))</f>
        <v>0</v>
      </c>
      <c r="L23" s="193">
        <f>IF(ISNA(VLOOKUP(B23,'Données projet'!$A$36:$I$56,4,0)),0,VLOOKUP(B23,'Données projet'!$A$36:$I$56,4,0))</f>
        <v>0</v>
      </c>
      <c r="M23" s="194">
        <f>IF(ISNA(VLOOKUP(B23,'Données projet'!$A$36:$I$56,5,0)),0%,VLOOKUP(B23,'Données projet'!$A$36:$I$56,5,0)*VLOOKUP('Données projet'!$B$11,Paramètres!$A$1:$J$25,7,0))</f>
        <v>0</v>
      </c>
      <c r="N23" s="198">
        <f>IF(ISNA(VLOOKUP(B23,'Données projet'!$A$36:$I$56,6,0)),0%,VLOOKUP(B23,'Données projet'!$A$36:$I$56,6,0)*VLOOKUP('Données projet'!$B$11,Paramètres!$A$1:$J$25,7,0))</f>
        <v>0</v>
      </c>
      <c r="O23" s="194">
        <f>IF(ISNA(VLOOKUP(B23,'Données projet'!$A$36:$I$56,7,0)),0%,VLOOKUP(B23,'Données projet'!$A$36:$I$56,7,0))</f>
        <v>0</v>
      </c>
      <c r="P23" s="196">
        <f>EXP(-LN(2)/35)*P22+(1-EXP(-LN(2)/35))/(LN(2)/35)*L23*M23*VLOOKUP('Données projet'!$B$11,Paramètres!$A$1:$J$25,3,0)*0.475*44/12</f>
        <v>0</v>
      </c>
      <c r="Q23" s="196">
        <f>EXP(-LN(2)/5)*Q22+(1-EXP(-LN(2)/5))/(LN(2)/5)*Calculateur!L23*Calculateur!N23*VLOOKUP('Données projet'!$B$11,Paramètres!$A$1:$J$25,3,0)*0.475*44/12</f>
        <v>0</v>
      </c>
      <c r="R23" s="196">
        <f>EXP(-LN(2)/2)*R22+(1-EXP(-LN(2)/2))/(LN(2)/2)*L23*O23*VLOOKUP('Données projet'!$B$11,Paramètres!$A$1:$J$25,3,0)*0.475*44/12</f>
        <v>0</v>
      </c>
      <c r="S23" s="197">
        <f t="shared" si="1"/>
        <v>0</v>
      </c>
      <c r="T23" s="50">
        <f>IF(T22+1&lt;='Données projet'!$E$12,T22+1,1)</f>
        <v>20</v>
      </c>
      <c r="U23" s="45">
        <f>VLOOKUP(T23,'Données projet'!$A$62:$I$82,2,0)</f>
        <v>330.32</v>
      </c>
      <c r="V23" s="45">
        <f>VLOOKUP(T23,'Données projet'!$A$62:$I$82,9,0)</f>
        <v>32.35499999999999</v>
      </c>
      <c r="W23" s="45">
        <f t="array" ref="W23">INDEX(V:V,MIN(IF(ISNUMBER(V23:V219),ROW(V23:V219),"")))</f>
        <v>32.35499999999999</v>
      </c>
      <c r="X23" s="46">
        <f>IF(T23&lt;'Données projet'!$A$63,$U$205^T23,IF(T23='Données projet'!$A$63,'Données projet'!$B$63,X22+W23-AD22))</f>
        <v>330.31999999999994</v>
      </c>
      <c r="Y23" s="46">
        <f>X23*VLOOKUP('Données projet'!$B$11,Paramètres!$A$1:$J$25,3,0)*VLOOKUP('Données projet'!$B$11,Paramètres!$A$1:$J$25,5,0)</f>
        <v>242.19062399999993</v>
      </c>
      <c r="Z23" s="46">
        <f t="shared" si="14"/>
        <v>58.910604374169971</v>
      </c>
      <c r="AA23" s="52">
        <f t="shared" si="2"/>
        <v>524.41797275167926</v>
      </c>
      <c r="AB23" s="149">
        <f ca="1">AVERAGE(OFFSET($AA$3,'Données projet'!$C$7,0,30,1))</f>
        <v>367.84920904283939</v>
      </c>
      <c r="AC23" s="48">
        <f>IF(ISNA(VLOOKUP(T23,'Données projet'!$A$62:$I$82,3,0)),0,VLOOKUP(T23,'Données projet'!$A$62:$I$82,3,0))</f>
        <v>0</v>
      </c>
      <c r="AD23" s="48">
        <f>IF(ISNA(VLOOKUP(T23,'Données projet'!$A$62:$I$82,4,0)),0,VLOOKUP(T23,'Données projet'!$A$62:$I$82,4,0))</f>
        <v>0</v>
      </c>
      <c r="AE23" s="49">
        <f>IF(ISNA(VLOOKUP(T23,'Données projet'!$A$62:$I$82,5,0)),0%,VLOOKUP(T23,'Données projet'!$A$62:$I$82,5,0)*VLOOKUP('Données projet'!$B$11,Paramètres!$A$1:$J$25,7,0))</f>
        <v>0</v>
      </c>
      <c r="AF23" s="49">
        <f>IF(ISNA(VLOOKUP(T23,'Données projet'!$A$62:$I$82,6,0)),0%,VLOOKUP(T23,'Données projet'!$A$62:$I$82,6,0)*VLOOKUP('Données projet'!$B$11,Paramètres!$A$1:$J$25,7,0))</f>
        <v>0</v>
      </c>
      <c r="AG23" s="49">
        <f>IF(ISNA(VLOOKUP(T23,'Données projet'!$A$62:$I$82,7,0)),0%,VLOOKUP(T23,'Données projet'!$A$62:$I$82,7,0))</f>
        <v>0</v>
      </c>
      <c r="AH23" s="53">
        <f>EXP(-LN(2)/35)*AH22+(1-EXP(-LN(2)/35))/(LN(2)/35)*AD23*AE23*VLOOKUP('Données projet'!$B$11,Paramètres!$A$1:$J$25,3,0)*0.475*44/12</f>
        <v>0</v>
      </c>
      <c r="AI23" s="53">
        <f>EXP(-LN(2)/5)*AI22+(1-EXP(-LN(2)/5))/(LN(2)/5)*Calculateur!AD23*Calculateur!AF23*VLOOKUP('Données projet'!$B$11,Paramètres!$A$1:$J$25,3,0)*0.475*44/12</f>
        <v>0</v>
      </c>
      <c r="AJ23" s="53">
        <f>EXP(-LN(2)/2)*AJ22+(1-EXP(-LN(2)/2))/(LN(2)/2)*AD23*AG23*VLOOKUP('Données projet'!$B$11,Paramètres!$A$1:$J$25,3,0)*0.475*44/12</f>
        <v>0</v>
      </c>
      <c r="AK23" s="53">
        <f t="shared" si="3"/>
        <v>0</v>
      </c>
      <c r="AL23" s="203">
        <f>IF(AL22+1&lt;='Données projet'!$E$13,AL22+1,1)</f>
        <v>1</v>
      </c>
      <c r="AM23" s="182" t="e">
        <f>VLOOKUP(B23,'Données projet'!$A$88:$I$108,2,0)</f>
        <v>#N/A</v>
      </c>
      <c r="AN23" s="182" t="e">
        <f>VLOOKUP(B23,'Données projet'!$A$88:$I$108,9,0)</f>
        <v>#N/A</v>
      </c>
      <c r="AO23" s="182">
        <f t="array" ref="AO23">INDEX(AN:AN,MIN(IF(ISNUMBER(AN23:AN219),ROW(AN23:AN219),"")))</f>
        <v>0</v>
      </c>
      <c r="AP23" s="182">
        <f>IF(B23&lt;'Données projet'!$A$89,$AM$205^B23,IF(B23='Données projet'!$A$89,'Données projet'!$B$89,AP22+AO23-AV22))</f>
        <v>0</v>
      </c>
      <c r="AQ23" s="186" t="e">
        <f>AP23*VLOOKUP('Données projet'!$B$13,Paramètres!$A$1:$J$25,3,0)*VLOOKUP('Données projet'!$B$13,Paramètres!$A$1:$J$25,5,0)</f>
        <v>#N/A</v>
      </c>
      <c r="AR23" s="186" t="e">
        <f t="shared" si="15"/>
        <v>#N/A</v>
      </c>
      <c r="AS23" s="187" t="e">
        <f t="shared" si="4"/>
        <v>#N/A</v>
      </c>
      <c r="AT23" s="185" t="e">
        <f ca="1">AVERAGE(OFFSET($AS$3,'Données projet'!$C$7,0,30,1))</f>
        <v>#N/A</v>
      </c>
      <c r="AU23" s="193">
        <f>IF(ISNA(VLOOKUP(B23,'Données projet'!$A$88:$I$108,3,0)),0,VLOOKUP(B23,'Données projet'!$A$88:$I$108,3,0))</f>
        <v>0</v>
      </c>
      <c r="AV23" s="193">
        <f>IF(ISNA(VLOOKUP(B23,'Données projet'!$A$88:$I$108,4,0)),0,VLOOKUP(B23,'Données projet'!$A$88:$I$108,4,0))</f>
        <v>0</v>
      </c>
      <c r="AW23" s="194">
        <f>IF(ISNA(VLOOKUP(B23,'Données projet'!$A$88:$I$108,5,0)),0%,VLOOKUP(B23,'Données projet'!$A$88:$I$108,5,0)*VLOOKUP('Données projet'!$B$13,Paramètres!$A$1:$J$25,7,0))</f>
        <v>0</v>
      </c>
      <c r="AX23" s="194">
        <f>IF(ISNA(VLOOKUP(B23,'Données projet'!$A$88:$I$108,6,0)),0%,VLOOKUP(B23,'Données projet'!$A$88:$I$108,6,0)*VLOOKUP('Données projet'!$B$13,Paramètres!$A$1:$J$25,7,0))</f>
        <v>0</v>
      </c>
      <c r="AY23" s="194">
        <f>IF(ISNA(VLOOKUP(B23,'Données projet'!$A$88:$I$108,7,0)),0%,VLOOKUP(B23,'Données projet'!$A$88:$I$108,7,0))</f>
        <v>0</v>
      </c>
      <c r="AZ23" s="196">
        <f>EXP(-LN(2)/35)*AZ22+(1-EXP(-LN(2)/35))/(LN(2)/35)*AV23*AW23*VLOOKUP('Données projet'!$B$11,Paramètres!$A$1:$J$25,3,0)*0.475*44/12</f>
        <v>0</v>
      </c>
      <c r="BA23" s="196">
        <f>EXP(-LN(2)/5)*BA22+(1-EXP(-LN(2)/5))/(LN(2)/5)*Calculateur!AV23*Calculateur!AX23*VLOOKUP('Données projet'!$B$11,Paramètres!$A$1:$J$25,3,0)*0.475*44/12</f>
        <v>0</v>
      </c>
      <c r="BB23" s="196">
        <f>EXP(-LN(2)/2)*BB22+(1-EXP(-LN(2)/2))/(LN(2)/2)*AV23*AY23*VLOOKUP('Données projet'!$B$11,Paramètres!$A$1:$J$25,3,0)*0.475*44/12</f>
        <v>0</v>
      </c>
      <c r="BC23" s="197">
        <f t="shared" si="5"/>
        <v>0</v>
      </c>
      <c r="BD23" s="50">
        <f>IF(BD22+1&lt;='Données projet'!$E$16,BD22+1,1)</f>
        <v>1</v>
      </c>
      <c r="BE23" s="45" t="e">
        <f>VLOOKUP(BD23,'Données projet'!$A$114:$I$134,2,0)</f>
        <v>#N/A</v>
      </c>
      <c r="BF23" s="45" t="e">
        <f>VLOOKUP(BD23,'Données projet'!$A$114:$I$134,9,0)</f>
        <v>#N/A</v>
      </c>
      <c r="BG23" s="45">
        <f t="array" ref="BG23">INDEX(BF:BF,MIN(IF(ISNUMBER(BF23:BF219),ROW(BF23:BF219),"")))</f>
        <v>0</v>
      </c>
      <c r="BH23" s="45">
        <f>IF(BD23&lt;'Données projet'!$A$115,$BE$205^BD23,IF(BD23='Données projet'!$A$115,'Données projet'!$B$115,BH22+BG23-BN22))</f>
        <v>0</v>
      </c>
      <c r="BI23" s="50" t="e">
        <f>BH23*VLOOKUP('Données projet'!$B$13,Paramètres!$A$1:$J$25,3,0)*VLOOKUP('Données projet'!$B$13,Paramètres!$A$1:$J$25,5,0)</f>
        <v>#N/A</v>
      </c>
      <c r="BJ23" s="46" t="e">
        <f t="shared" si="16"/>
        <v>#N/A</v>
      </c>
      <c r="BK23" s="52" t="e">
        <f t="shared" si="6"/>
        <v>#N/A</v>
      </c>
      <c r="BL23" s="149" t="e">
        <f ca="1">AVERAGE(OFFSET($BK$3,'Données projet'!$C$7,0,30,1))</f>
        <v>#N/A</v>
      </c>
      <c r="BM23" s="48">
        <f>IF(ISNA(VLOOKUP(BD23,'Données projet'!$A$114:$I$134,3,0)),0,VLOOKUP(BD23,'Données projet'!$A$114:$I$134,3,0))</f>
        <v>0</v>
      </c>
      <c r="BN23" s="48">
        <f>IF(ISNA(VLOOKUP(BD23,'Données projet'!$A$114:$I$134,4,0)),0,VLOOKUP(BD23,'Données projet'!$A$114:$I$134,4,0))</f>
        <v>0</v>
      </c>
      <c r="BO23" s="49">
        <f>IF(ISNA(VLOOKUP(BD23,'Données projet'!$A$114:$I$134,5,0)),0%,VLOOKUP(BD23,'Données projet'!$A$114:$I$134,5,0)*VLOOKUP('Données projet'!$B$13,Paramètres!$A$1:$J$25,7,0))</f>
        <v>0</v>
      </c>
      <c r="BP23" s="49">
        <f>IF(ISNA(VLOOKUP(BD23,'Données projet'!$A$114:$I$134,6,0)),0%,VLOOKUP(BD23,'Données projet'!$A$114:$I$134,6,0)*VLOOKUP('Données projet'!$B$13,Paramètres!$A$1:$J$25,7,0))</f>
        <v>0</v>
      </c>
      <c r="BQ23" s="49">
        <f>IF(ISNA(VLOOKUP(BD23,'Données projet'!$A$114:$I$134,7,0)),0%,VLOOKUP(BD23,'Données projet'!$A$114:$I$134,7,0))</f>
        <v>0</v>
      </c>
      <c r="BR23" s="53" t="e">
        <f>EXP(-LN(2)/35)*BR22+(1-EXP(-LN(2)/35))/(LN(2)/35)*BN23*BO23*VLOOKUP('Données projet'!$B$13,Paramètres!$A$1:$J$25,3,0)*0.475*44/12</f>
        <v>#N/A</v>
      </c>
      <c r="BS23" s="53" t="e">
        <f>EXP(-LN(2)/5)*BS22+(1-EXP(-LN(2)/5))/(LN(2)/5)*Calculateur!BN23*Calculateur!BP23*VLOOKUP('Données projet'!$B$13,Paramètres!$A$1:$J$25,3,0)*0.475*44/12</f>
        <v>#N/A</v>
      </c>
      <c r="BT23" s="53" t="e">
        <f>EXP(-LN(2)/2)*BT22+(1-EXP(-LN(2)/2))/(LN(2)/2)*BN23*BQ23*VLOOKUP('Données projet'!$B$13,Paramètres!$A$1:$J$25,3,0)*0.475*44/12</f>
        <v>#N/A</v>
      </c>
      <c r="BU23" s="54" t="e">
        <f t="shared" si="7"/>
        <v>#N/A</v>
      </c>
      <c r="BV23" s="203">
        <f>IF(BV22+1&lt;='Données projet'!$E$15,BV22+1,1)</f>
        <v>1</v>
      </c>
      <c r="BW23" s="182" t="e">
        <f>VLOOKUP(B23,'Données projet'!$A$140:$I$167,2,0)</f>
        <v>#N/A</v>
      </c>
      <c r="BX23" s="182" t="e">
        <f>VLOOKUP(B23,'Données projet'!$A$140:$I$167,9,0)</f>
        <v>#N/A</v>
      </c>
      <c r="BY23" s="182">
        <f t="array" ref="BY23">INDEX(BX:BX,MIN(IF(ISNUMBER(BX23:BX219),ROW(BX23:BX219),"")))</f>
        <v>0</v>
      </c>
      <c r="BZ23" s="182">
        <f>IF(B23&lt;'Données projet'!$A$141,$BW$205^B23,IF(B23='Données projet'!$A$141,'Données projet'!$B$141,BZ22+BY23-CF22))</f>
        <v>0</v>
      </c>
      <c r="CA23" s="183" t="e">
        <f>BZ23*VLOOKUP('Données projet'!$B$15,Paramètres!$A$1:$J$25,3,0)*VLOOKUP('Données projet'!$B$15,Paramètres!$A$1:$J$25,5,0)</f>
        <v>#N/A</v>
      </c>
      <c r="CB23" s="186" t="e">
        <f t="shared" si="17"/>
        <v>#N/A</v>
      </c>
      <c r="CC23" s="187" t="e">
        <f t="shared" si="8"/>
        <v>#N/A</v>
      </c>
      <c r="CD23" s="185" t="e">
        <f ca="1">AVERAGE(OFFSET($CC$3,'Données projet'!$C$7,0,30,1))</f>
        <v>#N/A</v>
      </c>
      <c r="CE23" s="193">
        <f>IF(ISNA(VLOOKUP(B23,'Données projet'!$A$140:$I$167,3,0)),0,VLOOKUP(B23,'Données projet'!$A$140:$I$167,3,0))</f>
        <v>0</v>
      </c>
      <c r="CF23" s="193">
        <f>IF(ISNA(VLOOKUP(B23,'Données projet'!$A$140:$I$167,4,0)),0,VLOOKUP(B23,'Données projet'!$A$140:$I$167,4,0))</f>
        <v>0</v>
      </c>
      <c r="CG23" s="194">
        <f>IF(ISNA(VLOOKUP(B23,'Données projet'!$A$140:$I$167,5,0)),0%,VLOOKUP(B23,'Données projet'!$A$140:$I$167,5,0)*VLOOKUP('Données projet'!$B$15,Paramètres!$A$1:$J$25,7,0))</f>
        <v>0</v>
      </c>
      <c r="CH23" s="194">
        <f>IF(ISNA(VLOOKUP(B23,'Données projet'!$A$140:$I$167,6,0)),0%,VLOOKUP(B23,'Données projet'!$A$140:$I$167,6,0)*VLOOKUP('Données projet'!$B$15,Paramètres!$A$1:$J$25,7,0))</f>
        <v>0</v>
      </c>
      <c r="CI23" s="194">
        <f>IF(ISNA(VLOOKUP(B23,'Données projet'!$A$140:$I$167,7,0)),0%,VLOOKUP(B23,'Données projet'!$A$140:$I$167,7,0))</f>
        <v>0</v>
      </c>
      <c r="CJ23" s="196">
        <f>EXP(-LN(2)/35)*CJ22+(1-EXP(-LN(2)/35))/(LN(2)/35)*CF23*CG23*VLOOKUP('Données projet'!$B$11,Paramètres!$A$1:$J$25,3,0)*0.475*44/12</f>
        <v>0</v>
      </c>
      <c r="CK23" s="196">
        <f>EXP(-LN(2)/5)*CK22+(1-EXP(-LN(2)/5))/(LN(2)/5)*Calculateur!CF23*Calculateur!CH23*VLOOKUP('Données projet'!$B$11,Paramètres!$A$1:$J$25,3,0)*0.475*44/12</f>
        <v>0</v>
      </c>
      <c r="CL23" s="196">
        <f>EXP(-LN(2)/2)*CL22+(1-EXP(-LN(2)/2))/(LN(2)/2)*CF23*CI23*VLOOKUP('Données projet'!$B$11,Paramètres!$A$1:$J$25,3,0)*0.475*44/12</f>
        <v>0</v>
      </c>
      <c r="CM23" s="197">
        <f t="shared" si="9"/>
        <v>0</v>
      </c>
      <c r="CN23" s="50">
        <f>IF(CN22+1&lt;='Données projet'!$E$16,CN22+1,1)</f>
        <v>1</v>
      </c>
      <c r="CO23" s="45" t="e">
        <f>VLOOKUP(CN23,'Données projet'!$A$173:$I$193,2,0)</f>
        <v>#N/A</v>
      </c>
      <c r="CP23" s="45" t="e">
        <f>VLOOKUP(CN23,'Données projet'!$A$173:$I$193,9,0)</f>
        <v>#N/A</v>
      </c>
      <c r="CQ23" s="45">
        <f t="array" ref="CQ23">INDEX(CP:CP,MIN(IF(ISNUMBER(CP23:CP219),ROW(CP23:CP219),"")))</f>
        <v>0</v>
      </c>
      <c r="CR23" s="45">
        <f>IF(CN23&lt;'Données projet'!$A$174,$CO$205^B23,IF(CN23='Données projet'!$A$174,'Données projet'!$B$174,CR22+CQ23-CX22))</f>
        <v>0</v>
      </c>
      <c r="CS23" s="50" t="e">
        <f>CR23*VLOOKUP('Données projet'!$B$15,Paramètres!$A$1:$J$25,3,0)*VLOOKUP('Données projet'!$B$15,Paramètres!$A$1:$J$25,5,0)</f>
        <v>#N/A</v>
      </c>
      <c r="CT23" s="46" t="e">
        <f t="shared" si="18"/>
        <v>#N/A</v>
      </c>
      <c r="CU23" s="52" t="e">
        <f t="shared" si="10"/>
        <v>#N/A</v>
      </c>
      <c r="CV23" s="149" t="e">
        <f ca="1">AVERAGE(OFFSET($CU$3,'Données projet'!$C$7,0,30,1))</f>
        <v>#N/A</v>
      </c>
      <c r="CW23" s="48">
        <f>IF(ISNA(VLOOKUP(CN23,'Données projet'!$A$173:$I$193,3,0)),0,VLOOKUP(CN23,'Données projet'!$A$173:$I$193,3,0))</f>
        <v>0</v>
      </c>
      <c r="CX23" s="48">
        <f>IF(ISNA(VLOOKUP(CN23,'Données projet'!$A$173:$I$193,4,0)),0,VLOOKUP(CN23,'Données projet'!$A$173:$I$193,4,0))</f>
        <v>0</v>
      </c>
      <c r="CY23" s="49">
        <f>IF(ISNA(VLOOKUP(CN23,'Données projet'!$A$173:$I$193,5,0)),0%,VLOOKUP(CN23,'Données projet'!$A$173:$I$193,5,0)*VLOOKUP('Données projet'!$B$15,Paramètres!$A$1:$J$25,7,0))</f>
        <v>0</v>
      </c>
      <c r="CZ23" s="49">
        <f>IF(ISNA(VLOOKUP(CN23,'Données projet'!$A$173:$I$193,6,0)),0%,VLOOKUP(CN23,'Données projet'!$A$173:$I$193,6,0)*VLOOKUP('Données projet'!$B$15,Paramètres!$A$1:$J$25,7,0))</f>
        <v>0</v>
      </c>
      <c r="DA23" s="49">
        <f>IF(ISNA(VLOOKUP(CN23,'Données projet'!$A$173:$I$193,7,0)),0%,VLOOKUP(CN23,'Données projet'!$A$173:$I$193,7,0))</f>
        <v>0</v>
      </c>
      <c r="DB23" s="53" t="e">
        <f>EXP(-LN(2)/35)*DB22+(1-EXP(-LN(2)/35))/(LN(2)/35)*CX23*CY23*VLOOKUP('Données projet'!$B$15,Paramètres!$A$1:$J$25,3,0)*0.475*44/12</f>
        <v>#N/A</v>
      </c>
      <c r="DC23" s="53" t="e">
        <f>EXP(-LN(2)/5)*DC22+(1-EXP(-LN(2)/5))/(LN(2)/5)*Calculateur!CX23*Calculateur!CZ23*VLOOKUP('Données projet'!$B$15,Paramètres!$A$1:$J$25,3,0)*0.475*44/12</f>
        <v>#N/A</v>
      </c>
      <c r="DD23" s="53" t="e">
        <f>EXP(-LN(2)/2)*DD22+(1-EXP(-LN(2)/2))/(LN(2)/2)*CX23*DA23*VLOOKUP('Données projet'!$B$15,Paramètres!$A$1:$J$25,3,0)*0.475*44/12</f>
        <v>#N/A</v>
      </c>
      <c r="DE23" s="54" t="e">
        <f t="shared" si="11"/>
        <v>#N/A</v>
      </c>
    </row>
    <row r="24" spans="1:109" s="40" customFormat="1" x14ac:dyDescent="0.25">
      <c r="A24" s="208">
        <f t="shared" si="12"/>
        <v>21</v>
      </c>
      <c r="B24" s="200">
        <f>IF(B23+1&lt;='Données projet'!$E$11,B23+1,1)</f>
        <v>21</v>
      </c>
      <c r="C24" s="182" t="e">
        <f>VLOOKUP(B24,'Données projet'!$A$36:$I$56,2,0)</f>
        <v>#N/A</v>
      </c>
      <c r="D24" s="182" t="e">
        <f>VLOOKUP(B24,'Données projet'!$A$36:$I$56,9,0)</f>
        <v>#N/A</v>
      </c>
      <c r="E24" s="182">
        <f t="array" ref="E24">INDEX(D:D,MIN(IF(ISNUMBER(D24:D220),ROW(D24:D220),"")))</f>
        <v>11.968000000000007</v>
      </c>
      <c r="F24" s="186">
        <f>IF(B24&lt;'Données projet'!$A$37,$C$205^B24,IF(B24='Données projet'!$A$37,'Données projet'!$B$37,F23+E24-L23))</f>
        <v>342.28800000000007</v>
      </c>
      <c r="G24" s="186">
        <f>F24*VLOOKUP('Données projet'!$B$11,Paramètres!$A$1:$J$25,3,0)*VLOOKUP('Données projet'!$B$11,Paramètres!$A$1:$J$25,5,0)</f>
        <v>250.96556160000006</v>
      </c>
      <c r="H24" s="186">
        <f t="shared" si="13"/>
        <v>60.79265492712809</v>
      </c>
      <c r="I24" s="187">
        <f t="shared" si="0"/>
        <v>542.97889378474815</v>
      </c>
      <c r="J24" s="188">
        <f ca="1">AVERAGE(OFFSET($I$3,'Données projet'!$C$7,0,30,1))</f>
        <v>281.50422421872497</v>
      </c>
      <c r="K24" s="193">
        <f>IF(ISNA(VLOOKUP(B24,'Données projet'!$A$36:$I$56,3,0)),0,VLOOKUP(B24,'Données projet'!$A$36:$I$56,3,0))</f>
        <v>0</v>
      </c>
      <c r="L24" s="193">
        <f>IF(ISNA(VLOOKUP(B24,'Données projet'!$A$36:$I$56,4,0)),0,VLOOKUP(B24,'Données projet'!$A$36:$I$56,4,0))</f>
        <v>0</v>
      </c>
      <c r="M24" s="194">
        <f>IF(ISNA(VLOOKUP(B24,'Données projet'!$A$36:$I$56,5,0)),0%,VLOOKUP(B24,'Données projet'!$A$36:$I$56,5,0)*VLOOKUP('Données projet'!$B$11,Paramètres!$A$1:$J$25,7,0))</f>
        <v>0</v>
      </c>
      <c r="N24" s="194">
        <f>IF(ISNA(VLOOKUP(B24,'Données projet'!$A$36:$I$56,6,0)),0%,VLOOKUP(B24,'Données projet'!$A$36:$I$56,6,0)*VLOOKUP('Données projet'!$B$11,Paramètres!$A$1:$J$25,7,0))</f>
        <v>0</v>
      </c>
      <c r="O24" s="194">
        <f>IF(ISNA(VLOOKUP(B24,'Données projet'!$A$36:$I$56,7,0)),0%,VLOOKUP(B24,'Données projet'!$A$36:$I$56,7,0))</f>
        <v>0</v>
      </c>
      <c r="P24" s="196">
        <f>EXP(-LN(2)/35)*P23+(1-EXP(-LN(2)/35))/(LN(2)/35)*L24*M24*VLOOKUP('Données projet'!$B$11,Paramètres!$A$1:$J$25,3,0)*0.475*44/12</f>
        <v>0</v>
      </c>
      <c r="Q24" s="196">
        <f>EXP(-LN(2)/5)*Q23+(1-EXP(-LN(2)/5))/(LN(2)/5)*Calculateur!L24*Calculateur!N24*VLOOKUP('Données projet'!$B$11,Paramètres!$A$1:$J$25,3,0)*0.475*44/12</f>
        <v>0</v>
      </c>
      <c r="R24" s="196">
        <f>EXP(-LN(2)/2)*R23+(1-EXP(-LN(2)/2))/(LN(2)/2)*L24*O24*VLOOKUP('Données projet'!$B$11,Paramètres!$A$1:$J$25,3,0)*0.475*44/12</f>
        <v>0</v>
      </c>
      <c r="S24" s="197">
        <f t="shared" si="1"/>
        <v>0</v>
      </c>
      <c r="T24" s="50">
        <f>IF(T23+1&lt;='Données projet'!$E$12,T23+1,1)</f>
        <v>21</v>
      </c>
      <c r="U24" s="45" t="e">
        <f>VLOOKUP(T24,'Données projet'!$A$62:$I$82,2,0)</f>
        <v>#N/A</v>
      </c>
      <c r="V24" s="45" t="e">
        <f>VLOOKUP(T24,'Données projet'!$A$62:$I$82,9,0)</f>
        <v>#N/A</v>
      </c>
      <c r="W24" s="45">
        <f t="array" ref="W24">INDEX(V:V,MIN(IF(ISNUMBER(V24:V220),ROW(V24:V220),"")))</f>
        <v>11.968000000000007</v>
      </c>
      <c r="X24" s="46">
        <f>IF(T24&lt;'Données projet'!$A$63,$U$205^T24,IF(T24='Données projet'!$A$63,'Données projet'!$B$63,X23+W24-AD23))</f>
        <v>342.28799999999995</v>
      </c>
      <c r="Y24" s="46">
        <f>X24*VLOOKUP('Données projet'!$B$11,Paramètres!$A$1:$J$25,3,0)*VLOOKUP('Données projet'!$B$11,Paramètres!$A$1:$J$25,5,0)</f>
        <v>250.96556159999997</v>
      </c>
      <c r="Z24" s="46">
        <f t="shared" si="14"/>
        <v>60.792654927128034</v>
      </c>
      <c r="AA24" s="52">
        <f t="shared" si="2"/>
        <v>542.97889378474804</v>
      </c>
      <c r="AB24" s="149">
        <f ca="1">AVERAGE(OFFSET($AA$3,'Données projet'!$C$7,0,30,1))</f>
        <v>367.84920904283939</v>
      </c>
      <c r="AC24" s="48">
        <f>IF(ISNA(VLOOKUP(T24,'Données projet'!$A$62:$I$82,3,0)),0,VLOOKUP(T24,'Données projet'!$A$62:$I$82,3,0))</f>
        <v>0</v>
      </c>
      <c r="AD24" s="48">
        <f>IF(ISNA(VLOOKUP(T24,'Données projet'!$A$62:$I$82,4,0)),0,VLOOKUP(T24,'Données projet'!$A$62:$I$82,4,0))</f>
        <v>0</v>
      </c>
      <c r="AE24" s="49">
        <f>IF(ISNA(VLOOKUP(T24,'Données projet'!$A$62:$I$82,5,0)),0%,VLOOKUP(T24,'Données projet'!$A$62:$I$82,5,0)*VLOOKUP('Données projet'!$B$11,Paramètres!$A$1:$J$25,7,0))</f>
        <v>0</v>
      </c>
      <c r="AF24" s="49">
        <f>IF(ISNA(VLOOKUP(T24,'Données projet'!$A$62:$I$82,6,0)),0%,VLOOKUP(T24,'Données projet'!$A$62:$I$82,6,0)*VLOOKUP('Données projet'!$B$11,Paramètres!$A$1:$J$25,7,0))</f>
        <v>0</v>
      </c>
      <c r="AG24" s="49">
        <f>IF(ISNA(VLOOKUP(T24,'Données projet'!$A$62:$I$82,7,0)),0%,VLOOKUP(T24,'Données projet'!$A$62:$I$82,7,0))</f>
        <v>0</v>
      </c>
      <c r="AH24" s="53">
        <f>EXP(-LN(2)/35)*AH23+(1-EXP(-LN(2)/35))/(LN(2)/35)*AD24*AE24*VLOOKUP('Données projet'!$B$11,Paramètres!$A$1:$J$25,3,0)*0.475*44/12</f>
        <v>0</v>
      </c>
      <c r="AI24" s="53">
        <f>EXP(-LN(2)/5)*AI23+(1-EXP(-LN(2)/5))/(LN(2)/5)*Calculateur!AD24*Calculateur!AF24*VLOOKUP('Données projet'!$B$11,Paramètres!$A$1:$J$25,3,0)*0.475*44/12</f>
        <v>0</v>
      </c>
      <c r="AJ24" s="53">
        <f>EXP(-LN(2)/2)*AJ23+(1-EXP(-LN(2)/2))/(LN(2)/2)*AD24*AG24*VLOOKUP('Données projet'!$B$11,Paramètres!$A$1:$J$25,3,0)*0.475*44/12</f>
        <v>0</v>
      </c>
      <c r="AK24" s="53">
        <f t="shared" si="3"/>
        <v>0</v>
      </c>
      <c r="AL24" s="203">
        <f>IF(AL23+1&lt;='Données projet'!$E$13,AL23+1,1)</f>
        <v>1</v>
      </c>
      <c r="AM24" s="182" t="e">
        <f>VLOOKUP(B24,'Données projet'!$A$88:$I$108,2,0)</f>
        <v>#N/A</v>
      </c>
      <c r="AN24" s="182" t="e">
        <f>VLOOKUP(B24,'Données projet'!$A$88:$I$108,9,0)</f>
        <v>#N/A</v>
      </c>
      <c r="AO24" s="182">
        <f t="array" ref="AO24">INDEX(AN:AN,MIN(IF(ISNUMBER(AN24:AN220),ROW(AN24:AN220),"")))</f>
        <v>0</v>
      </c>
      <c r="AP24" s="182">
        <f>IF(B24&lt;'Données projet'!$A$89,$AM$205^B24,IF(B24='Données projet'!$A$89,'Données projet'!$B$89,AP23+AO24-AV23))</f>
        <v>0</v>
      </c>
      <c r="AQ24" s="186" t="e">
        <f>AP24*VLOOKUP('Données projet'!$B$13,Paramètres!$A$1:$J$25,3,0)*VLOOKUP('Données projet'!$B$13,Paramètres!$A$1:$J$25,5,0)</f>
        <v>#N/A</v>
      </c>
      <c r="AR24" s="186" t="e">
        <f t="shared" si="15"/>
        <v>#N/A</v>
      </c>
      <c r="AS24" s="187" t="e">
        <f t="shared" si="4"/>
        <v>#N/A</v>
      </c>
      <c r="AT24" s="185" t="e">
        <f ca="1">AVERAGE(OFFSET($AS$3,'Données projet'!$C$7,0,30,1))</f>
        <v>#N/A</v>
      </c>
      <c r="AU24" s="193">
        <f>IF(ISNA(VLOOKUP(B24,'Données projet'!$A$88:$I$108,3,0)),0,VLOOKUP(B24,'Données projet'!$A$88:$I$108,3,0))</f>
        <v>0</v>
      </c>
      <c r="AV24" s="193">
        <f>IF(ISNA(VLOOKUP(B24,'Données projet'!$A$88:$I$108,4,0)),0,VLOOKUP(B24,'Données projet'!$A$88:$I$108,4,0))</f>
        <v>0</v>
      </c>
      <c r="AW24" s="194">
        <f>IF(ISNA(VLOOKUP(B24,'Données projet'!$A$88:$I$108,5,0)),0%,VLOOKUP(B24,'Données projet'!$A$88:$I$108,5,0)*VLOOKUP('Données projet'!$B$13,Paramètres!$A$1:$J$25,7,0))</f>
        <v>0</v>
      </c>
      <c r="AX24" s="194">
        <f>IF(ISNA(VLOOKUP(B24,'Données projet'!$A$88:$I$108,6,0)),0%,VLOOKUP(B24,'Données projet'!$A$88:$I$108,6,0)*VLOOKUP('Données projet'!$B$13,Paramètres!$A$1:$J$25,7,0))</f>
        <v>0</v>
      </c>
      <c r="AY24" s="194">
        <f>IF(ISNA(VLOOKUP(B24,'Données projet'!$A$88:$I$108,7,0)),0%,VLOOKUP(B24,'Données projet'!$A$88:$I$108,7,0))</f>
        <v>0</v>
      </c>
      <c r="AZ24" s="196">
        <f>EXP(-LN(2)/35)*AZ23+(1-EXP(-LN(2)/35))/(LN(2)/35)*AV24*AW24*VLOOKUP('Données projet'!$B$11,Paramètres!$A$1:$J$25,3,0)*0.475*44/12</f>
        <v>0</v>
      </c>
      <c r="BA24" s="196">
        <f>EXP(-LN(2)/5)*BA23+(1-EXP(-LN(2)/5))/(LN(2)/5)*Calculateur!AV24*Calculateur!AX24*VLOOKUP('Données projet'!$B$11,Paramètres!$A$1:$J$25,3,0)*0.475*44/12</f>
        <v>0</v>
      </c>
      <c r="BB24" s="196">
        <f>EXP(-LN(2)/2)*BB23+(1-EXP(-LN(2)/2))/(LN(2)/2)*AV24*AY24*VLOOKUP('Données projet'!$B$11,Paramètres!$A$1:$J$25,3,0)*0.475*44/12</f>
        <v>0</v>
      </c>
      <c r="BC24" s="197">
        <f t="shared" si="5"/>
        <v>0</v>
      </c>
      <c r="BD24" s="50">
        <f>IF(BD23+1&lt;='Données projet'!$E$16,BD23+1,1)</f>
        <v>1</v>
      </c>
      <c r="BE24" s="45" t="e">
        <f>VLOOKUP(BD24,'Données projet'!$A$114:$I$134,2,0)</f>
        <v>#N/A</v>
      </c>
      <c r="BF24" s="45" t="e">
        <f>VLOOKUP(BD24,'Données projet'!$A$114:$I$134,9,0)</f>
        <v>#N/A</v>
      </c>
      <c r="BG24" s="45">
        <f t="array" ref="BG24">INDEX(BF:BF,MIN(IF(ISNUMBER(BF24:BF220),ROW(BF24:BF220),"")))</f>
        <v>0</v>
      </c>
      <c r="BH24" s="45">
        <f>IF(BD24&lt;'Données projet'!$A$115,$BE$205^BD24,IF(BD24='Données projet'!$A$115,'Données projet'!$B$115,BH23+BG24-BN23))</f>
        <v>0</v>
      </c>
      <c r="BI24" s="50" t="e">
        <f>BH24*VLOOKUP('Données projet'!$B$13,Paramètres!$A$1:$J$25,3,0)*VLOOKUP('Données projet'!$B$13,Paramètres!$A$1:$J$25,5,0)</f>
        <v>#N/A</v>
      </c>
      <c r="BJ24" s="46" t="e">
        <f t="shared" si="16"/>
        <v>#N/A</v>
      </c>
      <c r="BK24" s="52" t="e">
        <f t="shared" si="6"/>
        <v>#N/A</v>
      </c>
      <c r="BL24" s="149" t="e">
        <f ca="1">AVERAGE(OFFSET($BK$3,'Données projet'!$C$7,0,30,1))</f>
        <v>#N/A</v>
      </c>
      <c r="BM24" s="48">
        <f>IF(ISNA(VLOOKUP(BD24,'Données projet'!$A$114:$I$134,3,0)),0,VLOOKUP(BD24,'Données projet'!$A$114:$I$134,3,0))</f>
        <v>0</v>
      </c>
      <c r="BN24" s="48">
        <f>IF(ISNA(VLOOKUP(BD24,'Données projet'!$A$114:$I$134,4,0)),0,VLOOKUP(BD24,'Données projet'!$A$114:$I$134,4,0))</f>
        <v>0</v>
      </c>
      <c r="BO24" s="49">
        <f>IF(ISNA(VLOOKUP(BD24,'Données projet'!$A$114:$I$134,5,0)),0%,VLOOKUP(BD24,'Données projet'!$A$114:$I$134,5,0)*VLOOKUP('Données projet'!$B$13,Paramètres!$A$1:$J$25,7,0))</f>
        <v>0</v>
      </c>
      <c r="BP24" s="49">
        <f>IF(ISNA(VLOOKUP(BD24,'Données projet'!$A$114:$I$134,6,0)),0%,VLOOKUP(BD24,'Données projet'!$A$114:$I$134,6,0)*VLOOKUP('Données projet'!$B$13,Paramètres!$A$1:$J$25,7,0))</f>
        <v>0</v>
      </c>
      <c r="BQ24" s="49">
        <f>IF(ISNA(VLOOKUP(BD24,'Données projet'!$A$114:$I$134,7,0)),0%,VLOOKUP(BD24,'Données projet'!$A$114:$I$134,7,0))</f>
        <v>0</v>
      </c>
      <c r="BR24" s="53" t="e">
        <f>EXP(-LN(2)/35)*BR23+(1-EXP(-LN(2)/35))/(LN(2)/35)*BN24*BO24*VLOOKUP('Données projet'!$B$13,Paramètres!$A$1:$J$25,3,0)*0.475*44/12</f>
        <v>#N/A</v>
      </c>
      <c r="BS24" s="53" t="e">
        <f>EXP(-LN(2)/5)*BS23+(1-EXP(-LN(2)/5))/(LN(2)/5)*Calculateur!BN24*Calculateur!BP24*VLOOKUP('Données projet'!$B$13,Paramètres!$A$1:$J$25,3,0)*0.475*44/12</f>
        <v>#N/A</v>
      </c>
      <c r="BT24" s="53" t="e">
        <f>EXP(-LN(2)/2)*BT23+(1-EXP(-LN(2)/2))/(LN(2)/2)*BN24*BQ24*VLOOKUP('Données projet'!$B$13,Paramètres!$A$1:$J$25,3,0)*0.475*44/12</f>
        <v>#N/A</v>
      </c>
      <c r="BU24" s="54" t="e">
        <f t="shared" si="7"/>
        <v>#N/A</v>
      </c>
      <c r="BV24" s="203">
        <f>IF(BV23+1&lt;='Données projet'!$E$15,BV23+1,1)</f>
        <v>1</v>
      </c>
      <c r="BW24" s="182" t="e">
        <f>VLOOKUP(B24,'Données projet'!$A$140:$I$167,2,0)</f>
        <v>#N/A</v>
      </c>
      <c r="BX24" s="182" t="e">
        <f>VLOOKUP(B24,'Données projet'!$A$140:$I$167,9,0)</f>
        <v>#N/A</v>
      </c>
      <c r="BY24" s="182">
        <f t="array" ref="BY24">INDEX(BX:BX,MIN(IF(ISNUMBER(BX24:BX220),ROW(BX24:BX220),"")))</f>
        <v>0</v>
      </c>
      <c r="BZ24" s="182">
        <f>IF(B24&lt;'Données projet'!$A$141,$BW$205^B24,IF(B24='Données projet'!$A$141,'Données projet'!$B$141,BZ23+BY24-CF23))</f>
        <v>0</v>
      </c>
      <c r="CA24" s="183" t="e">
        <f>BZ24*VLOOKUP('Données projet'!$B$15,Paramètres!$A$1:$J$25,3,0)*VLOOKUP('Données projet'!$B$15,Paramètres!$A$1:$J$25,5,0)</f>
        <v>#N/A</v>
      </c>
      <c r="CB24" s="186" t="e">
        <f t="shared" si="17"/>
        <v>#N/A</v>
      </c>
      <c r="CC24" s="187" t="e">
        <f t="shared" si="8"/>
        <v>#N/A</v>
      </c>
      <c r="CD24" s="185" t="e">
        <f ca="1">AVERAGE(OFFSET($CC$3,'Données projet'!$C$7,0,30,1))</f>
        <v>#N/A</v>
      </c>
      <c r="CE24" s="193">
        <f>IF(ISNA(VLOOKUP(B24,'Données projet'!$A$140:$I$167,3,0)),0,VLOOKUP(B24,'Données projet'!$A$140:$I$167,3,0))</f>
        <v>0</v>
      </c>
      <c r="CF24" s="193">
        <f>IF(ISNA(VLOOKUP(B24,'Données projet'!$A$140:$I$167,4,0)),0,VLOOKUP(B24,'Données projet'!$A$140:$I$167,4,0))</f>
        <v>0</v>
      </c>
      <c r="CG24" s="194">
        <f>IF(ISNA(VLOOKUP(B24,'Données projet'!$A$140:$I$167,5,0)),0%,VLOOKUP(B24,'Données projet'!$A$140:$I$167,5,0)*VLOOKUP('Données projet'!$B$15,Paramètres!$A$1:$J$25,7,0))</f>
        <v>0</v>
      </c>
      <c r="CH24" s="194">
        <f>IF(ISNA(VLOOKUP(B24,'Données projet'!$A$140:$I$167,6,0)),0%,VLOOKUP(B24,'Données projet'!$A$140:$I$167,6,0)*VLOOKUP('Données projet'!$B$15,Paramètres!$A$1:$J$25,7,0))</f>
        <v>0</v>
      </c>
      <c r="CI24" s="194">
        <f>IF(ISNA(VLOOKUP(B24,'Données projet'!$A$140:$I$167,7,0)),0%,VLOOKUP(B24,'Données projet'!$A$140:$I$167,7,0))</f>
        <v>0</v>
      </c>
      <c r="CJ24" s="196">
        <f>EXP(-LN(2)/35)*CJ23+(1-EXP(-LN(2)/35))/(LN(2)/35)*CF24*CG24*VLOOKUP('Données projet'!$B$11,Paramètres!$A$1:$J$25,3,0)*0.475*44/12</f>
        <v>0</v>
      </c>
      <c r="CK24" s="196">
        <f>EXP(-LN(2)/5)*CK23+(1-EXP(-LN(2)/5))/(LN(2)/5)*Calculateur!CF24*Calculateur!CH24*VLOOKUP('Données projet'!$B$11,Paramètres!$A$1:$J$25,3,0)*0.475*44/12</f>
        <v>0</v>
      </c>
      <c r="CL24" s="196">
        <f>EXP(-LN(2)/2)*CL23+(1-EXP(-LN(2)/2))/(LN(2)/2)*CF24*CI24*VLOOKUP('Données projet'!$B$11,Paramètres!$A$1:$J$25,3,0)*0.475*44/12</f>
        <v>0</v>
      </c>
      <c r="CM24" s="197">
        <f t="shared" si="9"/>
        <v>0</v>
      </c>
      <c r="CN24" s="50">
        <f>IF(CN23+1&lt;='Données projet'!$E$16,CN23+1,1)</f>
        <v>1</v>
      </c>
      <c r="CO24" s="45" t="e">
        <f>VLOOKUP(CN24,'Données projet'!$A$173:$I$193,2,0)</f>
        <v>#N/A</v>
      </c>
      <c r="CP24" s="45" t="e">
        <f>VLOOKUP(CN24,'Données projet'!$A$173:$I$193,9,0)</f>
        <v>#N/A</v>
      </c>
      <c r="CQ24" s="45">
        <f t="array" ref="CQ24">INDEX(CP:CP,MIN(IF(ISNUMBER(CP24:CP220),ROW(CP24:CP220),"")))</f>
        <v>0</v>
      </c>
      <c r="CR24" s="45">
        <f>IF(CN24&lt;'Données projet'!$A$174,$CO$205^B24,IF(CN24='Données projet'!$A$174,'Données projet'!$B$174,CR23+CQ24-CX23))</f>
        <v>0</v>
      </c>
      <c r="CS24" s="50" t="e">
        <f>CR24*VLOOKUP('Données projet'!$B$15,Paramètres!$A$1:$J$25,3,0)*VLOOKUP('Données projet'!$B$15,Paramètres!$A$1:$J$25,5,0)</f>
        <v>#N/A</v>
      </c>
      <c r="CT24" s="46" t="e">
        <f t="shared" si="18"/>
        <v>#N/A</v>
      </c>
      <c r="CU24" s="52" t="e">
        <f t="shared" si="10"/>
        <v>#N/A</v>
      </c>
      <c r="CV24" s="149" t="e">
        <f ca="1">AVERAGE(OFFSET($CU$3,'Données projet'!$C$7,0,30,1))</f>
        <v>#N/A</v>
      </c>
      <c r="CW24" s="48">
        <f>IF(ISNA(VLOOKUP(CN24,'Données projet'!$A$173:$I$193,3,0)),0,VLOOKUP(CN24,'Données projet'!$A$173:$I$193,3,0))</f>
        <v>0</v>
      </c>
      <c r="CX24" s="48">
        <f>IF(ISNA(VLOOKUP(CN24,'Données projet'!$A$173:$I$193,4,0)),0,VLOOKUP(CN24,'Données projet'!$A$173:$I$193,4,0))</f>
        <v>0</v>
      </c>
      <c r="CY24" s="49">
        <f>IF(ISNA(VLOOKUP(CN24,'Données projet'!$A$173:$I$193,5,0)),0%,VLOOKUP(CN24,'Données projet'!$A$173:$I$193,5,0)*VLOOKUP('Données projet'!$B$15,Paramètres!$A$1:$J$25,7,0))</f>
        <v>0</v>
      </c>
      <c r="CZ24" s="49">
        <f>IF(ISNA(VLOOKUP(CN24,'Données projet'!$A$173:$I$193,6,0)),0%,VLOOKUP(CN24,'Données projet'!$A$173:$I$193,6,0)*VLOOKUP('Données projet'!$B$15,Paramètres!$A$1:$J$25,7,0))</f>
        <v>0</v>
      </c>
      <c r="DA24" s="49">
        <f>IF(ISNA(VLOOKUP(CN24,'Données projet'!$A$173:$I$193,7,0)),0%,VLOOKUP(CN24,'Données projet'!$A$173:$I$193,7,0))</f>
        <v>0</v>
      </c>
      <c r="DB24" s="53" t="e">
        <f>EXP(-LN(2)/35)*DB23+(1-EXP(-LN(2)/35))/(LN(2)/35)*CX24*CY24*VLOOKUP('Données projet'!$B$15,Paramètres!$A$1:$J$25,3,0)*0.475*44/12</f>
        <v>#N/A</v>
      </c>
      <c r="DC24" s="53" t="e">
        <f>EXP(-LN(2)/5)*DC23+(1-EXP(-LN(2)/5))/(LN(2)/5)*Calculateur!CX24*Calculateur!CZ24*VLOOKUP('Données projet'!$B$15,Paramètres!$A$1:$J$25,3,0)*0.475*44/12</f>
        <v>#N/A</v>
      </c>
      <c r="DD24" s="53" t="e">
        <f>EXP(-LN(2)/2)*DD23+(1-EXP(-LN(2)/2))/(LN(2)/2)*CX24*DA24*VLOOKUP('Données projet'!$B$15,Paramètres!$A$1:$J$25,3,0)*0.475*44/12</f>
        <v>#N/A</v>
      </c>
      <c r="DE24" s="54" t="e">
        <f t="shared" si="11"/>
        <v>#N/A</v>
      </c>
    </row>
    <row r="25" spans="1:109" s="40" customFormat="1" x14ac:dyDescent="0.25">
      <c r="A25" s="208">
        <f t="shared" si="12"/>
        <v>22</v>
      </c>
      <c r="B25" s="200">
        <f>IF(B24+1&lt;='Données projet'!$E$11,B24+1,1)</f>
        <v>22</v>
      </c>
      <c r="C25" s="182" t="e">
        <f>VLOOKUP(B25,'Données projet'!$A$36:$I$56,2,0)</f>
        <v>#N/A</v>
      </c>
      <c r="D25" s="182" t="e">
        <f>VLOOKUP(B25,'Données projet'!$A$36:$I$56,9,0)</f>
        <v>#N/A</v>
      </c>
      <c r="E25" s="182">
        <f t="array" ref="E25">INDEX(D:D,MIN(IF(ISNUMBER(D25:D221),ROW(D25:D221),"")))</f>
        <v>11.968000000000007</v>
      </c>
      <c r="F25" s="186">
        <f>IF(B25&lt;'Données projet'!$A$37,$C$205^B25,IF(B25='Données projet'!$A$37,'Données projet'!$B$37,F24+E25-L24))</f>
        <v>354.25600000000009</v>
      </c>
      <c r="G25" s="186">
        <f>F25*VLOOKUP('Données projet'!$B$11,Paramètres!$A$1:$J$25,3,0)*VLOOKUP('Données projet'!$B$11,Paramètres!$A$1:$J$25,5,0)</f>
        <v>259.7404992000001</v>
      </c>
      <c r="H25" s="186">
        <f t="shared" si="13"/>
        <v>62.667059657916703</v>
      </c>
      <c r="I25" s="187">
        <f t="shared" si="0"/>
        <v>561.52649834420504</v>
      </c>
      <c r="J25" s="188">
        <f ca="1">AVERAGE(OFFSET($I$3,'Données projet'!$C$7,0,30,1))</f>
        <v>281.50422421872497</v>
      </c>
      <c r="K25" s="193">
        <f>IF(ISNA(VLOOKUP(B25,'Données projet'!$A$36:$I$56,3,0)),0,VLOOKUP(B25,'Données projet'!$A$36:$I$56,3,0))</f>
        <v>0</v>
      </c>
      <c r="L25" s="193">
        <f>IF(ISNA(VLOOKUP(B25,'Données projet'!$A$36:$I$56,4,0)),0,VLOOKUP(B25,'Données projet'!$A$36:$I$56,4,0))</f>
        <v>0</v>
      </c>
      <c r="M25" s="194">
        <f>IF(ISNA(VLOOKUP(B25,'Données projet'!$A$36:$I$56,5,0)),0%,VLOOKUP(B25,'Données projet'!$A$36:$I$56,5,0)*VLOOKUP('Données projet'!$B$11,Paramètres!$A$1:$J$25,7,0))</f>
        <v>0</v>
      </c>
      <c r="N25" s="194">
        <f>IF(ISNA(VLOOKUP(B25,'Données projet'!$A$36:$I$56,6,0)),0%,VLOOKUP(B25,'Données projet'!$A$36:$I$56,6,0)*VLOOKUP('Données projet'!$B$11,Paramètres!$A$1:$J$25,7,0))</f>
        <v>0</v>
      </c>
      <c r="O25" s="194">
        <f>IF(ISNA(VLOOKUP(B25,'Données projet'!$A$36:$I$56,7,0)),0%,VLOOKUP(B25,'Données projet'!$A$36:$I$56,7,0))</f>
        <v>0</v>
      </c>
      <c r="P25" s="196">
        <f>EXP(-LN(2)/35)*P24+(1-EXP(-LN(2)/35))/(LN(2)/35)*L25*M25*VLOOKUP('Données projet'!$B$11,Paramètres!$A$1:$J$25,3,0)*0.475*44/12</f>
        <v>0</v>
      </c>
      <c r="Q25" s="196">
        <f>EXP(-LN(2)/5)*Q24+(1-EXP(-LN(2)/5))/(LN(2)/5)*Calculateur!L25*Calculateur!N25*VLOOKUP('Données projet'!$B$11,Paramètres!$A$1:$J$25,3,0)*0.475*44/12</f>
        <v>0</v>
      </c>
      <c r="R25" s="196">
        <f>EXP(-LN(2)/2)*R24+(1-EXP(-LN(2)/2))/(LN(2)/2)*L25*O25*VLOOKUP('Données projet'!$B$11,Paramètres!$A$1:$J$25,3,0)*0.475*44/12</f>
        <v>0</v>
      </c>
      <c r="S25" s="197">
        <f t="shared" si="1"/>
        <v>0</v>
      </c>
      <c r="T25" s="50">
        <f>IF(T24+1&lt;='Données projet'!$E$12,T24+1,1)</f>
        <v>22</v>
      </c>
      <c r="U25" s="45" t="e">
        <f>VLOOKUP(T25,'Données projet'!$A$62:$I$82,2,0)</f>
        <v>#N/A</v>
      </c>
      <c r="V25" s="45" t="e">
        <f>VLOOKUP(T25,'Données projet'!$A$62:$I$82,9,0)</f>
        <v>#N/A</v>
      </c>
      <c r="W25" s="45">
        <f t="array" ref="W25">INDEX(V:V,MIN(IF(ISNUMBER(V25:V221),ROW(V25:V221),"")))</f>
        <v>11.968000000000007</v>
      </c>
      <c r="X25" s="46">
        <f>IF(T25&lt;'Données projet'!$A$63,$U$205^T25,IF(T25='Données projet'!$A$63,'Données projet'!$B$63,X24+W25-AD24))</f>
        <v>354.25599999999997</v>
      </c>
      <c r="Y25" s="46">
        <f>X25*VLOOKUP('Données projet'!$B$11,Paramètres!$A$1:$J$25,3,0)*VLOOKUP('Données projet'!$B$11,Paramètres!$A$1:$J$25,5,0)</f>
        <v>259.74049919999999</v>
      </c>
      <c r="Z25" s="46">
        <f t="shared" si="14"/>
        <v>62.667059657916703</v>
      </c>
      <c r="AA25" s="52">
        <f t="shared" si="2"/>
        <v>561.52649834420481</v>
      </c>
      <c r="AB25" s="149">
        <f ca="1">AVERAGE(OFFSET($AA$3,'Données projet'!$C$7,0,30,1))</f>
        <v>367.84920904283939</v>
      </c>
      <c r="AC25" s="48">
        <f>IF(ISNA(VLOOKUP(T25,'Données projet'!$A$62:$I$82,3,0)),0,VLOOKUP(T25,'Données projet'!$A$62:$I$82,3,0))</f>
        <v>0</v>
      </c>
      <c r="AD25" s="48">
        <f>IF(ISNA(VLOOKUP(T25,'Données projet'!$A$62:$I$82,4,0)),0,VLOOKUP(T25,'Données projet'!$A$62:$I$82,4,0))</f>
        <v>0</v>
      </c>
      <c r="AE25" s="49">
        <f>IF(ISNA(VLOOKUP(T25,'Données projet'!$A$62:$I$82,5,0)),0%,VLOOKUP(T25,'Données projet'!$A$62:$I$82,5,0)*VLOOKUP('Données projet'!$B$11,Paramètres!$A$1:$J$25,7,0))</f>
        <v>0</v>
      </c>
      <c r="AF25" s="49">
        <f>IF(ISNA(VLOOKUP(T25,'Données projet'!$A$62:$I$82,6,0)),0%,VLOOKUP(T25,'Données projet'!$A$62:$I$82,6,0)*VLOOKUP('Données projet'!$B$11,Paramètres!$A$1:$J$25,7,0))</f>
        <v>0</v>
      </c>
      <c r="AG25" s="49">
        <f>IF(ISNA(VLOOKUP(T25,'Données projet'!$A$62:$I$82,7,0)),0%,VLOOKUP(T25,'Données projet'!$A$62:$I$82,7,0))</f>
        <v>0</v>
      </c>
      <c r="AH25" s="53">
        <f>EXP(-LN(2)/35)*AH24+(1-EXP(-LN(2)/35))/(LN(2)/35)*AD25*AE25*VLOOKUP('Données projet'!$B$11,Paramètres!$A$1:$J$25,3,0)*0.475*44/12</f>
        <v>0</v>
      </c>
      <c r="AI25" s="53">
        <f>EXP(-LN(2)/5)*AI24+(1-EXP(-LN(2)/5))/(LN(2)/5)*Calculateur!AD25*Calculateur!AF25*VLOOKUP('Données projet'!$B$11,Paramètres!$A$1:$J$25,3,0)*0.475*44/12</f>
        <v>0</v>
      </c>
      <c r="AJ25" s="53">
        <f>EXP(-LN(2)/2)*AJ24+(1-EXP(-LN(2)/2))/(LN(2)/2)*AD25*AG25*VLOOKUP('Données projet'!$B$11,Paramètres!$A$1:$J$25,3,0)*0.475*44/12</f>
        <v>0</v>
      </c>
      <c r="AK25" s="53">
        <f t="shared" si="3"/>
        <v>0</v>
      </c>
      <c r="AL25" s="203">
        <f>IF(AL24+1&lt;='Données projet'!$E$13,AL24+1,1)</f>
        <v>1</v>
      </c>
      <c r="AM25" s="182" t="e">
        <f>VLOOKUP(B25,'Données projet'!$A$88:$I$108,2,0)</f>
        <v>#N/A</v>
      </c>
      <c r="AN25" s="182" t="e">
        <f>VLOOKUP(B25,'Données projet'!$A$88:$I$108,9,0)</f>
        <v>#N/A</v>
      </c>
      <c r="AO25" s="182">
        <f t="array" ref="AO25">INDEX(AN:AN,MIN(IF(ISNUMBER(AN25:AN221),ROW(AN25:AN221),"")))</f>
        <v>0</v>
      </c>
      <c r="AP25" s="182">
        <f>IF(B25&lt;'Données projet'!$A$89,$AM$205^B25,IF(B25='Données projet'!$A$89,'Données projet'!$B$89,AP24+AO25-AV24))</f>
        <v>0</v>
      </c>
      <c r="AQ25" s="186" t="e">
        <f>AP25*VLOOKUP('Données projet'!$B$13,Paramètres!$A$1:$J$25,3,0)*VLOOKUP('Données projet'!$B$13,Paramètres!$A$1:$J$25,5,0)</f>
        <v>#N/A</v>
      </c>
      <c r="AR25" s="186" t="e">
        <f t="shared" si="15"/>
        <v>#N/A</v>
      </c>
      <c r="AS25" s="187" t="e">
        <f t="shared" si="4"/>
        <v>#N/A</v>
      </c>
      <c r="AT25" s="185" t="e">
        <f ca="1">AVERAGE(OFFSET($AS$3,'Données projet'!$C$7,0,30,1))</f>
        <v>#N/A</v>
      </c>
      <c r="AU25" s="193">
        <f>IF(ISNA(VLOOKUP(B25,'Données projet'!$A$88:$I$108,3,0)),0,VLOOKUP(B25,'Données projet'!$A$88:$I$108,3,0))</f>
        <v>0</v>
      </c>
      <c r="AV25" s="193">
        <f>IF(ISNA(VLOOKUP(B25,'Données projet'!$A$88:$I$108,4,0)),0,VLOOKUP(B25,'Données projet'!$A$88:$I$108,4,0))</f>
        <v>0</v>
      </c>
      <c r="AW25" s="194">
        <f>IF(ISNA(VLOOKUP(B25,'Données projet'!$A$88:$I$108,5,0)),0%,VLOOKUP(B25,'Données projet'!$A$88:$I$108,5,0)*VLOOKUP('Données projet'!$B$13,Paramètres!$A$1:$J$25,7,0))</f>
        <v>0</v>
      </c>
      <c r="AX25" s="194">
        <f>IF(ISNA(VLOOKUP(B25,'Données projet'!$A$88:$I$108,6,0)),0%,VLOOKUP(B25,'Données projet'!$A$88:$I$108,6,0)*VLOOKUP('Données projet'!$B$13,Paramètres!$A$1:$J$25,7,0))</f>
        <v>0</v>
      </c>
      <c r="AY25" s="194">
        <f>IF(ISNA(VLOOKUP(B25,'Données projet'!$A$88:$I$108,7,0)),0%,VLOOKUP(B25,'Données projet'!$A$88:$I$108,7,0))</f>
        <v>0</v>
      </c>
      <c r="AZ25" s="196">
        <f>EXP(-LN(2)/35)*AZ24+(1-EXP(-LN(2)/35))/(LN(2)/35)*AV25*AW25*VLOOKUP('Données projet'!$B$11,Paramètres!$A$1:$J$25,3,0)*0.475*44/12</f>
        <v>0</v>
      </c>
      <c r="BA25" s="196">
        <f>EXP(-LN(2)/5)*BA24+(1-EXP(-LN(2)/5))/(LN(2)/5)*Calculateur!AV25*Calculateur!AX25*VLOOKUP('Données projet'!$B$11,Paramètres!$A$1:$J$25,3,0)*0.475*44/12</f>
        <v>0</v>
      </c>
      <c r="BB25" s="196">
        <f>EXP(-LN(2)/2)*BB24+(1-EXP(-LN(2)/2))/(LN(2)/2)*AV25*AY25*VLOOKUP('Données projet'!$B$11,Paramètres!$A$1:$J$25,3,0)*0.475*44/12</f>
        <v>0</v>
      </c>
      <c r="BC25" s="197">
        <f t="shared" si="5"/>
        <v>0</v>
      </c>
      <c r="BD25" s="50">
        <f>IF(BD24+1&lt;='Données projet'!$E$16,BD24+1,1)</f>
        <v>1</v>
      </c>
      <c r="BE25" s="45" t="e">
        <f>VLOOKUP(BD25,'Données projet'!$A$114:$I$134,2,0)</f>
        <v>#N/A</v>
      </c>
      <c r="BF25" s="45" t="e">
        <f>VLOOKUP(BD25,'Données projet'!$A$114:$I$134,9,0)</f>
        <v>#N/A</v>
      </c>
      <c r="BG25" s="45">
        <f t="array" ref="BG25">INDEX(BF:BF,MIN(IF(ISNUMBER(BF25:BF221),ROW(BF25:BF221),"")))</f>
        <v>0</v>
      </c>
      <c r="BH25" s="45">
        <f>IF(BD25&lt;'Données projet'!$A$115,$BE$205^BD25,IF(BD25='Données projet'!$A$115,'Données projet'!$B$115,BH24+BG25-BN24))</f>
        <v>0</v>
      </c>
      <c r="BI25" s="50" t="e">
        <f>BH25*VLOOKUP('Données projet'!$B$13,Paramètres!$A$1:$J$25,3,0)*VLOOKUP('Données projet'!$B$13,Paramètres!$A$1:$J$25,5,0)</f>
        <v>#N/A</v>
      </c>
      <c r="BJ25" s="46" t="e">
        <f t="shared" si="16"/>
        <v>#N/A</v>
      </c>
      <c r="BK25" s="52" t="e">
        <f t="shared" si="6"/>
        <v>#N/A</v>
      </c>
      <c r="BL25" s="149" t="e">
        <f ca="1">AVERAGE(OFFSET($BK$3,'Données projet'!$C$7,0,30,1))</f>
        <v>#N/A</v>
      </c>
      <c r="BM25" s="48">
        <f>IF(ISNA(VLOOKUP(BD25,'Données projet'!$A$114:$I$134,3,0)),0,VLOOKUP(BD25,'Données projet'!$A$114:$I$134,3,0))</f>
        <v>0</v>
      </c>
      <c r="BN25" s="48">
        <f>IF(ISNA(VLOOKUP(BD25,'Données projet'!$A$114:$I$134,4,0)),0,VLOOKUP(BD25,'Données projet'!$A$114:$I$134,4,0))</f>
        <v>0</v>
      </c>
      <c r="BO25" s="49">
        <f>IF(ISNA(VLOOKUP(BD25,'Données projet'!$A$114:$I$134,5,0)),0%,VLOOKUP(BD25,'Données projet'!$A$114:$I$134,5,0)*VLOOKUP('Données projet'!$B$13,Paramètres!$A$1:$J$25,7,0))</f>
        <v>0</v>
      </c>
      <c r="BP25" s="49">
        <f>IF(ISNA(VLOOKUP(BD25,'Données projet'!$A$114:$I$134,6,0)),0%,VLOOKUP(BD25,'Données projet'!$A$114:$I$134,6,0)*VLOOKUP('Données projet'!$B$13,Paramètres!$A$1:$J$25,7,0))</f>
        <v>0</v>
      </c>
      <c r="BQ25" s="49">
        <f>IF(ISNA(VLOOKUP(BD25,'Données projet'!$A$114:$I$134,7,0)),0%,VLOOKUP(BD25,'Données projet'!$A$114:$I$134,7,0))</f>
        <v>0</v>
      </c>
      <c r="BR25" s="53" t="e">
        <f>EXP(-LN(2)/35)*BR24+(1-EXP(-LN(2)/35))/(LN(2)/35)*BN25*BO25*VLOOKUP('Données projet'!$B$13,Paramètres!$A$1:$J$25,3,0)*0.475*44/12</f>
        <v>#N/A</v>
      </c>
      <c r="BS25" s="53" t="e">
        <f>EXP(-LN(2)/5)*BS24+(1-EXP(-LN(2)/5))/(LN(2)/5)*Calculateur!BN25*Calculateur!BP25*VLOOKUP('Données projet'!$B$13,Paramètres!$A$1:$J$25,3,0)*0.475*44/12</f>
        <v>#N/A</v>
      </c>
      <c r="BT25" s="53" t="e">
        <f>EXP(-LN(2)/2)*BT24+(1-EXP(-LN(2)/2))/(LN(2)/2)*BN25*BQ25*VLOOKUP('Données projet'!$B$13,Paramètres!$A$1:$J$25,3,0)*0.475*44/12</f>
        <v>#N/A</v>
      </c>
      <c r="BU25" s="54" t="e">
        <f t="shared" si="7"/>
        <v>#N/A</v>
      </c>
      <c r="BV25" s="203">
        <f>IF(BV24+1&lt;='Données projet'!$E$15,BV24+1,1)</f>
        <v>1</v>
      </c>
      <c r="BW25" s="182" t="e">
        <f>VLOOKUP(B25,'Données projet'!$A$140:$I$167,2,0)</f>
        <v>#N/A</v>
      </c>
      <c r="BX25" s="182" t="e">
        <f>VLOOKUP(B25,'Données projet'!$A$140:$I$167,9,0)</f>
        <v>#N/A</v>
      </c>
      <c r="BY25" s="182">
        <f t="array" ref="BY25">INDEX(BX:BX,MIN(IF(ISNUMBER(BX25:BX221),ROW(BX25:BX221),"")))</f>
        <v>0</v>
      </c>
      <c r="BZ25" s="182">
        <f>IF(B25&lt;'Données projet'!$A$141,$BW$205^B25,IF(B25='Données projet'!$A$141,'Données projet'!$B$141,BZ24+BY25-CF24))</f>
        <v>0</v>
      </c>
      <c r="CA25" s="183" t="e">
        <f>BZ25*VLOOKUP('Données projet'!$B$15,Paramètres!$A$1:$J$25,3,0)*VLOOKUP('Données projet'!$B$15,Paramètres!$A$1:$J$25,5,0)</f>
        <v>#N/A</v>
      </c>
      <c r="CB25" s="186" t="e">
        <f t="shared" si="17"/>
        <v>#N/A</v>
      </c>
      <c r="CC25" s="187" t="e">
        <f t="shared" si="8"/>
        <v>#N/A</v>
      </c>
      <c r="CD25" s="185" t="e">
        <f ca="1">AVERAGE(OFFSET($CC$3,'Données projet'!$C$7,0,30,1))</f>
        <v>#N/A</v>
      </c>
      <c r="CE25" s="193">
        <f>IF(ISNA(VLOOKUP(B25,'Données projet'!$A$140:$I$167,3,0)),0,VLOOKUP(B25,'Données projet'!$A$140:$I$167,3,0))</f>
        <v>0</v>
      </c>
      <c r="CF25" s="193">
        <f>IF(ISNA(VLOOKUP(B25,'Données projet'!$A$140:$I$167,4,0)),0,VLOOKUP(B25,'Données projet'!$A$140:$I$167,4,0))</f>
        <v>0</v>
      </c>
      <c r="CG25" s="194">
        <f>IF(ISNA(VLOOKUP(B25,'Données projet'!$A$140:$I$167,5,0)),0%,VLOOKUP(B25,'Données projet'!$A$140:$I$167,5,0)*VLOOKUP('Données projet'!$B$15,Paramètres!$A$1:$J$25,7,0))</f>
        <v>0</v>
      </c>
      <c r="CH25" s="194">
        <f>IF(ISNA(VLOOKUP(B25,'Données projet'!$A$140:$I$167,6,0)),0%,VLOOKUP(B25,'Données projet'!$A$140:$I$167,6,0)*VLOOKUP('Données projet'!$B$15,Paramètres!$A$1:$J$25,7,0))</f>
        <v>0</v>
      </c>
      <c r="CI25" s="194">
        <f>IF(ISNA(VLOOKUP(B25,'Données projet'!$A$140:$I$167,7,0)),0%,VLOOKUP(B25,'Données projet'!$A$140:$I$167,7,0))</f>
        <v>0</v>
      </c>
      <c r="CJ25" s="196">
        <f>EXP(-LN(2)/35)*CJ24+(1-EXP(-LN(2)/35))/(LN(2)/35)*CF25*CG25*VLOOKUP('Données projet'!$B$11,Paramètres!$A$1:$J$25,3,0)*0.475*44/12</f>
        <v>0</v>
      </c>
      <c r="CK25" s="196">
        <f>EXP(-LN(2)/5)*CK24+(1-EXP(-LN(2)/5))/(LN(2)/5)*Calculateur!CF25*Calculateur!CH25*VLOOKUP('Données projet'!$B$11,Paramètres!$A$1:$J$25,3,0)*0.475*44/12</f>
        <v>0</v>
      </c>
      <c r="CL25" s="196">
        <f>EXP(-LN(2)/2)*CL24+(1-EXP(-LN(2)/2))/(LN(2)/2)*CF25*CI25*VLOOKUP('Données projet'!$B$11,Paramètres!$A$1:$J$25,3,0)*0.475*44/12</f>
        <v>0</v>
      </c>
      <c r="CM25" s="197">
        <f t="shared" si="9"/>
        <v>0</v>
      </c>
      <c r="CN25" s="50">
        <f>IF(CN24+1&lt;='Données projet'!$E$16,CN24+1,1)</f>
        <v>1</v>
      </c>
      <c r="CO25" s="45" t="e">
        <f>VLOOKUP(CN25,'Données projet'!$A$173:$I$193,2,0)</f>
        <v>#N/A</v>
      </c>
      <c r="CP25" s="45" t="e">
        <f>VLOOKUP(CN25,'Données projet'!$A$173:$I$193,9,0)</f>
        <v>#N/A</v>
      </c>
      <c r="CQ25" s="45">
        <f t="array" ref="CQ25">INDEX(CP:CP,MIN(IF(ISNUMBER(CP25:CP221),ROW(CP25:CP221),"")))</f>
        <v>0</v>
      </c>
      <c r="CR25" s="45">
        <f>IF(CN25&lt;'Données projet'!$A$174,$CO$205^B25,IF(CN25='Données projet'!$A$174,'Données projet'!$B$174,CR24+CQ25-CX24))</f>
        <v>0</v>
      </c>
      <c r="CS25" s="50" t="e">
        <f>CR25*VLOOKUP('Données projet'!$B$15,Paramètres!$A$1:$J$25,3,0)*VLOOKUP('Données projet'!$B$15,Paramètres!$A$1:$J$25,5,0)</f>
        <v>#N/A</v>
      </c>
      <c r="CT25" s="46" t="e">
        <f t="shared" si="18"/>
        <v>#N/A</v>
      </c>
      <c r="CU25" s="52" t="e">
        <f t="shared" si="10"/>
        <v>#N/A</v>
      </c>
      <c r="CV25" s="149" t="e">
        <f ca="1">AVERAGE(OFFSET($CU$3,'Données projet'!$C$7,0,30,1))</f>
        <v>#N/A</v>
      </c>
      <c r="CW25" s="48">
        <f>IF(ISNA(VLOOKUP(CN25,'Données projet'!$A$173:$I$193,3,0)),0,VLOOKUP(CN25,'Données projet'!$A$173:$I$193,3,0))</f>
        <v>0</v>
      </c>
      <c r="CX25" s="48">
        <f>IF(ISNA(VLOOKUP(CN25,'Données projet'!$A$173:$I$193,4,0)),0,VLOOKUP(CN25,'Données projet'!$A$173:$I$193,4,0))</f>
        <v>0</v>
      </c>
      <c r="CY25" s="49">
        <f>IF(ISNA(VLOOKUP(CN25,'Données projet'!$A$173:$I$193,5,0)),0%,VLOOKUP(CN25,'Données projet'!$A$173:$I$193,5,0)*VLOOKUP('Données projet'!$B$15,Paramètres!$A$1:$J$25,7,0))</f>
        <v>0</v>
      </c>
      <c r="CZ25" s="49">
        <f>IF(ISNA(VLOOKUP(CN25,'Données projet'!$A$173:$I$193,6,0)),0%,VLOOKUP(CN25,'Données projet'!$A$173:$I$193,6,0)*VLOOKUP('Données projet'!$B$15,Paramètres!$A$1:$J$25,7,0))</f>
        <v>0</v>
      </c>
      <c r="DA25" s="49">
        <f>IF(ISNA(VLOOKUP(CN25,'Données projet'!$A$173:$I$193,7,0)),0%,VLOOKUP(CN25,'Données projet'!$A$173:$I$193,7,0))</f>
        <v>0</v>
      </c>
      <c r="DB25" s="53" t="e">
        <f>EXP(-LN(2)/35)*DB24+(1-EXP(-LN(2)/35))/(LN(2)/35)*CX25*CY25*VLOOKUP('Données projet'!$B$15,Paramètres!$A$1:$J$25,3,0)*0.475*44/12</f>
        <v>#N/A</v>
      </c>
      <c r="DC25" s="53" t="e">
        <f>EXP(-LN(2)/5)*DC24+(1-EXP(-LN(2)/5))/(LN(2)/5)*Calculateur!CX25*Calculateur!CZ25*VLOOKUP('Données projet'!$B$15,Paramètres!$A$1:$J$25,3,0)*0.475*44/12</f>
        <v>#N/A</v>
      </c>
      <c r="DD25" s="53" t="e">
        <f>EXP(-LN(2)/2)*DD24+(1-EXP(-LN(2)/2))/(LN(2)/2)*CX25*DA25*VLOOKUP('Données projet'!$B$15,Paramètres!$A$1:$J$25,3,0)*0.475*44/12</f>
        <v>#N/A</v>
      </c>
      <c r="DE25" s="54" t="e">
        <f t="shared" si="11"/>
        <v>#N/A</v>
      </c>
    </row>
    <row r="26" spans="1:109" s="40" customFormat="1" x14ac:dyDescent="0.25">
      <c r="A26" s="208">
        <f t="shared" si="12"/>
        <v>23</v>
      </c>
      <c r="B26" s="200">
        <f>IF(B25+1&lt;='Données projet'!$E$11,B25+1,1)</f>
        <v>23</v>
      </c>
      <c r="C26" s="182" t="e">
        <f>VLOOKUP(B26,'Données projet'!$A$36:$I$56,2,0)</f>
        <v>#N/A</v>
      </c>
      <c r="D26" s="182" t="e">
        <f>VLOOKUP(B26,'Données projet'!$A$36:$I$56,9,0)</f>
        <v>#N/A</v>
      </c>
      <c r="E26" s="182">
        <f t="array" ref="E26">INDEX(D:D,MIN(IF(ISNUMBER(D26:D222),ROW(D26:D222),"")))</f>
        <v>11.968000000000007</v>
      </c>
      <c r="F26" s="186">
        <f>IF(B26&lt;'Données projet'!$A$37,$C$205^B26,IF(B26='Données projet'!$A$37,'Données projet'!$B$37,F25+E26-L25))</f>
        <v>366.2240000000001</v>
      </c>
      <c r="G26" s="186">
        <f>F26*VLOOKUP('Données projet'!$B$11,Paramètres!$A$1:$J$25,3,0)*VLOOKUP('Données projet'!$B$11,Paramètres!$A$1:$J$25,5,0)</f>
        <v>268.51543680000003</v>
      </c>
      <c r="H26" s="186">
        <f t="shared" si="13"/>
        <v>64.534106480430395</v>
      </c>
      <c r="I26" s="187">
        <f t="shared" si="0"/>
        <v>580.061287880083</v>
      </c>
      <c r="J26" s="188">
        <f ca="1">AVERAGE(OFFSET($I$3,'Données projet'!$C$7,0,30,1))</f>
        <v>281.50422421872497</v>
      </c>
      <c r="K26" s="193">
        <f>IF(ISNA(VLOOKUP(B26,'Données projet'!$A$36:$I$56,3,0)),0,VLOOKUP(B26,'Données projet'!$A$36:$I$56,3,0))</f>
        <v>0</v>
      </c>
      <c r="L26" s="193">
        <f>IF(ISNA(VLOOKUP(B26,'Données projet'!$A$36:$I$56,4,0)),0,VLOOKUP(B26,'Données projet'!$A$36:$I$56,4,0))</f>
        <v>0</v>
      </c>
      <c r="M26" s="194">
        <f>IF(ISNA(VLOOKUP(B26,'Données projet'!$A$36:$I$56,5,0)),0%,VLOOKUP(B26,'Données projet'!$A$36:$I$56,5,0)*VLOOKUP('Données projet'!$B$11,Paramètres!$A$1:$J$25,7,0))</f>
        <v>0</v>
      </c>
      <c r="N26" s="194">
        <f>IF(ISNA(VLOOKUP(B26,'Données projet'!$A$36:$I$56,6,0)),0%,VLOOKUP(B26,'Données projet'!$A$36:$I$56,6,0)*VLOOKUP('Données projet'!$B$11,Paramètres!$A$1:$J$25,7,0))</f>
        <v>0</v>
      </c>
      <c r="O26" s="194">
        <f>IF(ISNA(VLOOKUP(B26,'Données projet'!$A$36:$I$56,7,0)),0%,VLOOKUP(B26,'Données projet'!$A$36:$I$56,7,0))</f>
        <v>0</v>
      </c>
      <c r="P26" s="196">
        <f>EXP(-LN(2)/35)*P25+(1-EXP(-LN(2)/35))/(LN(2)/35)*L26*M26*VLOOKUP('Données projet'!$B$11,Paramètres!$A$1:$J$25,3,0)*0.475*44/12</f>
        <v>0</v>
      </c>
      <c r="Q26" s="196">
        <f>EXP(-LN(2)/5)*Q25+(1-EXP(-LN(2)/5))/(LN(2)/5)*Calculateur!L26*Calculateur!N26*VLOOKUP('Données projet'!$B$11,Paramètres!$A$1:$J$25,3,0)*0.475*44/12</f>
        <v>0</v>
      </c>
      <c r="R26" s="196">
        <f>EXP(-LN(2)/2)*R25+(1-EXP(-LN(2)/2))/(LN(2)/2)*L26*O26*VLOOKUP('Données projet'!$B$11,Paramètres!$A$1:$J$25,3,0)*0.475*44/12</f>
        <v>0</v>
      </c>
      <c r="S26" s="197">
        <f t="shared" si="1"/>
        <v>0</v>
      </c>
      <c r="T26" s="50">
        <f>IF(T25+1&lt;='Données projet'!$E$12,T25+1,1)</f>
        <v>23</v>
      </c>
      <c r="U26" s="45" t="e">
        <f>VLOOKUP(T26,'Données projet'!$A$62:$I$82,2,0)</f>
        <v>#N/A</v>
      </c>
      <c r="V26" s="45" t="e">
        <f>VLOOKUP(T26,'Données projet'!$A$62:$I$82,9,0)</f>
        <v>#N/A</v>
      </c>
      <c r="W26" s="45">
        <f t="array" ref="W26">INDEX(V:V,MIN(IF(ISNUMBER(V26:V222),ROW(V26:V222),"")))</f>
        <v>11.968000000000007</v>
      </c>
      <c r="X26" s="46">
        <f>IF(T26&lt;'Données projet'!$A$63,$U$205^T26,IF(T26='Données projet'!$A$63,'Données projet'!$B$63,X25+W26-AD25))</f>
        <v>366.22399999999999</v>
      </c>
      <c r="Y26" s="46">
        <f>X26*VLOOKUP('Données projet'!$B$11,Paramètres!$A$1:$J$25,3,0)*VLOOKUP('Données projet'!$B$11,Paramètres!$A$1:$J$25,5,0)</f>
        <v>268.51543679999997</v>
      </c>
      <c r="Z26" s="46">
        <f t="shared" si="14"/>
        <v>64.534106480430395</v>
      </c>
      <c r="AA26" s="52">
        <f t="shared" si="2"/>
        <v>580.06128788008289</v>
      </c>
      <c r="AB26" s="149">
        <f ca="1">AVERAGE(OFFSET($AA$3,'Données projet'!$C$7,0,30,1))</f>
        <v>367.84920904283939</v>
      </c>
      <c r="AC26" s="48">
        <f>IF(ISNA(VLOOKUP(T26,'Données projet'!$A$62:$I$82,3,0)),0,VLOOKUP(T26,'Données projet'!$A$62:$I$82,3,0))</f>
        <v>0</v>
      </c>
      <c r="AD26" s="48">
        <f>IF(ISNA(VLOOKUP(T26,'Données projet'!$A$62:$I$82,4,0)),0,VLOOKUP(T26,'Données projet'!$A$62:$I$82,4,0))</f>
        <v>0</v>
      </c>
      <c r="AE26" s="49">
        <f>IF(ISNA(VLOOKUP(T26,'Données projet'!$A$62:$I$82,5,0)),0%,VLOOKUP(T26,'Données projet'!$A$62:$I$82,5,0)*VLOOKUP('Données projet'!$B$11,Paramètres!$A$1:$J$25,7,0))</f>
        <v>0</v>
      </c>
      <c r="AF26" s="49">
        <f>IF(ISNA(VLOOKUP(T26,'Données projet'!$A$62:$I$82,6,0)),0%,VLOOKUP(T26,'Données projet'!$A$62:$I$82,6,0)*VLOOKUP('Données projet'!$B$11,Paramètres!$A$1:$J$25,7,0))</f>
        <v>0</v>
      </c>
      <c r="AG26" s="49">
        <f>IF(ISNA(VLOOKUP(T26,'Données projet'!$A$62:$I$82,7,0)),0%,VLOOKUP(T26,'Données projet'!$A$62:$I$82,7,0))</f>
        <v>0</v>
      </c>
      <c r="AH26" s="53">
        <f>EXP(-LN(2)/35)*AH25+(1-EXP(-LN(2)/35))/(LN(2)/35)*AD26*AE26*VLOOKUP('Données projet'!$B$11,Paramètres!$A$1:$J$25,3,0)*0.475*44/12</f>
        <v>0</v>
      </c>
      <c r="AI26" s="53">
        <f>EXP(-LN(2)/5)*AI25+(1-EXP(-LN(2)/5))/(LN(2)/5)*Calculateur!AD26*Calculateur!AF26*VLOOKUP('Données projet'!$B$11,Paramètres!$A$1:$J$25,3,0)*0.475*44/12</f>
        <v>0</v>
      </c>
      <c r="AJ26" s="53">
        <f>EXP(-LN(2)/2)*AJ25+(1-EXP(-LN(2)/2))/(LN(2)/2)*AD26*AG26*VLOOKUP('Données projet'!$B$11,Paramètres!$A$1:$J$25,3,0)*0.475*44/12</f>
        <v>0</v>
      </c>
      <c r="AK26" s="53">
        <f t="shared" si="3"/>
        <v>0</v>
      </c>
      <c r="AL26" s="203">
        <f>IF(AL25+1&lt;='Données projet'!$E$13,AL25+1,1)</f>
        <v>1</v>
      </c>
      <c r="AM26" s="182" t="e">
        <f>VLOOKUP(B26,'Données projet'!$A$88:$I$108,2,0)</f>
        <v>#N/A</v>
      </c>
      <c r="AN26" s="182" t="e">
        <f>VLOOKUP(B26,'Données projet'!$A$88:$I$108,9,0)</f>
        <v>#N/A</v>
      </c>
      <c r="AO26" s="182">
        <f t="array" ref="AO26">INDEX(AN:AN,MIN(IF(ISNUMBER(AN26:AN222),ROW(AN26:AN222),"")))</f>
        <v>0</v>
      </c>
      <c r="AP26" s="182">
        <f>IF(B26&lt;'Données projet'!$A$89,$AM$205^B26,IF(B26='Données projet'!$A$89,'Données projet'!$B$89,AP25+AO26-AV25))</f>
        <v>0</v>
      </c>
      <c r="AQ26" s="186" t="e">
        <f>AP26*VLOOKUP('Données projet'!$B$13,Paramètres!$A$1:$J$25,3,0)*VLOOKUP('Données projet'!$B$13,Paramètres!$A$1:$J$25,5,0)</f>
        <v>#N/A</v>
      </c>
      <c r="AR26" s="186" t="e">
        <f t="shared" si="15"/>
        <v>#N/A</v>
      </c>
      <c r="AS26" s="187" t="e">
        <f t="shared" si="4"/>
        <v>#N/A</v>
      </c>
      <c r="AT26" s="185" t="e">
        <f ca="1">AVERAGE(OFFSET($AS$3,'Données projet'!$C$7,0,30,1))</f>
        <v>#N/A</v>
      </c>
      <c r="AU26" s="193">
        <f>IF(ISNA(VLOOKUP(B26,'Données projet'!$A$88:$I$108,3,0)),0,VLOOKUP(B26,'Données projet'!$A$88:$I$108,3,0))</f>
        <v>0</v>
      </c>
      <c r="AV26" s="193">
        <f>IF(ISNA(VLOOKUP(B26,'Données projet'!$A$88:$I$108,4,0)),0,VLOOKUP(B26,'Données projet'!$A$88:$I$108,4,0))</f>
        <v>0</v>
      </c>
      <c r="AW26" s="194">
        <f>IF(ISNA(VLOOKUP(B26,'Données projet'!$A$88:$I$108,5,0)),0%,VLOOKUP(B26,'Données projet'!$A$88:$I$108,5,0)*VLOOKUP('Données projet'!$B$13,Paramètres!$A$1:$J$25,7,0))</f>
        <v>0</v>
      </c>
      <c r="AX26" s="194">
        <f>IF(ISNA(VLOOKUP(B26,'Données projet'!$A$88:$I$108,6,0)),0%,VLOOKUP(B26,'Données projet'!$A$88:$I$108,6,0)*VLOOKUP('Données projet'!$B$13,Paramètres!$A$1:$J$25,7,0))</f>
        <v>0</v>
      </c>
      <c r="AY26" s="194">
        <f>IF(ISNA(VLOOKUP(B26,'Données projet'!$A$88:$I$108,7,0)),0%,VLOOKUP(B26,'Données projet'!$A$88:$I$108,7,0))</f>
        <v>0</v>
      </c>
      <c r="AZ26" s="196">
        <f>EXP(-LN(2)/35)*AZ25+(1-EXP(-LN(2)/35))/(LN(2)/35)*AV26*AW26*VLOOKUP('Données projet'!$B$11,Paramètres!$A$1:$J$25,3,0)*0.475*44/12</f>
        <v>0</v>
      </c>
      <c r="BA26" s="196">
        <f>EXP(-LN(2)/5)*BA25+(1-EXP(-LN(2)/5))/(LN(2)/5)*Calculateur!AV26*Calculateur!AX26*VLOOKUP('Données projet'!$B$11,Paramètres!$A$1:$J$25,3,0)*0.475*44/12</f>
        <v>0</v>
      </c>
      <c r="BB26" s="196">
        <f>EXP(-LN(2)/2)*BB25+(1-EXP(-LN(2)/2))/(LN(2)/2)*AV26*AY26*VLOOKUP('Données projet'!$B$11,Paramètres!$A$1:$J$25,3,0)*0.475*44/12</f>
        <v>0</v>
      </c>
      <c r="BC26" s="197">
        <f t="shared" si="5"/>
        <v>0</v>
      </c>
      <c r="BD26" s="50">
        <f>IF(BD25+1&lt;='Données projet'!$E$16,BD25+1,1)</f>
        <v>1</v>
      </c>
      <c r="BE26" s="45" t="e">
        <f>VLOOKUP(BD26,'Données projet'!$A$114:$I$134,2,0)</f>
        <v>#N/A</v>
      </c>
      <c r="BF26" s="45" t="e">
        <f>VLOOKUP(BD26,'Données projet'!$A$114:$I$134,9,0)</f>
        <v>#N/A</v>
      </c>
      <c r="BG26" s="45">
        <f t="array" ref="BG26">INDEX(BF:BF,MIN(IF(ISNUMBER(BF26:BF222),ROW(BF26:BF222),"")))</f>
        <v>0</v>
      </c>
      <c r="BH26" s="45">
        <f>IF(BD26&lt;'Données projet'!$A$115,$BE$205^BD26,IF(BD26='Données projet'!$A$115,'Données projet'!$B$115,BH25+BG26-BN25))</f>
        <v>0</v>
      </c>
      <c r="BI26" s="50" t="e">
        <f>BH26*VLOOKUP('Données projet'!$B$13,Paramètres!$A$1:$J$25,3,0)*VLOOKUP('Données projet'!$B$13,Paramètres!$A$1:$J$25,5,0)</f>
        <v>#N/A</v>
      </c>
      <c r="BJ26" s="46" t="e">
        <f t="shared" si="16"/>
        <v>#N/A</v>
      </c>
      <c r="BK26" s="52" t="e">
        <f t="shared" si="6"/>
        <v>#N/A</v>
      </c>
      <c r="BL26" s="149" t="e">
        <f ca="1">AVERAGE(OFFSET($BK$3,'Données projet'!$C$7,0,30,1))</f>
        <v>#N/A</v>
      </c>
      <c r="BM26" s="48">
        <f>IF(ISNA(VLOOKUP(BD26,'Données projet'!$A$114:$I$134,3,0)),0,VLOOKUP(BD26,'Données projet'!$A$114:$I$134,3,0))</f>
        <v>0</v>
      </c>
      <c r="BN26" s="48">
        <f>IF(ISNA(VLOOKUP(BD26,'Données projet'!$A$114:$I$134,4,0)),0,VLOOKUP(BD26,'Données projet'!$A$114:$I$134,4,0))</f>
        <v>0</v>
      </c>
      <c r="BO26" s="49">
        <f>IF(ISNA(VLOOKUP(BD26,'Données projet'!$A$114:$I$134,5,0)),0%,VLOOKUP(BD26,'Données projet'!$A$114:$I$134,5,0)*VLOOKUP('Données projet'!$B$13,Paramètres!$A$1:$J$25,7,0))</f>
        <v>0</v>
      </c>
      <c r="BP26" s="49">
        <f>IF(ISNA(VLOOKUP(BD26,'Données projet'!$A$114:$I$134,6,0)),0%,VLOOKUP(BD26,'Données projet'!$A$114:$I$134,6,0)*VLOOKUP('Données projet'!$B$13,Paramètres!$A$1:$J$25,7,0))</f>
        <v>0</v>
      </c>
      <c r="BQ26" s="49">
        <f>IF(ISNA(VLOOKUP(BD26,'Données projet'!$A$114:$I$134,7,0)),0%,VLOOKUP(BD26,'Données projet'!$A$114:$I$134,7,0))</f>
        <v>0</v>
      </c>
      <c r="BR26" s="53" t="e">
        <f>EXP(-LN(2)/35)*BR25+(1-EXP(-LN(2)/35))/(LN(2)/35)*BN26*BO26*VLOOKUP('Données projet'!$B$13,Paramètres!$A$1:$J$25,3,0)*0.475*44/12</f>
        <v>#N/A</v>
      </c>
      <c r="BS26" s="53" t="e">
        <f>EXP(-LN(2)/5)*BS25+(1-EXP(-LN(2)/5))/(LN(2)/5)*Calculateur!BN26*Calculateur!BP26*VLOOKUP('Données projet'!$B$13,Paramètres!$A$1:$J$25,3,0)*0.475*44/12</f>
        <v>#N/A</v>
      </c>
      <c r="BT26" s="53" t="e">
        <f>EXP(-LN(2)/2)*BT25+(1-EXP(-LN(2)/2))/(LN(2)/2)*BN26*BQ26*VLOOKUP('Données projet'!$B$13,Paramètres!$A$1:$J$25,3,0)*0.475*44/12</f>
        <v>#N/A</v>
      </c>
      <c r="BU26" s="54" t="e">
        <f t="shared" si="7"/>
        <v>#N/A</v>
      </c>
      <c r="BV26" s="203">
        <f>IF(BV25+1&lt;='Données projet'!$E$15,BV25+1,1)</f>
        <v>1</v>
      </c>
      <c r="BW26" s="182" t="e">
        <f>VLOOKUP(B26,'Données projet'!$A$140:$I$167,2,0)</f>
        <v>#N/A</v>
      </c>
      <c r="BX26" s="182" t="e">
        <f>VLOOKUP(B26,'Données projet'!$A$140:$I$167,9,0)</f>
        <v>#N/A</v>
      </c>
      <c r="BY26" s="182">
        <f t="array" ref="BY26">INDEX(BX:BX,MIN(IF(ISNUMBER(BX26:BX222),ROW(BX26:BX222),"")))</f>
        <v>0</v>
      </c>
      <c r="BZ26" s="182">
        <f>IF(B26&lt;'Données projet'!$A$141,$BW$205^B26,IF(B26='Données projet'!$A$141,'Données projet'!$B$141,BZ25+BY26-CF25))</f>
        <v>0</v>
      </c>
      <c r="CA26" s="183" t="e">
        <f>BZ26*VLOOKUP('Données projet'!$B$15,Paramètres!$A$1:$J$25,3,0)*VLOOKUP('Données projet'!$B$15,Paramètres!$A$1:$J$25,5,0)</f>
        <v>#N/A</v>
      </c>
      <c r="CB26" s="186" t="e">
        <f t="shared" si="17"/>
        <v>#N/A</v>
      </c>
      <c r="CC26" s="187" t="e">
        <f t="shared" si="8"/>
        <v>#N/A</v>
      </c>
      <c r="CD26" s="185" t="e">
        <f ca="1">AVERAGE(OFFSET($CC$3,'Données projet'!$C$7,0,30,1))</f>
        <v>#N/A</v>
      </c>
      <c r="CE26" s="193">
        <f>IF(ISNA(VLOOKUP(B26,'Données projet'!$A$140:$I$167,3,0)),0,VLOOKUP(B26,'Données projet'!$A$140:$I$167,3,0))</f>
        <v>0</v>
      </c>
      <c r="CF26" s="193">
        <f>IF(ISNA(VLOOKUP(B26,'Données projet'!$A$140:$I$167,4,0)),0,VLOOKUP(B26,'Données projet'!$A$140:$I$167,4,0))</f>
        <v>0</v>
      </c>
      <c r="CG26" s="194">
        <f>IF(ISNA(VLOOKUP(B26,'Données projet'!$A$140:$I$167,5,0)),0%,VLOOKUP(B26,'Données projet'!$A$140:$I$167,5,0)*VLOOKUP('Données projet'!$B$15,Paramètres!$A$1:$J$25,7,0))</f>
        <v>0</v>
      </c>
      <c r="CH26" s="194">
        <f>IF(ISNA(VLOOKUP(B26,'Données projet'!$A$140:$I$167,6,0)),0%,VLOOKUP(B26,'Données projet'!$A$140:$I$167,6,0)*VLOOKUP('Données projet'!$B$15,Paramètres!$A$1:$J$25,7,0))</f>
        <v>0</v>
      </c>
      <c r="CI26" s="194">
        <f>IF(ISNA(VLOOKUP(B26,'Données projet'!$A$140:$I$167,7,0)),0%,VLOOKUP(B26,'Données projet'!$A$140:$I$167,7,0))</f>
        <v>0</v>
      </c>
      <c r="CJ26" s="196">
        <f>EXP(-LN(2)/35)*CJ25+(1-EXP(-LN(2)/35))/(LN(2)/35)*CF26*CG26*VLOOKUP('Données projet'!$B$11,Paramètres!$A$1:$J$25,3,0)*0.475*44/12</f>
        <v>0</v>
      </c>
      <c r="CK26" s="196">
        <f>EXP(-LN(2)/5)*CK25+(1-EXP(-LN(2)/5))/(LN(2)/5)*Calculateur!CF26*Calculateur!CH26*VLOOKUP('Données projet'!$B$11,Paramètres!$A$1:$J$25,3,0)*0.475*44/12</f>
        <v>0</v>
      </c>
      <c r="CL26" s="196">
        <f>EXP(-LN(2)/2)*CL25+(1-EXP(-LN(2)/2))/(LN(2)/2)*CF26*CI26*VLOOKUP('Données projet'!$B$11,Paramètres!$A$1:$J$25,3,0)*0.475*44/12</f>
        <v>0</v>
      </c>
      <c r="CM26" s="197">
        <f t="shared" si="9"/>
        <v>0</v>
      </c>
      <c r="CN26" s="50">
        <f>IF(CN25+1&lt;='Données projet'!$E$16,CN25+1,1)</f>
        <v>1</v>
      </c>
      <c r="CO26" s="45" t="e">
        <f>VLOOKUP(CN26,'Données projet'!$A$173:$I$193,2,0)</f>
        <v>#N/A</v>
      </c>
      <c r="CP26" s="45" t="e">
        <f>VLOOKUP(CN26,'Données projet'!$A$173:$I$193,9,0)</f>
        <v>#N/A</v>
      </c>
      <c r="CQ26" s="45">
        <f t="array" ref="CQ26">INDEX(CP:CP,MIN(IF(ISNUMBER(CP26:CP222),ROW(CP26:CP222),"")))</f>
        <v>0</v>
      </c>
      <c r="CR26" s="45">
        <f>IF(CN26&lt;'Données projet'!$A$174,$CO$205^B26,IF(CN26='Données projet'!$A$174,'Données projet'!$B$174,CR25+CQ26-CX25))</f>
        <v>0</v>
      </c>
      <c r="CS26" s="50" t="e">
        <f>CR26*VLOOKUP('Données projet'!$B$15,Paramètres!$A$1:$J$25,3,0)*VLOOKUP('Données projet'!$B$15,Paramètres!$A$1:$J$25,5,0)</f>
        <v>#N/A</v>
      </c>
      <c r="CT26" s="46" t="e">
        <f t="shared" si="18"/>
        <v>#N/A</v>
      </c>
      <c r="CU26" s="52" t="e">
        <f t="shared" si="10"/>
        <v>#N/A</v>
      </c>
      <c r="CV26" s="149" t="e">
        <f ca="1">AVERAGE(OFFSET($CU$3,'Données projet'!$C$7,0,30,1))</f>
        <v>#N/A</v>
      </c>
      <c r="CW26" s="48">
        <f>IF(ISNA(VLOOKUP(CN26,'Données projet'!$A$173:$I$193,3,0)),0,VLOOKUP(CN26,'Données projet'!$A$173:$I$193,3,0))</f>
        <v>0</v>
      </c>
      <c r="CX26" s="48">
        <f>IF(ISNA(VLOOKUP(CN26,'Données projet'!$A$173:$I$193,4,0)),0,VLOOKUP(CN26,'Données projet'!$A$173:$I$193,4,0))</f>
        <v>0</v>
      </c>
      <c r="CY26" s="49">
        <f>IF(ISNA(VLOOKUP(CN26,'Données projet'!$A$173:$I$193,5,0)),0%,VLOOKUP(CN26,'Données projet'!$A$173:$I$193,5,0)*VLOOKUP('Données projet'!$B$15,Paramètres!$A$1:$J$25,7,0))</f>
        <v>0</v>
      </c>
      <c r="CZ26" s="49">
        <f>IF(ISNA(VLOOKUP(CN26,'Données projet'!$A$173:$I$193,6,0)),0%,VLOOKUP(CN26,'Données projet'!$A$173:$I$193,6,0)*VLOOKUP('Données projet'!$B$15,Paramètres!$A$1:$J$25,7,0))</f>
        <v>0</v>
      </c>
      <c r="DA26" s="49">
        <f>IF(ISNA(VLOOKUP(CN26,'Données projet'!$A$173:$I$193,7,0)),0%,VLOOKUP(CN26,'Données projet'!$A$173:$I$193,7,0))</f>
        <v>0</v>
      </c>
      <c r="DB26" s="53" t="e">
        <f>EXP(-LN(2)/35)*DB25+(1-EXP(-LN(2)/35))/(LN(2)/35)*CX26*CY26*VLOOKUP('Données projet'!$B$15,Paramètres!$A$1:$J$25,3,0)*0.475*44/12</f>
        <v>#N/A</v>
      </c>
      <c r="DC26" s="53" t="e">
        <f>EXP(-LN(2)/5)*DC25+(1-EXP(-LN(2)/5))/(LN(2)/5)*Calculateur!CX26*Calculateur!CZ26*VLOOKUP('Données projet'!$B$15,Paramètres!$A$1:$J$25,3,0)*0.475*44/12</f>
        <v>#N/A</v>
      </c>
      <c r="DD26" s="53" t="e">
        <f>EXP(-LN(2)/2)*DD25+(1-EXP(-LN(2)/2))/(LN(2)/2)*CX26*DA26*VLOOKUP('Données projet'!$B$15,Paramètres!$A$1:$J$25,3,0)*0.475*44/12</f>
        <v>#N/A</v>
      </c>
      <c r="DE26" s="54" t="e">
        <f t="shared" si="11"/>
        <v>#N/A</v>
      </c>
    </row>
    <row r="27" spans="1:109" s="40" customFormat="1" x14ac:dyDescent="0.25">
      <c r="A27" s="208">
        <f t="shared" si="12"/>
        <v>24</v>
      </c>
      <c r="B27" s="200">
        <f>IF(B26+1&lt;='Données projet'!$E$11,B26+1,1)</f>
        <v>24</v>
      </c>
      <c r="C27" s="182" t="e">
        <f>VLOOKUP(B27,'Données projet'!$A$36:$I$56,2,0)</f>
        <v>#N/A</v>
      </c>
      <c r="D27" s="182" t="e">
        <f>VLOOKUP(B27,'Données projet'!$A$36:$I$56,9,0)</f>
        <v>#N/A</v>
      </c>
      <c r="E27" s="182">
        <f t="array" ref="E27">INDEX(D:D,MIN(IF(ISNUMBER(D27:D223),ROW(D27:D223),"")))</f>
        <v>11.968000000000007</v>
      </c>
      <c r="F27" s="186">
        <f>IF(B27&lt;'Données projet'!$A$37,$C$205^B27,IF(B27='Données projet'!$A$37,'Données projet'!$B$37,F26+E27-L26))</f>
        <v>378.19200000000012</v>
      </c>
      <c r="G27" s="186">
        <f>F27*VLOOKUP('Données projet'!$B$11,Paramètres!$A$1:$J$25,3,0)*VLOOKUP('Données projet'!$B$11,Paramètres!$A$1:$J$25,5,0)</f>
        <v>277.29037440000008</v>
      </c>
      <c r="H27" s="186">
        <f t="shared" si="13"/>
        <v>66.39406342270405</v>
      </c>
      <c r="I27" s="187">
        <f t="shared" si="0"/>
        <v>598.58372920787633</v>
      </c>
      <c r="J27" s="188">
        <f ca="1">AVERAGE(OFFSET($I$3,'Données projet'!$C$7,0,30,1))</f>
        <v>281.50422421872497</v>
      </c>
      <c r="K27" s="193">
        <f>IF(ISNA(VLOOKUP(B27,'Données projet'!$A$36:$I$56,3,0)),0,VLOOKUP(B27,'Données projet'!$A$36:$I$56,3,0))</f>
        <v>0</v>
      </c>
      <c r="L27" s="193">
        <f>IF(ISNA(VLOOKUP(B27,'Données projet'!$A$36:$I$56,4,0)),0,VLOOKUP(B27,'Données projet'!$A$36:$I$56,4,0))</f>
        <v>0</v>
      </c>
      <c r="M27" s="194">
        <f>IF(ISNA(VLOOKUP(B27,'Données projet'!$A$36:$I$56,5,0)),0%,VLOOKUP(B27,'Données projet'!$A$36:$I$56,5,0)*VLOOKUP('Données projet'!$B$11,Paramètres!$A$1:$J$25,7,0))</f>
        <v>0</v>
      </c>
      <c r="N27" s="194">
        <f>IF(ISNA(VLOOKUP(B27,'Données projet'!$A$36:$I$56,6,0)),0%,VLOOKUP(B27,'Données projet'!$A$36:$I$56,6,0)*VLOOKUP('Données projet'!$B$11,Paramètres!$A$1:$J$25,7,0))</f>
        <v>0</v>
      </c>
      <c r="O27" s="194">
        <f>IF(ISNA(VLOOKUP(B27,'Données projet'!$A$36:$I$56,7,0)),0%,VLOOKUP(B27,'Données projet'!$A$36:$I$56,7,0))</f>
        <v>0</v>
      </c>
      <c r="P27" s="196">
        <f>EXP(-LN(2)/35)*P26+(1-EXP(-LN(2)/35))/(LN(2)/35)*L27*M27*VLOOKUP('Données projet'!$B$11,Paramètres!$A$1:$J$25,3,0)*0.475*44/12</f>
        <v>0</v>
      </c>
      <c r="Q27" s="196">
        <f>EXP(-LN(2)/5)*Q26+(1-EXP(-LN(2)/5))/(LN(2)/5)*Calculateur!L27*Calculateur!N27*VLOOKUP('Données projet'!$B$11,Paramètres!$A$1:$J$25,3,0)*0.475*44/12</f>
        <v>0</v>
      </c>
      <c r="R27" s="196">
        <f>EXP(-LN(2)/2)*R26+(1-EXP(-LN(2)/2))/(LN(2)/2)*L27*O27*VLOOKUP('Données projet'!$B$11,Paramètres!$A$1:$J$25,3,0)*0.475*44/12</f>
        <v>0</v>
      </c>
      <c r="S27" s="197">
        <f t="shared" si="1"/>
        <v>0</v>
      </c>
      <c r="T27" s="50">
        <f>IF(T26+1&lt;='Données projet'!$E$12,T26+1,1)</f>
        <v>24</v>
      </c>
      <c r="U27" s="45" t="e">
        <f>VLOOKUP(T27,'Données projet'!$A$62:$I$82,2,0)</f>
        <v>#N/A</v>
      </c>
      <c r="V27" s="45" t="e">
        <f>VLOOKUP(T27,'Données projet'!$A$62:$I$82,9,0)</f>
        <v>#N/A</v>
      </c>
      <c r="W27" s="45">
        <f t="array" ref="W27">INDEX(V:V,MIN(IF(ISNUMBER(V27:V223),ROW(V27:V223),"")))</f>
        <v>11.968000000000007</v>
      </c>
      <c r="X27" s="46">
        <f>IF(T27&lt;'Données projet'!$A$63,$U$205^T27,IF(T27='Données projet'!$A$63,'Données projet'!$B$63,X26+W27-AD26))</f>
        <v>378.19200000000001</v>
      </c>
      <c r="Y27" s="46">
        <f>X27*VLOOKUP('Données projet'!$B$11,Paramètres!$A$1:$J$25,3,0)*VLOOKUP('Données projet'!$B$11,Paramètres!$A$1:$J$25,5,0)</f>
        <v>277.29037440000002</v>
      </c>
      <c r="Z27" s="46">
        <f t="shared" si="14"/>
        <v>66.39406342270405</v>
      </c>
      <c r="AA27" s="52">
        <f t="shared" si="2"/>
        <v>598.58372920787622</v>
      </c>
      <c r="AB27" s="149">
        <f ca="1">AVERAGE(OFFSET($AA$3,'Données projet'!$C$7,0,30,1))</f>
        <v>367.84920904283939</v>
      </c>
      <c r="AC27" s="48">
        <f>IF(ISNA(VLOOKUP(T27,'Données projet'!$A$62:$I$82,3,0)),0,VLOOKUP(T27,'Données projet'!$A$62:$I$82,3,0))</f>
        <v>0</v>
      </c>
      <c r="AD27" s="48">
        <f>IF(ISNA(VLOOKUP(T27,'Données projet'!$A$62:$I$82,4,0)),0,VLOOKUP(T27,'Données projet'!$A$62:$I$82,4,0))</f>
        <v>0</v>
      </c>
      <c r="AE27" s="49">
        <f>IF(ISNA(VLOOKUP(T27,'Données projet'!$A$62:$I$82,5,0)),0%,VLOOKUP(T27,'Données projet'!$A$62:$I$82,5,0)*VLOOKUP('Données projet'!$B$11,Paramètres!$A$1:$J$25,7,0))</f>
        <v>0</v>
      </c>
      <c r="AF27" s="49">
        <f>IF(ISNA(VLOOKUP(T27,'Données projet'!$A$62:$I$82,6,0)),0%,VLOOKUP(T27,'Données projet'!$A$62:$I$82,6,0)*VLOOKUP('Données projet'!$B$11,Paramètres!$A$1:$J$25,7,0))</f>
        <v>0</v>
      </c>
      <c r="AG27" s="49">
        <f>IF(ISNA(VLOOKUP(T27,'Données projet'!$A$62:$I$82,7,0)),0%,VLOOKUP(T27,'Données projet'!$A$62:$I$82,7,0))</f>
        <v>0</v>
      </c>
      <c r="AH27" s="53">
        <f>EXP(-LN(2)/35)*AH26+(1-EXP(-LN(2)/35))/(LN(2)/35)*AD27*AE27*VLOOKUP('Données projet'!$B$11,Paramètres!$A$1:$J$25,3,0)*0.475*44/12</f>
        <v>0</v>
      </c>
      <c r="AI27" s="53">
        <f>EXP(-LN(2)/5)*AI26+(1-EXP(-LN(2)/5))/(LN(2)/5)*Calculateur!AD27*Calculateur!AF27*VLOOKUP('Données projet'!$B$11,Paramètres!$A$1:$J$25,3,0)*0.475*44/12</f>
        <v>0</v>
      </c>
      <c r="AJ27" s="53">
        <f>EXP(-LN(2)/2)*AJ26+(1-EXP(-LN(2)/2))/(LN(2)/2)*AD27*AG27*VLOOKUP('Données projet'!$B$11,Paramètres!$A$1:$J$25,3,0)*0.475*44/12</f>
        <v>0</v>
      </c>
      <c r="AK27" s="53">
        <f t="shared" si="3"/>
        <v>0</v>
      </c>
      <c r="AL27" s="203">
        <f>IF(AL26+1&lt;='Données projet'!$E$13,AL26+1,1)</f>
        <v>1</v>
      </c>
      <c r="AM27" s="182" t="e">
        <f>VLOOKUP(B27,'Données projet'!$A$88:$I$108,2,0)</f>
        <v>#N/A</v>
      </c>
      <c r="AN27" s="182" t="e">
        <f>VLOOKUP(B27,'Données projet'!$A$88:$I$108,9,0)</f>
        <v>#N/A</v>
      </c>
      <c r="AO27" s="182">
        <f t="array" ref="AO27">INDEX(AN:AN,MIN(IF(ISNUMBER(AN27:AN223),ROW(AN27:AN223),"")))</f>
        <v>0</v>
      </c>
      <c r="AP27" s="182">
        <f>IF(B27&lt;'Données projet'!$A$89,$AM$205^B27,IF(B27='Données projet'!$A$89,'Données projet'!$B$89,AP26+AO27-AV26))</f>
        <v>0</v>
      </c>
      <c r="AQ27" s="186" t="e">
        <f>AP27*VLOOKUP('Données projet'!$B$13,Paramètres!$A$1:$J$25,3,0)*VLOOKUP('Données projet'!$B$13,Paramètres!$A$1:$J$25,5,0)</f>
        <v>#N/A</v>
      </c>
      <c r="AR27" s="186" t="e">
        <f t="shared" si="15"/>
        <v>#N/A</v>
      </c>
      <c r="AS27" s="187" t="e">
        <f t="shared" si="4"/>
        <v>#N/A</v>
      </c>
      <c r="AT27" s="185" t="e">
        <f ca="1">AVERAGE(OFFSET($AS$3,'Données projet'!$C$7,0,30,1))</f>
        <v>#N/A</v>
      </c>
      <c r="AU27" s="193">
        <f>IF(ISNA(VLOOKUP(B27,'Données projet'!$A$88:$I$108,3,0)),0,VLOOKUP(B27,'Données projet'!$A$88:$I$108,3,0))</f>
        <v>0</v>
      </c>
      <c r="AV27" s="193">
        <f>IF(ISNA(VLOOKUP(B27,'Données projet'!$A$88:$I$108,4,0)),0,VLOOKUP(B27,'Données projet'!$A$88:$I$108,4,0))</f>
        <v>0</v>
      </c>
      <c r="AW27" s="194">
        <f>IF(ISNA(VLOOKUP(B27,'Données projet'!$A$88:$I$108,5,0)),0%,VLOOKUP(B27,'Données projet'!$A$88:$I$108,5,0)*VLOOKUP('Données projet'!$B$13,Paramètres!$A$1:$J$25,7,0))</f>
        <v>0</v>
      </c>
      <c r="AX27" s="194">
        <f>IF(ISNA(VLOOKUP(B27,'Données projet'!$A$88:$I$108,6,0)),0%,VLOOKUP(B27,'Données projet'!$A$88:$I$108,6,0)*VLOOKUP('Données projet'!$B$13,Paramètres!$A$1:$J$25,7,0))</f>
        <v>0</v>
      </c>
      <c r="AY27" s="194">
        <f>IF(ISNA(VLOOKUP(B27,'Données projet'!$A$88:$I$108,7,0)),0%,VLOOKUP(B27,'Données projet'!$A$88:$I$108,7,0))</f>
        <v>0</v>
      </c>
      <c r="AZ27" s="196">
        <f>EXP(-LN(2)/35)*AZ26+(1-EXP(-LN(2)/35))/(LN(2)/35)*AV27*AW27*VLOOKUP('Données projet'!$B$11,Paramètres!$A$1:$J$25,3,0)*0.475*44/12</f>
        <v>0</v>
      </c>
      <c r="BA27" s="196">
        <f>EXP(-LN(2)/5)*BA26+(1-EXP(-LN(2)/5))/(LN(2)/5)*Calculateur!AV27*Calculateur!AX27*VLOOKUP('Données projet'!$B$11,Paramètres!$A$1:$J$25,3,0)*0.475*44/12</f>
        <v>0</v>
      </c>
      <c r="BB27" s="196">
        <f>EXP(-LN(2)/2)*BB26+(1-EXP(-LN(2)/2))/(LN(2)/2)*AV27*AY27*VLOOKUP('Données projet'!$B$11,Paramètres!$A$1:$J$25,3,0)*0.475*44/12</f>
        <v>0</v>
      </c>
      <c r="BC27" s="197">
        <f t="shared" si="5"/>
        <v>0</v>
      </c>
      <c r="BD27" s="50">
        <f>IF(BD26+1&lt;='Données projet'!$E$16,BD26+1,1)</f>
        <v>1</v>
      </c>
      <c r="BE27" s="45" t="e">
        <f>VLOOKUP(BD27,'Données projet'!$A$114:$I$134,2,0)</f>
        <v>#N/A</v>
      </c>
      <c r="BF27" s="45" t="e">
        <f>VLOOKUP(BD27,'Données projet'!$A$114:$I$134,9,0)</f>
        <v>#N/A</v>
      </c>
      <c r="BG27" s="45">
        <f t="array" ref="BG27">INDEX(BF:BF,MIN(IF(ISNUMBER(BF27:BF223),ROW(BF27:BF223),"")))</f>
        <v>0</v>
      </c>
      <c r="BH27" s="45">
        <f>IF(BD27&lt;'Données projet'!$A$115,$BE$205^BD27,IF(BD27='Données projet'!$A$115,'Données projet'!$B$115,BH26+BG27-BN26))</f>
        <v>0</v>
      </c>
      <c r="BI27" s="50" t="e">
        <f>BH27*VLOOKUP('Données projet'!$B$13,Paramètres!$A$1:$J$25,3,0)*VLOOKUP('Données projet'!$B$13,Paramètres!$A$1:$J$25,5,0)</f>
        <v>#N/A</v>
      </c>
      <c r="BJ27" s="46" t="e">
        <f t="shared" si="16"/>
        <v>#N/A</v>
      </c>
      <c r="BK27" s="52" t="e">
        <f t="shared" si="6"/>
        <v>#N/A</v>
      </c>
      <c r="BL27" s="149" t="e">
        <f ca="1">AVERAGE(OFFSET($BK$3,'Données projet'!$C$7,0,30,1))</f>
        <v>#N/A</v>
      </c>
      <c r="BM27" s="48">
        <f>IF(ISNA(VLOOKUP(BD27,'Données projet'!$A$114:$I$134,3,0)),0,VLOOKUP(BD27,'Données projet'!$A$114:$I$134,3,0))</f>
        <v>0</v>
      </c>
      <c r="BN27" s="48">
        <f>IF(ISNA(VLOOKUP(BD27,'Données projet'!$A$114:$I$134,4,0)),0,VLOOKUP(BD27,'Données projet'!$A$114:$I$134,4,0))</f>
        <v>0</v>
      </c>
      <c r="BO27" s="49">
        <f>IF(ISNA(VLOOKUP(BD27,'Données projet'!$A$114:$I$134,5,0)),0%,VLOOKUP(BD27,'Données projet'!$A$114:$I$134,5,0)*VLOOKUP('Données projet'!$B$13,Paramètres!$A$1:$J$25,7,0))</f>
        <v>0</v>
      </c>
      <c r="BP27" s="49">
        <f>IF(ISNA(VLOOKUP(BD27,'Données projet'!$A$114:$I$134,6,0)),0%,VLOOKUP(BD27,'Données projet'!$A$114:$I$134,6,0)*VLOOKUP('Données projet'!$B$13,Paramètres!$A$1:$J$25,7,0))</f>
        <v>0</v>
      </c>
      <c r="BQ27" s="49">
        <f>IF(ISNA(VLOOKUP(BD27,'Données projet'!$A$114:$I$134,7,0)),0%,VLOOKUP(BD27,'Données projet'!$A$114:$I$134,7,0))</f>
        <v>0</v>
      </c>
      <c r="BR27" s="53" t="e">
        <f>EXP(-LN(2)/35)*BR26+(1-EXP(-LN(2)/35))/(LN(2)/35)*BN27*BO27*VLOOKUP('Données projet'!$B$13,Paramètres!$A$1:$J$25,3,0)*0.475*44/12</f>
        <v>#N/A</v>
      </c>
      <c r="BS27" s="53" t="e">
        <f>EXP(-LN(2)/5)*BS26+(1-EXP(-LN(2)/5))/(LN(2)/5)*Calculateur!BN27*Calculateur!BP27*VLOOKUP('Données projet'!$B$13,Paramètres!$A$1:$J$25,3,0)*0.475*44/12</f>
        <v>#N/A</v>
      </c>
      <c r="BT27" s="53" t="e">
        <f>EXP(-LN(2)/2)*BT26+(1-EXP(-LN(2)/2))/(LN(2)/2)*BN27*BQ27*VLOOKUP('Données projet'!$B$13,Paramètres!$A$1:$J$25,3,0)*0.475*44/12</f>
        <v>#N/A</v>
      </c>
      <c r="BU27" s="54" t="e">
        <f t="shared" si="7"/>
        <v>#N/A</v>
      </c>
      <c r="BV27" s="203">
        <f>IF(BV26+1&lt;='Données projet'!$E$15,BV26+1,1)</f>
        <v>1</v>
      </c>
      <c r="BW27" s="182" t="e">
        <f>VLOOKUP(B27,'Données projet'!$A$140:$I$167,2,0)</f>
        <v>#N/A</v>
      </c>
      <c r="BX27" s="182" t="e">
        <f>VLOOKUP(B27,'Données projet'!$A$140:$I$167,9,0)</f>
        <v>#N/A</v>
      </c>
      <c r="BY27" s="182">
        <f t="array" ref="BY27">INDEX(BX:BX,MIN(IF(ISNUMBER(BX27:BX223),ROW(BX27:BX223),"")))</f>
        <v>0</v>
      </c>
      <c r="BZ27" s="182">
        <f>IF(B27&lt;'Données projet'!$A$141,$BW$205^B27,IF(B27='Données projet'!$A$141,'Données projet'!$B$141,BZ26+BY27-CF26))</f>
        <v>0</v>
      </c>
      <c r="CA27" s="183" t="e">
        <f>BZ27*VLOOKUP('Données projet'!$B$15,Paramètres!$A$1:$J$25,3,0)*VLOOKUP('Données projet'!$B$15,Paramètres!$A$1:$J$25,5,0)</f>
        <v>#N/A</v>
      </c>
      <c r="CB27" s="186" t="e">
        <f t="shared" si="17"/>
        <v>#N/A</v>
      </c>
      <c r="CC27" s="187" t="e">
        <f t="shared" si="8"/>
        <v>#N/A</v>
      </c>
      <c r="CD27" s="185" t="e">
        <f ca="1">AVERAGE(OFFSET($CC$3,'Données projet'!$C$7,0,30,1))</f>
        <v>#N/A</v>
      </c>
      <c r="CE27" s="193">
        <f>IF(ISNA(VLOOKUP(B27,'Données projet'!$A$140:$I$167,3,0)),0,VLOOKUP(B27,'Données projet'!$A$140:$I$167,3,0))</f>
        <v>0</v>
      </c>
      <c r="CF27" s="193">
        <f>IF(ISNA(VLOOKUP(B27,'Données projet'!$A$140:$I$167,4,0)),0,VLOOKUP(B27,'Données projet'!$A$140:$I$167,4,0))</f>
        <v>0</v>
      </c>
      <c r="CG27" s="194">
        <f>IF(ISNA(VLOOKUP(B27,'Données projet'!$A$140:$I$167,5,0)),0%,VLOOKUP(B27,'Données projet'!$A$140:$I$167,5,0)*VLOOKUP('Données projet'!$B$15,Paramètres!$A$1:$J$25,7,0))</f>
        <v>0</v>
      </c>
      <c r="CH27" s="194">
        <f>IF(ISNA(VLOOKUP(B27,'Données projet'!$A$140:$I$167,6,0)),0%,VLOOKUP(B27,'Données projet'!$A$140:$I$167,6,0)*VLOOKUP('Données projet'!$B$15,Paramètres!$A$1:$J$25,7,0))</f>
        <v>0</v>
      </c>
      <c r="CI27" s="194">
        <f>IF(ISNA(VLOOKUP(B27,'Données projet'!$A$140:$I$167,7,0)),0%,VLOOKUP(B27,'Données projet'!$A$140:$I$167,7,0))</f>
        <v>0</v>
      </c>
      <c r="CJ27" s="196">
        <f>EXP(-LN(2)/35)*CJ26+(1-EXP(-LN(2)/35))/(LN(2)/35)*CF27*CG27*VLOOKUP('Données projet'!$B$11,Paramètres!$A$1:$J$25,3,0)*0.475*44/12</f>
        <v>0</v>
      </c>
      <c r="CK27" s="196">
        <f>EXP(-LN(2)/5)*CK26+(1-EXP(-LN(2)/5))/(LN(2)/5)*Calculateur!CF27*Calculateur!CH27*VLOOKUP('Données projet'!$B$11,Paramètres!$A$1:$J$25,3,0)*0.475*44/12</f>
        <v>0</v>
      </c>
      <c r="CL27" s="196">
        <f>EXP(-LN(2)/2)*CL26+(1-EXP(-LN(2)/2))/(LN(2)/2)*CF27*CI27*VLOOKUP('Données projet'!$B$11,Paramètres!$A$1:$J$25,3,0)*0.475*44/12</f>
        <v>0</v>
      </c>
      <c r="CM27" s="197">
        <f t="shared" si="9"/>
        <v>0</v>
      </c>
      <c r="CN27" s="50">
        <f>IF(CN26+1&lt;='Données projet'!$E$16,CN26+1,1)</f>
        <v>1</v>
      </c>
      <c r="CO27" s="45" t="e">
        <f>VLOOKUP(CN27,'Données projet'!$A$173:$I$193,2,0)</f>
        <v>#N/A</v>
      </c>
      <c r="CP27" s="45" t="e">
        <f>VLOOKUP(CN27,'Données projet'!$A$173:$I$193,9,0)</f>
        <v>#N/A</v>
      </c>
      <c r="CQ27" s="45">
        <f t="array" ref="CQ27">INDEX(CP:CP,MIN(IF(ISNUMBER(CP27:CP223),ROW(CP27:CP223),"")))</f>
        <v>0</v>
      </c>
      <c r="CR27" s="45">
        <f>IF(CN27&lt;'Données projet'!$A$174,$CO$205^B27,IF(CN27='Données projet'!$A$174,'Données projet'!$B$174,CR26+CQ27-CX26))</f>
        <v>0</v>
      </c>
      <c r="CS27" s="50" t="e">
        <f>CR27*VLOOKUP('Données projet'!$B$15,Paramètres!$A$1:$J$25,3,0)*VLOOKUP('Données projet'!$B$15,Paramètres!$A$1:$J$25,5,0)</f>
        <v>#N/A</v>
      </c>
      <c r="CT27" s="46" t="e">
        <f t="shared" si="18"/>
        <v>#N/A</v>
      </c>
      <c r="CU27" s="52" t="e">
        <f t="shared" si="10"/>
        <v>#N/A</v>
      </c>
      <c r="CV27" s="149" t="e">
        <f ca="1">AVERAGE(OFFSET($CU$3,'Données projet'!$C$7,0,30,1))</f>
        <v>#N/A</v>
      </c>
      <c r="CW27" s="48">
        <f>IF(ISNA(VLOOKUP(CN27,'Données projet'!$A$173:$I$193,3,0)),0,VLOOKUP(CN27,'Données projet'!$A$173:$I$193,3,0))</f>
        <v>0</v>
      </c>
      <c r="CX27" s="48">
        <f>IF(ISNA(VLOOKUP(CN27,'Données projet'!$A$173:$I$193,4,0)),0,VLOOKUP(CN27,'Données projet'!$A$173:$I$193,4,0))</f>
        <v>0</v>
      </c>
      <c r="CY27" s="49">
        <f>IF(ISNA(VLOOKUP(CN27,'Données projet'!$A$173:$I$193,5,0)),0%,VLOOKUP(CN27,'Données projet'!$A$173:$I$193,5,0)*VLOOKUP('Données projet'!$B$15,Paramètres!$A$1:$J$25,7,0))</f>
        <v>0</v>
      </c>
      <c r="CZ27" s="49">
        <f>IF(ISNA(VLOOKUP(CN27,'Données projet'!$A$173:$I$193,6,0)),0%,VLOOKUP(CN27,'Données projet'!$A$173:$I$193,6,0)*VLOOKUP('Données projet'!$B$15,Paramètres!$A$1:$J$25,7,0))</f>
        <v>0</v>
      </c>
      <c r="DA27" s="49">
        <f>IF(ISNA(VLOOKUP(CN27,'Données projet'!$A$173:$I$193,7,0)),0%,VLOOKUP(CN27,'Données projet'!$A$173:$I$193,7,0))</f>
        <v>0</v>
      </c>
      <c r="DB27" s="53" t="e">
        <f>EXP(-LN(2)/35)*DB26+(1-EXP(-LN(2)/35))/(LN(2)/35)*CX27*CY27*VLOOKUP('Données projet'!$B$15,Paramètres!$A$1:$J$25,3,0)*0.475*44/12</f>
        <v>#N/A</v>
      </c>
      <c r="DC27" s="53" t="e">
        <f>EXP(-LN(2)/5)*DC26+(1-EXP(-LN(2)/5))/(LN(2)/5)*Calculateur!CX27*Calculateur!CZ27*VLOOKUP('Données projet'!$B$15,Paramètres!$A$1:$J$25,3,0)*0.475*44/12</f>
        <v>#N/A</v>
      </c>
      <c r="DD27" s="53" t="e">
        <f>EXP(-LN(2)/2)*DD26+(1-EXP(-LN(2)/2))/(LN(2)/2)*CX27*DA27*VLOOKUP('Données projet'!$B$15,Paramètres!$A$1:$J$25,3,0)*0.475*44/12</f>
        <v>#N/A</v>
      </c>
      <c r="DE27" s="54" t="e">
        <f t="shared" si="11"/>
        <v>#N/A</v>
      </c>
    </row>
    <row r="28" spans="1:109" s="40" customFormat="1" x14ac:dyDescent="0.25">
      <c r="A28" s="208">
        <f t="shared" si="12"/>
        <v>25</v>
      </c>
      <c r="B28" s="200">
        <f>IF(B27+1&lt;='Données projet'!$E$11,B27+1,1)</f>
        <v>25</v>
      </c>
      <c r="C28" s="182">
        <f>VLOOKUP(B28,'Données projet'!$A$36:$I$56,2,0)</f>
        <v>390.16</v>
      </c>
      <c r="D28" s="182">
        <f>VLOOKUP(B28,'Données projet'!$A$36:$I$56,9,0)</f>
        <v>11.968000000000007</v>
      </c>
      <c r="E28" s="182">
        <f t="array" ref="E28">INDEX(D:D,MIN(IF(ISNUMBER(D28:D224),ROW(D28:D224),"")))</f>
        <v>11.968000000000007</v>
      </c>
      <c r="F28" s="186">
        <f>IF(B28&lt;'Données projet'!$A$37,$C$205^B28,IF(B28='Données projet'!$A$37,'Données projet'!$B$37,F27+E28-L27))</f>
        <v>390.16000000000014</v>
      </c>
      <c r="G28" s="186">
        <f>F28*VLOOKUP('Données projet'!$B$11,Paramètres!$A$1:$J$25,3,0)*VLOOKUP('Données projet'!$B$11,Paramètres!$A$1:$J$25,5,0)</f>
        <v>286.06531200000012</v>
      </c>
      <c r="H28" s="186">
        <f t="shared" si="13"/>
        <v>68.247180585769726</v>
      </c>
      <c r="I28" s="187">
        <f t="shared" si="0"/>
        <v>617.0942579202158</v>
      </c>
      <c r="J28" s="188">
        <f ca="1">AVERAGE(OFFSET($I$3,'Données projet'!$C$7,0,30,1))</f>
        <v>281.50422421872497</v>
      </c>
      <c r="K28" s="193">
        <f>IF(ISNA(VLOOKUP(B28,'Données projet'!$A$36:$I$56,3,0)),0,VLOOKUP(B28,'Données projet'!$A$36:$I$56,3,0))</f>
        <v>1</v>
      </c>
      <c r="L28" s="193">
        <f>IF(ISNA(VLOOKUP(B28,'Données projet'!$A$36:$I$56,4,0)),0,VLOOKUP(B28,'Données projet'!$A$36:$I$56,4,0))</f>
        <v>390.16</v>
      </c>
      <c r="M28" s="194">
        <f>IF(ISNA(VLOOKUP(B28,'Données projet'!$A$36:$I$56,5,0)),0%,VLOOKUP(B28,'Données projet'!$A$36:$I$56,5,0)*VLOOKUP('Données projet'!$B$11,Paramètres!$A$1:$J$25,7,0))</f>
        <v>0</v>
      </c>
      <c r="N28" s="194">
        <f>IF(ISNA(VLOOKUP(B28,'Données projet'!$A$36:$I$56,6,0)),0%,VLOOKUP(B28,'Données projet'!$A$36:$I$56,6,0)*VLOOKUP('Données projet'!$B$11,Paramètres!$A$1:$J$25,7,0))</f>
        <v>0</v>
      </c>
      <c r="O28" s="194">
        <f>IF(ISNA(VLOOKUP(B28,'Données projet'!$A$36:$I$56,7,0)),0%,VLOOKUP(B28,'Données projet'!$A$36:$I$56,7,0))</f>
        <v>0</v>
      </c>
      <c r="P28" s="196">
        <f>EXP(-LN(2)/35)*P27+(1-EXP(-LN(2)/35))/(LN(2)/35)*L28*M28*VLOOKUP('Données projet'!$B$11,Paramètres!$A$1:$J$25,3,0)*0.475*44/12</f>
        <v>0</v>
      </c>
      <c r="Q28" s="196">
        <f>EXP(-LN(2)/5)*Q27+(1-EXP(-LN(2)/5))/(LN(2)/5)*Calculateur!L28*Calculateur!N28*VLOOKUP('Données projet'!$B$11,Paramètres!$A$1:$J$25,3,0)*0.475*44/12</f>
        <v>0</v>
      </c>
      <c r="R28" s="196">
        <f>EXP(-LN(2)/2)*R27+(1-EXP(-LN(2)/2))/(LN(2)/2)*L28*O28*VLOOKUP('Données projet'!$B$11,Paramètres!$A$1:$J$25,3,0)*0.475*44/12</f>
        <v>0</v>
      </c>
      <c r="S28" s="197">
        <f t="shared" si="1"/>
        <v>0</v>
      </c>
      <c r="T28" s="50">
        <f>IF(T27+1&lt;='Données projet'!$E$12,T27+1,1)</f>
        <v>25</v>
      </c>
      <c r="U28" s="45">
        <f>VLOOKUP(T28,'Données projet'!$A$62:$I$82,2,0)</f>
        <v>390.16</v>
      </c>
      <c r="V28" s="45">
        <f>VLOOKUP(T28,'Données projet'!$A$62:$I$82,9,0)</f>
        <v>11.968000000000007</v>
      </c>
      <c r="W28" s="45">
        <f t="array" ref="W28">INDEX(V:V,MIN(IF(ISNUMBER(V28:V224),ROW(V28:V224),"")))</f>
        <v>11.968000000000007</v>
      </c>
      <c r="X28" s="46">
        <f>IF(T28&lt;'Données projet'!$A$63,$U$205^T28,IF(T28='Données projet'!$A$63,'Données projet'!$B$63,X27+W28-AD27))</f>
        <v>390.16</v>
      </c>
      <c r="Y28" s="46">
        <f>X28*VLOOKUP('Données projet'!$B$11,Paramètres!$A$1:$J$25,3,0)*VLOOKUP('Données projet'!$B$11,Paramètres!$A$1:$J$25,5,0)</f>
        <v>286.06531200000001</v>
      </c>
      <c r="Z28" s="46">
        <f t="shared" si="14"/>
        <v>68.247180585769726</v>
      </c>
      <c r="AA28" s="52">
        <f t="shared" si="2"/>
        <v>617.09425792021557</v>
      </c>
      <c r="AB28" s="149">
        <f ca="1">AVERAGE(OFFSET($AA$3,'Données projet'!$C$7,0,30,1))</f>
        <v>367.84920904283939</v>
      </c>
      <c r="AC28" s="48">
        <f>IF(ISNA(VLOOKUP(T28,'Données projet'!$A$62:$I$82,3,0)),0,VLOOKUP(T28,'Données projet'!$A$62:$I$82,3,0))</f>
        <v>1</v>
      </c>
      <c r="AD28" s="48">
        <f>IF(ISNA(VLOOKUP(T28,'Données projet'!$A$62:$I$82,4,0)),0,VLOOKUP(T28,'Données projet'!$A$62:$I$82,4,0))</f>
        <v>205.79000000000002</v>
      </c>
      <c r="AE28" s="49">
        <f>IF(ISNA(VLOOKUP(T28,'Données projet'!$A$62:$I$82,5,0)),0%,VLOOKUP(T28,'Données projet'!$A$62:$I$82,5,0)*VLOOKUP('Données projet'!$B$11,Paramètres!$A$1:$J$25,7,0))</f>
        <v>0</v>
      </c>
      <c r="AF28" s="49">
        <f>IF(ISNA(VLOOKUP(T28,'Données projet'!$A$62:$I$82,6,0)),0%,VLOOKUP(T28,'Données projet'!$A$62:$I$82,6,0)*VLOOKUP('Données projet'!$B$11,Paramètres!$A$1:$J$25,7,0))</f>
        <v>0</v>
      </c>
      <c r="AG28" s="49">
        <f>IF(ISNA(VLOOKUP(T28,'Données projet'!$A$62:$I$82,7,0)),0%,VLOOKUP(T28,'Données projet'!$A$62:$I$82,7,0))</f>
        <v>0</v>
      </c>
      <c r="AH28" s="53">
        <f>EXP(-LN(2)/35)*AH27+(1-EXP(-LN(2)/35))/(LN(2)/35)*AD28*AE28*VLOOKUP('Données projet'!$B$11,Paramètres!$A$1:$J$25,3,0)*0.475*44/12</f>
        <v>0</v>
      </c>
      <c r="AI28" s="53">
        <f>EXP(-LN(2)/5)*AI27+(1-EXP(-LN(2)/5))/(LN(2)/5)*Calculateur!AD28*Calculateur!AF28*VLOOKUP('Données projet'!$B$11,Paramètres!$A$1:$J$25,3,0)*0.475*44/12</f>
        <v>0</v>
      </c>
      <c r="AJ28" s="53">
        <f>EXP(-LN(2)/2)*AJ27+(1-EXP(-LN(2)/2))/(LN(2)/2)*AD28*AG28*VLOOKUP('Données projet'!$B$11,Paramètres!$A$1:$J$25,3,0)*0.475*44/12</f>
        <v>0</v>
      </c>
      <c r="AK28" s="53">
        <f t="shared" si="3"/>
        <v>0</v>
      </c>
      <c r="AL28" s="203">
        <f>IF(AL27+1&lt;='Données projet'!$E$13,AL27+1,1)</f>
        <v>1</v>
      </c>
      <c r="AM28" s="182" t="e">
        <f>VLOOKUP(B28,'Données projet'!$A$88:$I$108,2,0)</f>
        <v>#N/A</v>
      </c>
      <c r="AN28" s="182" t="e">
        <f>VLOOKUP(B28,'Données projet'!$A$88:$I$108,9,0)</f>
        <v>#N/A</v>
      </c>
      <c r="AO28" s="182">
        <f t="array" ref="AO28">INDEX(AN:AN,MIN(IF(ISNUMBER(AN28:AN224),ROW(AN28:AN224),"")))</f>
        <v>0</v>
      </c>
      <c r="AP28" s="182">
        <f>IF(B28&lt;'Données projet'!$A$89,$AM$205^B28,IF(B28='Données projet'!$A$89,'Données projet'!$B$89,AP27+AO28-AV27))</f>
        <v>0</v>
      </c>
      <c r="AQ28" s="186" t="e">
        <f>AP28*VLOOKUP('Données projet'!$B$13,Paramètres!$A$1:$J$25,3,0)*VLOOKUP('Données projet'!$B$13,Paramètres!$A$1:$J$25,5,0)</f>
        <v>#N/A</v>
      </c>
      <c r="AR28" s="186" t="e">
        <f t="shared" si="15"/>
        <v>#N/A</v>
      </c>
      <c r="AS28" s="187" t="e">
        <f t="shared" si="4"/>
        <v>#N/A</v>
      </c>
      <c r="AT28" s="185" t="e">
        <f ca="1">AVERAGE(OFFSET($AS$3,'Données projet'!$C$7,0,30,1))</f>
        <v>#N/A</v>
      </c>
      <c r="AU28" s="193">
        <f>IF(ISNA(VLOOKUP(B28,'Données projet'!$A$88:$I$108,3,0)),0,VLOOKUP(B28,'Données projet'!$A$88:$I$108,3,0))</f>
        <v>0</v>
      </c>
      <c r="AV28" s="193">
        <f>IF(ISNA(VLOOKUP(B28,'Données projet'!$A$88:$I$108,4,0)),0,VLOOKUP(B28,'Données projet'!$A$88:$I$108,4,0))</f>
        <v>0</v>
      </c>
      <c r="AW28" s="194">
        <f>IF(ISNA(VLOOKUP(B28,'Données projet'!$A$88:$I$108,5,0)),0%,VLOOKUP(B28,'Données projet'!$A$88:$I$108,5,0)*VLOOKUP('Données projet'!$B$13,Paramètres!$A$1:$J$25,7,0))</f>
        <v>0</v>
      </c>
      <c r="AX28" s="194">
        <f>IF(ISNA(VLOOKUP(B28,'Données projet'!$A$88:$I$108,6,0)),0%,VLOOKUP(B28,'Données projet'!$A$88:$I$108,6,0)*VLOOKUP('Données projet'!$B$13,Paramètres!$A$1:$J$25,7,0))</f>
        <v>0</v>
      </c>
      <c r="AY28" s="194">
        <f>IF(ISNA(VLOOKUP(B28,'Données projet'!$A$88:$I$108,7,0)),0%,VLOOKUP(B28,'Données projet'!$A$88:$I$108,7,0))</f>
        <v>0</v>
      </c>
      <c r="AZ28" s="196">
        <f>EXP(-LN(2)/35)*AZ27+(1-EXP(-LN(2)/35))/(LN(2)/35)*AV28*AW28*VLOOKUP('Données projet'!$B$11,Paramètres!$A$1:$J$25,3,0)*0.475*44/12</f>
        <v>0</v>
      </c>
      <c r="BA28" s="196">
        <f>EXP(-LN(2)/5)*BA27+(1-EXP(-LN(2)/5))/(LN(2)/5)*Calculateur!AV28*Calculateur!AX28*VLOOKUP('Données projet'!$B$11,Paramètres!$A$1:$J$25,3,0)*0.475*44/12</f>
        <v>0</v>
      </c>
      <c r="BB28" s="196">
        <f>EXP(-LN(2)/2)*BB27+(1-EXP(-LN(2)/2))/(LN(2)/2)*AV28*AY28*VLOOKUP('Données projet'!$B$11,Paramètres!$A$1:$J$25,3,0)*0.475*44/12</f>
        <v>0</v>
      </c>
      <c r="BC28" s="197">
        <f t="shared" si="5"/>
        <v>0</v>
      </c>
      <c r="BD28" s="50">
        <f>IF(BD27+1&lt;='Données projet'!$E$16,BD27+1,1)</f>
        <v>1</v>
      </c>
      <c r="BE28" s="45" t="e">
        <f>VLOOKUP(BD28,'Données projet'!$A$114:$I$134,2,0)</f>
        <v>#N/A</v>
      </c>
      <c r="BF28" s="45" t="e">
        <f>VLOOKUP(BD28,'Données projet'!$A$114:$I$134,9,0)</f>
        <v>#N/A</v>
      </c>
      <c r="BG28" s="45">
        <f t="array" ref="BG28">INDEX(BF:BF,MIN(IF(ISNUMBER(BF28:BF224),ROW(BF28:BF224),"")))</f>
        <v>0</v>
      </c>
      <c r="BH28" s="45">
        <f>IF(BD28&lt;'Données projet'!$A$115,$BE$205^BD28,IF(BD28='Données projet'!$A$115,'Données projet'!$B$115,BH27+BG28-BN27))</f>
        <v>0</v>
      </c>
      <c r="BI28" s="50" t="e">
        <f>BH28*VLOOKUP('Données projet'!$B$13,Paramètres!$A$1:$J$25,3,0)*VLOOKUP('Données projet'!$B$13,Paramètres!$A$1:$J$25,5,0)</f>
        <v>#N/A</v>
      </c>
      <c r="BJ28" s="46" t="e">
        <f t="shared" si="16"/>
        <v>#N/A</v>
      </c>
      <c r="BK28" s="52" t="e">
        <f t="shared" si="6"/>
        <v>#N/A</v>
      </c>
      <c r="BL28" s="149" t="e">
        <f ca="1">AVERAGE(OFFSET($BK$3,'Données projet'!$C$7,0,30,1))</f>
        <v>#N/A</v>
      </c>
      <c r="BM28" s="48">
        <f>IF(ISNA(VLOOKUP(BD28,'Données projet'!$A$114:$I$134,3,0)),0,VLOOKUP(BD28,'Données projet'!$A$114:$I$134,3,0))</f>
        <v>0</v>
      </c>
      <c r="BN28" s="48">
        <f>IF(ISNA(VLOOKUP(BD28,'Données projet'!$A$114:$I$134,4,0)),0,VLOOKUP(BD28,'Données projet'!$A$114:$I$134,4,0))</f>
        <v>0</v>
      </c>
      <c r="BO28" s="49">
        <f>IF(ISNA(VLOOKUP(BD28,'Données projet'!$A$114:$I$134,5,0)),0%,VLOOKUP(BD28,'Données projet'!$A$114:$I$134,5,0)*VLOOKUP('Données projet'!$B$13,Paramètres!$A$1:$J$25,7,0))</f>
        <v>0</v>
      </c>
      <c r="BP28" s="49">
        <f>IF(ISNA(VLOOKUP(BD28,'Données projet'!$A$114:$I$134,6,0)),0%,VLOOKUP(BD28,'Données projet'!$A$114:$I$134,6,0)*VLOOKUP('Données projet'!$B$13,Paramètres!$A$1:$J$25,7,0))</f>
        <v>0</v>
      </c>
      <c r="BQ28" s="49">
        <f>IF(ISNA(VLOOKUP(BD28,'Données projet'!$A$114:$I$134,7,0)),0%,VLOOKUP(BD28,'Données projet'!$A$114:$I$134,7,0))</f>
        <v>0</v>
      </c>
      <c r="BR28" s="53" t="e">
        <f>EXP(-LN(2)/35)*BR27+(1-EXP(-LN(2)/35))/(LN(2)/35)*BN28*BO28*VLOOKUP('Données projet'!$B$13,Paramètres!$A$1:$J$25,3,0)*0.475*44/12</f>
        <v>#N/A</v>
      </c>
      <c r="BS28" s="53" t="e">
        <f>EXP(-LN(2)/5)*BS27+(1-EXP(-LN(2)/5))/(LN(2)/5)*Calculateur!BN28*Calculateur!BP28*VLOOKUP('Données projet'!$B$13,Paramètres!$A$1:$J$25,3,0)*0.475*44/12</f>
        <v>#N/A</v>
      </c>
      <c r="BT28" s="53" t="e">
        <f>EXP(-LN(2)/2)*BT27+(1-EXP(-LN(2)/2))/(LN(2)/2)*BN28*BQ28*VLOOKUP('Données projet'!$B$13,Paramètres!$A$1:$J$25,3,0)*0.475*44/12</f>
        <v>#N/A</v>
      </c>
      <c r="BU28" s="54" t="e">
        <f t="shared" si="7"/>
        <v>#N/A</v>
      </c>
      <c r="BV28" s="203">
        <f>IF(BV27+1&lt;='Données projet'!$E$15,BV27+1,1)</f>
        <v>1</v>
      </c>
      <c r="BW28" s="182" t="e">
        <f>VLOOKUP(B28,'Données projet'!$A$140:$I$167,2,0)</f>
        <v>#N/A</v>
      </c>
      <c r="BX28" s="182" t="e">
        <f>VLOOKUP(B28,'Données projet'!$A$140:$I$167,9,0)</f>
        <v>#N/A</v>
      </c>
      <c r="BY28" s="182">
        <f t="array" ref="BY28">INDEX(BX:BX,MIN(IF(ISNUMBER(BX28:BX224),ROW(BX28:BX224),"")))</f>
        <v>0</v>
      </c>
      <c r="BZ28" s="182">
        <f>IF(B28&lt;'Données projet'!$A$141,$BW$205^B28,IF(B28='Données projet'!$A$141,'Données projet'!$B$141,BZ27+BY28-CF27))</f>
        <v>0</v>
      </c>
      <c r="CA28" s="183" t="e">
        <f>BZ28*VLOOKUP('Données projet'!$B$15,Paramètres!$A$1:$J$25,3,0)*VLOOKUP('Données projet'!$B$15,Paramètres!$A$1:$J$25,5,0)</f>
        <v>#N/A</v>
      </c>
      <c r="CB28" s="186" t="e">
        <f t="shared" si="17"/>
        <v>#N/A</v>
      </c>
      <c r="CC28" s="187" t="e">
        <f t="shared" si="8"/>
        <v>#N/A</v>
      </c>
      <c r="CD28" s="185" t="e">
        <f ca="1">AVERAGE(OFFSET($CC$3,'Données projet'!$C$7,0,30,1))</f>
        <v>#N/A</v>
      </c>
      <c r="CE28" s="193">
        <f>IF(ISNA(VLOOKUP(B28,'Données projet'!$A$140:$I$167,3,0)),0,VLOOKUP(B28,'Données projet'!$A$140:$I$167,3,0))</f>
        <v>0</v>
      </c>
      <c r="CF28" s="193">
        <f>IF(ISNA(VLOOKUP(B28,'Données projet'!$A$140:$I$167,4,0)),0,VLOOKUP(B28,'Données projet'!$A$140:$I$167,4,0))</f>
        <v>0</v>
      </c>
      <c r="CG28" s="194">
        <f>IF(ISNA(VLOOKUP(B28,'Données projet'!$A$140:$I$167,5,0)),0%,VLOOKUP(B28,'Données projet'!$A$140:$I$167,5,0)*VLOOKUP('Données projet'!$B$15,Paramètres!$A$1:$J$25,7,0))</f>
        <v>0</v>
      </c>
      <c r="CH28" s="194">
        <f>IF(ISNA(VLOOKUP(B28,'Données projet'!$A$140:$I$167,6,0)),0%,VLOOKUP(B28,'Données projet'!$A$140:$I$167,6,0)*VLOOKUP('Données projet'!$B$15,Paramètres!$A$1:$J$25,7,0))</f>
        <v>0</v>
      </c>
      <c r="CI28" s="194">
        <f>IF(ISNA(VLOOKUP(B28,'Données projet'!$A$140:$I$167,7,0)),0%,VLOOKUP(B28,'Données projet'!$A$140:$I$167,7,0))</f>
        <v>0</v>
      </c>
      <c r="CJ28" s="196">
        <f>EXP(-LN(2)/35)*CJ27+(1-EXP(-LN(2)/35))/(LN(2)/35)*CF28*CG28*VLOOKUP('Données projet'!$B$11,Paramètres!$A$1:$J$25,3,0)*0.475*44/12</f>
        <v>0</v>
      </c>
      <c r="CK28" s="196">
        <f>EXP(-LN(2)/5)*CK27+(1-EXP(-LN(2)/5))/(LN(2)/5)*Calculateur!CF28*Calculateur!CH28*VLOOKUP('Données projet'!$B$11,Paramètres!$A$1:$J$25,3,0)*0.475*44/12</f>
        <v>0</v>
      </c>
      <c r="CL28" s="196">
        <f>EXP(-LN(2)/2)*CL27+(1-EXP(-LN(2)/2))/(LN(2)/2)*CF28*CI28*VLOOKUP('Données projet'!$B$11,Paramètres!$A$1:$J$25,3,0)*0.475*44/12</f>
        <v>0</v>
      </c>
      <c r="CM28" s="197">
        <f t="shared" si="9"/>
        <v>0</v>
      </c>
      <c r="CN28" s="50">
        <f>IF(CN27+1&lt;='Données projet'!$E$16,CN27+1,1)</f>
        <v>1</v>
      </c>
      <c r="CO28" s="45" t="e">
        <f>VLOOKUP(CN28,'Données projet'!$A$173:$I$193,2,0)</f>
        <v>#N/A</v>
      </c>
      <c r="CP28" s="45" t="e">
        <f>VLOOKUP(CN28,'Données projet'!$A$173:$I$193,9,0)</f>
        <v>#N/A</v>
      </c>
      <c r="CQ28" s="45">
        <f t="array" ref="CQ28">INDEX(CP:CP,MIN(IF(ISNUMBER(CP28:CP224),ROW(CP28:CP224),"")))</f>
        <v>0</v>
      </c>
      <c r="CR28" s="45">
        <f>IF(CN28&lt;'Données projet'!$A$174,$CO$205^B28,IF(CN28='Données projet'!$A$174,'Données projet'!$B$174,CR27+CQ28-CX27))</f>
        <v>0</v>
      </c>
      <c r="CS28" s="50" t="e">
        <f>CR28*VLOOKUP('Données projet'!$B$15,Paramètres!$A$1:$J$25,3,0)*VLOOKUP('Données projet'!$B$15,Paramètres!$A$1:$J$25,5,0)</f>
        <v>#N/A</v>
      </c>
      <c r="CT28" s="46" t="e">
        <f t="shared" si="18"/>
        <v>#N/A</v>
      </c>
      <c r="CU28" s="52" t="e">
        <f t="shared" si="10"/>
        <v>#N/A</v>
      </c>
      <c r="CV28" s="149" t="e">
        <f ca="1">AVERAGE(OFFSET($CU$3,'Données projet'!$C$7,0,30,1))</f>
        <v>#N/A</v>
      </c>
      <c r="CW28" s="48">
        <f>IF(ISNA(VLOOKUP(CN28,'Données projet'!$A$173:$I$193,3,0)),0,VLOOKUP(CN28,'Données projet'!$A$173:$I$193,3,0))</f>
        <v>0</v>
      </c>
      <c r="CX28" s="48">
        <f>IF(ISNA(VLOOKUP(CN28,'Données projet'!$A$173:$I$193,4,0)),0,VLOOKUP(CN28,'Données projet'!$A$173:$I$193,4,0))</f>
        <v>0</v>
      </c>
      <c r="CY28" s="49">
        <f>IF(ISNA(VLOOKUP(CN28,'Données projet'!$A$173:$I$193,5,0)),0%,VLOOKUP(CN28,'Données projet'!$A$173:$I$193,5,0)*VLOOKUP('Données projet'!$B$15,Paramètres!$A$1:$J$25,7,0))</f>
        <v>0</v>
      </c>
      <c r="CZ28" s="49">
        <f>IF(ISNA(VLOOKUP(CN28,'Données projet'!$A$173:$I$193,6,0)),0%,VLOOKUP(CN28,'Données projet'!$A$173:$I$193,6,0)*VLOOKUP('Données projet'!$B$15,Paramètres!$A$1:$J$25,7,0))</f>
        <v>0</v>
      </c>
      <c r="DA28" s="49">
        <f>IF(ISNA(VLOOKUP(CN28,'Données projet'!$A$173:$I$193,7,0)),0%,VLOOKUP(CN28,'Données projet'!$A$173:$I$193,7,0))</f>
        <v>0</v>
      </c>
      <c r="DB28" s="53" t="e">
        <f>EXP(-LN(2)/35)*DB27+(1-EXP(-LN(2)/35))/(LN(2)/35)*CX28*CY28*VLOOKUP('Données projet'!$B$15,Paramètres!$A$1:$J$25,3,0)*0.475*44/12</f>
        <v>#N/A</v>
      </c>
      <c r="DC28" s="53" t="e">
        <f>EXP(-LN(2)/5)*DC27+(1-EXP(-LN(2)/5))/(LN(2)/5)*Calculateur!CX28*Calculateur!CZ28*VLOOKUP('Données projet'!$B$15,Paramètres!$A$1:$J$25,3,0)*0.475*44/12</f>
        <v>#N/A</v>
      </c>
      <c r="DD28" s="53" t="e">
        <f>EXP(-LN(2)/2)*DD27+(1-EXP(-LN(2)/2))/(LN(2)/2)*CX28*DA28*VLOOKUP('Données projet'!$B$15,Paramètres!$A$1:$J$25,3,0)*0.475*44/12</f>
        <v>#N/A</v>
      </c>
      <c r="DE28" s="54" t="e">
        <f t="shared" si="11"/>
        <v>#N/A</v>
      </c>
    </row>
    <row r="29" spans="1:109" s="40" customFormat="1" x14ac:dyDescent="0.25">
      <c r="A29" s="208">
        <f t="shared" si="12"/>
        <v>26</v>
      </c>
      <c r="B29" s="200">
        <f>IF(B28+1&lt;='Données projet'!$E$11,B28+1,1)</f>
        <v>1</v>
      </c>
      <c r="C29" s="182" t="e">
        <f>VLOOKUP(B29,'Données projet'!$A$36:$I$56,2,0)</f>
        <v>#N/A</v>
      </c>
      <c r="D29" s="182" t="e">
        <f>VLOOKUP(B29,'Données projet'!$A$36:$I$56,9,0)</f>
        <v>#N/A</v>
      </c>
      <c r="E29" s="182">
        <f t="array" ref="E29">INDEX(D:D,MIN(IF(ISNUMBER(D29:D225),ROW(D29:D225),"")))</f>
        <v>14.47</v>
      </c>
      <c r="F29" s="186">
        <f>IF(B29&lt;'Données projet'!$A$37,$C$205^B29,IF(B29='Données projet'!$A$37,'Données projet'!$B$37,F28+E29-L28))</f>
        <v>1.9342362139770111</v>
      </c>
      <c r="G29" s="186">
        <f>F29*VLOOKUP('Données projet'!$B$11,Paramètres!$A$1:$J$25,3,0)*VLOOKUP('Données projet'!$B$11,Paramètres!$A$1:$J$25,5,0)</f>
        <v>1.4181819920879444</v>
      </c>
      <c r="H29" s="186">
        <f t="shared" si="13"/>
        <v>0.62751257090880364</v>
      </c>
      <c r="I29" s="187">
        <f t="shared" si="0"/>
        <v>3.5629180305526691</v>
      </c>
      <c r="J29" s="188">
        <f ca="1">AVERAGE(OFFSET($I$3,'Données projet'!$C$7,0,30,1))</f>
        <v>281.50422421872497</v>
      </c>
      <c r="K29" s="193">
        <f>IF(ISNA(VLOOKUP(B29,'Données projet'!$A$36:$I$56,3,0)),0,VLOOKUP(B29,'Données projet'!$A$36:$I$56,3,0))</f>
        <v>0</v>
      </c>
      <c r="L29" s="193">
        <f>IF(ISNA(VLOOKUP(B29,'Données projet'!$A$36:$I$56,4,0)),0,VLOOKUP(B29,'Données projet'!$A$36:$I$56,4,0))</f>
        <v>0</v>
      </c>
      <c r="M29" s="194">
        <f>IF(ISNA(VLOOKUP(B29,'Données projet'!$A$36:$I$56,5,0)),0%,VLOOKUP(B29,'Données projet'!$A$36:$I$56,5,0)*VLOOKUP('Données projet'!$B$11,Paramètres!$A$1:$J$25,7,0))</f>
        <v>0</v>
      </c>
      <c r="N29" s="194">
        <f>IF(ISNA(VLOOKUP(B29,'Données projet'!$A$36:$I$56,6,0)),0%,VLOOKUP(B29,'Données projet'!$A$36:$I$56,6,0)*VLOOKUP('Données projet'!$B$11,Paramètres!$A$1:$J$25,7,0))</f>
        <v>0</v>
      </c>
      <c r="O29" s="194">
        <f>IF(ISNA(VLOOKUP(B29,'Données projet'!$A$36:$I$56,7,0)),0%,VLOOKUP(B29,'Données projet'!$A$36:$I$56,7,0))</f>
        <v>0</v>
      </c>
      <c r="P29" s="196">
        <f>EXP(-LN(2)/35)*P28+(1-EXP(-LN(2)/35))/(LN(2)/35)*L29*M29*VLOOKUP('Données projet'!$B$11,Paramètres!$A$1:$J$25,3,0)*0.475*44/12</f>
        <v>0</v>
      </c>
      <c r="Q29" s="196">
        <f>EXP(-LN(2)/5)*Q28+(1-EXP(-LN(2)/5))/(LN(2)/5)*Calculateur!L29*Calculateur!N29*VLOOKUP('Données projet'!$B$11,Paramètres!$A$1:$J$25,3,0)*0.475*44/12</f>
        <v>0</v>
      </c>
      <c r="R29" s="196">
        <f>EXP(-LN(2)/2)*R28+(1-EXP(-LN(2)/2))/(LN(2)/2)*L29*O29*VLOOKUP('Données projet'!$B$11,Paramètres!$A$1:$J$25,3,0)*0.475*44/12</f>
        <v>0</v>
      </c>
      <c r="S29" s="197">
        <f t="shared" si="1"/>
        <v>0</v>
      </c>
      <c r="T29" s="50">
        <f>IF(T28+1&lt;='Données projet'!$E$12,T28+1,1)</f>
        <v>26</v>
      </c>
      <c r="U29" s="45" t="e">
        <f>VLOOKUP(T29,'Données projet'!$A$62:$I$82,2,0)</f>
        <v>#N/A</v>
      </c>
      <c r="V29" s="45" t="e">
        <f>VLOOKUP(T29,'Données projet'!$A$62:$I$82,9,0)</f>
        <v>#N/A</v>
      </c>
      <c r="W29" s="45">
        <f t="array" ref="W29">INDEX(V:V,MIN(IF(ISNUMBER(V29:V225),ROW(V29:V225),"")))</f>
        <v>2.384999999999998</v>
      </c>
      <c r="X29" s="46">
        <f>IF(T29&lt;'Données projet'!$A$63,$U$205^T29,IF(T29='Données projet'!$A$63,'Données projet'!$B$63,X28+W29-AD28))</f>
        <v>186.755</v>
      </c>
      <c r="Y29" s="46">
        <f>X29*VLOOKUP('Données projet'!$B$11,Paramètres!$A$1:$J$25,3,0)*VLOOKUP('Données projet'!$B$11,Paramètres!$A$1:$J$25,5,0)</f>
        <v>136.928766</v>
      </c>
      <c r="Z29" s="46">
        <f t="shared" si="14"/>
        <v>35.592523198122755</v>
      </c>
      <c r="AA29" s="52">
        <f t="shared" si="2"/>
        <v>300.47457868673047</v>
      </c>
      <c r="AB29" s="149">
        <f ca="1">AVERAGE(OFFSET($AA$3,'Données projet'!$C$7,0,30,1))</f>
        <v>367.84920904283939</v>
      </c>
      <c r="AC29" s="48">
        <f>IF(ISNA(VLOOKUP(T29,'Données projet'!$A$62:$I$82,3,0)),0,VLOOKUP(T29,'Données projet'!$A$62:$I$82,3,0))</f>
        <v>0</v>
      </c>
      <c r="AD29" s="48">
        <f>IF(ISNA(VLOOKUP(T29,'Données projet'!$A$62:$I$82,4,0)),0,VLOOKUP(T29,'Données projet'!$A$62:$I$82,4,0))</f>
        <v>0</v>
      </c>
      <c r="AE29" s="49">
        <f>IF(ISNA(VLOOKUP(T29,'Données projet'!$A$62:$I$82,5,0)),0%,VLOOKUP(T29,'Données projet'!$A$62:$I$82,5,0)*VLOOKUP('Données projet'!$B$11,Paramètres!$A$1:$J$25,7,0))</f>
        <v>0</v>
      </c>
      <c r="AF29" s="49">
        <f>IF(ISNA(VLOOKUP(T29,'Données projet'!$A$62:$I$82,6,0)),0%,VLOOKUP(T29,'Données projet'!$A$62:$I$82,6,0)*VLOOKUP('Données projet'!$B$11,Paramètres!$A$1:$J$25,7,0))</f>
        <v>0</v>
      </c>
      <c r="AG29" s="49">
        <f>IF(ISNA(VLOOKUP(T29,'Données projet'!$A$62:$I$82,7,0)),0%,VLOOKUP(T29,'Données projet'!$A$62:$I$82,7,0))</f>
        <v>0</v>
      </c>
      <c r="AH29" s="53">
        <f>EXP(-LN(2)/35)*AH28+(1-EXP(-LN(2)/35))/(LN(2)/35)*AD29*AE29*VLOOKUP('Données projet'!$B$11,Paramètres!$A$1:$J$25,3,0)*0.475*44/12</f>
        <v>0</v>
      </c>
      <c r="AI29" s="53">
        <f>EXP(-LN(2)/5)*AI28+(1-EXP(-LN(2)/5))/(LN(2)/5)*Calculateur!AD29*Calculateur!AF29*VLOOKUP('Données projet'!$B$11,Paramètres!$A$1:$J$25,3,0)*0.475*44/12</f>
        <v>0</v>
      </c>
      <c r="AJ29" s="53">
        <f>EXP(-LN(2)/2)*AJ28+(1-EXP(-LN(2)/2))/(LN(2)/2)*AD29*AG29*VLOOKUP('Données projet'!$B$11,Paramètres!$A$1:$J$25,3,0)*0.475*44/12</f>
        <v>0</v>
      </c>
      <c r="AK29" s="53">
        <f t="shared" si="3"/>
        <v>0</v>
      </c>
      <c r="AL29" s="203">
        <f>IF(AL28+1&lt;='Données projet'!$E$13,AL28+1,1)</f>
        <v>1</v>
      </c>
      <c r="AM29" s="182" t="e">
        <f>VLOOKUP(B29,'Données projet'!$A$88:$I$108,2,0)</f>
        <v>#N/A</v>
      </c>
      <c r="AN29" s="182" t="e">
        <f>VLOOKUP(B29,'Données projet'!$A$88:$I$108,9,0)</f>
        <v>#N/A</v>
      </c>
      <c r="AO29" s="182">
        <f t="array" ref="AO29">INDEX(AN:AN,MIN(IF(ISNUMBER(AN29:AN225),ROW(AN29:AN225),"")))</f>
        <v>0</v>
      </c>
      <c r="AP29" s="182">
        <f>IF(B29&lt;'Données projet'!$A$89,$AM$205^B29,IF(B29='Données projet'!$A$89,'Données projet'!$B$89,AP28+AO29-AV28))</f>
        <v>0</v>
      </c>
      <c r="AQ29" s="186" t="e">
        <f>AP29*VLOOKUP('Données projet'!$B$13,Paramètres!$A$1:$J$25,3,0)*VLOOKUP('Données projet'!$B$13,Paramètres!$A$1:$J$25,5,0)</f>
        <v>#N/A</v>
      </c>
      <c r="AR29" s="186" t="e">
        <f t="shared" si="15"/>
        <v>#N/A</v>
      </c>
      <c r="AS29" s="187" t="e">
        <f t="shared" si="4"/>
        <v>#N/A</v>
      </c>
      <c r="AT29" s="185" t="e">
        <f ca="1">AVERAGE(OFFSET($AS$3,'Données projet'!$C$7,0,30,1))</f>
        <v>#N/A</v>
      </c>
      <c r="AU29" s="193">
        <f>IF(ISNA(VLOOKUP(B29,'Données projet'!$A$88:$I$108,3,0)),0,VLOOKUP(B29,'Données projet'!$A$88:$I$108,3,0))</f>
        <v>0</v>
      </c>
      <c r="AV29" s="193">
        <f>IF(ISNA(VLOOKUP(B29,'Données projet'!$A$88:$I$108,4,0)),0,VLOOKUP(B29,'Données projet'!$A$88:$I$108,4,0))</f>
        <v>0</v>
      </c>
      <c r="AW29" s="194">
        <f>IF(ISNA(VLOOKUP(B29,'Données projet'!$A$88:$I$108,5,0)),0%,VLOOKUP(B29,'Données projet'!$A$88:$I$108,5,0)*VLOOKUP('Données projet'!$B$13,Paramètres!$A$1:$J$25,7,0))</f>
        <v>0</v>
      </c>
      <c r="AX29" s="194">
        <f>IF(ISNA(VLOOKUP(B29,'Données projet'!$A$88:$I$108,6,0)),0%,VLOOKUP(B29,'Données projet'!$A$88:$I$108,6,0)*VLOOKUP('Données projet'!$B$13,Paramètres!$A$1:$J$25,7,0))</f>
        <v>0</v>
      </c>
      <c r="AY29" s="194">
        <f>IF(ISNA(VLOOKUP(B29,'Données projet'!$A$88:$I$108,7,0)),0%,VLOOKUP(B29,'Données projet'!$A$88:$I$108,7,0))</f>
        <v>0</v>
      </c>
      <c r="AZ29" s="196">
        <f>EXP(-LN(2)/35)*AZ28+(1-EXP(-LN(2)/35))/(LN(2)/35)*AV29*AW29*VLOOKUP('Données projet'!$B$11,Paramètres!$A$1:$J$25,3,0)*0.475*44/12</f>
        <v>0</v>
      </c>
      <c r="BA29" s="196">
        <f>EXP(-LN(2)/5)*BA28+(1-EXP(-LN(2)/5))/(LN(2)/5)*Calculateur!AV29*Calculateur!AX29*VLOOKUP('Données projet'!$B$11,Paramètres!$A$1:$J$25,3,0)*0.475*44/12</f>
        <v>0</v>
      </c>
      <c r="BB29" s="196">
        <f>EXP(-LN(2)/2)*BB28+(1-EXP(-LN(2)/2))/(LN(2)/2)*AV29*AY29*VLOOKUP('Données projet'!$B$11,Paramètres!$A$1:$J$25,3,0)*0.475*44/12</f>
        <v>0</v>
      </c>
      <c r="BC29" s="197">
        <f t="shared" si="5"/>
        <v>0</v>
      </c>
      <c r="BD29" s="50">
        <f>IF(BD28+1&lt;='Données projet'!$E$16,BD28+1,1)</f>
        <v>1</v>
      </c>
      <c r="BE29" s="45" t="e">
        <f>VLOOKUP(BD29,'Données projet'!$A$114:$I$134,2,0)</f>
        <v>#N/A</v>
      </c>
      <c r="BF29" s="45" t="e">
        <f>VLOOKUP(BD29,'Données projet'!$A$114:$I$134,9,0)</f>
        <v>#N/A</v>
      </c>
      <c r="BG29" s="45">
        <f t="array" ref="BG29">INDEX(BF:BF,MIN(IF(ISNUMBER(BF29:BF225),ROW(BF29:BF225),"")))</f>
        <v>0</v>
      </c>
      <c r="BH29" s="45">
        <f>IF(BD29&lt;'Données projet'!$A$115,$BE$205^BD29,IF(BD29='Données projet'!$A$115,'Données projet'!$B$115,BH28+BG29-BN28))</f>
        <v>0</v>
      </c>
      <c r="BI29" s="50" t="e">
        <f>BH29*VLOOKUP('Données projet'!$B$13,Paramètres!$A$1:$J$25,3,0)*VLOOKUP('Données projet'!$B$13,Paramètres!$A$1:$J$25,5,0)</f>
        <v>#N/A</v>
      </c>
      <c r="BJ29" s="46" t="e">
        <f t="shared" si="16"/>
        <v>#N/A</v>
      </c>
      <c r="BK29" s="52" t="e">
        <f t="shared" si="6"/>
        <v>#N/A</v>
      </c>
      <c r="BL29" s="149" t="e">
        <f ca="1">AVERAGE(OFFSET($BK$3,'Données projet'!$C$7,0,30,1))</f>
        <v>#N/A</v>
      </c>
      <c r="BM29" s="48">
        <f>IF(ISNA(VLOOKUP(BD29,'Données projet'!$A$114:$I$134,3,0)),0,VLOOKUP(BD29,'Données projet'!$A$114:$I$134,3,0))</f>
        <v>0</v>
      </c>
      <c r="BN29" s="48">
        <f>IF(ISNA(VLOOKUP(BD29,'Données projet'!$A$114:$I$134,4,0)),0,VLOOKUP(BD29,'Données projet'!$A$114:$I$134,4,0))</f>
        <v>0</v>
      </c>
      <c r="BO29" s="49">
        <f>IF(ISNA(VLOOKUP(BD29,'Données projet'!$A$114:$I$134,5,0)),0%,VLOOKUP(BD29,'Données projet'!$A$114:$I$134,5,0)*VLOOKUP('Données projet'!$B$13,Paramètres!$A$1:$J$25,7,0))</f>
        <v>0</v>
      </c>
      <c r="BP29" s="49">
        <f>IF(ISNA(VLOOKUP(BD29,'Données projet'!$A$114:$I$134,6,0)),0%,VLOOKUP(BD29,'Données projet'!$A$114:$I$134,6,0)*VLOOKUP('Données projet'!$B$13,Paramètres!$A$1:$J$25,7,0))</f>
        <v>0</v>
      </c>
      <c r="BQ29" s="49">
        <f>IF(ISNA(VLOOKUP(BD29,'Données projet'!$A$114:$I$134,7,0)),0%,VLOOKUP(BD29,'Données projet'!$A$114:$I$134,7,0))</f>
        <v>0</v>
      </c>
      <c r="BR29" s="53" t="e">
        <f>EXP(-LN(2)/35)*BR28+(1-EXP(-LN(2)/35))/(LN(2)/35)*BN29*BO29*VLOOKUP('Données projet'!$B$13,Paramètres!$A$1:$J$25,3,0)*0.475*44/12</f>
        <v>#N/A</v>
      </c>
      <c r="BS29" s="53" t="e">
        <f>EXP(-LN(2)/5)*BS28+(1-EXP(-LN(2)/5))/(LN(2)/5)*Calculateur!BN29*Calculateur!BP29*VLOOKUP('Données projet'!$B$13,Paramètres!$A$1:$J$25,3,0)*0.475*44/12</f>
        <v>#N/A</v>
      </c>
      <c r="BT29" s="53" t="e">
        <f>EXP(-LN(2)/2)*BT28+(1-EXP(-LN(2)/2))/(LN(2)/2)*BN29*BQ29*VLOOKUP('Données projet'!$B$13,Paramètres!$A$1:$J$25,3,0)*0.475*44/12</f>
        <v>#N/A</v>
      </c>
      <c r="BU29" s="54" t="e">
        <f t="shared" si="7"/>
        <v>#N/A</v>
      </c>
      <c r="BV29" s="203">
        <f>IF(BV28+1&lt;='Données projet'!$E$15,BV28+1,1)</f>
        <v>1</v>
      </c>
      <c r="BW29" s="182" t="e">
        <f>VLOOKUP(B29,'Données projet'!$A$140:$I$167,2,0)</f>
        <v>#N/A</v>
      </c>
      <c r="BX29" s="182" t="e">
        <f>VLOOKUP(B29,'Données projet'!$A$140:$I$167,9,0)</f>
        <v>#N/A</v>
      </c>
      <c r="BY29" s="182">
        <f t="array" ref="BY29">INDEX(BX:BX,MIN(IF(ISNUMBER(BX29:BX225),ROW(BX29:BX225),"")))</f>
        <v>0</v>
      </c>
      <c r="BZ29" s="182">
        <f>IF(B29&lt;'Données projet'!$A$141,$BW$205^B29,IF(B29='Données projet'!$A$141,'Données projet'!$B$141,BZ28+BY29-CF28))</f>
        <v>0</v>
      </c>
      <c r="CA29" s="183" t="e">
        <f>BZ29*VLOOKUP('Données projet'!$B$15,Paramètres!$A$1:$J$25,3,0)*VLOOKUP('Données projet'!$B$15,Paramètres!$A$1:$J$25,5,0)</f>
        <v>#N/A</v>
      </c>
      <c r="CB29" s="186" t="e">
        <f t="shared" si="17"/>
        <v>#N/A</v>
      </c>
      <c r="CC29" s="187" t="e">
        <f t="shared" si="8"/>
        <v>#N/A</v>
      </c>
      <c r="CD29" s="185" t="e">
        <f ca="1">AVERAGE(OFFSET($CC$3,'Données projet'!$C$7,0,30,1))</f>
        <v>#N/A</v>
      </c>
      <c r="CE29" s="193">
        <f>IF(ISNA(VLOOKUP(B29,'Données projet'!$A$140:$I$167,3,0)),0,VLOOKUP(B29,'Données projet'!$A$140:$I$167,3,0))</f>
        <v>0</v>
      </c>
      <c r="CF29" s="193">
        <f>IF(ISNA(VLOOKUP(B29,'Données projet'!$A$140:$I$167,4,0)),0,VLOOKUP(B29,'Données projet'!$A$140:$I$167,4,0))</f>
        <v>0</v>
      </c>
      <c r="CG29" s="194">
        <f>IF(ISNA(VLOOKUP(B29,'Données projet'!$A$140:$I$167,5,0)),0%,VLOOKUP(B29,'Données projet'!$A$140:$I$167,5,0)*VLOOKUP('Données projet'!$B$15,Paramètres!$A$1:$J$25,7,0))</f>
        <v>0</v>
      </c>
      <c r="CH29" s="194">
        <f>IF(ISNA(VLOOKUP(B29,'Données projet'!$A$140:$I$167,6,0)),0%,VLOOKUP(B29,'Données projet'!$A$140:$I$167,6,0)*VLOOKUP('Données projet'!$B$15,Paramètres!$A$1:$J$25,7,0))</f>
        <v>0</v>
      </c>
      <c r="CI29" s="194">
        <f>IF(ISNA(VLOOKUP(B29,'Données projet'!$A$140:$I$167,7,0)),0%,VLOOKUP(B29,'Données projet'!$A$140:$I$167,7,0))</f>
        <v>0</v>
      </c>
      <c r="CJ29" s="196">
        <f>EXP(-LN(2)/35)*CJ28+(1-EXP(-LN(2)/35))/(LN(2)/35)*CF29*CG29*VLOOKUP('Données projet'!$B$11,Paramètres!$A$1:$J$25,3,0)*0.475*44/12</f>
        <v>0</v>
      </c>
      <c r="CK29" s="196">
        <f>EXP(-LN(2)/5)*CK28+(1-EXP(-LN(2)/5))/(LN(2)/5)*Calculateur!CF29*Calculateur!CH29*VLOOKUP('Données projet'!$B$11,Paramètres!$A$1:$J$25,3,0)*0.475*44/12</f>
        <v>0</v>
      </c>
      <c r="CL29" s="196">
        <f>EXP(-LN(2)/2)*CL28+(1-EXP(-LN(2)/2))/(LN(2)/2)*CF29*CI29*VLOOKUP('Données projet'!$B$11,Paramètres!$A$1:$J$25,3,0)*0.475*44/12</f>
        <v>0</v>
      </c>
      <c r="CM29" s="197">
        <f t="shared" si="9"/>
        <v>0</v>
      </c>
      <c r="CN29" s="50">
        <f>IF(CN28+1&lt;='Données projet'!$E$16,CN28+1,1)</f>
        <v>1</v>
      </c>
      <c r="CO29" s="45" t="e">
        <f>VLOOKUP(CN29,'Données projet'!$A$173:$I$193,2,0)</f>
        <v>#N/A</v>
      </c>
      <c r="CP29" s="45" t="e">
        <f>VLOOKUP(CN29,'Données projet'!$A$173:$I$193,9,0)</f>
        <v>#N/A</v>
      </c>
      <c r="CQ29" s="45">
        <f t="array" ref="CQ29">INDEX(CP:CP,MIN(IF(ISNUMBER(CP29:CP225),ROW(CP29:CP225),"")))</f>
        <v>0</v>
      </c>
      <c r="CR29" s="45">
        <f>IF(CN29&lt;'Données projet'!$A$174,$CO$205^B29,IF(CN29='Données projet'!$A$174,'Données projet'!$B$174,CR28+CQ29-CX28))</f>
        <v>0</v>
      </c>
      <c r="CS29" s="50" t="e">
        <f>CR29*VLOOKUP('Données projet'!$B$15,Paramètres!$A$1:$J$25,3,0)*VLOOKUP('Données projet'!$B$15,Paramètres!$A$1:$J$25,5,0)</f>
        <v>#N/A</v>
      </c>
      <c r="CT29" s="46" t="e">
        <f t="shared" si="18"/>
        <v>#N/A</v>
      </c>
      <c r="CU29" s="52" t="e">
        <f t="shared" si="10"/>
        <v>#N/A</v>
      </c>
      <c r="CV29" s="149" t="e">
        <f ca="1">AVERAGE(OFFSET($CU$3,'Données projet'!$C$7,0,30,1))</f>
        <v>#N/A</v>
      </c>
      <c r="CW29" s="48">
        <f>IF(ISNA(VLOOKUP(CN29,'Données projet'!$A$173:$I$193,3,0)),0,VLOOKUP(CN29,'Données projet'!$A$173:$I$193,3,0))</f>
        <v>0</v>
      </c>
      <c r="CX29" s="48">
        <f>IF(ISNA(VLOOKUP(CN29,'Données projet'!$A$173:$I$193,4,0)),0,VLOOKUP(CN29,'Données projet'!$A$173:$I$193,4,0))</f>
        <v>0</v>
      </c>
      <c r="CY29" s="49">
        <f>IF(ISNA(VLOOKUP(CN29,'Données projet'!$A$173:$I$193,5,0)),0%,VLOOKUP(CN29,'Données projet'!$A$173:$I$193,5,0)*VLOOKUP('Données projet'!$B$15,Paramètres!$A$1:$J$25,7,0))</f>
        <v>0</v>
      </c>
      <c r="CZ29" s="49">
        <f>IF(ISNA(VLOOKUP(CN29,'Données projet'!$A$173:$I$193,6,0)),0%,VLOOKUP(CN29,'Données projet'!$A$173:$I$193,6,0)*VLOOKUP('Données projet'!$B$15,Paramètres!$A$1:$J$25,7,0))</f>
        <v>0</v>
      </c>
      <c r="DA29" s="49">
        <f>IF(ISNA(VLOOKUP(CN29,'Données projet'!$A$173:$I$193,7,0)),0%,VLOOKUP(CN29,'Données projet'!$A$173:$I$193,7,0))</f>
        <v>0</v>
      </c>
      <c r="DB29" s="53" t="e">
        <f>EXP(-LN(2)/35)*DB28+(1-EXP(-LN(2)/35))/(LN(2)/35)*CX29*CY29*VLOOKUP('Données projet'!$B$15,Paramètres!$A$1:$J$25,3,0)*0.475*44/12</f>
        <v>#N/A</v>
      </c>
      <c r="DC29" s="53" t="e">
        <f>EXP(-LN(2)/5)*DC28+(1-EXP(-LN(2)/5))/(LN(2)/5)*Calculateur!CX29*Calculateur!CZ29*VLOOKUP('Données projet'!$B$15,Paramètres!$A$1:$J$25,3,0)*0.475*44/12</f>
        <v>#N/A</v>
      </c>
      <c r="DD29" s="53" t="e">
        <f>EXP(-LN(2)/2)*DD28+(1-EXP(-LN(2)/2))/(LN(2)/2)*CX29*DA29*VLOOKUP('Données projet'!$B$15,Paramètres!$A$1:$J$25,3,0)*0.475*44/12</f>
        <v>#N/A</v>
      </c>
      <c r="DE29" s="54" t="e">
        <f t="shared" si="11"/>
        <v>#N/A</v>
      </c>
    </row>
    <row r="30" spans="1:109" s="40" customFormat="1" x14ac:dyDescent="0.25">
      <c r="A30" s="208">
        <f t="shared" si="12"/>
        <v>27</v>
      </c>
      <c r="B30" s="200">
        <f>IF(B29+1&lt;='Données projet'!$E$11,B29+1,1)</f>
        <v>2</v>
      </c>
      <c r="C30" s="182" t="e">
        <f>VLOOKUP(B30,'Données projet'!$A$36:$I$56,2,0)</f>
        <v>#N/A</v>
      </c>
      <c r="D30" s="182" t="e">
        <f>VLOOKUP(B30,'Données projet'!$A$36:$I$56,9,0)</f>
        <v>#N/A</v>
      </c>
      <c r="E30" s="182">
        <f t="array" ref="E30">INDEX(D:D,MIN(IF(ISNUMBER(D30:D226),ROW(D30:D226),"")))</f>
        <v>14.47</v>
      </c>
      <c r="F30" s="186">
        <f>IF(B30&lt;'Données projet'!$A$37,$C$205^B30,IF(B30='Données projet'!$A$37,'Données projet'!$B$37,F29+E30-L29))</f>
        <v>3.7412697314601218</v>
      </c>
      <c r="G30" s="186">
        <f>F30*VLOOKUP('Données projet'!$B$11,Paramètres!$A$1:$J$25,3,0)*VLOOKUP('Données projet'!$B$11,Paramètres!$A$1:$J$25,5,0)</f>
        <v>2.7430989671065613</v>
      </c>
      <c r="H30" s="186">
        <f t="shared" si="13"/>
        <v>1.1240412095378698</v>
      </c>
      <c r="I30" s="187">
        <f t="shared" si="0"/>
        <v>6.7352691409890504</v>
      </c>
      <c r="J30" s="188">
        <f ca="1">AVERAGE(OFFSET($I$3,'Données projet'!$C$7,0,30,1))</f>
        <v>281.50422421872497</v>
      </c>
      <c r="K30" s="193">
        <f>IF(ISNA(VLOOKUP(B30,'Données projet'!$A$36:$I$56,3,0)),0,VLOOKUP(B30,'Données projet'!$A$36:$I$56,3,0))</f>
        <v>0</v>
      </c>
      <c r="L30" s="193">
        <f>IF(ISNA(VLOOKUP(B30,'Données projet'!$A$36:$I$56,4,0)),0,VLOOKUP(B30,'Données projet'!$A$36:$I$56,4,0))</f>
        <v>0</v>
      </c>
      <c r="M30" s="194">
        <f>IF(ISNA(VLOOKUP(B30,'Données projet'!$A$36:$I$56,5,0)),0%,VLOOKUP(B30,'Données projet'!$A$36:$I$56,5,0)*VLOOKUP('Données projet'!$B$11,Paramètres!$A$1:$J$25,7,0))</f>
        <v>0</v>
      </c>
      <c r="N30" s="194">
        <f>IF(ISNA(VLOOKUP(B30,'Données projet'!$A$36:$I$56,6,0)),0%,VLOOKUP(B30,'Données projet'!$A$36:$I$56,6,0)*VLOOKUP('Données projet'!$B$11,Paramètres!$A$1:$J$25,7,0))</f>
        <v>0</v>
      </c>
      <c r="O30" s="194">
        <f>IF(ISNA(VLOOKUP(B30,'Données projet'!$A$36:$I$56,7,0)),0%,VLOOKUP(B30,'Données projet'!$A$36:$I$56,7,0))</f>
        <v>0</v>
      </c>
      <c r="P30" s="196">
        <f>EXP(-LN(2)/35)*P29+(1-EXP(-LN(2)/35))/(LN(2)/35)*L30*M30*VLOOKUP('Données projet'!$B$11,Paramètres!$A$1:$J$25,3,0)*0.475*44/12</f>
        <v>0</v>
      </c>
      <c r="Q30" s="196">
        <f>EXP(-LN(2)/5)*Q29+(1-EXP(-LN(2)/5))/(LN(2)/5)*Calculateur!L30*Calculateur!N30*VLOOKUP('Données projet'!$B$11,Paramètres!$A$1:$J$25,3,0)*0.475*44/12</f>
        <v>0</v>
      </c>
      <c r="R30" s="196">
        <f>EXP(-LN(2)/2)*R29+(1-EXP(-LN(2)/2))/(LN(2)/2)*L30*O30*VLOOKUP('Données projet'!$B$11,Paramètres!$A$1:$J$25,3,0)*0.475*44/12</f>
        <v>0</v>
      </c>
      <c r="S30" s="197">
        <f t="shared" si="1"/>
        <v>0</v>
      </c>
      <c r="T30" s="50">
        <f>IF(T29+1&lt;='Données projet'!$E$12,T29+1,1)</f>
        <v>27</v>
      </c>
      <c r="U30" s="45" t="e">
        <f>VLOOKUP(T30,'Données projet'!$A$62:$I$82,2,0)</f>
        <v>#N/A</v>
      </c>
      <c r="V30" s="45" t="e">
        <f>VLOOKUP(T30,'Données projet'!$A$62:$I$82,9,0)</f>
        <v>#N/A</v>
      </c>
      <c r="W30" s="45">
        <f t="array" ref="W30">INDEX(V:V,MIN(IF(ISNUMBER(V30:V226),ROW(V30:V226),"")))</f>
        <v>2.384999999999998</v>
      </c>
      <c r="X30" s="46">
        <f>IF(T30&lt;'Données projet'!$A$63,$U$205^T30,IF(T30='Données projet'!$A$63,'Données projet'!$B$63,X29+W30-AD29))</f>
        <v>189.14</v>
      </c>
      <c r="Y30" s="46">
        <f>X30*VLOOKUP('Données projet'!$B$11,Paramètres!$A$1:$J$25,3,0)*VLOOKUP('Données projet'!$B$11,Paramètres!$A$1:$J$25,5,0)</f>
        <v>138.677448</v>
      </c>
      <c r="Z30" s="46">
        <f t="shared" si="14"/>
        <v>35.993860236653816</v>
      </c>
      <c r="AA30" s="52">
        <f t="shared" si="2"/>
        <v>304.21919517883873</v>
      </c>
      <c r="AB30" s="149">
        <f ca="1">AVERAGE(OFFSET($AA$3,'Données projet'!$C$7,0,30,1))</f>
        <v>367.84920904283939</v>
      </c>
      <c r="AC30" s="48">
        <f>IF(ISNA(VLOOKUP(T30,'Données projet'!$A$62:$I$82,3,0)),0,VLOOKUP(T30,'Données projet'!$A$62:$I$82,3,0))</f>
        <v>0</v>
      </c>
      <c r="AD30" s="48">
        <f>IF(ISNA(VLOOKUP(T30,'Données projet'!$A$62:$I$82,4,0)),0,VLOOKUP(T30,'Données projet'!$A$62:$I$82,4,0))</f>
        <v>0</v>
      </c>
      <c r="AE30" s="49">
        <f>IF(ISNA(VLOOKUP(T30,'Données projet'!$A$62:$I$82,5,0)),0%,VLOOKUP(T30,'Données projet'!$A$62:$I$82,5,0)*VLOOKUP('Données projet'!$B$11,Paramètres!$A$1:$J$25,7,0))</f>
        <v>0</v>
      </c>
      <c r="AF30" s="49">
        <f>IF(ISNA(VLOOKUP(T30,'Données projet'!$A$62:$I$82,6,0)),0%,VLOOKUP(T30,'Données projet'!$A$62:$I$82,6,0)*VLOOKUP('Données projet'!$B$11,Paramètres!$A$1:$J$25,7,0))</f>
        <v>0</v>
      </c>
      <c r="AG30" s="49">
        <f>IF(ISNA(VLOOKUP(T30,'Données projet'!$A$62:$I$82,7,0)),0%,VLOOKUP(T30,'Données projet'!$A$62:$I$82,7,0))</f>
        <v>0</v>
      </c>
      <c r="AH30" s="53">
        <f>EXP(-LN(2)/35)*AH29+(1-EXP(-LN(2)/35))/(LN(2)/35)*AD30*AE30*VLOOKUP('Données projet'!$B$11,Paramètres!$A$1:$J$25,3,0)*0.475*44/12</f>
        <v>0</v>
      </c>
      <c r="AI30" s="53">
        <f>EXP(-LN(2)/5)*AI29+(1-EXP(-LN(2)/5))/(LN(2)/5)*Calculateur!AD30*Calculateur!AF30*VLOOKUP('Données projet'!$B$11,Paramètres!$A$1:$J$25,3,0)*0.475*44/12</f>
        <v>0</v>
      </c>
      <c r="AJ30" s="53">
        <f>EXP(-LN(2)/2)*AJ29+(1-EXP(-LN(2)/2))/(LN(2)/2)*AD30*AG30*VLOOKUP('Données projet'!$B$11,Paramètres!$A$1:$J$25,3,0)*0.475*44/12</f>
        <v>0</v>
      </c>
      <c r="AK30" s="53">
        <f t="shared" si="3"/>
        <v>0</v>
      </c>
      <c r="AL30" s="203">
        <f>IF(AL29+1&lt;='Données projet'!$E$13,AL29+1,1)</f>
        <v>1</v>
      </c>
      <c r="AM30" s="182" t="e">
        <f>VLOOKUP(B30,'Données projet'!$A$88:$I$108,2,0)</f>
        <v>#N/A</v>
      </c>
      <c r="AN30" s="182" t="e">
        <f>VLOOKUP(B30,'Données projet'!$A$88:$I$108,9,0)</f>
        <v>#N/A</v>
      </c>
      <c r="AO30" s="182">
        <f t="array" ref="AO30">INDEX(AN:AN,MIN(IF(ISNUMBER(AN30:AN226),ROW(AN30:AN226),"")))</f>
        <v>0</v>
      </c>
      <c r="AP30" s="182">
        <f>IF(B30&lt;'Données projet'!$A$89,$AM$205^B30,IF(B30='Données projet'!$A$89,'Données projet'!$B$89,AP29+AO30-AV29))</f>
        <v>0</v>
      </c>
      <c r="AQ30" s="186" t="e">
        <f>AP30*VLOOKUP('Données projet'!$B$13,Paramètres!$A$1:$J$25,3,0)*VLOOKUP('Données projet'!$B$13,Paramètres!$A$1:$J$25,5,0)</f>
        <v>#N/A</v>
      </c>
      <c r="AR30" s="186" t="e">
        <f t="shared" si="15"/>
        <v>#N/A</v>
      </c>
      <c r="AS30" s="187" t="e">
        <f t="shared" si="4"/>
        <v>#N/A</v>
      </c>
      <c r="AT30" s="185" t="e">
        <f ca="1">AVERAGE(OFFSET($AS$3,'Données projet'!$C$7,0,30,1))</f>
        <v>#N/A</v>
      </c>
      <c r="AU30" s="193">
        <f>IF(ISNA(VLOOKUP(B30,'Données projet'!$A$88:$I$108,3,0)),0,VLOOKUP(B30,'Données projet'!$A$88:$I$108,3,0))</f>
        <v>0</v>
      </c>
      <c r="AV30" s="193">
        <f>IF(ISNA(VLOOKUP(B30,'Données projet'!$A$88:$I$108,4,0)),0,VLOOKUP(B30,'Données projet'!$A$88:$I$108,4,0))</f>
        <v>0</v>
      </c>
      <c r="AW30" s="194">
        <f>IF(ISNA(VLOOKUP(B30,'Données projet'!$A$88:$I$108,5,0)),0%,VLOOKUP(B30,'Données projet'!$A$88:$I$108,5,0)*VLOOKUP('Données projet'!$B$13,Paramètres!$A$1:$J$25,7,0))</f>
        <v>0</v>
      </c>
      <c r="AX30" s="194">
        <f>IF(ISNA(VLOOKUP(B30,'Données projet'!$A$88:$I$108,6,0)),0%,VLOOKUP(B30,'Données projet'!$A$88:$I$108,6,0)*VLOOKUP('Données projet'!$B$13,Paramètres!$A$1:$J$25,7,0))</f>
        <v>0</v>
      </c>
      <c r="AY30" s="194">
        <f>IF(ISNA(VLOOKUP(B30,'Données projet'!$A$88:$I$108,7,0)),0%,VLOOKUP(B30,'Données projet'!$A$88:$I$108,7,0))</f>
        <v>0</v>
      </c>
      <c r="AZ30" s="196">
        <f>EXP(-LN(2)/35)*AZ29+(1-EXP(-LN(2)/35))/(LN(2)/35)*AV30*AW30*VLOOKUP('Données projet'!$B$11,Paramètres!$A$1:$J$25,3,0)*0.475*44/12</f>
        <v>0</v>
      </c>
      <c r="BA30" s="196">
        <f>EXP(-LN(2)/5)*BA29+(1-EXP(-LN(2)/5))/(LN(2)/5)*Calculateur!AV30*Calculateur!AX30*VLOOKUP('Données projet'!$B$11,Paramètres!$A$1:$J$25,3,0)*0.475*44/12</f>
        <v>0</v>
      </c>
      <c r="BB30" s="196">
        <f>EXP(-LN(2)/2)*BB29+(1-EXP(-LN(2)/2))/(LN(2)/2)*AV30*AY30*VLOOKUP('Données projet'!$B$11,Paramètres!$A$1:$J$25,3,0)*0.475*44/12</f>
        <v>0</v>
      </c>
      <c r="BC30" s="197">
        <f t="shared" si="5"/>
        <v>0</v>
      </c>
      <c r="BD30" s="50">
        <f>IF(BD29+1&lt;='Données projet'!$E$16,BD29+1,1)</f>
        <v>1</v>
      </c>
      <c r="BE30" s="45" t="e">
        <f>VLOOKUP(BD30,'Données projet'!$A$114:$I$134,2,0)</f>
        <v>#N/A</v>
      </c>
      <c r="BF30" s="45" t="e">
        <f>VLOOKUP(BD30,'Données projet'!$A$114:$I$134,9,0)</f>
        <v>#N/A</v>
      </c>
      <c r="BG30" s="45">
        <f t="array" ref="BG30">INDEX(BF:BF,MIN(IF(ISNUMBER(BF30:BF226),ROW(BF30:BF226),"")))</f>
        <v>0</v>
      </c>
      <c r="BH30" s="45">
        <f>IF(BD30&lt;'Données projet'!$A$115,$BE$205^BD30,IF(BD30='Données projet'!$A$115,'Données projet'!$B$115,BH29+BG30-BN29))</f>
        <v>0</v>
      </c>
      <c r="BI30" s="50" t="e">
        <f>BH30*VLOOKUP('Données projet'!$B$13,Paramètres!$A$1:$J$25,3,0)*VLOOKUP('Données projet'!$B$13,Paramètres!$A$1:$J$25,5,0)</f>
        <v>#N/A</v>
      </c>
      <c r="BJ30" s="46" t="e">
        <f t="shared" si="16"/>
        <v>#N/A</v>
      </c>
      <c r="BK30" s="52" t="e">
        <f t="shared" si="6"/>
        <v>#N/A</v>
      </c>
      <c r="BL30" s="149" t="e">
        <f ca="1">AVERAGE(OFFSET($BK$3,'Données projet'!$C$7,0,30,1))</f>
        <v>#N/A</v>
      </c>
      <c r="BM30" s="48">
        <f>IF(ISNA(VLOOKUP(BD30,'Données projet'!$A$114:$I$134,3,0)),0,VLOOKUP(BD30,'Données projet'!$A$114:$I$134,3,0))</f>
        <v>0</v>
      </c>
      <c r="BN30" s="48">
        <f>IF(ISNA(VLOOKUP(BD30,'Données projet'!$A$114:$I$134,4,0)),0,VLOOKUP(BD30,'Données projet'!$A$114:$I$134,4,0))</f>
        <v>0</v>
      </c>
      <c r="BO30" s="49">
        <f>IF(ISNA(VLOOKUP(BD30,'Données projet'!$A$114:$I$134,5,0)),0%,VLOOKUP(BD30,'Données projet'!$A$114:$I$134,5,0)*VLOOKUP('Données projet'!$B$13,Paramètres!$A$1:$J$25,7,0))</f>
        <v>0</v>
      </c>
      <c r="BP30" s="49">
        <f>IF(ISNA(VLOOKUP(BD30,'Données projet'!$A$114:$I$134,6,0)),0%,VLOOKUP(BD30,'Données projet'!$A$114:$I$134,6,0)*VLOOKUP('Données projet'!$B$13,Paramètres!$A$1:$J$25,7,0))</f>
        <v>0</v>
      </c>
      <c r="BQ30" s="49">
        <f>IF(ISNA(VLOOKUP(BD30,'Données projet'!$A$114:$I$134,7,0)),0%,VLOOKUP(BD30,'Données projet'!$A$114:$I$134,7,0))</f>
        <v>0</v>
      </c>
      <c r="BR30" s="53" t="e">
        <f>EXP(-LN(2)/35)*BR29+(1-EXP(-LN(2)/35))/(LN(2)/35)*BN30*BO30*VLOOKUP('Données projet'!$B$13,Paramètres!$A$1:$J$25,3,0)*0.475*44/12</f>
        <v>#N/A</v>
      </c>
      <c r="BS30" s="53" t="e">
        <f>EXP(-LN(2)/5)*BS29+(1-EXP(-LN(2)/5))/(LN(2)/5)*Calculateur!BN30*Calculateur!BP30*VLOOKUP('Données projet'!$B$13,Paramètres!$A$1:$J$25,3,0)*0.475*44/12</f>
        <v>#N/A</v>
      </c>
      <c r="BT30" s="53" t="e">
        <f>EXP(-LN(2)/2)*BT29+(1-EXP(-LN(2)/2))/(LN(2)/2)*BN30*BQ30*VLOOKUP('Données projet'!$B$13,Paramètres!$A$1:$J$25,3,0)*0.475*44/12</f>
        <v>#N/A</v>
      </c>
      <c r="BU30" s="54" t="e">
        <f t="shared" si="7"/>
        <v>#N/A</v>
      </c>
      <c r="BV30" s="203">
        <f>IF(BV29+1&lt;='Données projet'!$E$15,BV29+1,1)</f>
        <v>1</v>
      </c>
      <c r="BW30" s="182" t="e">
        <f>VLOOKUP(B30,'Données projet'!$A$140:$I$167,2,0)</f>
        <v>#N/A</v>
      </c>
      <c r="BX30" s="182" t="e">
        <f>VLOOKUP(B30,'Données projet'!$A$140:$I$167,9,0)</f>
        <v>#N/A</v>
      </c>
      <c r="BY30" s="182">
        <f t="array" ref="BY30">INDEX(BX:BX,MIN(IF(ISNUMBER(BX30:BX226),ROW(BX30:BX226),"")))</f>
        <v>0</v>
      </c>
      <c r="BZ30" s="182">
        <f>IF(B30&lt;'Données projet'!$A$141,$BW$205^B30,IF(B30='Données projet'!$A$141,'Données projet'!$B$141,BZ29+BY30-CF29))</f>
        <v>0</v>
      </c>
      <c r="CA30" s="183" t="e">
        <f>BZ30*VLOOKUP('Données projet'!$B$15,Paramètres!$A$1:$J$25,3,0)*VLOOKUP('Données projet'!$B$15,Paramètres!$A$1:$J$25,5,0)</f>
        <v>#N/A</v>
      </c>
      <c r="CB30" s="186" t="e">
        <f t="shared" si="17"/>
        <v>#N/A</v>
      </c>
      <c r="CC30" s="187" t="e">
        <f t="shared" si="8"/>
        <v>#N/A</v>
      </c>
      <c r="CD30" s="185" t="e">
        <f ca="1">AVERAGE(OFFSET($CC$3,'Données projet'!$C$7,0,30,1))</f>
        <v>#N/A</v>
      </c>
      <c r="CE30" s="193">
        <f>IF(ISNA(VLOOKUP(B30,'Données projet'!$A$140:$I$167,3,0)),0,VLOOKUP(B30,'Données projet'!$A$140:$I$167,3,0))</f>
        <v>0</v>
      </c>
      <c r="CF30" s="193">
        <f>IF(ISNA(VLOOKUP(B30,'Données projet'!$A$140:$I$167,4,0)),0,VLOOKUP(B30,'Données projet'!$A$140:$I$167,4,0))</f>
        <v>0</v>
      </c>
      <c r="CG30" s="194">
        <f>IF(ISNA(VLOOKUP(B30,'Données projet'!$A$140:$I$167,5,0)),0%,VLOOKUP(B30,'Données projet'!$A$140:$I$167,5,0)*VLOOKUP('Données projet'!$B$15,Paramètres!$A$1:$J$25,7,0))</f>
        <v>0</v>
      </c>
      <c r="CH30" s="194">
        <f>IF(ISNA(VLOOKUP(B30,'Données projet'!$A$140:$I$167,6,0)),0%,VLOOKUP(B30,'Données projet'!$A$140:$I$167,6,0)*VLOOKUP('Données projet'!$B$15,Paramètres!$A$1:$J$25,7,0))</f>
        <v>0</v>
      </c>
      <c r="CI30" s="194">
        <f>IF(ISNA(VLOOKUP(B30,'Données projet'!$A$140:$I$167,7,0)),0%,VLOOKUP(B30,'Données projet'!$A$140:$I$167,7,0))</f>
        <v>0</v>
      </c>
      <c r="CJ30" s="196">
        <f>EXP(-LN(2)/35)*CJ29+(1-EXP(-LN(2)/35))/(LN(2)/35)*CF30*CG30*VLOOKUP('Données projet'!$B$11,Paramètres!$A$1:$J$25,3,0)*0.475*44/12</f>
        <v>0</v>
      </c>
      <c r="CK30" s="196">
        <f>EXP(-LN(2)/5)*CK29+(1-EXP(-LN(2)/5))/(LN(2)/5)*Calculateur!CF30*Calculateur!CH30*VLOOKUP('Données projet'!$B$11,Paramètres!$A$1:$J$25,3,0)*0.475*44/12</f>
        <v>0</v>
      </c>
      <c r="CL30" s="196">
        <f>EXP(-LN(2)/2)*CL29+(1-EXP(-LN(2)/2))/(LN(2)/2)*CF30*CI30*VLOOKUP('Données projet'!$B$11,Paramètres!$A$1:$J$25,3,0)*0.475*44/12</f>
        <v>0</v>
      </c>
      <c r="CM30" s="197">
        <f t="shared" si="9"/>
        <v>0</v>
      </c>
      <c r="CN30" s="50">
        <f>IF(CN29+1&lt;='Données projet'!$E$16,CN29+1,1)</f>
        <v>1</v>
      </c>
      <c r="CO30" s="45" t="e">
        <f>VLOOKUP(CN30,'Données projet'!$A$173:$I$193,2,0)</f>
        <v>#N/A</v>
      </c>
      <c r="CP30" s="45" t="e">
        <f>VLOOKUP(CN30,'Données projet'!$A$173:$I$193,9,0)</f>
        <v>#N/A</v>
      </c>
      <c r="CQ30" s="45">
        <f t="array" ref="CQ30">INDEX(CP:CP,MIN(IF(ISNUMBER(CP30:CP226),ROW(CP30:CP226),"")))</f>
        <v>0</v>
      </c>
      <c r="CR30" s="45">
        <f>IF(CN30&lt;'Données projet'!$A$174,$CO$205^B30,IF(CN30='Données projet'!$A$174,'Données projet'!$B$174,CR29+CQ30-CX29))</f>
        <v>0</v>
      </c>
      <c r="CS30" s="50" t="e">
        <f>CR30*VLOOKUP('Données projet'!$B$15,Paramètres!$A$1:$J$25,3,0)*VLOOKUP('Données projet'!$B$15,Paramètres!$A$1:$J$25,5,0)</f>
        <v>#N/A</v>
      </c>
      <c r="CT30" s="46" t="e">
        <f t="shared" si="18"/>
        <v>#N/A</v>
      </c>
      <c r="CU30" s="52" t="e">
        <f t="shared" si="10"/>
        <v>#N/A</v>
      </c>
      <c r="CV30" s="149" t="e">
        <f ca="1">AVERAGE(OFFSET($CU$3,'Données projet'!$C$7,0,30,1))</f>
        <v>#N/A</v>
      </c>
      <c r="CW30" s="48">
        <f>IF(ISNA(VLOOKUP(CN30,'Données projet'!$A$173:$I$193,3,0)),0,VLOOKUP(CN30,'Données projet'!$A$173:$I$193,3,0))</f>
        <v>0</v>
      </c>
      <c r="CX30" s="48">
        <f>IF(ISNA(VLOOKUP(CN30,'Données projet'!$A$173:$I$193,4,0)),0,VLOOKUP(CN30,'Données projet'!$A$173:$I$193,4,0))</f>
        <v>0</v>
      </c>
      <c r="CY30" s="49">
        <f>IF(ISNA(VLOOKUP(CN30,'Données projet'!$A$173:$I$193,5,0)),0%,VLOOKUP(CN30,'Données projet'!$A$173:$I$193,5,0)*VLOOKUP('Données projet'!$B$15,Paramètres!$A$1:$J$25,7,0))</f>
        <v>0</v>
      </c>
      <c r="CZ30" s="49">
        <f>IF(ISNA(VLOOKUP(CN30,'Données projet'!$A$173:$I$193,6,0)),0%,VLOOKUP(CN30,'Données projet'!$A$173:$I$193,6,0)*VLOOKUP('Données projet'!$B$15,Paramètres!$A$1:$J$25,7,0))</f>
        <v>0</v>
      </c>
      <c r="DA30" s="49">
        <f>IF(ISNA(VLOOKUP(CN30,'Données projet'!$A$173:$I$193,7,0)),0%,VLOOKUP(CN30,'Données projet'!$A$173:$I$193,7,0))</f>
        <v>0</v>
      </c>
      <c r="DB30" s="53" t="e">
        <f>EXP(-LN(2)/35)*DB29+(1-EXP(-LN(2)/35))/(LN(2)/35)*CX30*CY30*VLOOKUP('Données projet'!$B$15,Paramètres!$A$1:$J$25,3,0)*0.475*44/12</f>
        <v>#N/A</v>
      </c>
      <c r="DC30" s="53" t="e">
        <f>EXP(-LN(2)/5)*DC29+(1-EXP(-LN(2)/5))/(LN(2)/5)*Calculateur!CX30*Calculateur!CZ30*VLOOKUP('Données projet'!$B$15,Paramètres!$A$1:$J$25,3,0)*0.475*44/12</f>
        <v>#N/A</v>
      </c>
      <c r="DD30" s="53" t="e">
        <f>EXP(-LN(2)/2)*DD29+(1-EXP(-LN(2)/2))/(LN(2)/2)*CX30*DA30*VLOOKUP('Données projet'!$B$15,Paramètres!$A$1:$J$25,3,0)*0.475*44/12</f>
        <v>#N/A</v>
      </c>
      <c r="DE30" s="54" t="e">
        <f t="shared" si="11"/>
        <v>#N/A</v>
      </c>
    </row>
    <row r="31" spans="1:109" s="40" customFormat="1" x14ac:dyDescent="0.25">
      <c r="A31" s="208">
        <f t="shared" si="12"/>
        <v>28</v>
      </c>
      <c r="B31" s="200">
        <f>IF(B30+1&lt;='Données projet'!$E$11,B30+1,1)</f>
        <v>3</v>
      </c>
      <c r="C31" s="182" t="e">
        <f>VLOOKUP(B31,'Données projet'!$A$36:$I$56,2,0)</f>
        <v>#N/A</v>
      </c>
      <c r="D31" s="182" t="e">
        <f>VLOOKUP(B31,'Données projet'!$A$36:$I$56,9,0)</f>
        <v>#N/A</v>
      </c>
      <c r="E31" s="182">
        <f t="array" ref="E31">INDEX(D:D,MIN(IF(ISNUMBER(D31:D227),ROW(D31:D227),"")))</f>
        <v>14.47</v>
      </c>
      <c r="F31" s="186">
        <f>IF(B31&lt;'Données projet'!$A$37,$C$205^B31,IF(B31='Données projet'!$A$37,'Données projet'!$B$37,F30+E31-L30))</f>
        <v>7.2364994008462151</v>
      </c>
      <c r="G31" s="186">
        <f>F31*VLOOKUP('Données projet'!$B$11,Paramètres!$A$1:$J$25,3,0)*VLOOKUP('Données projet'!$B$11,Paramètres!$A$1:$J$25,5,0)</f>
        <v>5.3058013607004444</v>
      </c>
      <c r="H31" s="186">
        <f t="shared" si="13"/>
        <v>2.0134555056156427</v>
      </c>
      <c r="I31" s="187">
        <f t="shared" si="0"/>
        <v>12.74770570883385</v>
      </c>
      <c r="J31" s="188">
        <f ca="1">AVERAGE(OFFSET($I$3,'Données projet'!$C$7,0,30,1))</f>
        <v>281.50422421872497</v>
      </c>
      <c r="K31" s="193">
        <f>IF(ISNA(VLOOKUP(B31,'Données projet'!$A$36:$I$56,3,0)),0,VLOOKUP(B31,'Données projet'!$A$36:$I$56,3,0))</f>
        <v>0</v>
      </c>
      <c r="L31" s="193">
        <f>IF(ISNA(VLOOKUP(B31,'Données projet'!$A$36:$I$56,4,0)),0,VLOOKUP(B31,'Données projet'!$A$36:$I$56,4,0))</f>
        <v>0</v>
      </c>
      <c r="M31" s="194">
        <f>IF(ISNA(VLOOKUP(B31,'Données projet'!$A$36:$I$56,5,0)),0%,VLOOKUP(B31,'Données projet'!$A$36:$I$56,5,0)*VLOOKUP('Données projet'!$B$11,Paramètres!$A$1:$J$25,7,0))</f>
        <v>0</v>
      </c>
      <c r="N31" s="194">
        <f>IF(ISNA(VLOOKUP(B31,'Données projet'!$A$36:$I$56,6,0)),0%,VLOOKUP(B31,'Données projet'!$A$36:$I$56,6,0)*VLOOKUP('Données projet'!$B$11,Paramètres!$A$1:$J$25,7,0))</f>
        <v>0</v>
      </c>
      <c r="O31" s="194">
        <f>IF(ISNA(VLOOKUP(B31,'Données projet'!$A$36:$I$56,7,0)),0%,VLOOKUP(B31,'Données projet'!$A$36:$I$56,7,0))</f>
        <v>0</v>
      </c>
      <c r="P31" s="196">
        <f>EXP(-LN(2)/35)*P30+(1-EXP(-LN(2)/35))/(LN(2)/35)*L31*M31*VLOOKUP('Données projet'!$B$11,Paramètres!$A$1:$J$25,3,0)*0.475*44/12</f>
        <v>0</v>
      </c>
      <c r="Q31" s="196">
        <f>EXP(-LN(2)/5)*Q30+(1-EXP(-LN(2)/5))/(LN(2)/5)*Calculateur!L31*Calculateur!N31*VLOOKUP('Données projet'!$B$11,Paramètres!$A$1:$J$25,3,0)*0.475*44/12</f>
        <v>0</v>
      </c>
      <c r="R31" s="196">
        <f>EXP(-LN(2)/2)*R30+(1-EXP(-LN(2)/2))/(LN(2)/2)*L31*O31*VLOOKUP('Données projet'!$B$11,Paramètres!$A$1:$J$25,3,0)*0.475*44/12</f>
        <v>0</v>
      </c>
      <c r="S31" s="197">
        <f t="shared" si="1"/>
        <v>0</v>
      </c>
      <c r="T31" s="50">
        <f>IF(T30+1&lt;='Données projet'!$E$12,T30+1,1)</f>
        <v>28</v>
      </c>
      <c r="U31" s="45" t="e">
        <f>VLOOKUP(T31,'Données projet'!$A$62:$I$82,2,0)</f>
        <v>#N/A</v>
      </c>
      <c r="V31" s="45" t="e">
        <f>VLOOKUP(T31,'Données projet'!$A$62:$I$82,9,0)</f>
        <v>#N/A</v>
      </c>
      <c r="W31" s="45">
        <f t="array" ref="W31">INDEX(V:V,MIN(IF(ISNUMBER(V31:V227),ROW(V31:V227),"")))</f>
        <v>2.384999999999998</v>
      </c>
      <c r="X31" s="46">
        <f>IF(T31&lt;'Données projet'!$A$63,$U$205^T31,IF(T31='Données projet'!$A$63,'Données projet'!$B$63,X30+W31-AD30))</f>
        <v>191.52499999999998</v>
      </c>
      <c r="Y31" s="46">
        <f>X31*VLOOKUP('Données projet'!$B$11,Paramètres!$A$1:$J$25,3,0)*VLOOKUP('Données projet'!$B$11,Paramètres!$A$1:$J$25,5,0)</f>
        <v>140.42612999999997</v>
      </c>
      <c r="Z31" s="46">
        <f t="shared" si="14"/>
        <v>36.39460862035984</v>
      </c>
      <c r="AA31" s="52">
        <f t="shared" si="2"/>
        <v>307.96278643045997</v>
      </c>
      <c r="AB31" s="149">
        <f ca="1">AVERAGE(OFFSET($AA$3,'Données projet'!$C$7,0,30,1))</f>
        <v>367.84920904283939</v>
      </c>
      <c r="AC31" s="48">
        <f>IF(ISNA(VLOOKUP(T31,'Données projet'!$A$62:$I$82,3,0)),0,VLOOKUP(T31,'Données projet'!$A$62:$I$82,3,0))</f>
        <v>0</v>
      </c>
      <c r="AD31" s="48">
        <f>IF(ISNA(VLOOKUP(T31,'Données projet'!$A$62:$I$82,4,0)),0,VLOOKUP(T31,'Données projet'!$A$62:$I$82,4,0))</f>
        <v>0</v>
      </c>
      <c r="AE31" s="49">
        <f>IF(ISNA(VLOOKUP(T31,'Données projet'!$A$62:$I$82,5,0)),0%,VLOOKUP(T31,'Données projet'!$A$62:$I$82,5,0)*VLOOKUP('Données projet'!$B$11,Paramètres!$A$1:$J$25,7,0))</f>
        <v>0</v>
      </c>
      <c r="AF31" s="49">
        <f>IF(ISNA(VLOOKUP(T31,'Données projet'!$A$62:$I$82,6,0)),0%,VLOOKUP(T31,'Données projet'!$A$62:$I$82,6,0)*VLOOKUP('Données projet'!$B$11,Paramètres!$A$1:$J$25,7,0))</f>
        <v>0</v>
      </c>
      <c r="AG31" s="49">
        <f>IF(ISNA(VLOOKUP(T31,'Données projet'!$A$62:$I$82,7,0)),0%,VLOOKUP(T31,'Données projet'!$A$62:$I$82,7,0))</f>
        <v>0</v>
      </c>
      <c r="AH31" s="53">
        <f>EXP(-LN(2)/35)*AH30+(1-EXP(-LN(2)/35))/(LN(2)/35)*AD31*AE31*VLOOKUP('Données projet'!$B$11,Paramètres!$A$1:$J$25,3,0)*0.475*44/12</f>
        <v>0</v>
      </c>
      <c r="AI31" s="53">
        <f>EXP(-LN(2)/5)*AI30+(1-EXP(-LN(2)/5))/(LN(2)/5)*Calculateur!AD31*Calculateur!AF31*VLOOKUP('Données projet'!$B$11,Paramètres!$A$1:$J$25,3,0)*0.475*44/12</f>
        <v>0</v>
      </c>
      <c r="AJ31" s="53">
        <f>EXP(-LN(2)/2)*AJ30+(1-EXP(-LN(2)/2))/(LN(2)/2)*AD31*AG31*VLOOKUP('Données projet'!$B$11,Paramètres!$A$1:$J$25,3,0)*0.475*44/12</f>
        <v>0</v>
      </c>
      <c r="AK31" s="53">
        <f t="shared" si="3"/>
        <v>0</v>
      </c>
      <c r="AL31" s="203">
        <f>IF(AL30+1&lt;='Données projet'!$E$13,AL30+1,1)</f>
        <v>1</v>
      </c>
      <c r="AM31" s="182" t="e">
        <f>VLOOKUP(B31,'Données projet'!$A$88:$I$108,2,0)</f>
        <v>#N/A</v>
      </c>
      <c r="AN31" s="182" t="e">
        <f>VLOOKUP(B31,'Données projet'!$A$88:$I$108,9,0)</f>
        <v>#N/A</v>
      </c>
      <c r="AO31" s="182">
        <f t="array" ref="AO31">INDEX(AN:AN,MIN(IF(ISNUMBER(AN31:AN227),ROW(AN31:AN227),"")))</f>
        <v>0</v>
      </c>
      <c r="AP31" s="182">
        <f>IF(B31&lt;'Données projet'!$A$89,$AM$205^B31,IF(B31='Données projet'!$A$89,'Données projet'!$B$89,AP30+AO31-AV30))</f>
        <v>0</v>
      </c>
      <c r="AQ31" s="186" t="e">
        <f>AP31*VLOOKUP('Données projet'!$B$13,Paramètres!$A$1:$J$25,3,0)*VLOOKUP('Données projet'!$B$13,Paramètres!$A$1:$J$25,5,0)</f>
        <v>#N/A</v>
      </c>
      <c r="AR31" s="186" t="e">
        <f t="shared" si="15"/>
        <v>#N/A</v>
      </c>
      <c r="AS31" s="187" t="e">
        <f t="shared" si="4"/>
        <v>#N/A</v>
      </c>
      <c r="AT31" s="185" t="e">
        <f ca="1">AVERAGE(OFFSET($AS$3,'Données projet'!$C$7,0,30,1))</f>
        <v>#N/A</v>
      </c>
      <c r="AU31" s="193">
        <f>IF(ISNA(VLOOKUP(B31,'Données projet'!$A$88:$I$108,3,0)),0,VLOOKUP(B31,'Données projet'!$A$88:$I$108,3,0))</f>
        <v>0</v>
      </c>
      <c r="AV31" s="193">
        <f>IF(ISNA(VLOOKUP(B31,'Données projet'!$A$88:$I$108,4,0)),0,VLOOKUP(B31,'Données projet'!$A$88:$I$108,4,0))</f>
        <v>0</v>
      </c>
      <c r="AW31" s="194">
        <f>IF(ISNA(VLOOKUP(B31,'Données projet'!$A$88:$I$108,5,0)),0%,VLOOKUP(B31,'Données projet'!$A$88:$I$108,5,0)*VLOOKUP('Données projet'!$B$13,Paramètres!$A$1:$J$25,7,0))</f>
        <v>0</v>
      </c>
      <c r="AX31" s="194">
        <f>IF(ISNA(VLOOKUP(B31,'Données projet'!$A$88:$I$108,6,0)),0%,VLOOKUP(B31,'Données projet'!$A$88:$I$108,6,0)*VLOOKUP('Données projet'!$B$13,Paramètres!$A$1:$J$25,7,0))</f>
        <v>0</v>
      </c>
      <c r="AY31" s="194">
        <f>IF(ISNA(VLOOKUP(B31,'Données projet'!$A$88:$I$108,7,0)),0%,VLOOKUP(B31,'Données projet'!$A$88:$I$108,7,0))</f>
        <v>0</v>
      </c>
      <c r="AZ31" s="196">
        <f>EXP(-LN(2)/35)*AZ30+(1-EXP(-LN(2)/35))/(LN(2)/35)*AV31*AW31*VLOOKUP('Données projet'!$B$11,Paramètres!$A$1:$J$25,3,0)*0.475*44/12</f>
        <v>0</v>
      </c>
      <c r="BA31" s="196">
        <f>EXP(-LN(2)/5)*BA30+(1-EXP(-LN(2)/5))/(LN(2)/5)*Calculateur!AV31*Calculateur!AX31*VLOOKUP('Données projet'!$B$11,Paramètres!$A$1:$J$25,3,0)*0.475*44/12</f>
        <v>0</v>
      </c>
      <c r="BB31" s="196">
        <f>EXP(-LN(2)/2)*BB30+(1-EXP(-LN(2)/2))/(LN(2)/2)*AV31*AY31*VLOOKUP('Données projet'!$B$11,Paramètres!$A$1:$J$25,3,0)*0.475*44/12</f>
        <v>0</v>
      </c>
      <c r="BC31" s="197">
        <f t="shared" si="5"/>
        <v>0</v>
      </c>
      <c r="BD31" s="50">
        <f>IF(BD30+1&lt;='Données projet'!$E$16,BD30+1,1)</f>
        <v>1</v>
      </c>
      <c r="BE31" s="45" t="e">
        <f>VLOOKUP(BD31,'Données projet'!$A$114:$I$134,2,0)</f>
        <v>#N/A</v>
      </c>
      <c r="BF31" s="45" t="e">
        <f>VLOOKUP(BD31,'Données projet'!$A$114:$I$134,9,0)</f>
        <v>#N/A</v>
      </c>
      <c r="BG31" s="45">
        <f t="array" ref="BG31">INDEX(BF:BF,MIN(IF(ISNUMBER(BF31:BF227),ROW(BF31:BF227),"")))</f>
        <v>0</v>
      </c>
      <c r="BH31" s="45">
        <f>IF(BD31&lt;'Données projet'!$A$115,$BE$205^BD31,IF(BD31='Données projet'!$A$115,'Données projet'!$B$115,BH30+BG31-BN30))</f>
        <v>0</v>
      </c>
      <c r="BI31" s="50" t="e">
        <f>BH31*VLOOKUP('Données projet'!$B$13,Paramètres!$A$1:$J$25,3,0)*VLOOKUP('Données projet'!$B$13,Paramètres!$A$1:$J$25,5,0)</f>
        <v>#N/A</v>
      </c>
      <c r="BJ31" s="46" t="e">
        <f t="shared" si="16"/>
        <v>#N/A</v>
      </c>
      <c r="BK31" s="52" t="e">
        <f t="shared" si="6"/>
        <v>#N/A</v>
      </c>
      <c r="BL31" s="149" t="e">
        <f ca="1">AVERAGE(OFFSET($BK$3,'Données projet'!$C$7,0,30,1))</f>
        <v>#N/A</v>
      </c>
      <c r="BM31" s="48">
        <f>IF(ISNA(VLOOKUP(BD31,'Données projet'!$A$114:$I$134,3,0)),0,VLOOKUP(BD31,'Données projet'!$A$114:$I$134,3,0))</f>
        <v>0</v>
      </c>
      <c r="BN31" s="48">
        <f>IF(ISNA(VLOOKUP(BD31,'Données projet'!$A$114:$I$134,4,0)),0,VLOOKUP(BD31,'Données projet'!$A$114:$I$134,4,0))</f>
        <v>0</v>
      </c>
      <c r="BO31" s="49">
        <f>IF(ISNA(VLOOKUP(BD31,'Données projet'!$A$114:$I$134,5,0)),0%,VLOOKUP(BD31,'Données projet'!$A$114:$I$134,5,0)*VLOOKUP('Données projet'!$B$13,Paramètres!$A$1:$J$25,7,0))</f>
        <v>0</v>
      </c>
      <c r="BP31" s="49">
        <f>IF(ISNA(VLOOKUP(BD31,'Données projet'!$A$114:$I$134,6,0)),0%,VLOOKUP(BD31,'Données projet'!$A$114:$I$134,6,0)*VLOOKUP('Données projet'!$B$13,Paramètres!$A$1:$J$25,7,0))</f>
        <v>0</v>
      </c>
      <c r="BQ31" s="49">
        <f>IF(ISNA(VLOOKUP(BD31,'Données projet'!$A$114:$I$134,7,0)),0%,VLOOKUP(BD31,'Données projet'!$A$114:$I$134,7,0))</f>
        <v>0</v>
      </c>
      <c r="BR31" s="53" t="e">
        <f>EXP(-LN(2)/35)*BR30+(1-EXP(-LN(2)/35))/(LN(2)/35)*BN31*BO31*VLOOKUP('Données projet'!$B$13,Paramètres!$A$1:$J$25,3,0)*0.475*44/12</f>
        <v>#N/A</v>
      </c>
      <c r="BS31" s="53" t="e">
        <f>EXP(-LN(2)/5)*BS30+(1-EXP(-LN(2)/5))/(LN(2)/5)*Calculateur!BN31*Calculateur!BP31*VLOOKUP('Données projet'!$B$13,Paramètres!$A$1:$J$25,3,0)*0.475*44/12</f>
        <v>#N/A</v>
      </c>
      <c r="BT31" s="53" t="e">
        <f>EXP(-LN(2)/2)*BT30+(1-EXP(-LN(2)/2))/(LN(2)/2)*BN31*BQ31*VLOOKUP('Données projet'!$B$13,Paramètres!$A$1:$J$25,3,0)*0.475*44/12</f>
        <v>#N/A</v>
      </c>
      <c r="BU31" s="54" t="e">
        <f t="shared" si="7"/>
        <v>#N/A</v>
      </c>
      <c r="BV31" s="203">
        <f>IF(BV30+1&lt;='Données projet'!$E$15,BV30+1,1)</f>
        <v>1</v>
      </c>
      <c r="BW31" s="182" t="e">
        <f>VLOOKUP(B31,'Données projet'!$A$140:$I$167,2,0)</f>
        <v>#N/A</v>
      </c>
      <c r="BX31" s="182" t="e">
        <f>VLOOKUP(B31,'Données projet'!$A$140:$I$167,9,0)</f>
        <v>#N/A</v>
      </c>
      <c r="BY31" s="182">
        <f t="array" ref="BY31">INDEX(BX:BX,MIN(IF(ISNUMBER(BX31:BX227),ROW(BX31:BX227),"")))</f>
        <v>0</v>
      </c>
      <c r="BZ31" s="182">
        <f>IF(B31&lt;'Données projet'!$A$141,$BW$205^B31,IF(B31='Données projet'!$A$141,'Données projet'!$B$141,BZ30+BY31-CF30))</f>
        <v>0</v>
      </c>
      <c r="CA31" s="183" t="e">
        <f>BZ31*VLOOKUP('Données projet'!$B$15,Paramètres!$A$1:$J$25,3,0)*VLOOKUP('Données projet'!$B$15,Paramètres!$A$1:$J$25,5,0)</f>
        <v>#N/A</v>
      </c>
      <c r="CB31" s="186" t="e">
        <f t="shared" si="17"/>
        <v>#N/A</v>
      </c>
      <c r="CC31" s="187" t="e">
        <f t="shared" si="8"/>
        <v>#N/A</v>
      </c>
      <c r="CD31" s="185" t="e">
        <f ca="1">AVERAGE(OFFSET($CC$3,'Données projet'!$C$7,0,30,1))</f>
        <v>#N/A</v>
      </c>
      <c r="CE31" s="193">
        <f>IF(ISNA(VLOOKUP(B31,'Données projet'!$A$140:$I$167,3,0)),0,VLOOKUP(B31,'Données projet'!$A$140:$I$167,3,0))</f>
        <v>0</v>
      </c>
      <c r="CF31" s="193">
        <f>IF(ISNA(VLOOKUP(B31,'Données projet'!$A$140:$I$167,4,0)),0,VLOOKUP(B31,'Données projet'!$A$140:$I$167,4,0))</f>
        <v>0</v>
      </c>
      <c r="CG31" s="194">
        <f>IF(ISNA(VLOOKUP(B31,'Données projet'!$A$140:$I$167,5,0)),0%,VLOOKUP(B31,'Données projet'!$A$140:$I$167,5,0)*VLOOKUP('Données projet'!$B$15,Paramètres!$A$1:$J$25,7,0))</f>
        <v>0</v>
      </c>
      <c r="CH31" s="194">
        <f>IF(ISNA(VLOOKUP(B31,'Données projet'!$A$140:$I$167,6,0)),0%,VLOOKUP(B31,'Données projet'!$A$140:$I$167,6,0)*VLOOKUP('Données projet'!$B$15,Paramètres!$A$1:$J$25,7,0))</f>
        <v>0</v>
      </c>
      <c r="CI31" s="194">
        <f>IF(ISNA(VLOOKUP(B31,'Données projet'!$A$140:$I$167,7,0)),0%,VLOOKUP(B31,'Données projet'!$A$140:$I$167,7,0))</f>
        <v>0</v>
      </c>
      <c r="CJ31" s="196">
        <f>EXP(-LN(2)/35)*CJ30+(1-EXP(-LN(2)/35))/(LN(2)/35)*CF31*CG31*VLOOKUP('Données projet'!$B$11,Paramètres!$A$1:$J$25,3,0)*0.475*44/12</f>
        <v>0</v>
      </c>
      <c r="CK31" s="196">
        <f>EXP(-LN(2)/5)*CK30+(1-EXP(-LN(2)/5))/(LN(2)/5)*Calculateur!CF31*Calculateur!CH31*VLOOKUP('Données projet'!$B$11,Paramètres!$A$1:$J$25,3,0)*0.475*44/12</f>
        <v>0</v>
      </c>
      <c r="CL31" s="196">
        <f>EXP(-LN(2)/2)*CL30+(1-EXP(-LN(2)/2))/(LN(2)/2)*CF31*CI31*VLOOKUP('Données projet'!$B$11,Paramètres!$A$1:$J$25,3,0)*0.475*44/12</f>
        <v>0</v>
      </c>
      <c r="CM31" s="197">
        <f t="shared" si="9"/>
        <v>0</v>
      </c>
      <c r="CN31" s="50">
        <f>IF(CN30+1&lt;='Données projet'!$E$16,CN30+1,1)</f>
        <v>1</v>
      </c>
      <c r="CO31" s="45" t="e">
        <f>VLOOKUP(CN31,'Données projet'!$A$173:$I$193,2,0)</f>
        <v>#N/A</v>
      </c>
      <c r="CP31" s="45" t="e">
        <f>VLOOKUP(CN31,'Données projet'!$A$173:$I$193,9,0)</f>
        <v>#N/A</v>
      </c>
      <c r="CQ31" s="45">
        <f t="array" ref="CQ31">INDEX(CP:CP,MIN(IF(ISNUMBER(CP31:CP227),ROW(CP31:CP227),"")))</f>
        <v>0</v>
      </c>
      <c r="CR31" s="45">
        <f>IF(CN31&lt;'Données projet'!$A$174,$CO$205^B31,IF(CN31='Données projet'!$A$174,'Données projet'!$B$174,CR30+CQ31-CX30))</f>
        <v>0</v>
      </c>
      <c r="CS31" s="50" t="e">
        <f>CR31*VLOOKUP('Données projet'!$B$15,Paramètres!$A$1:$J$25,3,0)*VLOOKUP('Données projet'!$B$15,Paramètres!$A$1:$J$25,5,0)</f>
        <v>#N/A</v>
      </c>
      <c r="CT31" s="46" t="e">
        <f t="shared" si="18"/>
        <v>#N/A</v>
      </c>
      <c r="CU31" s="52" t="e">
        <f t="shared" si="10"/>
        <v>#N/A</v>
      </c>
      <c r="CV31" s="149" t="e">
        <f ca="1">AVERAGE(OFFSET($CU$3,'Données projet'!$C$7,0,30,1))</f>
        <v>#N/A</v>
      </c>
      <c r="CW31" s="48">
        <f>IF(ISNA(VLOOKUP(CN31,'Données projet'!$A$173:$I$193,3,0)),0,VLOOKUP(CN31,'Données projet'!$A$173:$I$193,3,0))</f>
        <v>0</v>
      </c>
      <c r="CX31" s="48">
        <f>IF(ISNA(VLOOKUP(CN31,'Données projet'!$A$173:$I$193,4,0)),0,VLOOKUP(CN31,'Données projet'!$A$173:$I$193,4,0))</f>
        <v>0</v>
      </c>
      <c r="CY31" s="49">
        <f>IF(ISNA(VLOOKUP(CN31,'Données projet'!$A$173:$I$193,5,0)),0%,VLOOKUP(CN31,'Données projet'!$A$173:$I$193,5,0)*VLOOKUP('Données projet'!$B$15,Paramètres!$A$1:$J$25,7,0))</f>
        <v>0</v>
      </c>
      <c r="CZ31" s="49">
        <f>IF(ISNA(VLOOKUP(CN31,'Données projet'!$A$173:$I$193,6,0)),0%,VLOOKUP(CN31,'Données projet'!$A$173:$I$193,6,0)*VLOOKUP('Données projet'!$B$15,Paramètres!$A$1:$J$25,7,0))</f>
        <v>0</v>
      </c>
      <c r="DA31" s="49">
        <f>IF(ISNA(VLOOKUP(CN31,'Données projet'!$A$173:$I$193,7,0)),0%,VLOOKUP(CN31,'Données projet'!$A$173:$I$193,7,0))</f>
        <v>0</v>
      </c>
      <c r="DB31" s="53" t="e">
        <f>EXP(-LN(2)/35)*DB30+(1-EXP(-LN(2)/35))/(LN(2)/35)*CX31*CY31*VLOOKUP('Données projet'!$B$15,Paramètres!$A$1:$J$25,3,0)*0.475*44/12</f>
        <v>#N/A</v>
      </c>
      <c r="DC31" s="53" t="e">
        <f>EXP(-LN(2)/5)*DC30+(1-EXP(-LN(2)/5))/(LN(2)/5)*Calculateur!CX31*Calculateur!CZ31*VLOOKUP('Données projet'!$B$15,Paramètres!$A$1:$J$25,3,0)*0.475*44/12</f>
        <v>#N/A</v>
      </c>
      <c r="DD31" s="53" t="e">
        <f>EXP(-LN(2)/2)*DD30+(1-EXP(-LN(2)/2))/(LN(2)/2)*CX31*DA31*VLOOKUP('Données projet'!$B$15,Paramètres!$A$1:$J$25,3,0)*0.475*44/12</f>
        <v>#N/A</v>
      </c>
      <c r="DE31" s="54" t="e">
        <f t="shared" si="11"/>
        <v>#N/A</v>
      </c>
    </row>
    <row r="32" spans="1:109" s="40" customFormat="1" x14ac:dyDescent="0.25">
      <c r="A32" s="208">
        <f t="shared" si="12"/>
        <v>29</v>
      </c>
      <c r="B32" s="200">
        <f>IF(B31+1&lt;='Données projet'!$E$11,B31+1,1)</f>
        <v>4</v>
      </c>
      <c r="C32" s="182" t="e">
        <f>VLOOKUP(B32,'Données projet'!$A$36:$I$56,2,0)</f>
        <v>#N/A</v>
      </c>
      <c r="D32" s="182" t="e">
        <f>VLOOKUP(B32,'Données projet'!$A$36:$I$56,9,0)</f>
        <v>#N/A</v>
      </c>
      <c r="E32" s="182">
        <f t="array" ref="E32">INDEX(D:D,MIN(IF(ISNUMBER(D32:D228),ROW(D32:D228),"")))</f>
        <v>14.47</v>
      </c>
      <c r="F32" s="186">
        <f>IF(B32&lt;'Données projet'!$A$37,$C$205^B32,IF(B32='Données projet'!$A$37,'Données projet'!$B$37,F31+E32-L31))</f>
        <v>13.997099203539692</v>
      </c>
      <c r="G32" s="186">
        <f>F32*VLOOKUP('Données projet'!$B$11,Paramètres!$A$1:$J$25,3,0)*VLOOKUP('Données projet'!$B$11,Paramètres!$A$1:$J$25,5,0)</f>
        <v>10.262673136035302</v>
      </c>
      <c r="H32" s="186">
        <f t="shared" si="13"/>
        <v>3.6066320689084663</v>
      </c>
      <c r="I32" s="187">
        <f t="shared" si="0"/>
        <v>24.155706565277061</v>
      </c>
      <c r="J32" s="188">
        <f ca="1">AVERAGE(OFFSET($I$3,'Données projet'!$C$7,0,30,1))</f>
        <v>281.50422421872497</v>
      </c>
      <c r="K32" s="193">
        <f>IF(ISNA(VLOOKUP(B32,'Données projet'!$A$36:$I$56,3,0)),0,VLOOKUP(B32,'Données projet'!$A$36:$I$56,3,0))</f>
        <v>0</v>
      </c>
      <c r="L32" s="193">
        <f>IF(ISNA(VLOOKUP(B32,'Données projet'!$A$36:$I$56,4,0)),0,VLOOKUP(B32,'Données projet'!$A$36:$I$56,4,0))</f>
        <v>0</v>
      </c>
      <c r="M32" s="194">
        <f>IF(ISNA(VLOOKUP(B32,'Données projet'!$A$36:$I$56,5,0)),0%,VLOOKUP(B32,'Données projet'!$A$36:$I$56,5,0)*VLOOKUP('Données projet'!$B$11,Paramètres!$A$1:$J$25,7,0))</f>
        <v>0</v>
      </c>
      <c r="N32" s="194">
        <f>IF(ISNA(VLOOKUP(B32,'Données projet'!$A$36:$I$56,6,0)),0%,VLOOKUP(B32,'Données projet'!$A$36:$I$56,6,0)*VLOOKUP('Données projet'!$B$11,Paramètres!$A$1:$J$25,7,0))</f>
        <v>0</v>
      </c>
      <c r="O32" s="194">
        <f>IF(ISNA(VLOOKUP(B32,'Données projet'!$A$36:$I$56,7,0)),0%,VLOOKUP(B32,'Données projet'!$A$36:$I$56,7,0))</f>
        <v>0</v>
      </c>
      <c r="P32" s="196">
        <f>EXP(-LN(2)/35)*P31+(1-EXP(-LN(2)/35))/(LN(2)/35)*L32*M32*VLOOKUP('Données projet'!$B$11,Paramètres!$A$1:$J$25,3,0)*0.475*44/12</f>
        <v>0</v>
      </c>
      <c r="Q32" s="196">
        <f>EXP(-LN(2)/5)*Q31+(1-EXP(-LN(2)/5))/(LN(2)/5)*Calculateur!L32*Calculateur!N32*VLOOKUP('Données projet'!$B$11,Paramètres!$A$1:$J$25,3,0)*0.475*44/12</f>
        <v>0</v>
      </c>
      <c r="R32" s="196">
        <f>EXP(-LN(2)/2)*R31+(1-EXP(-LN(2)/2))/(LN(2)/2)*L32*O32*VLOOKUP('Données projet'!$B$11,Paramètres!$A$1:$J$25,3,0)*0.475*44/12</f>
        <v>0</v>
      </c>
      <c r="S32" s="197">
        <f t="shared" si="1"/>
        <v>0</v>
      </c>
      <c r="T32" s="50">
        <f>IF(T31+1&lt;='Données projet'!$E$12,T31+1,1)</f>
        <v>29</v>
      </c>
      <c r="U32" s="45" t="e">
        <f>VLOOKUP(T32,'Données projet'!$A$62:$I$82,2,0)</f>
        <v>#N/A</v>
      </c>
      <c r="V32" s="45" t="e">
        <f>VLOOKUP(T32,'Données projet'!$A$62:$I$82,9,0)</f>
        <v>#N/A</v>
      </c>
      <c r="W32" s="45">
        <f t="array" ref="W32">INDEX(V:V,MIN(IF(ISNUMBER(V32:V228),ROW(V32:V228),"")))</f>
        <v>2.384999999999998</v>
      </c>
      <c r="X32" s="46">
        <f>IF(T32&lt;'Données projet'!$A$63,$U$205^T32,IF(T32='Données projet'!$A$63,'Données projet'!$B$63,X31+W32-AD31))</f>
        <v>193.90999999999997</v>
      </c>
      <c r="Y32" s="46">
        <f>X32*VLOOKUP('Données projet'!$B$11,Paramètres!$A$1:$J$25,3,0)*VLOOKUP('Données projet'!$B$11,Paramètres!$A$1:$J$25,5,0)</f>
        <v>142.17481199999997</v>
      </c>
      <c r="Z32" s="46">
        <f t="shared" si="14"/>
        <v>36.794776527320018</v>
      </c>
      <c r="AA32" s="52">
        <f t="shared" si="2"/>
        <v>311.70536668508225</v>
      </c>
      <c r="AB32" s="149">
        <f ca="1">AVERAGE(OFFSET($AA$3,'Données projet'!$C$7,0,30,1))</f>
        <v>367.84920904283939</v>
      </c>
      <c r="AC32" s="48">
        <f>IF(ISNA(VLOOKUP(T32,'Données projet'!$A$62:$I$82,3,0)),0,VLOOKUP(T32,'Données projet'!$A$62:$I$82,3,0))</f>
        <v>0</v>
      </c>
      <c r="AD32" s="48">
        <f>IF(ISNA(VLOOKUP(T32,'Données projet'!$A$62:$I$82,4,0)),0,VLOOKUP(T32,'Données projet'!$A$62:$I$82,4,0))</f>
        <v>0</v>
      </c>
      <c r="AE32" s="49">
        <f>IF(ISNA(VLOOKUP(T32,'Données projet'!$A$62:$I$82,5,0)),0%,VLOOKUP(T32,'Données projet'!$A$62:$I$82,5,0)*VLOOKUP('Données projet'!$B$11,Paramètres!$A$1:$J$25,7,0))</f>
        <v>0</v>
      </c>
      <c r="AF32" s="49">
        <f>IF(ISNA(VLOOKUP(T32,'Données projet'!$A$62:$I$82,6,0)),0%,VLOOKUP(T32,'Données projet'!$A$62:$I$82,6,0)*VLOOKUP('Données projet'!$B$11,Paramètres!$A$1:$J$25,7,0))</f>
        <v>0</v>
      </c>
      <c r="AG32" s="49">
        <f>IF(ISNA(VLOOKUP(T32,'Données projet'!$A$62:$I$82,7,0)),0%,VLOOKUP(T32,'Données projet'!$A$62:$I$82,7,0))</f>
        <v>0</v>
      </c>
      <c r="AH32" s="53">
        <f>EXP(-LN(2)/35)*AH31+(1-EXP(-LN(2)/35))/(LN(2)/35)*AD32*AE32*VLOOKUP('Données projet'!$B$11,Paramètres!$A$1:$J$25,3,0)*0.475*44/12</f>
        <v>0</v>
      </c>
      <c r="AI32" s="53">
        <f>EXP(-LN(2)/5)*AI31+(1-EXP(-LN(2)/5))/(LN(2)/5)*Calculateur!AD32*Calculateur!AF32*VLOOKUP('Données projet'!$B$11,Paramètres!$A$1:$J$25,3,0)*0.475*44/12</f>
        <v>0</v>
      </c>
      <c r="AJ32" s="53">
        <f>EXP(-LN(2)/2)*AJ31+(1-EXP(-LN(2)/2))/(LN(2)/2)*AD32*AG32*VLOOKUP('Données projet'!$B$11,Paramètres!$A$1:$J$25,3,0)*0.475*44/12</f>
        <v>0</v>
      </c>
      <c r="AK32" s="53">
        <f t="shared" si="3"/>
        <v>0</v>
      </c>
      <c r="AL32" s="203">
        <f>IF(AL31+1&lt;='Données projet'!$E$13,AL31+1,1)</f>
        <v>1</v>
      </c>
      <c r="AM32" s="182" t="e">
        <f>VLOOKUP(B32,'Données projet'!$A$88:$I$108,2,0)</f>
        <v>#N/A</v>
      </c>
      <c r="AN32" s="182" t="e">
        <f>VLOOKUP(B32,'Données projet'!$A$88:$I$108,9,0)</f>
        <v>#N/A</v>
      </c>
      <c r="AO32" s="182">
        <f t="array" ref="AO32">INDEX(AN:AN,MIN(IF(ISNUMBER(AN32:AN228),ROW(AN32:AN228),"")))</f>
        <v>0</v>
      </c>
      <c r="AP32" s="182">
        <f>IF(B32&lt;'Données projet'!$A$89,$AM$205^B32,IF(B32='Données projet'!$A$89,'Données projet'!$B$89,AP31+AO32-AV31))</f>
        <v>0</v>
      </c>
      <c r="AQ32" s="186" t="e">
        <f>AP32*VLOOKUP('Données projet'!$B$13,Paramètres!$A$1:$J$25,3,0)*VLOOKUP('Données projet'!$B$13,Paramètres!$A$1:$J$25,5,0)</f>
        <v>#N/A</v>
      </c>
      <c r="AR32" s="186" t="e">
        <f t="shared" si="15"/>
        <v>#N/A</v>
      </c>
      <c r="AS32" s="187" t="e">
        <f t="shared" si="4"/>
        <v>#N/A</v>
      </c>
      <c r="AT32" s="185" t="e">
        <f ca="1">AVERAGE(OFFSET($AS$3,'Données projet'!$C$7,0,30,1))</f>
        <v>#N/A</v>
      </c>
      <c r="AU32" s="193">
        <f>IF(ISNA(VLOOKUP(B32,'Données projet'!$A$88:$I$108,3,0)),0,VLOOKUP(B32,'Données projet'!$A$88:$I$108,3,0))</f>
        <v>0</v>
      </c>
      <c r="AV32" s="193">
        <f>IF(ISNA(VLOOKUP(B32,'Données projet'!$A$88:$I$108,4,0)),0,VLOOKUP(B32,'Données projet'!$A$88:$I$108,4,0))</f>
        <v>0</v>
      </c>
      <c r="AW32" s="194">
        <f>IF(ISNA(VLOOKUP(B32,'Données projet'!$A$88:$I$108,5,0)),0%,VLOOKUP(B32,'Données projet'!$A$88:$I$108,5,0)*VLOOKUP('Données projet'!$B$13,Paramètres!$A$1:$J$25,7,0))</f>
        <v>0</v>
      </c>
      <c r="AX32" s="194">
        <f>IF(ISNA(VLOOKUP(B32,'Données projet'!$A$88:$I$108,6,0)),0%,VLOOKUP(B32,'Données projet'!$A$88:$I$108,6,0)*VLOOKUP('Données projet'!$B$13,Paramètres!$A$1:$J$25,7,0))</f>
        <v>0</v>
      </c>
      <c r="AY32" s="194">
        <f>IF(ISNA(VLOOKUP(B32,'Données projet'!$A$88:$I$108,7,0)),0%,VLOOKUP(B32,'Données projet'!$A$88:$I$108,7,0))</f>
        <v>0</v>
      </c>
      <c r="AZ32" s="196">
        <f>EXP(-LN(2)/35)*AZ31+(1-EXP(-LN(2)/35))/(LN(2)/35)*AV32*AW32*VLOOKUP('Données projet'!$B$11,Paramètres!$A$1:$J$25,3,0)*0.475*44/12</f>
        <v>0</v>
      </c>
      <c r="BA32" s="196">
        <f>EXP(-LN(2)/5)*BA31+(1-EXP(-LN(2)/5))/(LN(2)/5)*Calculateur!AV32*Calculateur!AX32*VLOOKUP('Données projet'!$B$11,Paramètres!$A$1:$J$25,3,0)*0.475*44/12</f>
        <v>0</v>
      </c>
      <c r="BB32" s="196">
        <f>EXP(-LN(2)/2)*BB31+(1-EXP(-LN(2)/2))/(LN(2)/2)*AV32*AY32*VLOOKUP('Données projet'!$B$11,Paramètres!$A$1:$J$25,3,0)*0.475*44/12</f>
        <v>0</v>
      </c>
      <c r="BC32" s="197">
        <f t="shared" si="5"/>
        <v>0</v>
      </c>
      <c r="BD32" s="50">
        <f>IF(BD31+1&lt;='Données projet'!$E$16,BD31+1,1)</f>
        <v>1</v>
      </c>
      <c r="BE32" s="45" t="e">
        <f>VLOOKUP(BD32,'Données projet'!$A$114:$I$134,2,0)</f>
        <v>#N/A</v>
      </c>
      <c r="BF32" s="45" t="e">
        <f>VLOOKUP(BD32,'Données projet'!$A$114:$I$134,9,0)</f>
        <v>#N/A</v>
      </c>
      <c r="BG32" s="45">
        <f t="array" ref="BG32">INDEX(BF:BF,MIN(IF(ISNUMBER(BF32:BF228),ROW(BF32:BF228),"")))</f>
        <v>0</v>
      </c>
      <c r="BH32" s="45">
        <f>IF(BD32&lt;'Données projet'!$A$115,$BE$205^BD32,IF(BD32='Données projet'!$A$115,'Données projet'!$B$115,BH31+BG32-BN31))</f>
        <v>0</v>
      </c>
      <c r="BI32" s="50" t="e">
        <f>BH32*VLOOKUP('Données projet'!$B$13,Paramètres!$A$1:$J$25,3,0)*VLOOKUP('Données projet'!$B$13,Paramètres!$A$1:$J$25,5,0)</f>
        <v>#N/A</v>
      </c>
      <c r="BJ32" s="46" t="e">
        <f t="shared" si="16"/>
        <v>#N/A</v>
      </c>
      <c r="BK32" s="52" t="e">
        <f t="shared" si="6"/>
        <v>#N/A</v>
      </c>
      <c r="BL32" s="149" t="e">
        <f ca="1">AVERAGE(OFFSET($BK$3,'Données projet'!$C$7,0,30,1))</f>
        <v>#N/A</v>
      </c>
      <c r="BM32" s="48">
        <f>IF(ISNA(VLOOKUP(BD32,'Données projet'!$A$114:$I$134,3,0)),0,VLOOKUP(BD32,'Données projet'!$A$114:$I$134,3,0))</f>
        <v>0</v>
      </c>
      <c r="BN32" s="48">
        <f>IF(ISNA(VLOOKUP(BD32,'Données projet'!$A$114:$I$134,4,0)),0,VLOOKUP(BD32,'Données projet'!$A$114:$I$134,4,0))</f>
        <v>0</v>
      </c>
      <c r="BO32" s="49">
        <f>IF(ISNA(VLOOKUP(BD32,'Données projet'!$A$114:$I$134,5,0)),0%,VLOOKUP(BD32,'Données projet'!$A$114:$I$134,5,0)*VLOOKUP('Données projet'!$B$13,Paramètres!$A$1:$J$25,7,0))</f>
        <v>0</v>
      </c>
      <c r="BP32" s="49">
        <f>IF(ISNA(VLOOKUP(BD32,'Données projet'!$A$114:$I$134,6,0)),0%,VLOOKUP(BD32,'Données projet'!$A$114:$I$134,6,0)*VLOOKUP('Données projet'!$B$13,Paramètres!$A$1:$J$25,7,0))</f>
        <v>0</v>
      </c>
      <c r="BQ32" s="49">
        <f>IF(ISNA(VLOOKUP(BD32,'Données projet'!$A$114:$I$134,7,0)),0%,VLOOKUP(BD32,'Données projet'!$A$114:$I$134,7,0))</f>
        <v>0</v>
      </c>
      <c r="BR32" s="53" t="e">
        <f>EXP(-LN(2)/35)*BR31+(1-EXP(-LN(2)/35))/(LN(2)/35)*BN32*BO32*VLOOKUP('Données projet'!$B$13,Paramètres!$A$1:$J$25,3,0)*0.475*44/12</f>
        <v>#N/A</v>
      </c>
      <c r="BS32" s="53" t="e">
        <f>EXP(-LN(2)/5)*BS31+(1-EXP(-LN(2)/5))/(LN(2)/5)*Calculateur!BN32*Calculateur!BP32*VLOOKUP('Données projet'!$B$13,Paramètres!$A$1:$J$25,3,0)*0.475*44/12</f>
        <v>#N/A</v>
      </c>
      <c r="BT32" s="53" t="e">
        <f>EXP(-LN(2)/2)*BT31+(1-EXP(-LN(2)/2))/(LN(2)/2)*BN32*BQ32*VLOOKUP('Données projet'!$B$13,Paramètres!$A$1:$J$25,3,0)*0.475*44/12</f>
        <v>#N/A</v>
      </c>
      <c r="BU32" s="54" t="e">
        <f t="shared" si="7"/>
        <v>#N/A</v>
      </c>
      <c r="BV32" s="203">
        <f>IF(BV31+1&lt;='Données projet'!$E$15,BV31+1,1)</f>
        <v>1</v>
      </c>
      <c r="BW32" s="182" t="e">
        <f>VLOOKUP(B32,'Données projet'!$A$140:$I$167,2,0)</f>
        <v>#N/A</v>
      </c>
      <c r="BX32" s="182" t="e">
        <f>VLOOKUP(B32,'Données projet'!$A$140:$I$167,9,0)</f>
        <v>#N/A</v>
      </c>
      <c r="BY32" s="182">
        <f t="array" ref="BY32">INDEX(BX:BX,MIN(IF(ISNUMBER(BX32:BX228),ROW(BX32:BX228),"")))</f>
        <v>0</v>
      </c>
      <c r="BZ32" s="182">
        <f>IF(B32&lt;'Données projet'!$A$141,$BW$205^B32,IF(B32='Données projet'!$A$141,'Données projet'!$B$141,BZ31+BY32-CF31))</f>
        <v>0</v>
      </c>
      <c r="CA32" s="183" t="e">
        <f>BZ32*VLOOKUP('Données projet'!$B$15,Paramètres!$A$1:$J$25,3,0)*VLOOKUP('Données projet'!$B$15,Paramètres!$A$1:$J$25,5,0)</f>
        <v>#N/A</v>
      </c>
      <c r="CB32" s="186" t="e">
        <f t="shared" si="17"/>
        <v>#N/A</v>
      </c>
      <c r="CC32" s="187" t="e">
        <f t="shared" si="8"/>
        <v>#N/A</v>
      </c>
      <c r="CD32" s="185" t="e">
        <f ca="1">AVERAGE(OFFSET($CC$3,'Données projet'!$C$7,0,30,1))</f>
        <v>#N/A</v>
      </c>
      <c r="CE32" s="193">
        <f>IF(ISNA(VLOOKUP(B32,'Données projet'!$A$140:$I$167,3,0)),0,VLOOKUP(B32,'Données projet'!$A$140:$I$167,3,0))</f>
        <v>0</v>
      </c>
      <c r="CF32" s="193">
        <f>IF(ISNA(VLOOKUP(B32,'Données projet'!$A$140:$I$167,4,0)),0,VLOOKUP(B32,'Données projet'!$A$140:$I$167,4,0))</f>
        <v>0</v>
      </c>
      <c r="CG32" s="194">
        <f>IF(ISNA(VLOOKUP(B32,'Données projet'!$A$140:$I$167,5,0)),0%,VLOOKUP(B32,'Données projet'!$A$140:$I$167,5,0)*VLOOKUP('Données projet'!$B$15,Paramètres!$A$1:$J$25,7,0))</f>
        <v>0</v>
      </c>
      <c r="CH32" s="194">
        <f>IF(ISNA(VLOOKUP(B32,'Données projet'!$A$140:$I$167,6,0)),0%,VLOOKUP(B32,'Données projet'!$A$140:$I$167,6,0)*VLOOKUP('Données projet'!$B$15,Paramètres!$A$1:$J$25,7,0))</f>
        <v>0</v>
      </c>
      <c r="CI32" s="194">
        <f>IF(ISNA(VLOOKUP(B32,'Données projet'!$A$140:$I$167,7,0)),0%,VLOOKUP(B32,'Données projet'!$A$140:$I$167,7,0))</f>
        <v>0</v>
      </c>
      <c r="CJ32" s="196">
        <f>EXP(-LN(2)/35)*CJ31+(1-EXP(-LN(2)/35))/(LN(2)/35)*CF32*CG32*VLOOKUP('Données projet'!$B$11,Paramètres!$A$1:$J$25,3,0)*0.475*44/12</f>
        <v>0</v>
      </c>
      <c r="CK32" s="196">
        <f>EXP(-LN(2)/5)*CK31+(1-EXP(-LN(2)/5))/(LN(2)/5)*Calculateur!CF32*Calculateur!CH32*VLOOKUP('Données projet'!$B$11,Paramètres!$A$1:$J$25,3,0)*0.475*44/12</f>
        <v>0</v>
      </c>
      <c r="CL32" s="196">
        <f>EXP(-LN(2)/2)*CL31+(1-EXP(-LN(2)/2))/(LN(2)/2)*CF32*CI32*VLOOKUP('Données projet'!$B$11,Paramètres!$A$1:$J$25,3,0)*0.475*44/12</f>
        <v>0</v>
      </c>
      <c r="CM32" s="197">
        <f t="shared" si="9"/>
        <v>0</v>
      </c>
      <c r="CN32" s="50">
        <f>IF(CN31+1&lt;='Données projet'!$E$16,CN31+1,1)</f>
        <v>1</v>
      </c>
      <c r="CO32" s="45" t="e">
        <f>VLOOKUP(CN32,'Données projet'!$A$173:$I$193,2,0)</f>
        <v>#N/A</v>
      </c>
      <c r="CP32" s="45" t="e">
        <f>VLOOKUP(CN32,'Données projet'!$A$173:$I$193,9,0)</f>
        <v>#N/A</v>
      </c>
      <c r="CQ32" s="45">
        <f t="array" ref="CQ32">INDEX(CP:CP,MIN(IF(ISNUMBER(CP32:CP228),ROW(CP32:CP228),"")))</f>
        <v>0</v>
      </c>
      <c r="CR32" s="45">
        <f>IF(CN32&lt;'Données projet'!$A$174,$CO$205^B32,IF(CN32='Données projet'!$A$174,'Données projet'!$B$174,CR31+CQ32-CX31))</f>
        <v>0</v>
      </c>
      <c r="CS32" s="50" t="e">
        <f>CR32*VLOOKUP('Données projet'!$B$15,Paramètres!$A$1:$J$25,3,0)*VLOOKUP('Données projet'!$B$15,Paramètres!$A$1:$J$25,5,0)</f>
        <v>#N/A</v>
      </c>
      <c r="CT32" s="46" t="e">
        <f t="shared" si="18"/>
        <v>#N/A</v>
      </c>
      <c r="CU32" s="52" t="e">
        <f t="shared" si="10"/>
        <v>#N/A</v>
      </c>
      <c r="CV32" s="149" t="e">
        <f ca="1">AVERAGE(OFFSET($CU$3,'Données projet'!$C$7,0,30,1))</f>
        <v>#N/A</v>
      </c>
      <c r="CW32" s="48">
        <f>IF(ISNA(VLOOKUP(CN32,'Données projet'!$A$173:$I$193,3,0)),0,VLOOKUP(CN32,'Données projet'!$A$173:$I$193,3,0))</f>
        <v>0</v>
      </c>
      <c r="CX32" s="48">
        <f>IF(ISNA(VLOOKUP(CN32,'Données projet'!$A$173:$I$193,4,0)),0,VLOOKUP(CN32,'Données projet'!$A$173:$I$193,4,0))</f>
        <v>0</v>
      </c>
      <c r="CY32" s="49">
        <f>IF(ISNA(VLOOKUP(CN32,'Données projet'!$A$173:$I$193,5,0)),0%,VLOOKUP(CN32,'Données projet'!$A$173:$I$193,5,0)*VLOOKUP('Données projet'!$B$15,Paramètres!$A$1:$J$25,7,0))</f>
        <v>0</v>
      </c>
      <c r="CZ32" s="49">
        <f>IF(ISNA(VLOOKUP(CN32,'Données projet'!$A$173:$I$193,6,0)),0%,VLOOKUP(CN32,'Données projet'!$A$173:$I$193,6,0)*VLOOKUP('Données projet'!$B$15,Paramètres!$A$1:$J$25,7,0))</f>
        <v>0</v>
      </c>
      <c r="DA32" s="49">
        <f>IF(ISNA(VLOOKUP(CN32,'Données projet'!$A$173:$I$193,7,0)),0%,VLOOKUP(CN32,'Données projet'!$A$173:$I$193,7,0))</f>
        <v>0</v>
      </c>
      <c r="DB32" s="53" t="e">
        <f>EXP(-LN(2)/35)*DB31+(1-EXP(-LN(2)/35))/(LN(2)/35)*CX32*CY32*VLOOKUP('Données projet'!$B$15,Paramètres!$A$1:$J$25,3,0)*0.475*44/12</f>
        <v>#N/A</v>
      </c>
      <c r="DC32" s="53" t="e">
        <f>EXP(-LN(2)/5)*DC31+(1-EXP(-LN(2)/5))/(LN(2)/5)*Calculateur!CX32*Calculateur!CZ32*VLOOKUP('Données projet'!$B$15,Paramètres!$A$1:$J$25,3,0)*0.475*44/12</f>
        <v>#N/A</v>
      </c>
      <c r="DD32" s="53" t="e">
        <f>EXP(-LN(2)/2)*DD31+(1-EXP(-LN(2)/2))/(LN(2)/2)*CX32*DA32*VLOOKUP('Données projet'!$B$15,Paramètres!$A$1:$J$25,3,0)*0.475*44/12</f>
        <v>#N/A</v>
      </c>
      <c r="DE32" s="54" t="e">
        <f t="shared" si="11"/>
        <v>#N/A</v>
      </c>
    </row>
    <row r="33" spans="1:109" s="40" customFormat="1" x14ac:dyDescent="0.25">
      <c r="A33" s="208">
        <f t="shared" si="12"/>
        <v>30</v>
      </c>
      <c r="B33" s="200">
        <f>IF(B32+1&lt;='Données projet'!$E$11,B32+1,1)</f>
        <v>5</v>
      </c>
      <c r="C33" s="182" t="e">
        <f>VLOOKUP(B33,'Données projet'!$A$36:$I$56,2,0)</f>
        <v>#N/A</v>
      </c>
      <c r="D33" s="182" t="e">
        <f>VLOOKUP(B33,'Données projet'!$A$36:$I$56,9,0)</f>
        <v>#N/A</v>
      </c>
      <c r="E33" s="182">
        <f t="array" ref="E33">INDEX(D:D,MIN(IF(ISNUMBER(D33:D229),ROW(D33:D229),"")))</f>
        <v>14.47</v>
      </c>
      <c r="F33" s="186">
        <f>IF(B33&lt;'Données projet'!$A$37,$C$205^B33,IF(B33='Données projet'!$A$37,'Données projet'!$B$37,F32+E33-L32))</f>
        <v>27.073696170115252</v>
      </c>
      <c r="G33" s="186">
        <f>F33*VLOOKUP('Données projet'!$B$11,Paramètres!$A$1:$J$25,3,0)*VLOOKUP('Données projet'!$B$11,Paramètres!$A$1:$J$25,5,0)</f>
        <v>19.850434031928504</v>
      </c>
      <c r="H33" s="186">
        <f t="shared" si="13"/>
        <v>6.4604332423535</v>
      </c>
      <c r="I33" s="187">
        <f t="shared" si="0"/>
        <v>45.824760502707818</v>
      </c>
      <c r="J33" s="188">
        <f ca="1">AVERAGE(OFFSET($I$3,'Données projet'!$C$7,0,30,1))</f>
        <v>281.50422421872497</v>
      </c>
      <c r="K33" s="193">
        <f>IF(ISNA(VLOOKUP(B33,'Données projet'!$A$36:$I$56,3,0)),0,VLOOKUP(B33,'Données projet'!$A$36:$I$56,3,0))</f>
        <v>0</v>
      </c>
      <c r="L33" s="193">
        <f>IF(ISNA(VLOOKUP(B33,'Données projet'!$A$36:$I$56,4,0)),0,VLOOKUP(B33,'Données projet'!$A$36:$I$56,4,0))</f>
        <v>0</v>
      </c>
      <c r="M33" s="194">
        <f>IF(ISNA(VLOOKUP(B33,'Données projet'!$A$36:$I$56,5,0)),0%,VLOOKUP(B33,'Données projet'!$A$36:$I$56,5,0)*VLOOKUP('Données projet'!$B$11,Paramètres!$A$1:$J$25,7,0))</f>
        <v>0</v>
      </c>
      <c r="N33" s="194">
        <f>IF(ISNA(VLOOKUP(B33,'Données projet'!$A$36:$I$56,6,0)),0%,VLOOKUP(B33,'Données projet'!$A$36:$I$56,6,0)*VLOOKUP('Données projet'!$B$11,Paramètres!$A$1:$J$25,7,0))</f>
        <v>0</v>
      </c>
      <c r="O33" s="194">
        <f>IF(ISNA(VLOOKUP(B33,'Données projet'!$A$36:$I$56,7,0)),0%,VLOOKUP(B33,'Données projet'!$A$36:$I$56,7,0))</f>
        <v>0</v>
      </c>
      <c r="P33" s="196">
        <f>EXP(-LN(2)/35)*P32+(1-EXP(-LN(2)/35))/(LN(2)/35)*L33*M33*VLOOKUP('Données projet'!$B$11,Paramètres!$A$1:$J$25,3,0)*0.475*44/12</f>
        <v>0</v>
      </c>
      <c r="Q33" s="196">
        <f>EXP(-LN(2)/5)*Q32+(1-EXP(-LN(2)/5))/(LN(2)/5)*Calculateur!L33*Calculateur!N33*VLOOKUP('Données projet'!$B$11,Paramètres!$A$1:$J$25,3,0)*0.475*44/12</f>
        <v>0</v>
      </c>
      <c r="R33" s="196">
        <f>EXP(-LN(2)/2)*R32+(1-EXP(-LN(2)/2))/(LN(2)/2)*L33*O33*VLOOKUP('Données projet'!$B$11,Paramètres!$A$1:$J$25,3,0)*0.475*44/12</f>
        <v>0</v>
      </c>
      <c r="S33" s="197">
        <f t="shared" si="1"/>
        <v>0</v>
      </c>
      <c r="T33" s="50">
        <f>IF(T32+1&lt;='Données projet'!$E$12,T32+1,1)</f>
        <v>30</v>
      </c>
      <c r="U33" s="45" t="e">
        <f>VLOOKUP(T33,'Données projet'!$A$62:$I$82,2,0)</f>
        <v>#N/A</v>
      </c>
      <c r="V33" s="45" t="e">
        <f>VLOOKUP(T33,'Données projet'!$A$62:$I$82,9,0)</f>
        <v>#N/A</v>
      </c>
      <c r="W33" s="45">
        <f t="array" ref="W33">INDEX(V:V,MIN(IF(ISNUMBER(V33:V229),ROW(V33:V229),"")))</f>
        <v>2.384999999999998</v>
      </c>
      <c r="X33" s="46">
        <f>IF(T33&lt;'Données projet'!$A$63,$U$205^T33,IF(T33='Données projet'!$A$63,'Données projet'!$B$63,X32+W33-AD32))</f>
        <v>196.29499999999996</v>
      </c>
      <c r="Y33" s="46">
        <f>X33*VLOOKUP('Données projet'!$B$11,Paramètres!$A$1:$J$25,3,0)*VLOOKUP('Données projet'!$B$11,Paramètres!$A$1:$J$25,5,0)</f>
        <v>143.92349399999998</v>
      </c>
      <c r="Z33" s="46">
        <f t="shared" si="14"/>
        <v>37.194371922868541</v>
      </c>
      <c r="AA33" s="52">
        <f t="shared" si="2"/>
        <v>315.44694981566266</v>
      </c>
      <c r="AB33" s="149">
        <f ca="1">AVERAGE(OFFSET($AA$3,'Données projet'!$C$7,0,30,1))</f>
        <v>367.84920904283939</v>
      </c>
      <c r="AC33" s="48">
        <f>IF(ISNA(VLOOKUP(T33,'Données projet'!$A$62:$I$82,3,0)),0,VLOOKUP(T33,'Données projet'!$A$62:$I$82,3,0))</f>
        <v>0</v>
      </c>
      <c r="AD33" s="48">
        <f>IF(ISNA(VLOOKUP(T33,'Données projet'!$A$62:$I$82,4,0)),0,VLOOKUP(T33,'Données projet'!$A$62:$I$82,4,0))</f>
        <v>0</v>
      </c>
      <c r="AE33" s="49">
        <f>IF(ISNA(VLOOKUP(T33,'Données projet'!$A$62:$I$82,5,0)),0%,VLOOKUP(T33,'Données projet'!$A$62:$I$82,5,0)*VLOOKUP('Données projet'!$B$11,Paramètres!$A$1:$J$25,7,0))</f>
        <v>0</v>
      </c>
      <c r="AF33" s="49">
        <f>IF(ISNA(VLOOKUP(T33,'Données projet'!$A$62:$I$82,6,0)),0%,VLOOKUP(T33,'Données projet'!$A$62:$I$82,6,0)*VLOOKUP('Données projet'!$B$11,Paramètres!$A$1:$J$25,7,0))</f>
        <v>0</v>
      </c>
      <c r="AG33" s="49">
        <f>IF(ISNA(VLOOKUP(T33,'Données projet'!$A$62:$I$82,7,0)),0%,VLOOKUP(T33,'Données projet'!$A$62:$I$82,7,0))</f>
        <v>0</v>
      </c>
      <c r="AH33" s="53">
        <f>EXP(-LN(2)/35)*AH32+(1-EXP(-LN(2)/35))/(LN(2)/35)*AD33*AE33*VLOOKUP('Données projet'!$B$11,Paramètres!$A$1:$J$25,3,0)*0.475*44/12</f>
        <v>0</v>
      </c>
      <c r="AI33" s="53">
        <f>EXP(-LN(2)/5)*AI32+(1-EXP(-LN(2)/5))/(LN(2)/5)*Calculateur!AD33*Calculateur!AF33*VLOOKUP('Données projet'!$B$11,Paramètres!$A$1:$J$25,3,0)*0.475*44/12</f>
        <v>0</v>
      </c>
      <c r="AJ33" s="53">
        <f>EXP(-LN(2)/2)*AJ32+(1-EXP(-LN(2)/2))/(LN(2)/2)*AD33*AG33*VLOOKUP('Données projet'!$B$11,Paramètres!$A$1:$J$25,3,0)*0.475*44/12</f>
        <v>0</v>
      </c>
      <c r="AK33" s="53">
        <f t="shared" si="3"/>
        <v>0</v>
      </c>
      <c r="AL33" s="203">
        <f>IF(AL32+1&lt;='Données projet'!$E$13,AL32+1,1)</f>
        <v>1</v>
      </c>
      <c r="AM33" s="182" t="e">
        <f>VLOOKUP(B33,'Données projet'!$A$88:$I$108,2,0)</f>
        <v>#N/A</v>
      </c>
      <c r="AN33" s="182" t="e">
        <f>VLOOKUP(B33,'Données projet'!$A$88:$I$108,9,0)</f>
        <v>#N/A</v>
      </c>
      <c r="AO33" s="182">
        <f t="array" ref="AO33">INDEX(AN:AN,MIN(IF(ISNUMBER(AN33:AN229),ROW(AN33:AN229),"")))</f>
        <v>0</v>
      </c>
      <c r="AP33" s="182">
        <f>IF(B33&lt;'Données projet'!$A$89,$AM$205^B33,IF(B33='Données projet'!$A$89,'Données projet'!$B$89,AP32+AO33-AV32))</f>
        <v>0</v>
      </c>
      <c r="AQ33" s="186" t="e">
        <f>AP33*VLOOKUP('Données projet'!$B$13,Paramètres!$A$1:$J$25,3,0)*VLOOKUP('Données projet'!$B$13,Paramètres!$A$1:$J$25,5,0)</f>
        <v>#N/A</v>
      </c>
      <c r="AR33" s="186" t="e">
        <f t="shared" si="15"/>
        <v>#N/A</v>
      </c>
      <c r="AS33" s="187" t="e">
        <f t="shared" si="4"/>
        <v>#N/A</v>
      </c>
      <c r="AT33" s="185" t="e">
        <f ca="1">AVERAGE(OFFSET($AS$3,'Données projet'!$C$7,0,30,1))</f>
        <v>#N/A</v>
      </c>
      <c r="AU33" s="193">
        <f>IF(ISNA(VLOOKUP(B33,'Données projet'!$A$88:$I$108,3,0)),0,VLOOKUP(B33,'Données projet'!$A$88:$I$108,3,0))</f>
        <v>0</v>
      </c>
      <c r="AV33" s="193">
        <f>IF(ISNA(VLOOKUP(B33,'Données projet'!$A$88:$I$108,4,0)),0,VLOOKUP(B33,'Données projet'!$A$88:$I$108,4,0))</f>
        <v>0</v>
      </c>
      <c r="AW33" s="194">
        <f>IF(ISNA(VLOOKUP(B33,'Données projet'!$A$88:$I$108,5,0)),0%,VLOOKUP(B33,'Données projet'!$A$88:$I$108,5,0)*VLOOKUP('Données projet'!$B$13,Paramètres!$A$1:$J$25,7,0))</f>
        <v>0</v>
      </c>
      <c r="AX33" s="194">
        <f>IF(ISNA(VLOOKUP(B33,'Données projet'!$A$88:$I$108,6,0)),0%,VLOOKUP(B33,'Données projet'!$A$88:$I$108,6,0)*VLOOKUP('Données projet'!$B$13,Paramètres!$A$1:$J$25,7,0))</f>
        <v>0</v>
      </c>
      <c r="AY33" s="194">
        <f>IF(ISNA(VLOOKUP(B33,'Données projet'!$A$88:$I$108,7,0)),0%,VLOOKUP(B33,'Données projet'!$A$88:$I$108,7,0))</f>
        <v>0</v>
      </c>
      <c r="AZ33" s="196">
        <f>EXP(-LN(2)/35)*AZ32+(1-EXP(-LN(2)/35))/(LN(2)/35)*AV33*AW33*VLOOKUP('Données projet'!$B$11,Paramètres!$A$1:$J$25,3,0)*0.475*44/12</f>
        <v>0</v>
      </c>
      <c r="BA33" s="196">
        <f>EXP(-LN(2)/5)*BA32+(1-EXP(-LN(2)/5))/(LN(2)/5)*Calculateur!AV33*Calculateur!AX33*VLOOKUP('Données projet'!$B$11,Paramètres!$A$1:$J$25,3,0)*0.475*44/12</f>
        <v>0</v>
      </c>
      <c r="BB33" s="196">
        <f>EXP(-LN(2)/2)*BB32+(1-EXP(-LN(2)/2))/(LN(2)/2)*AV33*AY33*VLOOKUP('Données projet'!$B$11,Paramètres!$A$1:$J$25,3,0)*0.475*44/12</f>
        <v>0</v>
      </c>
      <c r="BC33" s="197">
        <f t="shared" si="5"/>
        <v>0</v>
      </c>
      <c r="BD33" s="50">
        <f>IF(BD32+1&lt;='Données projet'!$E$16,BD32+1,1)</f>
        <v>1</v>
      </c>
      <c r="BE33" s="45" t="e">
        <f>VLOOKUP(BD33,'Données projet'!$A$114:$I$134,2,0)</f>
        <v>#N/A</v>
      </c>
      <c r="BF33" s="45" t="e">
        <f>VLOOKUP(BD33,'Données projet'!$A$114:$I$134,9,0)</f>
        <v>#N/A</v>
      </c>
      <c r="BG33" s="45">
        <f t="array" ref="BG33">INDEX(BF:BF,MIN(IF(ISNUMBER(BF33:BF229),ROW(BF33:BF229),"")))</f>
        <v>0</v>
      </c>
      <c r="BH33" s="45">
        <f>IF(BD33&lt;'Données projet'!$A$115,$BE$205^BD33,IF(BD33='Données projet'!$A$115,'Données projet'!$B$115,BH32+BG33-BN32))</f>
        <v>0</v>
      </c>
      <c r="BI33" s="50" t="e">
        <f>BH33*VLOOKUP('Données projet'!$B$13,Paramètres!$A$1:$J$25,3,0)*VLOOKUP('Données projet'!$B$13,Paramètres!$A$1:$J$25,5,0)</f>
        <v>#N/A</v>
      </c>
      <c r="BJ33" s="46" t="e">
        <f t="shared" si="16"/>
        <v>#N/A</v>
      </c>
      <c r="BK33" s="52" t="e">
        <f t="shared" si="6"/>
        <v>#N/A</v>
      </c>
      <c r="BL33" s="149" t="e">
        <f ca="1">AVERAGE(OFFSET($BK$3,'Données projet'!$C$7,0,30,1))</f>
        <v>#N/A</v>
      </c>
      <c r="BM33" s="48">
        <f>IF(ISNA(VLOOKUP(BD33,'Données projet'!$A$114:$I$134,3,0)),0,VLOOKUP(BD33,'Données projet'!$A$114:$I$134,3,0))</f>
        <v>0</v>
      </c>
      <c r="BN33" s="48">
        <f>IF(ISNA(VLOOKUP(BD33,'Données projet'!$A$114:$I$134,4,0)),0,VLOOKUP(BD33,'Données projet'!$A$114:$I$134,4,0))</f>
        <v>0</v>
      </c>
      <c r="BO33" s="49">
        <f>IF(ISNA(VLOOKUP(BD33,'Données projet'!$A$114:$I$134,5,0)),0%,VLOOKUP(BD33,'Données projet'!$A$114:$I$134,5,0)*VLOOKUP('Données projet'!$B$13,Paramètres!$A$1:$J$25,7,0))</f>
        <v>0</v>
      </c>
      <c r="BP33" s="49">
        <f>IF(ISNA(VLOOKUP(BD33,'Données projet'!$A$114:$I$134,6,0)),0%,VLOOKUP(BD33,'Données projet'!$A$114:$I$134,6,0)*VLOOKUP('Données projet'!$B$13,Paramètres!$A$1:$J$25,7,0))</f>
        <v>0</v>
      </c>
      <c r="BQ33" s="49">
        <f>IF(ISNA(VLOOKUP(BD33,'Données projet'!$A$114:$I$134,7,0)),0%,VLOOKUP(BD33,'Données projet'!$A$114:$I$134,7,0))</f>
        <v>0</v>
      </c>
      <c r="BR33" s="53" t="e">
        <f>EXP(-LN(2)/35)*BR32+(1-EXP(-LN(2)/35))/(LN(2)/35)*BN33*BO33*VLOOKUP('Données projet'!$B$13,Paramètres!$A$1:$J$25,3,0)*0.475*44/12</f>
        <v>#N/A</v>
      </c>
      <c r="BS33" s="53" t="e">
        <f>EXP(-LN(2)/5)*BS32+(1-EXP(-LN(2)/5))/(LN(2)/5)*Calculateur!BN33*Calculateur!BP33*VLOOKUP('Données projet'!$B$13,Paramètres!$A$1:$J$25,3,0)*0.475*44/12</f>
        <v>#N/A</v>
      </c>
      <c r="BT33" s="53" t="e">
        <f>EXP(-LN(2)/2)*BT32+(1-EXP(-LN(2)/2))/(LN(2)/2)*BN33*BQ33*VLOOKUP('Données projet'!$B$13,Paramètres!$A$1:$J$25,3,0)*0.475*44/12</f>
        <v>#N/A</v>
      </c>
      <c r="BU33" s="54" t="e">
        <f t="shared" si="7"/>
        <v>#N/A</v>
      </c>
      <c r="BV33" s="203">
        <f>IF(BV32+1&lt;='Données projet'!$E$15,BV32+1,1)</f>
        <v>1</v>
      </c>
      <c r="BW33" s="182" t="e">
        <f>VLOOKUP(B33,'Données projet'!$A$140:$I$167,2,0)</f>
        <v>#N/A</v>
      </c>
      <c r="BX33" s="182" t="e">
        <f>VLOOKUP(B33,'Données projet'!$A$140:$I$167,9,0)</f>
        <v>#N/A</v>
      </c>
      <c r="BY33" s="182">
        <f t="array" ref="BY33">INDEX(BX:BX,MIN(IF(ISNUMBER(BX33:BX229),ROW(BX33:BX229),"")))</f>
        <v>0</v>
      </c>
      <c r="BZ33" s="182">
        <f>IF(B33&lt;'Données projet'!$A$141,$BW$205^B33,IF(B33='Données projet'!$A$141,'Données projet'!$B$141,BZ32+BY33-CF32))</f>
        <v>0</v>
      </c>
      <c r="CA33" s="183" t="e">
        <f>BZ33*VLOOKUP('Données projet'!$B$15,Paramètres!$A$1:$J$25,3,0)*VLOOKUP('Données projet'!$B$15,Paramètres!$A$1:$J$25,5,0)</f>
        <v>#N/A</v>
      </c>
      <c r="CB33" s="186" t="e">
        <f t="shared" si="17"/>
        <v>#N/A</v>
      </c>
      <c r="CC33" s="187" t="e">
        <f t="shared" si="8"/>
        <v>#N/A</v>
      </c>
      <c r="CD33" s="185" t="e">
        <f ca="1">AVERAGE(OFFSET($CC$3,'Données projet'!$C$7,0,30,1))</f>
        <v>#N/A</v>
      </c>
      <c r="CE33" s="193">
        <f>IF(ISNA(VLOOKUP(B33,'Données projet'!$A$140:$I$167,3,0)),0,VLOOKUP(B33,'Données projet'!$A$140:$I$167,3,0))</f>
        <v>0</v>
      </c>
      <c r="CF33" s="193">
        <f>IF(ISNA(VLOOKUP(B33,'Données projet'!$A$140:$I$167,4,0)),0,VLOOKUP(B33,'Données projet'!$A$140:$I$167,4,0))</f>
        <v>0</v>
      </c>
      <c r="CG33" s="194">
        <f>IF(ISNA(VLOOKUP(B33,'Données projet'!$A$140:$I$167,5,0)),0%,VLOOKUP(B33,'Données projet'!$A$140:$I$167,5,0)*VLOOKUP('Données projet'!$B$15,Paramètres!$A$1:$J$25,7,0))</f>
        <v>0</v>
      </c>
      <c r="CH33" s="194">
        <f>IF(ISNA(VLOOKUP(B33,'Données projet'!$A$140:$I$167,6,0)),0%,VLOOKUP(B33,'Données projet'!$A$140:$I$167,6,0)*VLOOKUP('Données projet'!$B$15,Paramètres!$A$1:$J$25,7,0))</f>
        <v>0</v>
      </c>
      <c r="CI33" s="194">
        <f>IF(ISNA(VLOOKUP(B33,'Données projet'!$A$140:$I$167,7,0)),0%,VLOOKUP(B33,'Données projet'!$A$140:$I$167,7,0))</f>
        <v>0</v>
      </c>
      <c r="CJ33" s="196">
        <f>EXP(-LN(2)/35)*CJ32+(1-EXP(-LN(2)/35))/(LN(2)/35)*CF33*CG33*VLOOKUP('Données projet'!$B$11,Paramètres!$A$1:$J$25,3,0)*0.475*44/12</f>
        <v>0</v>
      </c>
      <c r="CK33" s="196">
        <f>EXP(-LN(2)/5)*CK32+(1-EXP(-LN(2)/5))/(LN(2)/5)*Calculateur!CF33*Calculateur!CH33*VLOOKUP('Données projet'!$B$11,Paramètres!$A$1:$J$25,3,0)*0.475*44/12</f>
        <v>0</v>
      </c>
      <c r="CL33" s="196">
        <f>EXP(-LN(2)/2)*CL32+(1-EXP(-LN(2)/2))/(LN(2)/2)*CF33*CI33*VLOOKUP('Données projet'!$B$11,Paramètres!$A$1:$J$25,3,0)*0.475*44/12</f>
        <v>0</v>
      </c>
      <c r="CM33" s="197">
        <f t="shared" si="9"/>
        <v>0</v>
      </c>
      <c r="CN33" s="50">
        <f>IF(CN32+1&lt;='Données projet'!$E$16,CN32+1,1)</f>
        <v>1</v>
      </c>
      <c r="CO33" s="45" t="e">
        <f>VLOOKUP(CN33,'Données projet'!$A$173:$I$193,2,0)</f>
        <v>#N/A</v>
      </c>
      <c r="CP33" s="45" t="e">
        <f>VLOOKUP(CN33,'Données projet'!$A$173:$I$193,9,0)</f>
        <v>#N/A</v>
      </c>
      <c r="CQ33" s="45">
        <f t="array" ref="CQ33">INDEX(CP:CP,MIN(IF(ISNUMBER(CP33:CP229),ROW(CP33:CP229),"")))</f>
        <v>0</v>
      </c>
      <c r="CR33" s="45">
        <f>IF(CN33&lt;'Données projet'!$A$174,$CO$205^B33,IF(CN33='Données projet'!$A$174,'Données projet'!$B$174,CR32+CQ33-CX32))</f>
        <v>0</v>
      </c>
      <c r="CS33" s="50" t="e">
        <f>CR33*VLOOKUP('Données projet'!$B$15,Paramètres!$A$1:$J$25,3,0)*VLOOKUP('Données projet'!$B$15,Paramètres!$A$1:$J$25,5,0)</f>
        <v>#N/A</v>
      </c>
      <c r="CT33" s="46" t="e">
        <f t="shared" si="18"/>
        <v>#N/A</v>
      </c>
      <c r="CU33" s="52" t="e">
        <f t="shared" si="10"/>
        <v>#N/A</v>
      </c>
      <c r="CV33" s="149" t="e">
        <f ca="1">AVERAGE(OFFSET($CU$3,'Données projet'!$C$7,0,30,1))</f>
        <v>#N/A</v>
      </c>
      <c r="CW33" s="48">
        <f>IF(ISNA(VLOOKUP(CN33,'Données projet'!$A$173:$I$193,3,0)),0,VLOOKUP(CN33,'Données projet'!$A$173:$I$193,3,0))</f>
        <v>0</v>
      </c>
      <c r="CX33" s="48">
        <f>IF(ISNA(VLOOKUP(CN33,'Données projet'!$A$173:$I$193,4,0)),0,VLOOKUP(CN33,'Données projet'!$A$173:$I$193,4,0))</f>
        <v>0</v>
      </c>
      <c r="CY33" s="49">
        <f>IF(ISNA(VLOOKUP(CN33,'Données projet'!$A$173:$I$193,5,0)),0%,VLOOKUP(CN33,'Données projet'!$A$173:$I$193,5,0)*VLOOKUP('Données projet'!$B$15,Paramètres!$A$1:$J$25,7,0))</f>
        <v>0</v>
      </c>
      <c r="CZ33" s="49">
        <f>IF(ISNA(VLOOKUP(CN33,'Données projet'!$A$173:$I$193,6,0)),0%,VLOOKUP(CN33,'Données projet'!$A$173:$I$193,6,0)*VLOOKUP('Données projet'!$B$15,Paramètres!$A$1:$J$25,7,0))</f>
        <v>0</v>
      </c>
      <c r="DA33" s="49">
        <f>IF(ISNA(VLOOKUP(CN33,'Données projet'!$A$173:$I$193,7,0)),0%,VLOOKUP(CN33,'Données projet'!$A$173:$I$193,7,0))</f>
        <v>0</v>
      </c>
      <c r="DB33" s="53" t="e">
        <f>EXP(-LN(2)/35)*DB32+(1-EXP(-LN(2)/35))/(LN(2)/35)*CX33*CY33*VLOOKUP('Données projet'!$B$15,Paramètres!$A$1:$J$25,3,0)*0.475*44/12</f>
        <v>#N/A</v>
      </c>
      <c r="DC33" s="53" t="e">
        <f>EXP(-LN(2)/5)*DC32+(1-EXP(-LN(2)/5))/(LN(2)/5)*Calculateur!CX33*Calculateur!CZ33*VLOOKUP('Données projet'!$B$15,Paramètres!$A$1:$J$25,3,0)*0.475*44/12</f>
        <v>#N/A</v>
      </c>
      <c r="DD33" s="53" t="e">
        <f>EXP(-LN(2)/2)*DD32+(1-EXP(-LN(2)/2))/(LN(2)/2)*CX33*DA33*VLOOKUP('Données projet'!$B$15,Paramètres!$A$1:$J$25,3,0)*0.475*44/12</f>
        <v>#N/A</v>
      </c>
      <c r="DE33" s="54" t="e">
        <f t="shared" si="11"/>
        <v>#N/A</v>
      </c>
    </row>
    <row r="34" spans="1:109" s="40" customFormat="1" x14ac:dyDescent="0.25">
      <c r="A34" s="208">
        <f t="shared" si="12"/>
        <v>31</v>
      </c>
      <c r="B34" s="200">
        <f>IF(B33+1&lt;='Données projet'!$E$11,B33+1,1)</f>
        <v>6</v>
      </c>
      <c r="C34" s="182" t="e">
        <f>VLOOKUP(B34,'Données projet'!$A$36:$I$56,2,0)</f>
        <v>#N/A</v>
      </c>
      <c r="D34" s="182" t="e">
        <f>VLOOKUP(B34,'Données projet'!$A$36:$I$56,9,0)</f>
        <v>#N/A</v>
      </c>
      <c r="E34" s="182">
        <f t="array" ref="E34">INDEX(D:D,MIN(IF(ISNUMBER(D34:D230),ROW(D34:D230),"")))</f>
        <v>14.47</v>
      </c>
      <c r="F34" s="186">
        <f>IF(B34&lt;'Données projet'!$A$37,$C$205^B34,IF(B34='Données projet'!$A$37,'Données projet'!$B$37,F33+E34-L33))</f>
        <v>52.366923578447626</v>
      </c>
      <c r="G34" s="186">
        <f>F34*VLOOKUP('Données projet'!$B$11,Paramètres!$A$1:$J$25,3,0)*VLOOKUP('Données projet'!$B$11,Paramètres!$A$1:$J$25,5,0)</f>
        <v>38.395428367717798</v>
      </c>
      <c r="H34" s="186">
        <f t="shared" si="13"/>
        <v>11.572346965665874</v>
      </c>
      <c r="I34" s="187">
        <f t="shared" si="0"/>
        <v>87.027208705643218</v>
      </c>
      <c r="J34" s="188">
        <f ca="1">AVERAGE(OFFSET($I$3,'Données projet'!$C$7,0,30,1))</f>
        <v>281.50422421872497</v>
      </c>
      <c r="K34" s="193">
        <f>IF(ISNA(VLOOKUP(B34,'Données projet'!$A$36:$I$56,3,0)),0,VLOOKUP(B34,'Données projet'!$A$36:$I$56,3,0))</f>
        <v>0</v>
      </c>
      <c r="L34" s="193">
        <f>IF(ISNA(VLOOKUP(B34,'Données projet'!$A$36:$I$56,4,0)),0,VLOOKUP(B34,'Données projet'!$A$36:$I$56,4,0))</f>
        <v>0</v>
      </c>
      <c r="M34" s="194">
        <f>IF(ISNA(VLOOKUP(B34,'Données projet'!$A$36:$I$56,5,0)),0%,VLOOKUP(B34,'Données projet'!$A$36:$I$56,5,0)*VLOOKUP('Données projet'!$B$11,Paramètres!$A$1:$J$25,7,0))</f>
        <v>0</v>
      </c>
      <c r="N34" s="194">
        <f>IF(ISNA(VLOOKUP(B34,'Données projet'!$A$36:$I$56,6,0)),0%,VLOOKUP(B34,'Données projet'!$A$36:$I$56,6,0)*VLOOKUP('Données projet'!$B$11,Paramètres!$A$1:$J$25,7,0))</f>
        <v>0</v>
      </c>
      <c r="O34" s="194">
        <f>IF(ISNA(VLOOKUP(B34,'Données projet'!$A$36:$I$56,7,0)),0%,VLOOKUP(B34,'Données projet'!$A$36:$I$56,7,0))</f>
        <v>0</v>
      </c>
      <c r="P34" s="196">
        <f>EXP(-LN(2)/35)*P33+(1-EXP(-LN(2)/35))/(LN(2)/35)*L34*M34*VLOOKUP('Données projet'!$B$11,Paramètres!$A$1:$J$25,3,0)*0.475*44/12</f>
        <v>0</v>
      </c>
      <c r="Q34" s="196">
        <f>EXP(-LN(2)/5)*Q33+(1-EXP(-LN(2)/5))/(LN(2)/5)*Calculateur!L34*Calculateur!N34*VLOOKUP('Données projet'!$B$11,Paramètres!$A$1:$J$25,3,0)*0.475*44/12</f>
        <v>0</v>
      </c>
      <c r="R34" s="196">
        <f>EXP(-LN(2)/2)*R33+(1-EXP(-LN(2)/2))/(LN(2)/2)*L34*O34*VLOOKUP('Données projet'!$B$11,Paramètres!$A$1:$J$25,3,0)*0.475*44/12</f>
        <v>0</v>
      </c>
      <c r="S34" s="197">
        <f t="shared" si="1"/>
        <v>0</v>
      </c>
      <c r="T34" s="50">
        <f>IF(T33+1&lt;='Données projet'!$E$12,T33+1,1)</f>
        <v>31</v>
      </c>
      <c r="U34" s="45" t="e">
        <f>VLOOKUP(T34,'Données projet'!$A$62:$I$82,2,0)</f>
        <v>#N/A</v>
      </c>
      <c r="V34" s="45" t="e">
        <f>VLOOKUP(T34,'Données projet'!$A$62:$I$82,9,0)</f>
        <v>#N/A</v>
      </c>
      <c r="W34" s="45">
        <f t="array" ref="W34">INDEX(V:V,MIN(IF(ISNUMBER(V34:V230),ROW(V34:V230),"")))</f>
        <v>2.384999999999998</v>
      </c>
      <c r="X34" s="46">
        <f>IF(T34&lt;'Données projet'!$A$63,$U$205^T34,IF(T34='Données projet'!$A$63,'Données projet'!$B$63,X33+W34-AD33))</f>
        <v>198.67999999999995</v>
      </c>
      <c r="Y34" s="46">
        <f>X34*VLOOKUP('Données projet'!$B$11,Paramètres!$A$1:$J$25,3,0)*VLOOKUP('Données projet'!$B$11,Paramètres!$A$1:$J$25,5,0)</f>
        <v>145.67217599999995</v>
      </c>
      <c r="Z34" s="46">
        <f t="shared" si="14"/>
        <v>37.593402567645505</v>
      </c>
      <c r="AA34" s="52">
        <f t="shared" si="2"/>
        <v>319.18754933864915</v>
      </c>
      <c r="AB34" s="149">
        <f ca="1">AVERAGE(OFFSET($AA$3,'Données projet'!$C$7,0,30,1))</f>
        <v>367.84920904283939</v>
      </c>
      <c r="AC34" s="48">
        <f>IF(ISNA(VLOOKUP(T34,'Données projet'!$A$62:$I$82,3,0)),0,VLOOKUP(T34,'Données projet'!$A$62:$I$82,3,0))</f>
        <v>0</v>
      </c>
      <c r="AD34" s="48">
        <f>IF(ISNA(VLOOKUP(T34,'Données projet'!$A$62:$I$82,4,0)),0,VLOOKUP(T34,'Données projet'!$A$62:$I$82,4,0))</f>
        <v>0</v>
      </c>
      <c r="AE34" s="49">
        <f>IF(ISNA(VLOOKUP(T34,'Données projet'!$A$62:$I$82,5,0)),0%,VLOOKUP(T34,'Données projet'!$A$62:$I$82,5,0)*VLOOKUP('Données projet'!$B$11,Paramètres!$A$1:$J$25,7,0))</f>
        <v>0</v>
      </c>
      <c r="AF34" s="49">
        <f>IF(ISNA(VLOOKUP(T34,'Données projet'!$A$62:$I$82,6,0)),0%,VLOOKUP(T34,'Données projet'!$A$62:$I$82,6,0)*VLOOKUP('Données projet'!$B$11,Paramètres!$A$1:$J$25,7,0))</f>
        <v>0</v>
      </c>
      <c r="AG34" s="49">
        <f>IF(ISNA(VLOOKUP(T34,'Données projet'!$A$62:$I$82,7,0)),0%,VLOOKUP(T34,'Données projet'!$A$62:$I$82,7,0))</f>
        <v>0</v>
      </c>
      <c r="AH34" s="53">
        <f>EXP(-LN(2)/35)*AH33+(1-EXP(-LN(2)/35))/(LN(2)/35)*AD34*AE34*VLOOKUP('Données projet'!$B$11,Paramètres!$A$1:$J$25,3,0)*0.475*44/12</f>
        <v>0</v>
      </c>
      <c r="AI34" s="53">
        <f>EXP(-LN(2)/5)*AI33+(1-EXP(-LN(2)/5))/(LN(2)/5)*Calculateur!AD34*Calculateur!AF34*VLOOKUP('Données projet'!$B$11,Paramètres!$A$1:$J$25,3,0)*0.475*44/12</f>
        <v>0</v>
      </c>
      <c r="AJ34" s="53">
        <f>EXP(-LN(2)/2)*AJ33+(1-EXP(-LN(2)/2))/(LN(2)/2)*AD34*AG34*VLOOKUP('Données projet'!$B$11,Paramètres!$A$1:$J$25,3,0)*0.475*44/12</f>
        <v>0</v>
      </c>
      <c r="AK34" s="53">
        <f t="shared" si="3"/>
        <v>0</v>
      </c>
      <c r="AL34" s="203">
        <f>IF(AL33+1&lt;='Données projet'!$E$13,AL33+1,1)</f>
        <v>1</v>
      </c>
      <c r="AM34" s="182" t="e">
        <f>VLOOKUP(B34,'Données projet'!$A$88:$I$108,2,0)</f>
        <v>#N/A</v>
      </c>
      <c r="AN34" s="182" t="e">
        <f>VLOOKUP(B34,'Données projet'!$A$88:$I$108,9,0)</f>
        <v>#N/A</v>
      </c>
      <c r="AO34" s="182">
        <f t="array" ref="AO34">INDEX(AN:AN,MIN(IF(ISNUMBER(AN34:AN230),ROW(AN34:AN230),"")))</f>
        <v>0</v>
      </c>
      <c r="AP34" s="182">
        <f>IF(B34&lt;'Données projet'!$A$89,$AM$205^B34,IF(B34='Données projet'!$A$89,'Données projet'!$B$89,AP33+AO34-AV33))</f>
        <v>0</v>
      </c>
      <c r="AQ34" s="186" t="e">
        <f>AP34*VLOOKUP('Données projet'!$B$13,Paramètres!$A$1:$J$25,3,0)*VLOOKUP('Données projet'!$B$13,Paramètres!$A$1:$J$25,5,0)</f>
        <v>#N/A</v>
      </c>
      <c r="AR34" s="186" t="e">
        <f t="shared" si="15"/>
        <v>#N/A</v>
      </c>
      <c r="AS34" s="187" t="e">
        <f t="shared" si="4"/>
        <v>#N/A</v>
      </c>
      <c r="AT34" s="185" t="e">
        <f ca="1">AVERAGE(OFFSET($AS$3,'Données projet'!$C$7,0,30,1))</f>
        <v>#N/A</v>
      </c>
      <c r="AU34" s="193">
        <f>IF(ISNA(VLOOKUP(B34,'Données projet'!$A$88:$I$108,3,0)),0,VLOOKUP(B34,'Données projet'!$A$88:$I$108,3,0))</f>
        <v>0</v>
      </c>
      <c r="AV34" s="193">
        <f>IF(ISNA(VLOOKUP(B34,'Données projet'!$A$88:$I$108,4,0)),0,VLOOKUP(B34,'Données projet'!$A$88:$I$108,4,0))</f>
        <v>0</v>
      </c>
      <c r="AW34" s="194">
        <f>IF(ISNA(VLOOKUP(B34,'Données projet'!$A$88:$I$108,5,0)),0%,VLOOKUP(B34,'Données projet'!$A$88:$I$108,5,0)*VLOOKUP('Données projet'!$B$13,Paramètres!$A$1:$J$25,7,0))</f>
        <v>0</v>
      </c>
      <c r="AX34" s="194">
        <f>IF(ISNA(VLOOKUP(B34,'Données projet'!$A$88:$I$108,6,0)),0%,VLOOKUP(B34,'Données projet'!$A$88:$I$108,6,0)*VLOOKUP('Données projet'!$B$13,Paramètres!$A$1:$J$25,7,0))</f>
        <v>0</v>
      </c>
      <c r="AY34" s="194">
        <f>IF(ISNA(VLOOKUP(B34,'Données projet'!$A$88:$I$108,7,0)),0%,VLOOKUP(B34,'Données projet'!$A$88:$I$108,7,0))</f>
        <v>0</v>
      </c>
      <c r="AZ34" s="196">
        <f>EXP(-LN(2)/35)*AZ33+(1-EXP(-LN(2)/35))/(LN(2)/35)*AV34*AW34*VLOOKUP('Données projet'!$B$11,Paramètres!$A$1:$J$25,3,0)*0.475*44/12</f>
        <v>0</v>
      </c>
      <c r="BA34" s="196">
        <f>EXP(-LN(2)/5)*BA33+(1-EXP(-LN(2)/5))/(LN(2)/5)*Calculateur!AV34*Calculateur!AX34*VLOOKUP('Données projet'!$B$11,Paramètres!$A$1:$J$25,3,0)*0.475*44/12</f>
        <v>0</v>
      </c>
      <c r="BB34" s="196">
        <f>EXP(-LN(2)/2)*BB33+(1-EXP(-LN(2)/2))/(LN(2)/2)*AV34*AY34*VLOOKUP('Données projet'!$B$11,Paramètres!$A$1:$J$25,3,0)*0.475*44/12</f>
        <v>0</v>
      </c>
      <c r="BC34" s="197">
        <f t="shared" si="5"/>
        <v>0</v>
      </c>
      <c r="BD34" s="50">
        <f>IF(BD33+1&lt;='Données projet'!$E$16,BD33+1,1)</f>
        <v>1</v>
      </c>
      <c r="BE34" s="45" t="e">
        <f>VLOOKUP(BD34,'Données projet'!$A$114:$I$134,2,0)</f>
        <v>#N/A</v>
      </c>
      <c r="BF34" s="45" t="e">
        <f>VLOOKUP(BD34,'Données projet'!$A$114:$I$134,9,0)</f>
        <v>#N/A</v>
      </c>
      <c r="BG34" s="45">
        <f t="array" ref="BG34">INDEX(BF:BF,MIN(IF(ISNUMBER(BF34:BF230),ROW(BF34:BF230),"")))</f>
        <v>0</v>
      </c>
      <c r="BH34" s="45">
        <f>IF(BD34&lt;'Données projet'!$A$115,$BE$205^BD34,IF(BD34='Données projet'!$A$115,'Données projet'!$B$115,BH33+BG34-BN33))</f>
        <v>0</v>
      </c>
      <c r="BI34" s="50" t="e">
        <f>BH34*VLOOKUP('Données projet'!$B$13,Paramètres!$A$1:$J$25,3,0)*VLOOKUP('Données projet'!$B$13,Paramètres!$A$1:$J$25,5,0)</f>
        <v>#N/A</v>
      </c>
      <c r="BJ34" s="46" t="e">
        <f t="shared" si="16"/>
        <v>#N/A</v>
      </c>
      <c r="BK34" s="52" t="e">
        <f t="shared" si="6"/>
        <v>#N/A</v>
      </c>
      <c r="BL34" s="149" t="e">
        <f ca="1">AVERAGE(OFFSET($BK$3,'Données projet'!$C$7,0,30,1))</f>
        <v>#N/A</v>
      </c>
      <c r="BM34" s="48">
        <f>IF(ISNA(VLOOKUP(BD34,'Données projet'!$A$114:$I$134,3,0)),0,VLOOKUP(BD34,'Données projet'!$A$114:$I$134,3,0))</f>
        <v>0</v>
      </c>
      <c r="BN34" s="48">
        <f>IF(ISNA(VLOOKUP(BD34,'Données projet'!$A$114:$I$134,4,0)),0,VLOOKUP(BD34,'Données projet'!$A$114:$I$134,4,0))</f>
        <v>0</v>
      </c>
      <c r="BO34" s="49">
        <f>IF(ISNA(VLOOKUP(BD34,'Données projet'!$A$114:$I$134,5,0)),0%,VLOOKUP(BD34,'Données projet'!$A$114:$I$134,5,0)*VLOOKUP('Données projet'!$B$13,Paramètres!$A$1:$J$25,7,0))</f>
        <v>0</v>
      </c>
      <c r="BP34" s="49">
        <f>IF(ISNA(VLOOKUP(BD34,'Données projet'!$A$114:$I$134,6,0)),0%,VLOOKUP(BD34,'Données projet'!$A$114:$I$134,6,0)*VLOOKUP('Données projet'!$B$13,Paramètres!$A$1:$J$25,7,0))</f>
        <v>0</v>
      </c>
      <c r="BQ34" s="49">
        <f>IF(ISNA(VLOOKUP(BD34,'Données projet'!$A$114:$I$134,7,0)),0%,VLOOKUP(BD34,'Données projet'!$A$114:$I$134,7,0))</f>
        <v>0</v>
      </c>
      <c r="BR34" s="53" t="e">
        <f>EXP(-LN(2)/35)*BR33+(1-EXP(-LN(2)/35))/(LN(2)/35)*BN34*BO34*VLOOKUP('Données projet'!$B$13,Paramètres!$A$1:$J$25,3,0)*0.475*44/12</f>
        <v>#N/A</v>
      </c>
      <c r="BS34" s="53" t="e">
        <f>EXP(-LN(2)/5)*BS33+(1-EXP(-LN(2)/5))/(LN(2)/5)*Calculateur!BN34*Calculateur!BP34*VLOOKUP('Données projet'!$B$13,Paramètres!$A$1:$J$25,3,0)*0.475*44/12</f>
        <v>#N/A</v>
      </c>
      <c r="BT34" s="53" t="e">
        <f>EXP(-LN(2)/2)*BT33+(1-EXP(-LN(2)/2))/(LN(2)/2)*BN34*BQ34*VLOOKUP('Données projet'!$B$13,Paramètres!$A$1:$J$25,3,0)*0.475*44/12</f>
        <v>#N/A</v>
      </c>
      <c r="BU34" s="54" t="e">
        <f t="shared" si="7"/>
        <v>#N/A</v>
      </c>
      <c r="BV34" s="203">
        <f>IF(BV33+1&lt;='Données projet'!$E$15,BV33+1,1)</f>
        <v>1</v>
      </c>
      <c r="BW34" s="182" t="e">
        <f>VLOOKUP(B34,'Données projet'!$A$140:$I$167,2,0)</f>
        <v>#N/A</v>
      </c>
      <c r="BX34" s="182" t="e">
        <f>VLOOKUP(B34,'Données projet'!$A$140:$I$167,9,0)</f>
        <v>#N/A</v>
      </c>
      <c r="BY34" s="182">
        <f t="array" ref="BY34">INDEX(BX:BX,MIN(IF(ISNUMBER(BX34:BX230),ROW(BX34:BX230),"")))</f>
        <v>0</v>
      </c>
      <c r="BZ34" s="182">
        <f>IF(B34&lt;'Données projet'!$A$141,$BW$205^B34,IF(B34='Données projet'!$A$141,'Données projet'!$B$141,BZ33+BY34-CF33))</f>
        <v>0</v>
      </c>
      <c r="CA34" s="183" t="e">
        <f>BZ34*VLOOKUP('Données projet'!$B$15,Paramètres!$A$1:$J$25,3,0)*VLOOKUP('Données projet'!$B$15,Paramètres!$A$1:$J$25,5,0)</f>
        <v>#N/A</v>
      </c>
      <c r="CB34" s="186" t="e">
        <f t="shared" si="17"/>
        <v>#N/A</v>
      </c>
      <c r="CC34" s="187" t="e">
        <f t="shared" si="8"/>
        <v>#N/A</v>
      </c>
      <c r="CD34" s="185" t="e">
        <f ca="1">AVERAGE(OFFSET($CC$3,'Données projet'!$C$7,0,30,1))</f>
        <v>#N/A</v>
      </c>
      <c r="CE34" s="193">
        <f>IF(ISNA(VLOOKUP(B34,'Données projet'!$A$140:$I$167,3,0)),0,VLOOKUP(B34,'Données projet'!$A$140:$I$167,3,0))</f>
        <v>0</v>
      </c>
      <c r="CF34" s="193">
        <f>IF(ISNA(VLOOKUP(B34,'Données projet'!$A$140:$I$167,4,0)),0,VLOOKUP(B34,'Données projet'!$A$140:$I$167,4,0))</f>
        <v>0</v>
      </c>
      <c r="CG34" s="194">
        <f>IF(ISNA(VLOOKUP(B34,'Données projet'!$A$140:$I$167,5,0)),0%,VLOOKUP(B34,'Données projet'!$A$140:$I$167,5,0)*VLOOKUP('Données projet'!$B$15,Paramètres!$A$1:$J$25,7,0))</f>
        <v>0</v>
      </c>
      <c r="CH34" s="194">
        <f>IF(ISNA(VLOOKUP(B34,'Données projet'!$A$140:$I$167,6,0)),0%,VLOOKUP(B34,'Données projet'!$A$140:$I$167,6,0)*VLOOKUP('Données projet'!$B$15,Paramètres!$A$1:$J$25,7,0))</f>
        <v>0</v>
      </c>
      <c r="CI34" s="194">
        <f>IF(ISNA(VLOOKUP(B34,'Données projet'!$A$140:$I$167,7,0)),0%,VLOOKUP(B34,'Données projet'!$A$140:$I$167,7,0))</f>
        <v>0</v>
      </c>
      <c r="CJ34" s="196">
        <f>EXP(-LN(2)/35)*CJ33+(1-EXP(-LN(2)/35))/(LN(2)/35)*CF34*CG34*VLOOKUP('Données projet'!$B$11,Paramètres!$A$1:$J$25,3,0)*0.475*44/12</f>
        <v>0</v>
      </c>
      <c r="CK34" s="196">
        <f>EXP(-LN(2)/5)*CK33+(1-EXP(-LN(2)/5))/(LN(2)/5)*Calculateur!CF34*Calculateur!CH34*VLOOKUP('Données projet'!$B$11,Paramètres!$A$1:$J$25,3,0)*0.475*44/12</f>
        <v>0</v>
      </c>
      <c r="CL34" s="196">
        <f>EXP(-LN(2)/2)*CL33+(1-EXP(-LN(2)/2))/(LN(2)/2)*CF34*CI34*VLOOKUP('Données projet'!$B$11,Paramètres!$A$1:$J$25,3,0)*0.475*44/12</f>
        <v>0</v>
      </c>
      <c r="CM34" s="197">
        <f t="shared" si="9"/>
        <v>0</v>
      </c>
      <c r="CN34" s="50">
        <f>IF(CN33+1&lt;='Données projet'!$E$16,CN33+1,1)</f>
        <v>1</v>
      </c>
      <c r="CO34" s="45" t="e">
        <f>VLOOKUP(CN34,'Données projet'!$A$173:$I$193,2,0)</f>
        <v>#N/A</v>
      </c>
      <c r="CP34" s="45" t="e">
        <f>VLOOKUP(CN34,'Données projet'!$A$173:$I$193,9,0)</f>
        <v>#N/A</v>
      </c>
      <c r="CQ34" s="45">
        <f t="array" ref="CQ34">INDEX(CP:CP,MIN(IF(ISNUMBER(CP34:CP230),ROW(CP34:CP230),"")))</f>
        <v>0</v>
      </c>
      <c r="CR34" s="45">
        <f>IF(CN34&lt;'Données projet'!$A$174,$CO$205^B34,IF(CN34='Données projet'!$A$174,'Données projet'!$B$174,CR33+CQ34-CX33))</f>
        <v>0</v>
      </c>
      <c r="CS34" s="50" t="e">
        <f>CR34*VLOOKUP('Données projet'!$B$15,Paramètres!$A$1:$J$25,3,0)*VLOOKUP('Données projet'!$B$15,Paramètres!$A$1:$J$25,5,0)</f>
        <v>#N/A</v>
      </c>
      <c r="CT34" s="46" t="e">
        <f t="shared" si="18"/>
        <v>#N/A</v>
      </c>
      <c r="CU34" s="52" t="e">
        <f t="shared" si="10"/>
        <v>#N/A</v>
      </c>
      <c r="CV34" s="149" t="e">
        <f ca="1">AVERAGE(OFFSET($CU$3,'Données projet'!$C$7,0,30,1))</f>
        <v>#N/A</v>
      </c>
      <c r="CW34" s="48">
        <f>IF(ISNA(VLOOKUP(CN34,'Données projet'!$A$173:$I$193,3,0)),0,VLOOKUP(CN34,'Données projet'!$A$173:$I$193,3,0))</f>
        <v>0</v>
      </c>
      <c r="CX34" s="48">
        <f>IF(ISNA(VLOOKUP(CN34,'Données projet'!$A$173:$I$193,4,0)),0,VLOOKUP(CN34,'Données projet'!$A$173:$I$193,4,0))</f>
        <v>0</v>
      </c>
      <c r="CY34" s="49">
        <f>IF(ISNA(VLOOKUP(CN34,'Données projet'!$A$173:$I$193,5,0)),0%,VLOOKUP(CN34,'Données projet'!$A$173:$I$193,5,0)*VLOOKUP('Données projet'!$B$15,Paramètres!$A$1:$J$25,7,0))</f>
        <v>0</v>
      </c>
      <c r="CZ34" s="49">
        <f>IF(ISNA(VLOOKUP(CN34,'Données projet'!$A$173:$I$193,6,0)),0%,VLOOKUP(CN34,'Données projet'!$A$173:$I$193,6,0)*VLOOKUP('Données projet'!$B$15,Paramètres!$A$1:$J$25,7,0))</f>
        <v>0</v>
      </c>
      <c r="DA34" s="49">
        <f>IF(ISNA(VLOOKUP(CN34,'Données projet'!$A$173:$I$193,7,0)),0%,VLOOKUP(CN34,'Données projet'!$A$173:$I$193,7,0))</f>
        <v>0</v>
      </c>
      <c r="DB34" s="53" t="e">
        <f>EXP(-LN(2)/35)*DB33+(1-EXP(-LN(2)/35))/(LN(2)/35)*CX34*CY34*VLOOKUP('Données projet'!$B$15,Paramètres!$A$1:$J$25,3,0)*0.475*44/12</f>
        <v>#N/A</v>
      </c>
      <c r="DC34" s="53" t="e">
        <f>EXP(-LN(2)/5)*DC33+(1-EXP(-LN(2)/5))/(LN(2)/5)*Calculateur!CX34*Calculateur!CZ34*VLOOKUP('Données projet'!$B$15,Paramètres!$A$1:$J$25,3,0)*0.475*44/12</f>
        <v>#N/A</v>
      </c>
      <c r="DD34" s="53" t="e">
        <f>EXP(-LN(2)/2)*DD33+(1-EXP(-LN(2)/2))/(LN(2)/2)*CX34*DA34*VLOOKUP('Données projet'!$B$15,Paramètres!$A$1:$J$25,3,0)*0.475*44/12</f>
        <v>#N/A</v>
      </c>
      <c r="DE34" s="54" t="e">
        <f t="shared" si="11"/>
        <v>#N/A</v>
      </c>
    </row>
    <row r="35" spans="1:109" s="40" customFormat="1" x14ac:dyDescent="0.25">
      <c r="A35" s="208">
        <f t="shared" si="12"/>
        <v>32</v>
      </c>
      <c r="B35" s="200">
        <f>IF(B34+1&lt;='Données projet'!$E$11,B34+1,1)</f>
        <v>7</v>
      </c>
      <c r="C35" s="182">
        <f>VLOOKUP(B35,'Données projet'!$A$36:$I$56,2,0)</f>
        <v>101.29</v>
      </c>
      <c r="D35" s="182">
        <f>VLOOKUP(B35,'Données projet'!$A$36:$I$56,9,0)</f>
        <v>14.47</v>
      </c>
      <c r="E35" s="182">
        <f t="array" ref="E35">INDEX(D:D,MIN(IF(ISNUMBER(D35:D231),ROW(D35:D231),"")))</f>
        <v>14.47</v>
      </c>
      <c r="F35" s="186">
        <f>IF(B35&lt;'Données projet'!$A$37,$C$205^B35,IF(B35='Données projet'!$A$37,'Données projet'!$B$37,F34+E35-L34))</f>
        <v>101.29</v>
      </c>
      <c r="G35" s="186">
        <f>F35*VLOOKUP('Données projet'!$B$11,Paramètres!$A$1:$J$25,3,0)*VLOOKUP('Données projet'!$B$11,Paramètres!$A$1:$J$25,5,0)</f>
        <v>74.265827999999999</v>
      </c>
      <c r="H35" s="186">
        <f t="shared" si="13"/>
        <v>20.729138320910838</v>
      </c>
      <c r="I35" s="187">
        <f t="shared" ref="I35:I66" si="19">(G35+H35)*0.475*44/12</f>
        <v>165.44956634225304</v>
      </c>
      <c r="J35" s="188">
        <f ca="1">AVERAGE(OFFSET($I$3,'Données projet'!$C$7,0,30,1))</f>
        <v>281.50422421872497</v>
      </c>
      <c r="K35" s="193">
        <f>IF(ISNA(VLOOKUP(B35,'Données projet'!$A$36:$I$56,3,0)),0,VLOOKUP(B35,'Données projet'!$A$36:$I$56,3,0))</f>
        <v>0</v>
      </c>
      <c r="L35" s="193">
        <f>IF(ISNA(VLOOKUP(B35,'Données projet'!$A$36:$I$56,4,0)),0,VLOOKUP(B35,'Données projet'!$A$36:$I$56,4,0))</f>
        <v>0</v>
      </c>
      <c r="M35" s="194">
        <f>IF(ISNA(VLOOKUP(B35,'Données projet'!$A$36:$I$56,5,0)),0%,VLOOKUP(B35,'Données projet'!$A$36:$I$56,5,0)*VLOOKUP('Données projet'!$B$11,Paramètres!$A$1:$J$25,7,0))</f>
        <v>0</v>
      </c>
      <c r="N35" s="194">
        <f>IF(ISNA(VLOOKUP(B35,'Données projet'!$A$36:$I$56,6,0)),0%,VLOOKUP(B35,'Données projet'!$A$36:$I$56,6,0)*VLOOKUP('Données projet'!$B$11,Paramètres!$A$1:$J$25,7,0))</f>
        <v>0</v>
      </c>
      <c r="O35" s="194">
        <f>IF(ISNA(VLOOKUP(B35,'Données projet'!$A$36:$I$56,7,0)),0%,VLOOKUP(B35,'Données projet'!$A$36:$I$56,7,0))</f>
        <v>0</v>
      </c>
      <c r="P35" s="196">
        <f>EXP(-LN(2)/35)*P34+(1-EXP(-LN(2)/35))/(LN(2)/35)*L35*M35*VLOOKUP('Données projet'!$B$11,Paramètres!$A$1:$J$25,3,0)*0.475*44/12</f>
        <v>0</v>
      </c>
      <c r="Q35" s="196">
        <f>EXP(-LN(2)/5)*Q34+(1-EXP(-LN(2)/5))/(LN(2)/5)*Calculateur!L35*Calculateur!N35*VLOOKUP('Données projet'!$B$11,Paramètres!$A$1:$J$25,3,0)*0.475*44/12</f>
        <v>0</v>
      </c>
      <c r="R35" s="196">
        <f>EXP(-LN(2)/2)*R34+(1-EXP(-LN(2)/2))/(LN(2)/2)*L35*O35*VLOOKUP('Données projet'!$B$11,Paramètres!$A$1:$J$25,3,0)*0.475*44/12</f>
        <v>0</v>
      </c>
      <c r="S35" s="197">
        <f t="shared" si="1"/>
        <v>0</v>
      </c>
      <c r="T35" s="50">
        <f>IF(T34+1&lt;='Données projet'!$E$12,T34+1,1)</f>
        <v>32</v>
      </c>
      <c r="U35" s="45" t="e">
        <f>VLOOKUP(T35,'Données projet'!$A$62:$I$82,2,0)</f>
        <v>#N/A</v>
      </c>
      <c r="V35" s="45" t="e">
        <f>VLOOKUP(T35,'Données projet'!$A$62:$I$82,9,0)</f>
        <v>#N/A</v>
      </c>
      <c r="W35" s="45">
        <f t="array" ref="W35">INDEX(V:V,MIN(IF(ISNUMBER(V35:V231),ROW(V35:V231),"")))</f>
        <v>2.384999999999998</v>
      </c>
      <c r="X35" s="46">
        <f>IF(T35&lt;'Données projet'!$A$63,$U$205^T35,IF(T35='Données projet'!$A$63,'Données projet'!$B$63,X34+W35-AD34))</f>
        <v>201.06499999999994</v>
      </c>
      <c r="Y35" s="46">
        <f>X35*VLOOKUP('Données projet'!$B$11,Paramètres!$A$1:$J$25,3,0)*VLOOKUP('Données projet'!$B$11,Paramètres!$A$1:$J$25,5,0)</f>
        <v>147.42085799999995</v>
      </c>
      <c r="Z35" s="46">
        <f t="shared" si="14"/>
        <v>37.991876025249731</v>
      </c>
      <c r="AA35" s="52">
        <f t="shared" si="2"/>
        <v>322.9271784273098</v>
      </c>
      <c r="AB35" s="149">
        <f ca="1">AVERAGE(OFFSET($AA$3,'Données projet'!$C$7,0,30,1))</f>
        <v>367.84920904283939</v>
      </c>
      <c r="AC35" s="48">
        <f>IF(ISNA(VLOOKUP(T35,'Données projet'!$A$62:$I$82,3,0)),0,VLOOKUP(T35,'Données projet'!$A$62:$I$82,3,0))</f>
        <v>0</v>
      </c>
      <c r="AD35" s="48">
        <f>IF(ISNA(VLOOKUP(T35,'Données projet'!$A$62:$I$82,4,0)),0,VLOOKUP(T35,'Données projet'!$A$62:$I$82,4,0))</f>
        <v>0</v>
      </c>
      <c r="AE35" s="49">
        <f>IF(ISNA(VLOOKUP(T35,'Données projet'!$A$62:$I$82,5,0)),0%,VLOOKUP(T35,'Données projet'!$A$62:$I$82,5,0)*VLOOKUP('Données projet'!$B$11,Paramètres!$A$1:$J$25,7,0))</f>
        <v>0</v>
      </c>
      <c r="AF35" s="49">
        <f>IF(ISNA(VLOOKUP(T35,'Données projet'!$A$62:$I$82,6,0)),0%,VLOOKUP(T35,'Données projet'!$A$62:$I$82,6,0)*VLOOKUP('Données projet'!$B$11,Paramètres!$A$1:$J$25,7,0))</f>
        <v>0</v>
      </c>
      <c r="AG35" s="49">
        <f>IF(ISNA(VLOOKUP(T35,'Données projet'!$A$62:$I$82,7,0)),0%,VLOOKUP(T35,'Données projet'!$A$62:$I$82,7,0))</f>
        <v>0</v>
      </c>
      <c r="AH35" s="53">
        <f>EXP(-LN(2)/35)*AH34+(1-EXP(-LN(2)/35))/(LN(2)/35)*AD35*AE35*VLOOKUP('Données projet'!$B$11,Paramètres!$A$1:$J$25,3,0)*0.475*44/12</f>
        <v>0</v>
      </c>
      <c r="AI35" s="53">
        <f>EXP(-LN(2)/5)*AI34+(1-EXP(-LN(2)/5))/(LN(2)/5)*Calculateur!AD35*Calculateur!AF35*VLOOKUP('Données projet'!$B$11,Paramètres!$A$1:$J$25,3,0)*0.475*44/12</f>
        <v>0</v>
      </c>
      <c r="AJ35" s="53">
        <f>EXP(-LN(2)/2)*AJ34+(1-EXP(-LN(2)/2))/(LN(2)/2)*AD35*AG35*VLOOKUP('Données projet'!$B$11,Paramètres!$A$1:$J$25,3,0)*0.475*44/12</f>
        <v>0</v>
      </c>
      <c r="AK35" s="53">
        <f t="shared" si="3"/>
        <v>0</v>
      </c>
      <c r="AL35" s="203">
        <f>IF(AL34+1&lt;='Données projet'!$E$13,AL34+1,1)</f>
        <v>1</v>
      </c>
      <c r="AM35" s="182" t="e">
        <f>VLOOKUP(B35,'Données projet'!$A$88:$I$108,2,0)</f>
        <v>#N/A</v>
      </c>
      <c r="AN35" s="182" t="e">
        <f>VLOOKUP(B35,'Données projet'!$A$88:$I$108,9,0)</f>
        <v>#N/A</v>
      </c>
      <c r="AO35" s="182">
        <f t="array" ref="AO35">INDEX(AN:AN,MIN(IF(ISNUMBER(AN35:AN231),ROW(AN35:AN231),"")))</f>
        <v>0</v>
      </c>
      <c r="AP35" s="182">
        <f>IF(B35&lt;'Données projet'!$A$89,$AM$205^B35,IF(B35='Données projet'!$A$89,'Données projet'!$B$89,AP34+AO35-AV34))</f>
        <v>0</v>
      </c>
      <c r="AQ35" s="186" t="e">
        <f>AP35*VLOOKUP('Données projet'!$B$13,Paramètres!$A$1:$J$25,3,0)*VLOOKUP('Données projet'!$B$13,Paramètres!$A$1:$J$25,5,0)</f>
        <v>#N/A</v>
      </c>
      <c r="AR35" s="186" t="e">
        <f t="shared" si="15"/>
        <v>#N/A</v>
      </c>
      <c r="AS35" s="187" t="e">
        <f t="shared" si="4"/>
        <v>#N/A</v>
      </c>
      <c r="AT35" s="185" t="e">
        <f ca="1">AVERAGE(OFFSET($AS$3,'Données projet'!$C$7,0,30,1))</f>
        <v>#N/A</v>
      </c>
      <c r="AU35" s="193">
        <f>IF(ISNA(VLOOKUP(B35,'Données projet'!$A$88:$I$108,3,0)),0,VLOOKUP(B35,'Données projet'!$A$88:$I$108,3,0))</f>
        <v>0</v>
      </c>
      <c r="AV35" s="193">
        <f>IF(ISNA(VLOOKUP(B35,'Données projet'!$A$88:$I$108,4,0)),0,VLOOKUP(B35,'Données projet'!$A$88:$I$108,4,0))</f>
        <v>0</v>
      </c>
      <c r="AW35" s="194">
        <f>IF(ISNA(VLOOKUP(B35,'Données projet'!$A$88:$I$108,5,0)),0%,VLOOKUP(B35,'Données projet'!$A$88:$I$108,5,0)*VLOOKUP('Données projet'!$B$13,Paramètres!$A$1:$J$25,7,0))</f>
        <v>0</v>
      </c>
      <c r="AX35" s="194">
        <f>IF(ISNA(VLOOKUP(B35,'Données projet'!$A$88:$I$108,6,0)),0%,VLOOKUP(B35,'Données projet'!$A$88:$I$108,6,0)*VLOOKUP('Données projet'!$B$13,Paramètres!$A$1:$J$25,7,0))</f>
        <v>0</v>
      </c>
      <c r="AY35" s="194">
        <f>IF(ISNA(VLOOKUP(B35,'Données projet'!$A$88:$I$108,7,0)),0%,VLOOKUP(B35,'Données projet'!$A$88:$I$108,7,0))</f>
        <v>0</v>
      </c>
      <c r="AZ35" s="196">
        <f>EXP(-LN(2)/35)*AZ34+(1-EXP(-LN(2)/35))/(LN(2)/35)*AV35*AW35*VLOOKUP('Données projet'!$B$11,Paramètres!$A$1:$J$25,3,0)*0.475*44/12</f>
        <v>0</v>
      </c>
      <c r="BA35" s="196">
        <f>EXP(-LN(2)/5)*BA34+(1-EXP(-LN(2)/5))/(LN(2)/5)*Calculateur!AV35*Calculateur!AX35*VLOOKUP('Données projet'!$B$11,Paramètres!$A$1:$J$25,3,0)*0.475*44/12</f>
        <v>0</v>
      </c>
      <c r="BB35" s="196">
        <f>EXP(-LN(2)/2)*BB34+(1-EXP(-LN(2)/2))/(LN(2)/2)*AV35*AY35*VLOOKUP('Données projet'!$B$11,Paramètres!$A$1:$J$25,3,0)*0.475*44/12</f>
        <v>0</v>
      </c>
      <c r="BC35" s="197">
        <f t="shared" si="5"/>
        <v>0</v>
      </c>
      <c r="BD35" s="50">
        <f>IF(BD34+1&lt;='Données projet'!$E$16,BD34+1,1)</f>
        <v>1</v>
      </c>
      <c r="BE35" s="45" t="e">
        <f>VLOOKUP(BD35,'Données projet'!$A$114:$I$134,2,0)</f>
        <v>#N/A</v>
      </c>
      <c r="BF35" s="45" t="e">
        <f>VLOOKUP(BD35,'Données projet'!$A$114:$I$134,9,0)</f>
        <v>#N/A</v>
      </c>
      <c r="BG35" s="45">
        <f t="array" ref="BG35">INDEX(BF:BF,MIN(IF(ISNUMBER(BF35:BF231),ROW(BF35:BF231),"")))</f>
        <v>0</v>
      </c>
      <c r="BH35" s="45">
        <f>IF(BD35&lt;'Données projet'!$A$115,$BE$205^BD35,IF(BD35='Données projet'!$A$115,'Données projet'!$B$115,BH34+BG35-BN34))</f>
        <v>0</v>
      </c>
      <c r="BI35" s="50" t="e">
        <f>BH35*VLOOKUP('Données projet'!$B$13,Paramètres!$A$1:$J$25,3,0)*VLOOKUP('Données projet'!$B$13,Paramètres!$A$1:$J$25,5,0)</f>
        <v>#N/A</v>
      </c>
      <c r="BJ35" s="46" t="e">
        <f t="shared" si="16"/>
        <v>#N/A</v>
      </c>
      <c r="BK35" s="52" t="e">
        <f t="shared" si="6"/>
        <v>#N/A</v>
      </c>
      <c r="BL35" s="149" t="e">
        <f ca="1">AVERAGE(OFFSET($BK$3,'Données projet'!$C$7,0,30,1))</f>
        <v>#N/A</v>
      </c>
      <c r="BM35" s="48">
        <f>IF(ISNA(VLOOKUP(BD35,'Données projet'!$A$114:$I$134,3,0)),0,VLOOKUP(BD35,'Données projet'!$A$114:$I$134,3,0))</f>
        <v>0</v>
      </c>
      <c r="BN35" s="48">
        <f>IF(ISNA(VLOOKUP(BD35,'Données projet'!$A$114:$I$134,4,0)),0,VLOOKUP(BD35,'Données projet'!$A$114:$I$134,4,0))</f>
        <v>0</v>
      </c>
      <c r="BO35" s="49">
        <f>IF(ISNA(VLOOKUP(BD35,'Données projet'!$A$114:$I$134,5,0)),0%,VLOOKUP(BD35,'Données projet'!$A$114:$I$134,5,0)*VLOOKUP('Données projet'!$B$13,Paramètres!$A$1:$J$25,7,0))</f>
        <v>0</v>
      </c>
      <c r="BP35" s="49">
        <f>IF(ISNA(VLOOKUP(BD35,'Données projet'!$A$114:$I$134,6,0)),0%,VLOOKUP(BD35,'Données projet'!$A$114:$I$134,6,0)*VLOOKUP('Données projet'!$B$13,Paramètres!$A$1:$J$25,7,0))</f>
        <v>0</v>
      </c>
      <c r="BQ35" s="49">
        <f>IF(ISNA(VLOOKUP(BD35,'Données projet'!$A$114:$I$134,7,0)),0%,VLOOKUP(BD35,'Données projet'!$A$114:$I$134,7,0))</f>
        <v>0</v>
      </c>
      <c r="BR35" s="53" t="e">
        <f>EXP(-LN(2)/35)*BR34+(1-EXP(-LN(2)/35))/(LN(2)/35)*BN35*BO35*VLOOKUP('Données projet'!$B$13,Paramètres!$A$1:$J$25,3,0)*0.475*44/12</f>
        <v>#N/A</v>
      </c>
      <c r="BS35" s="53" t="e">
        <f>EXP(-LN(2)/5)*BS34+(1-EXP(-LN(2)/5))/(LN(2)/5)*Calculateur!BN35*Calculateur!BP35*VLOOKUP('Données projet'!$B$13,Paramètres!$A$1:$J$25,3,0)*0.475*44/12</f>
        <v>#N/A</v>
      </c>
      <c r="BT35" s="53" t="e">
        <f>EXP(-LN(2)/2)*BT34+(1-EXP(-LN(2)/2))/(LN(2)/2)*BN35*BQ35*VLOOKUP('Données projet'!$B$13,Paramètres!$A$1:$J$25,3,0)*0.475*44/12</f>
        <v>#N/A</v>
      </c>
      <c r="BU35" s="54" t="e">
        <f t="shared" si="7"/>
        <v>#N/A</v>
      </c>
      <c r="BV35" s="203">
        <f>IF(BV34+1&lt;='Données projet'!$E$15,BV34+1,1)</f>
        <v>1</v>
      </c>
      <c r="BW35" s="182" t="e">
        <f>VLOOKUP(B35,'Données projet'!$A$140:$I$167,2,0)</f>
        <v>#N/A</v>
      </c>
      <c r="BX35" s="182" t="e">
        <f>VLOOKUP(B35,'Données projet'!$A$140:$I$167,9,0)</f>
        <v>#N/A</v>
      </c>
      <c r="BY35" s="182">
        <f t="array" ref="BY35">INDEX(BX:BX,MIN(IF(ISNUMBER(BX35:BX231),ROW(BX35:BX231),"")))</f>
        <v>0</v>
      </c>
      <c r="BZ35" s="182">
        <f>IF(B35&lt;'Données projet'!$A$141,$BW$205^B35,IF(B35='Données projet'!$A$141,'Données projet'!$B$141,BZ34+BY35-CF34))</f>
        <v>0</v>
      </c>
      <c r="CA35" s="183" t="e">
        <f>BZ35*VLOOKUP('Données projet'!$B$15,Paramètres!$A$1:$J$25,3,0)*VLOOKUP('Données projet'!$B$15,Paramètres!$A$1:$J$25,5,0)</f>
        <v>#N/A</v>
      </c>
      <c r="CB35" s="186" t="e">
        <f t="shared" si="17"/>
        <v>#N/A</v>
      </c>
      <c r="CC35" s="187" t="e">
        <f t="shared" si="8"/>
        <v>#N/A</v>
      </c>
      <c r="CD35" s="185" t="e">
        <f ca="1">AVERAGE(OFFSET($CC$3,'Données projet'!$C$7,0,30,1))</f>
        <v>#N/A</v>
      </c>
      <c r="CE35" s="193">
        <f>IF(ISNA(VLOOKUP(B35,'Données projet'!$A$140:$I$167,3,0)),0,VLOOKUP(B35,'Données projet'!$A$140:$I$167,3,0))</f>
        <v>0</v>
      </c>
      <c r="CF35" s="193">
        <f>IF(ISNA(VLOOKUP(B35,'Données projet'!$A$140:$I$167,4,0)),0,VLOOKUP(B35,'Données projet'!$A$140:$I$167,4,0))</f>
        <v>0</v>
      </c>
      <c r="CG35" s="194">
        <f>IF(ISNA(VLOOKUP(B35,'Données projet'!$A$140:$I$167,5,0)),0%,VLOOKUP(B35,'Données projet'!$A$140:$I$167,5,0)*VLOOKUP('Données projet'!$B$15,Paramètres!$A$1:$J$25,7,0))</f>
        <v>0</v>
      </c>
      <c r="CH35" s="194">
        <f>IF(ISNA(VLOOKUP(B35,'Données projet'!$A$140:$I$167,6,0)),0%,VLOOKUP(B35,'Données projet'!$A$140:$I$167,6,0)*VLOOKUP('Données projet'!$B$15,Paramètres!$A$1:$J$25,7,0))</f>
        <v>0</v>
      </c>
      <c r="CI35" s="194">
        <f>IF(ISNA(VLOOKUP(B35,'Données projet'!$A$140:$I$167,7,0)),0%,VLOOKUP(B35,'Données projet'!$A$140:$I$167,7,0))</f>
        <v>0</v>
      </c>
      <c r="CJ35" s="196">
        <f>EXP(-LN(2)/35)*CJ34+(1-EXP(-LN(2)/35))/(LN(2)/35)*CF35*CG35*VLOOKUP('Données projet'!$B$11,Paramètres!$A$1:$J$25,3,0)*0.475*44/12</f>
        <v>0</v>
      </c>
      <c r="CK35" s="196">
        <f>EXP(-LN(2)/5)*CK34+(1-EXP(-LN(2)/5))/(LN(2)/5)*Calculateur!CF35*Calculateur!CH35*VLOOKUP('Données projet'!$B$11,Paramètres!$A$1:$J$25,3,0)*0.475*44/12</f>
        <v>0</v>
      </c>
      <c r="CL35" s="196">
        <f>EXP(-LN(2)/2)*CL34+(1-EXP(-LN(2)/2))/(LN(2)/2)*CF35*CI35*VLOOKUP('Données projet'!$B$11,Paramètres!$A$1:$J$25,3,0)*0.475*44/12</f>
        <v>0</v>
      </c>
      <c r="CM35" s="197">
        <f t="shared" si="9"/>
        <v>0</v>
      </c>
      <c r="CN35" s="50">
        <f>IF(CN34+1&lt;='Données projet'!$E$16,CN34+1,1)</f>
        <v>1</v>
      </c>
      <c r="CO35" s="45" t="e">
        <f>VLOOKUP(CN35,'Données projet'!$A$173:$I$193,2,0)</f>
        <v>#N/A</v>
      </c>
      <c r="CP35" s="45" t="e">
        <f>VLOOKUP(CN35,'Données projet'!$A$173:$I$193,9,0)</f>
        <v>#N/A</v>
      </c>
      <c r="CQ35" s="45">
        <f t="array" ref="CQ35">INDEX(CP:CP,MIN(IF(ISNUMBER(CP35:CP231),ROW(CP35:CP231),"")))</f>
        <v>0</v>
      </c>
      <c r="CR35" s="45">
        <f>IF(CN35&lt;'Données projet'!$A$174,$CO$205^B35,IF(CN35='Données projet'!$A$174,'Données projet'!$B$174,CR34+CQ35-CX34))</f>
        <v>0</v>
      </c>
      <c r="CS35" s="50" t="e">
        <f>CR35*VLOOKUP('Données projet'!$B$15,Paramètres!$A$1:$J$25,3,0)*VLOOKUP('Données projet'!$B$15,Paramètres!$A$1:$J$25,5,0)</f>
        <v>#N/A</v>
      </c>
      <c r="CT35" s="46" t="e">
        <f t="shared" si="18"/>
        <v>#N/A</v>
      </c>
      <c r="CU35" s="52" t="e">
        <f t="shared" si="10"/>
        <v>#N/A</v>
      </c>
      <c r="CV35" s="149" t="e">
        <f ca="1">AVERAGE(OFFSET($CU$3,'Données projet'!$C$7,0,30,1))</f>
        <v>#N/A</v>
      </c>
      <c r="CW35" s="48">
        <f>IF(ISNA(VLOOKUP(CN35,'Données projet'!$A$173:$I$193,3,0)),0,VLOOKUP(CN35,'Données projet'!$A$173:$I$193,3,0))</f>
        <v>0</v>
      </c>
      <c r="CX35" s="48">
        <f>IF(ISNA(VLOOKUP(CN35,'Données projet'!$A$173:$I$193,4,0)),0,VLOOKUP(CN35,'Données projet'!$A$173:$I$193,4,0))</f>
        <v>0</v>
      </c>
      <c r="CY35" s="49">
        <f>IF(ISNA(VLOOKUP(CN35,'Données projet'!$A$173:$I$193,5,0)),0%,VLOOKUP(CN35,'Données projet'!$A$173:$I$193,5,0)*VLOOKUP('Données projet'!$B$15,Paramètres!$A$1:$J$25,7,0))</f>
        <v>0</v>
      </c>
      <c r="CZ35" s="49">
        <f>IF(ISNA(VLOOKUP(CN35,'Données projet'!$A$173:$I$193,6,0)),0%,VLOOKUP(CN35,'Données projet'!$A$173:$I$193,6,0)*VLOOKUP('Données projet'!$B$15,Paramètres!$A$1:$J$25,7,0))</f>
        <v>0</v>
      </c>
      <c r="DA35" s="49">
        <f>IF(ISNA(VLOOKUP(CN35,'Données projet'!$A$173:$I$193,7,0)),0%,VLOOKUP(CN35,'Données projet'!$A$173:$I$193,7,0))</f>
        <v>0</v>
      </c>
      <c r="DB35" s="53" t="e">
        <f>EXP(-LN(2)/35)*DB34+(1-EXP(-LN(2)/35))/(LN(2)/35)*CX35*CY35*VLOOKUP('Données projet'!$B$15,Paramètres!$A$1:$J$25,3,0)*0.475*44/12</f>
        <v>#N/A</v>
      </c>
      <c r="DC35" s="53" t="e">
        <f>EXP(-LN(2)/5)*DC34+(1-EXP(-LN(2)/5))/(LN(2)/5)*Calculateur!CX35*Calculateur!CZ35*VLOOKUP('Données projet'!$B$15,Paramètres!$A$1:$J$25,3,0)*0.475*44/12</f>
        <v>#N/A</v>
      </c>
      <c r="DD35" s="53" t="e">
        <f>EXP(-LN(2)/2)*DD34+(1-EXP(-LN(2)/2))/(LN(2)/2)*CX35*DA35*VLOOKUP('Données projet'!$B$15,Paramètres!$A$1:$J$25,3,0)*0.475*44/12</f>
        <v>#N/A</v>
      </c>
      <c r="DE35" s="54" t="e">
        <f t="shared" si="11"/>
        <v>#N/A</v>
      </c>
    </row>
    <row r="36" spans="1:109" s="40" customFormat="1" x14ac:dyDescent="0.25">
      <c r="A36" s="208">
        <f t="shared" si="12"/>
        <v>33</v>
      </c>
      <c r="B36" s="200">
        <f>IF(B35+1&lt;='Données projet'!$E$11,B35+1,1)</f>
        <v>8</v>
      </c>
      <c r="C36" s="182">
        <f>VLOOKUP(B36,'Données projet'!$A$36:$I$56,2,0)</f>
        <v>115.17</v>
      </c>
      <c r="D36" s="182">
        <f>VLOOKUP(B36,'Données projet'!$A$36:$I$56,9,0)</f>
        <v>13.879999999999995</v>
      </c>
      <c r="E36" s="182">
        <f t="array" ref="E36">INDEX(D:D,MIN(IF(ISNUMBER(D36:D232),ROW(D36:D232),"")))</f>
        <v>13.879999999999995</v>
      </c>
      <c r="F36" s="186">
        <f>IF(B36&lt;'Données projet'!$A$37,$C$205^B36,IF(B36='Données projet'!$A$37,'Données projet'!$B$37,F35+E36-L35))</f>
        <v>115.17</v>
      </c>
      <c r="G36" s="186">
        <f>F36*VLOOKUP('Données projet'!$B$11,Paramètres!$A$1:$J$25,3,0)*VLOOKUP('Données projet'!$B$11,Paramètres!$A$1:$J$25,5,0)</f>
        <v>84.442644000000001</v>
      </c>
      <c r="H36" s="186">
        <f t="shared" si="13"/>
        <v>23.219993390650089</v>
      </c>
      <c r="I36" s="187">
        <f t="shared" si="19"/>
        <v>187.51242678871554</v>
      </c>
      <c r="J36" s="188">
        <f ca="1">AVERAGE(OFFSET($I$3,'Données projet'!$C$7,0,30,1))</f>
        <v>281.50422421872497</v>
      </c>
      <c r="K36" s="193">
        <f>IF(ISNA(VLOOKUP(B36,'Données projet'!$A$36:$I$56,3,0)),0,VLOOKUP(B36,'Données projet'!$A$36:$I$56,3,0))</f>
        <v>0</v>
      </c>
      <c r="L36" s="193">
        <f>IF(ISNA(VLOOKUP(B36,'Données projet'!$A$36:$I$56,4,0)),0,VLOOKUP(B36,'Données projet'!$A$36:$I$56,4,0))</f>
        <v>0</v>
      </c>
      <c r="M36" s="194">
        <f>IF(ISNA(VLOOKUP(B36,'Données projet'!$A$36:$I$56,5,0)),0%,VLOOKUP(B36,'Données projet'!$A$36:$I$56,5,0)*VLOOKUP('Données projet'!$B$11,Paramètres!$A$1:$J$25,7,0))</f>
        <v>0</v>
      </c>
      <c r="N36" s="194">
        <f>IF(ISNA(VLOOKUP(B36,'Données projet'!$A$36:$I$56,6,0)),0%,VLOOKUP(B36,'Données projet'!$A$36:$I$56,6,0)*VLOOKUP('Données projet'!$B$11,Paramètres!$A$1:$J$25,7,0))</f>
        <v>0</v>
      </c>
      <c r="O36" s="194">
        <f>IF(ISNA(VLOOKUP(B36,'Données projet'!$A$36:$I$56,7,0)),0%,VLOOKUP(B36,'Données projet'!$A$36:$I$56,7,0))</f>
        <v>0</v>
      </c>
      <c r="P36" s="196">
        <f>EXP(-LN(2)/35)*P35+(1-EXP(-LN(2)/35))/(LN(2)/35)*L36*M36*VLOOKUP('Données projet'!$B$11,Paramètres!$A$1:$J$25,3,0)*0.475*44/12</f>
        <v>0</v>
      </c>
      <c r="Q36" s="196">
        <f>EXP(-LN(2)/5)*Q35+(1-EXP(-LN(2)/5))/(LN(2)/5)*Calculateur!L36*Calculateur!N36*VLOOKUP('Données projet'!$B$11,Paramètres!$A$1:$J$25,3,0)*0.475*44/12</f>
        <v>0</v>
      </c>
      <c r="R36" s="196">
        <f>EXP(-LN(2)/2)*R35+(1-EXP(-LN(2)/2))/(LN(2)/2)*L36*O36*VLOOKUP('Données projet'!$B$11,Paramètres!$A$1:$J$25,3,0)*0.475*44/12</f>
        <v>0</v>
      </c>
      <c r="S36" s="197">
        <f t="shared" si="1"/>
        <v>0</v>
      </c>
      <c r="T36" s="50">
        <f>IF(T35+1&lt;='Données projet'!$E$12,T35+1,1)</f>
        <v>33</v>
      </c>
      <c r="U36" s="45">
        <f>VLOOKUP(T36,'Données projet'!$A$62:$I$82,2,0)</f>
        <v>203.45</v>
      </c>
      <c r="V36" s="45">
        <f>VLOOKUP(T36,'Données projet'!$A$62:$I$82,9,0)</f>
        <v>2.384999999999998</v>
      </c>
      <c r="W36" s="45">
        <f t="array" ref="W36">INDEX(V:V,MIN(IF(ISNUMBER(V36:V232),ROW(V36:V232),"")))</f>
        <v>2.384999999999998</v>
      </c>
      <c r="X36" s="46">
        <f>IF(T36&lt;'Données projet'!$A$63,$U$205^T36,IF(T36='Données projet'!$A$63,'Données projet'!$B$63,X35+W36-AD35))</f>
        <v>203.44999999999993</v>
      </c>
      <c r="Y36" s="46">
        <f>X36*VLOOKUP('Données projet'!$B$11,Paramètres!$A$1:$J$25,3,0)*VLOOKUP('Données projet'!$B$11,Paramètres!$A$1:$J$25,5,0)</f>
        <v>149.16953999999996</v>
      </c>
      <c r="Z36" s="46">
        <f t="shared" si="14"/>
        <v>38.389799669518268</v>
      </c>
      <c r="AA36" s="52">
        <f t="shared" si="2"/>
        <v>326.66584992441091</v>
      </c>
      <c r="AB36" s="149">
        <f ca="1">AVERAGE(OFFSET($AA$3,'Données projet'!$C$7,0,30,1))</f>
        <v>367.84920904283939</v>
      </c>
      <c r="AC36" s="48">
        <f>IF(ISNA(VLOOKUP(T36,'Données projet'!$A$62:$I$82,3,0)),0,VLOOKUP(T36,'Données projet'!$A$62:$I$82,3,0))</f>
        <v>0</v>
      </c>
      <c r="AD36" s="48">
        <f>IF(ISNA(VLOOKUP(T36,'Données projet'!$A$62:$I$82,4,0)),0,VLOOKUP(T36,'Données projet'!$A$62:$I$82,4,0))</f>
        <v>0</v>
      </c>
      <c r="AE36" s="49">
        <f>IF(ISNA(VLOOKUP(T36,'Données projet'!$A$62:$I$82,5,0)),0%,VLOOKUP(T36,'Données projet'!$A$62:$I$82,5,0)*VLOOKUP('Données projet'!$B$11,Paramètres!$A$1:$J$25,7,0))</f>
        <v>0</v>
      </c>
      <c r="AF36" s="49">
        <f>IF(ISNA(VLOOKUP(T36,'Données projet'!$A$62:$I$82,6,0)),0%,VLOOKUP(T36,'Données projet'!$A$62:$I$82,6,0)*VLOOKUP('Données projet'!$B$11,Paramètres!$A$1:$J$25,7,0))</f>
        <v>0</v>
      </c>
      <c r="AG36" s="49">
        <f>IF(ISNA(VLOOKUP(T36,'Données projet'!$A$62:$I$82,7,0)),0%,VLOOKUP(T36,'Données projet'!$A$62:$I$82,7,0))</f>
        <v>0</v>
      </c>
      <c r="AH36" s="53">
        <f>EXP(-LN(2)/35)*AH35+(1-EXP(-LN(2)/35))/(LN(2)/35)*AD36*AE36*VLOOKUP('Données projet'!$B$11,Paramètres!$A$1:$J$25,3,0)*0.475*44/12</f>
        <v>0</v>
      </c>
      <c r="AI36" s="53">
        <f>EXP(-LN(2)/5)*AI35+(1-EXP(-LN(2)/5))/(LN(2)/5)*Calculateur!AD36*Calculateur!AF36*VLOOKUP('Données projet'!$B$11,Paramètres!$A$1:$J$25,3,0)*0.475*44/12</f>
        <v>0</v>
      </c>
      <c r="AJ36" s="53">
        <f>EXP(-LN(2)/2)*AJ35+(1-EXP(-LN(2)/2))/(LN(2)/2)*AD36*AG36*VLOOKUP('Données projet'!$B$11,Paramètres!$A$1:$J$25,3,0)*0.475*44/12</f>
        <v>0</v>
      </c>
      <c r="AK36" s="53">
        <f t="shared" si="3"/>
        <v>0</v>
      </c>
      <c r="AL36" s="203">
        <f>IF(AL35+1&lt;='Données projet'!$E$13,AL35+1,1)</f>
        <v>1</v>
      </c>
      <c r="AM36" s="182" t="e">
        <f>VLOOKUP(B36,'Données projet'!$A$88:$I$108,2,0)</f>
        <v>#N/A</v>
      </c>
      <c r="AN36" s="182" t="e">
        <f>VLOOKUP(B36,'Données projet'!$A$88:$I$108,9,0)</f>
        <v>#N/A</v>
      </c>
      <c r="AO36" s="182">
        <f t="array" ref="AO36">INDEX(AN:AN,MIN(IF(ISNUMBER(AN36:AN232),ROW(AN36:AN232),"")))</f>
        <v>0</v>
      </c>
      <c r="AP36" s="182">
        <f>IF(B36&lt;'Données projet'!$A$89,$AM$205^B36,IF(B36='Données projet'!$A$89,'Données projet'!$B$89,AP35+AO36-AV35))</f>
        <v>0</v>
      </c>
      <c r="AQ36" s="186" t="e">
        <f>AP36*VLOOKUP('Données projet'!$B$13,Paramètres!$A$1:$J$25,3,0)*VLOOKUP('Données projet'!$B$13,Paramètres!$A$1:$J$25,5,0)</f>
        <v>#N/A</v>
      </c>
      <c r="AR36" s="186" t="e">
        <f t="shared" si="15"/>
        <v>#N/A</v>
      </c>
      <c r="AS36" s="187" t="e">
        <f t="shared" si="4"/>
        <v>#N/A</v>
      </c>
      <c r="AT36" s="185" t="e">
        <f ca="1">AVERAGE(OFFSET($AS$3,'Données projet'!$C$7,0,30,1))</f>
        <v>#N/A</v>
      </c>
      <c r="AU36" s="193">
        <f>IF(ISNA(VLOOKUP(B36,'Données projet'!$A$88:$I$108,3,0)),0,VLOOKUP(B36,'Données projet'!$A$88:$I$108,3,0))</f>
        <v>0</v>
      </c>
      <c r="AV36" s="193">
        <f>IF(ISNA(VLOOKUP(B36,'Données projet'!$A$88:$I$108,4,0)),0,VLOOKUP(B36,'Données projet'!$A$88:$I$108,4,0))</f>
        <v>0</v>
      </c>
      <c r="AW36" s="194">
        <f>IF(ISNA(VLOOKUP(B36,'Données projet'!$A$88:$I$108,5,0)),0%,VLOOKUP(B36,'Données projet'!$A$88:$I$108,5,0)*VLOOKUP('Données projet'!$B$13,Paramètres!$A$1:$J$25,7,0))</f>
        <v>0</v>
      </c>
      <c r="AX36" s="194">
        <f>IF(ISNA(VLOOKUP(B36,'Données projet'!$A$88:$I$108,6,0)),0%,VLOOKUP(B36,'Données projet'!$A$88:$I$108,6,0)*VLOOKUP('Données projet'!$B$13,Paramètres!$A$1:$J$25,7,0))</f>
        <v>0</v>
      </c>
      <c r="AY36" s="194">
        <f>IF(ISNA(VLOOKUP(B36,'Données projet'!$A$88:$I$108,7,0)),0%,VLOOKUP(B36,'Données projet'!$A$88:$I$108,7,0))</f>
        <v>0</v>
      </c>
      <c r="AZ36" s="196">
        <f>EXP(-LN(2)/35)*AZ35+(1-EXP(-LN(2)/35))/(LN(2)/35)*AV36*AW36*VLOOKUP('Données projet'!$B$11,Paramètres!$A$1:$J$25,3,0)*0.475*44/12</f>
        <v>0</v>
      </c>
      <c r="BA36" s="196">
        <f>EXP(-LN(2)/5)*BA35+(1-EXP(-LN(2)/5))/(LN(2)/5)*Calculateur!AV36*Calculateur!AX36*VLOOKUP('Données projet'!$B$11,Paramètres!$A$1:$J$25,3,0)*0.475*44/12</f>
        <v>0</v>
      </c>
      <c r="BB36" s="196">
        <f>EXP(-LN(2)/2)*BB35+(1-EXP(-LN(2)/2))/(LN(2)/2)*AV36*AY36*VLOOKUP('Données projet'!$B$11,Paramètres!$A$1:$J$25,3,0)*0.475*44/12</f>
        <v>0</v>
      </c>
      <c r="BC36" s="197">
        <f t="shared" si="5"/>
        <v>0</v>
      </c>
      <c r="BD36" s="50">
        <f>IF(BD35+1&lt;='Données projet'!$E$16,BD35+1,1)</f>
        <v>1</v>
      </c>
      <c r="BE36" s="45" t="e">
        <f>VLOOKUP(BD36,'Données projet'!$A$114:$I$134,2,0)</f>
        <v>#N/A</v>
      </c>
      <c r="BF36" s="45" t="e">
        <f>VLOOKUP(BD36,'Données projet'!$A$114:$I$134,9,0)</f>
        <v>#N/A</v>
      </c>
      <c r="BG36" s="45">
        <f t="array" ref="BG36">INDEX(BF:BF,MIN(IF(ISNUMBER(BF36:BF232),ROW(BF36:BF232),"")))</f>
        <v>0</v>
      </c>
      <c r="BH36" s="45">
        <f>IF(BD36&lt;'Données projet'!$A$115,$BE$205^BD36,IF(BD36='Données projet'!$A$115,'Données projet'!$B$115,BH35+BG36-BN35))</f>
        <v>0</v>
      </c>
      <c r="BI36" s="50" t="e">
        <f>BH36*VLOOKUP('Données projet'!$B$13,Paramètres!$A$1:$J$25,3,0)*VLOOKUP('Données projet'!$B$13,Paramètres!$A$1:$J$25,5,0)</f>
        <v>#N/A</v>
      </c>
      <c r="BJ36" s="46" t="e">
        <f t="shared" si="16"/>
        <v>#N/A</v>
      </c>
      <c r="BK36" s="52" t="e">
        <f t="shared" si="6"/>
        <v>#N/A</v>
      </c>
      <c r="BL36" s="149" t="e">
        <f ca="1">AVERAGE(OFFSET($BK$3,'Données projet'!$C$7,0,30,1))</f>
        <v>#N/A</v>
      </c>
      <c r="BM36" s="48">
        <f>IF(ISNA(VLOOKUP(BD36,'Données projet'!$A$114:$I$134,3,0)),0,VLOOKUP(BD36,'Données projet'!$A$114:$I$134,3,0))</f>
        <v>0</v>
      </c>
      <c r="BN36" s="48">
        <f>IF(ISNA(VLOOKUP(BD36,'Données projet'!$A$114:$I$134,4,0)),0,VLOOKUP(BD36,'Données projet'!$A$114:$I$134,4,0))</f>
        <v>0</v>
      </c>
      <c r="BO36" s="49">
        <f>IF(ISNA(VLOOKUP(BD36,'Données projet'!$A$114:$I$134,5,0)),0%,VLOOKUP(BD36,'Données projet'!$A$114:$I$134,5,0)*VLOOKUP('Données projet'!$B$13,Paramètres!$A$1:$J$25,7,0))</f>
        <v>0</v>
      </c>
      <c r="BP36" s="49">
        <f>IF(ISNA(VLOOKUP(BD36,'Données projet'!$A$114:$I$134,6,0)),0%,VLOOKUP(BD36,'Données projet'!$A$114:$I$134,6,0)*VLOOKUP('Données projet'!$B$13,Paramètres!$A$1:$J$25,7,0))</f>
        <v>0</v>
      </c>
      <c r="BQ36" s="49">
        <f>IF(ISNA(VLOOKUP(BD36,'Données projet'!$A$114:$I$134,7,0)),0%,VLOOKUP(BD36,'Données projet'!$A$114:$I$134,7,0))</f>
        <v>0</v>
      </c>
      <c r="BR36" s="53" t="e">
        <f>EXP(-LN(2)/35)*BR35+(1-EXP(-LN(2)/35))/(LN(2)/35)*BN36*BO36*VLOOKUP('Données projet'!$B$13,Paramètres!$A$1:$J$25,3,0)*0.475*44/12</f>
        <v>#N/A</v>
      </c>
      <c r="BS36" s="53" t="e">
        <f>EXP(-LN(2)/5)*BS35+(1-EXP(-LN(2)/5))/(LN(2)/5)*Calculateur!BN36*Calculateur!BP36*VLOOKUP('Données projet'!$B$13,Paramètres!$A$1:$J$25,3,0)*0.475*44/12</f>
        <v>#N/A</v>
      </c>
      <c r="BT36" s="53" t="e">
        <f>EXP(-LN(2)/2)*BT35+(1-EXP(-LN(2)/2))/(LN(2)/2)*BN36*BQ36*VLOOKUP('Données projet'!$B$13,Paramètres!$A$1:$J$25,3,0)*0.475*44/12</f>
        <v>#N/A</v>
      </c>
      <c r="BU36" s="54" t="e">
        <f t="shared" si="7"/>
        <v>#N/A</v>
      </c>
      <c r="BV36" s="203">
        <f>IF(BV35+1&lt;='Données projet'!$E$15,BV35+1,1)</f>
        <v>1</v>
      </c>
      <c r="BW36" s="182" t="e">
        <f>VLOOKUP(B36,'Données projet'!$A$140:$I$167,2,0)</f>
        <v>#N/A</v>
      </c>
      <c r="BX36" s="182" t="e">
        <f>VLOOKUP(B36,'Données projet'!$A$140:$I$167,9,0)</f>
        <v>#N/A</v>
      </c>
      <c r="BY36" s="182">
        <f t="array" ref="BY36">INDEX(BX:BX,MIN(IF(ISNUMBER(BX36:BX232),ROW(BX36:BX232),"")))</f>
        <v>0</v>
      </c>
      <c r="BZ36" s="182">
        <f>IF(B36&lt;'Données projet'!$A$141,$BW$205^B36,IF(B36='Données projet'!$A$141,'Données projet'!$B$141,BZ35+BY36-CF35))</f>
        <v>0</v>
      </c>
      <c r="CA36" s="183" t="e">
        <f>BZ36*VLOOKUP('Données projet'!$B$15,Paramètres!$A$1:$J$25,3,0)*VLOOKUP('Données projet'!$B$15,Paramètres!$A$1:$J$25,5,0)</f>
        <v>#N/A</v>
      </c>
      <c r="CB36" s="186" t="e">
        <f t="shared" si="17"/>
        <v>#N/A</v>
      </c>
      <c r="CC36" s="187" t="e">
        <f t="shared" si="8"/>
        <v>#N/A</v>
      </c>
      <c r="CD36" s="185" t="e">
        <f ca="1">AVERAGE(OFFSET($CC$3,'Données projet'!$C$7,0,30,1))</f>
        <v>#N/A</v>
      </c>
      <c r="CE36" s="193">
        <f>IF(ISNA(VLOOKUP(B36,'Données projet'!$A$140:$I$167,3,0)),0,VLOOKUP(B36,'Données projet'!$A$140:$I$167,3,0))</f>
        <v>0</v>
      </c>
      <c r="CF36" s="193">
        <f>IF(ISNA(VLOOKUP(B36,'Données projet'!$A$140:$I$167,4,0)),0,VLOOKUP(B36,'Données projet'!$A$140:$I$167,4,0))</f>
        <v>0</v>
      </c>
      <c r="CG36" s="194">
        <f>IF(ISNA(VLOOKUP(B36,'Données projet'!$A$140:$I$167,5,0)),0%,VLOOKUP(B36,'Données projet'!$A$140:$I$167,5,0)*VLOOKUP('Données projet'!$B$15,Paramètres!$A$1:$J$25,7,0))</f>
        <v>0</v>
      </c>
      <c r="CH36" s="194">
        <f>IF(ISNA(VLOOKUP(B36,'Données projet'!$A$140:$I$167,6,0)),0%,VLOOKUP(B36,'Données projet'!$A$140:$I$167,6,0)*VLOOKUP('Données projet'!$B$15,Paramètres!$A$1:$J$25,7,0))</f>
        <v>0</v>
      </c>
      <c r="CI36" s="194">
        <f>IF(ISNA(VLOOKUP(B36,'Données projet'!$A$140:$I$167,7,0)),0%,VLOOKUP(B36,'Données projet'!$A$140:$I$167,7,0))</f>
        <v>0</v>
      </c>
      <c r="CJ36" s="196">
        <f>EXP(-LN(2)/35)*CJ35+(1-EXP(-LN(2)/35))/(LN(2)/35)*CF36*CG36*VLOOKUP('Données projet'!$B$11,Paramètres!$A$1:$J$25,3,0)*0.475*44/12</f>
        <v>0</v>
      </c>
      <c r="CK36" s="196">
        <f>EXP(-LN(2)/5)*CK35+(1-EXP(-LN(2)/5))/(LN(2)/5)*Calculateur!CF36*Calculateur!CH36*VLOOKUP('Données projet'!$B$11,Paramètres!$A$1:$J$25,3,0)*0.475*44/12</f>
        <v>0</v>
      </c>
      <c r="CL36" s="196">
        <f>EXP(-LN(2)/2)*CL35+(1-EXP(-LN(2)/2))/(LN(2)/2)*CF36*CI36*VLOOKUP('Données projet'!$B$11,Paramètres!$A$1:$J$25,3,0)*0.475*44/12</f>
        <v>0</v>
      </c>
      <c r="CM36" s="197">
        <f t="shared" si="9"/>
        <v>0</v>
      </c>
      <c r="CN36" s="50">
        <f>IF(CN35+1&lt;='Données projet'!$E$16,CN35+1,1)</f>
        <v>1</v>
      </c>
      <c r="CO36" s="45" t="e">
        <f>VLOOKUP(CN36,'Données projet'!$A$173:$I$193,2,0)</f>
        <v>#N/A</v>
      </c>
      <c r="CP36" s="45" t="e">
        <f>VLOOKUP(CN36,'Données projet'!$A$173:$I$193,9,0)</f>
        <v>#N/A</v>
      </c>
      <c r="CQ36" s="45">
        <f t="array" ref="CQ36">INDEX(CP:CP,MIN(IF(ISNUMBER(CP36:CP232),ROW(CP36:CP232),"")))</f>
        <v>0</v>
      </c>
      <c r="CR36" s="45">
        <f>IF(CN36&lt;'Données projet'!$A$174,$CO$205^B36,IF(CN36='Données projet'!$A$174,'Données projet'!$B$174,CR35+CQ36-CX35))</f>
        <v>0</v>
      </c>
      <c r="CS36" s="50" t="e">
        <f>CR36*VLOOKUP('Données projet'!$B$15,Paramètres!$A$1:$J$25,3,0)*VLOOKUP('Données projet'!$B$15,Paramètres!$A$1:$J$25,5,0)</f>
        <v>#N/A</v>
      </c>
      <c r="CT36" s="46" t="e">
        <f t="shared" si="18"/>
        <v>#N/A</v>
      </c>
      <c r="CU36" s="52" t="e">
        <f t="shared" si="10"/>
        <v>#N/A</v>
      </c>
      <c r="CV36" s="149" t="e">
        <f ca="1">AVERAGE(OFFSET($CU$3,'Données projet'!$C$7,0,30,1))</f>
        <v>#N/A</v>
      </c>
      <c r="CW36" s="48">
        <f>IF(ISNA(VLOOKUP(CN36,'Données projet'!$A$173:$I$193,3,0)),0,VLOOKUP(CN36,'Données projet'!$A$173:$I$193,3,0))</f>
        <v>0</v>
      </c>
      <c r="CX36" s="48">
        <f>IF(ISNA(VLOOKUP(CN36,'Données projet'!$A$173:$I$193,4,0)),0,VLOOKUP(CN36,'Données projet'!$A$173:$I$193,4,0))</f>
        <v>0</v>
      </c>
      <c r="CY36" s="49">
        <f>IF(ISNA(VLOOKUP(CN36,'Données projet'!$A$173:$I$193,5,0)),0%,VLOOKUP(CN36,'Données projet'!$A$173:$I$193,5,0)*VLOOKUP('Données projet'!$B$15,Paramètres!$A$1:$J$25,7,0))</f>
        <v>0</v>
      </c>
      <c r="CZ36" s="49">
        <f>IF(ISNA(VLOOKUP(CN36,'Données projet'!$A$173:$I$193,6,0)),0%,VLOOKUP(CN36,'Données projet'!$A$173:$I$193,6,0)*VLOOKUP('Données projet'!$B$15,Paramètres!$A$1:$J$25,7,0))</f>
        <v>0</v>
      </c>
      <c r="DA36" s="49">
        <f>IF(ISNA(VLOOKUP(CN36,'Données projet'!$A$173:$I$193,7,0)),0%,VLOOKUP(CN36,'Données projet'!$A$173:$I$193,7,0))</f>
        <v>0</v>
      </c>
      <c r="DB36" s="53" t="e">
        <f>EXP(-LN(2)/35)*DB35+(1-EXP(-LN(2)/35))/(LN(2)/35)*CX36*CY36*VLOOKUP('Données projet'!$B$15,Paramètres!$A$1:$J$25,3,0)*0.475*44/12</f>
        <v>#N/A</v>
      </c>
      <c r="DC36" s="53" t="e">
        <f>EXP(-LN(2)/5)*DC35+(1-EXP(-LN(2)/5))/(LN(2)/5)*Calculateur!CX36*Calculateur!CZ36*VLOOKUP('Données projet'!$B$15,Paramètres!$A$1:$J$25,3,0)*0.475*44/12</f>
        <v>#N/A</v>
      </c>
      <c r="DD36" s="53" t="e">
        <f>EXP(-LN(2)/2)*DD35+(1-EXP(-LN(2)/2))/(LN(2)/2)*CX36*DA36*VLOOKUP('Données projet'!$B$15,Paramètres!$A$1:$J$25,3,0)*0.475*44/12</f>
        <v>#N/A</v>
      </c>
      <c r="DE36" s="54" t="e">
        <f t="shared" si="11"/>
        <v>#N/A</v>
      </c>
    </row>
    <row r="37" spans="1:109" s="40" customFormat="1" x14ac:dyDescent="0.25">
      <c r="A37" s="208">
        <f t="shared" si="12"/>
        <v>34</v>
      </c>
      <c r="B37" s="200">
        <f>IF(B36+1&lt;='Données projet'!$E$11,B36+1,1)</f>
        <v>9</v>
      </c>
      <c r="C37" s="182" t="e">
        <f>VLOOKUP(B37,'Données projet'!$A$36:$I$56,2,0)</f>
        <v>#N/A</v>
      </c>
      <c r="D37" s="182" t="e">
        <f>VLOOKUP(B37,'Données projet'!$A$36:$I$56,9,0)</f>
        <v>#N/A</v>
      </c>
      <c r="E37" s="182">
        <f t="array" ref="E37">INDEX(D:D,MIN(IF(ISNUMBER(D37:D233),ROW(D37:D233),"")))</f>
        <v>14.589999999999996</v>
      </c>
      <c r="F37" s="186">
        <f>IF(B37&lt;'Données projet'!$A$37,$C$205^B37,IF(B37='Données projet'!$A$37,'Données projet'!$B$37,F36+E37-L36))</f>
        <v>129.76</v>
      </c>
      <c r="G37" s="186">
        <f>F37*VLOOKUP('Données projet'!$B$11,Paramètres!$A$1:$J$25,3,0)*VLOOKUP('Données projet'!$B$11,Paramètres!$A$1:$J$25,5,0)</f>
        <v>95.140031999999991</v>
      </c>
      <c r="H37" s="186">
        <f t="shared" si="13"/>
        <v>25.800841494121876</v>
      </c>
      <c r="I37" s="187">
        <f t="shared" si="19"/>
        <v>210.63868800226223</v>
      </c>
      <c r="J37" s="188">
        <f ca="1">AVERAGE(OFFSET($I$3,'Données projet'!$C$7,0,30,1))</f>
        <v>281.50422421872497</v>
      </c>
      <c r="K37" s="193">
        <f>IF(ISNA(VLOOKUP(B37,'Données projet'!$A$36:$I$56,3,0)),0,VLOOKUP(B37,'Données projet'!$A$36:$I$56,3,0))</f>
        <v>0</v>
      </c>
      <c r="L37" s="193">
        <f>IF(ISNA(VLOOKUP(B37,'Données projet'!$A$36:$I$56,4,0)),0,VLOOKUP(B37,'Données projet'!$A$36:$I$56,4,0))</f>
        <v>0</v>
      </c>
      <c r="M37" s="194">
        <f>IF(ISNA(VLOOKUP(B37,'Données projet'!$A$36:$I$56,5,0)),0%,VLOOKUP(B37,'Données projet'!$A$36:$I$56,5,0)*VLOOKUP('Données projet'!$B$11,Paramètres!$A$1:$J$25,7,0))</f>
        <v>0</v>
      </c>
      <c r="N37" s="194">
        <f>IF(ISNA(VLOOKUP(B37,'Données projet'!$A$36:$I$56,6,0)),0%,VLOOKUP(B37,'Données projet'!$A$36:$I$56,6,0)*VLOOKUP('Données projet'!$B$11,Paramètres!$A$1:$J$25,7,0))</f>
        <v>0</v>
      </c>
      <c r="O37" s="194">
        <f>IF(ISNA(VLOOKUP(B37,'Données projet'!$A$36:$I$56,7,0)),0%,VLOOKUP(B37,'Données projet'!$A$36:$I$56,7,0))</f>
        <v>0</v>
      </c>
      <c r="P37" s="196">
        <f>EXP(-LN(2)/35)*P36+(1-EXP(-LN(2)/35))/(LN(2)/35)*L37*M37*VLOOKUP('Données projet'!$B$11,Paramètres!$A$1:$J$25,3,0)*0.475*44/12</f>
        <v>0</v>
      </c>
      <c r="Q37" s="196">
        <f>EXP(-LN(2)/5)*Q36+(1-EXP(-LN(2)/5))/(LN(2)/5)*Calculateur!L37*Calculateur!N37*VLOOKUP('Données projet'!$B$11,Paramètres!$A$1:$J$25,3,0)*0.475*44/12</f>
        <v>0</v>
      </c>
      <c r="R37" s="196">
        <f>EXP(-LN(2)/2)*R36+(1-EXP(-LN(2)/2))/(LN(2)/2)*L37*O37*VLOOKUP('Données projet'!$B$11,Paramètres!$A$1:$J$25,3,0)*0.475*44/12</f>
        <v>0</v>
      </c>
      <c r="S37" s="197">
        <f t="shared" si="1"/>
        <v>0</v>
      </c>
      <c r="T37" s="50">
        <f>IF(T36+1&lt;='Données projet'!$E$12,T36+1,1)</f>
        <v>34</v>
      </c>
      <c r="U37" s="45" t="e">
        <f>VLOOKUP(T37,'Données projet'!$A$62:$I$82,2,0)</f>
        <v>#N/A</v>
      </c>
      <c r="V37" s="45" t="e">
        <f>VLOOKUP(T37,'Données projet'!$A$62:$I$82,9,0)</f>
        <v>#N/A</v>
      </c>
      <c r="W37" s="45">
        <f t="array" ref="W37">INDEX(V:V,MIN(IF(ISNUMBER(V37:V233),ROW(V37:V233),"")))</f>
        <v>10.318571428571431</v>
      </c>
      <c r="X37" s="46">
        <f>IF(T37&lt;'Données projet'!$A$63,$U$205^T37,IF(T37='Données projet'!$A$63,'Données projet'!$B$63,X36+W37-AD36))</f>
        <v>213.76857142857136</v>
      </c>
      <c r="Y37" s="46">
        <f>X37*VLOOKUP('Données projet'!$B$11,Paramètres!$A$1:$J$25,3,0)*VLOOKUP('Données projet'!$B$11,Paramètres!$A$1:$J$25,5,0)</f>
        <v>156.73511657142853</v>
      </c>
      <c r="Z37" s="46">
        <f t="shared" si="14"/>
        <v>40.105230568515644</v>
      </c>
      <c r="AA37" s="52">
        <f t="shared" si="2"/>
        <v>342.83027126873611</v>
      </c>
      <c r="AB37" s="149">
        <f ca="1">AVERAGE(OFFSET($AA$3,'Données projet'!$C$7,0,30,1))</f>
        <v>367.84920904283939</v>
      </c>
      <c r="AC37" s="48">
        <f>IF(ISNA(VLOOKUP(T37,'Données projet'!$A$62:$I$82,3,0)),0,VLOOKUP(T37,'Données projet'!$A$62:$I$82,3,0))</f>
        <v>0</v>
      </c>
      <c r="AD37" s="48">
        <f>IF(ISNA(VLOOKUP(T37,'Données projet'!$A$62:$I$82,4,0)),0,VLOOKUP(T37,'Données projet'!$A$62:$I$82,4,0))</f>
        <v>0</v>
      </c>
      <c r="AE37" s="49">
        <f>IF(ISNA(VLOOKUP(T37,'Données projet'!$A$62:$I$82,5,0)),0%,VLOOKUP(T37,'Données projet'!$A$62:$I$82,5,0)*VLOOKUP('Données projet'!$B$11,Paramètres!$A$1:$J$25,7,0))</f>
        <v>0</v>
      </c>
      <c r="AF37" s="49">
        <f>IF(ISNA(VLOOKUP(T37,'Données projet'!$A$62:$I$82,6,0)),0%,VLOOKUP(T37,'Données projet'!$A$62:$I$82,6,0)*VLOOKUP('Données projet'!$B$11,Paramètres!$A$1:$J$25,7,0))</f>
        <v>0</v>
      </c>
      <c r="AG37" s="49">
        <f>IF(ISNA(VLOOKUP(T37,'Données projet'!$A$62:$I$82,7,0)),0%,VLOOKUP(T37,'Données projet'!$A$62:$I$82,7,0))</f>
        <v>0</v>
      </c>
      <c r="AH37" s="53">
        <f>EXP(-LN(2)/35)*AH36+(1-EXP(-LN(2)/35))/(LN(2)/35)*AD37*AE37*VLOOKUP('Données projet'!$B$11,Paramètres!$A$1:$J$25,3,0)*0.475*44/12</f>
        <v>0</v>
      </c>
      <c r="AI37" s="53">
        <f>EXP(-LN(2)/5)*AI36+(1-EXP(-LN(2)/5))/(LN(2)/5)*Calculateur!AD37*Calculateur!AF37*VLOOKUP('Données projet'!$B$11,Paramètres!$A$1:$J$25,3,0)*0.475*44/12</f>
        <v>0</v>
      </c>
      <c r="AJ37" s="53">
        <f>EXP(-LN(2)/2)*AJ36+(1-EXP(-LN(2)/2))/(LN(2)/2)*AD37*AG37*VLOOKUP('Données projet'!$B$11,Paramètres!$A$1:$J$25,3,0)*0.475*44/12</f>
        <v>0</v>
      </c>
      <c r="AK37" s="53">
        <f t="shared" si="3"/>
        <v>0</v>
      </c>
      <c r="AL37" s="203">
        <f>IF(AL36+1&lt;='Données projet'!$E$13,AL36+1,1)</f>
        <v>1</v>
      </c>
      <c r="AM37" s="182" t="e">
        <f>VLOOKUP(B37,'Données projet'!$A$88:$I$108,2,0)</f>
        <v>#N/A</v>
      </c>
      <c r="AN37" s="182" t="e">
        <f>VLOOKUP(B37,'Données projet'!$A$88:$I$108,9,0)</f>
        <v>#N/A</v>
      </c>
      <c r="AO37" s="182">
        <f t="array" ref="AO37">INDEX(AN:AN,MIN(IF(ISNUMBER(AN37:AN233),ROW(AN37:AN233),"")))</f>
        <v>0</v>
      </c>
      <c r="AP37" s="182">
        <f>IF(B37&lt;'Données projet'!$A$89,$AM$205^B37,IF(B37='Données projet'!$A$89,'Données projet'!$B$89,AP36+AO37-AV36))</f>
        <v>0</v>
      </c>
      <c r="AQ37" s="186" t="e">
        <f>AP37*VLOOKUP('Données projet'!$B$13,Paramètres!$A$1:$J$25,3,0)*VLOOKUP('Données projet'!$B$13,Paramètres!$A$1:$J$25,5,0)</f>
        <v>#N/A</v>
      </c>
      <c r="AR37" s="186" t="e">
        <f t="shared" si="15"/>
        <v>#N/A</v>
      </c>
      <c r="AS37" s="187" t="e">
        <f t="shared" si="4"/>
        <v>#N/A</v>
      </c>
      <c r="AT37" s="185" t="e">
        <f ca="1">AVERAGE(OFFSET($AS$3,'Données projet'!$C$7,0,30,1))</f>
        <v>#N/A</v>
      </c>
      <c r="AU37" s="193">
        <f>IF(ISNA(VLOOKUP(B37,'Données projet'!$A$88:$I$108,3,0)),0,VLOOKUP(B37,'Données projet'!$A$88:$I$108,3,0))</f>
        <v>0</v>
      </c>
      <c r="AV37" s="193">
        <f>IF(ISNA(VLOOKUP(B37,'Données projet'!$A$88:$I$108,4,0)),0,VLOOKUP(B37,'Données projet'!$A$88:$I$108,4,0))</f>
        <v>0</v>
      </c>
      <c r="AW37" s="194">
        <f>IF(ISNA(VLOOKUP(B37,'Données projet'!$A$88:$I$108,5,0)),0%,VLOOKUP(B37,'Données projet'!$A$88:$I$108,5,0)*VLOOKUP('Données projet'!$B$13,Paramètres!$A$1:$J$25,7,0))</f>
        <v>0</v>
      </c>
      <c r="AX37" s="194">
        <f>IF(ISNA(VLOOKUP(B37,'Données projet'!$A$88:$I$108,6,0)),0%,VLOOKUP(B37,'Données projet'!$A$88:$I$108,6,0)*VLOOKUP('Données projet'!$B$13,Paramètres!$A$1:$J$25,7,0))</f>
        <v>0</v>
      </c>
      <c r="AY37" s="194">
        <f>IF(ISNA(VLOOKUP(B37,'Données projet'!$A$88:$I$108,7,0)),0%,VLOOKUP(B37,'Données projet'!$A$88:$I$108,7,0))</f>
        <v>0</v>
      </c>
      <c r="AZ37" s="196">
        <f>EXP(-LN(2)/35)*AZ36+(1-EXP(-LN(2)/35))/(LN(2)/35)*AV37*AW37*VLOOKUP('Données projet'!$B$11,Paramètres!$A$1:$J$25,3,0)*0.475*44/12</f>
        <v>0</v>
      </c>
      <c r="BA37" s="196">
        <f>EXP(-LN(2)/5)*BA36+(1-EXP(-LN(2)/5))/(LN(2)/5)*Calculateur!AV37*Calculateur!AX37*VLOOKUP('Données projet'!$B$11,Paramètres!$A$1:$J$25,3,0)*0.475*44/12</f>
        <v>0</v>
      </c>
      <c r="BB37" s="196">
        <f>EXP(-LN(2)/2)*BB36+(1-EXP(-LN(2)/2))/(LN(2)/2)*AV37*AY37*VLOOKUP('Données projet'!$B$11,Paramètres!$A$1:$J$25,3,0)*0.475*44/12</f>
        <v>0</v>
      </c>
      <c r="BC37" s="197">
        <f t="shared" si="5"/>
        <v>0</v>
      </c>
      <c r="BD37" s="50">
        <f>IF(BD36+1&lt;='Données projet'!$E$16,BD36+1,1)</f>
        <v>1</v>
      </c>
      <c r="BE37" s="45" t="e">
        <f>VLOOKUP(BD37,'Données projet'!$A$114:$I$134,2,0)</f>
        <v>#N/A</v>
      </c>
      <c r="BF37" s="45" t="e">
        <f>VLOOKUP(BD37,'Données projet'!$A$114:$I$134,9,0)</f>
        <v>#N/A</v>
      </c>
      <c r="BG37" s="45">
        <f t="array" ref="BG37">INDEX(BF:BF,MIN(IF(ISNUMBER(BF37:BF233),ROW(BF37:BF233),"")))</f>
        <v>0</v>
      </c>
      <c r="BH37" s="45">
        <f>IF(BD37&lt;'Données projet'!$A$115,$BE$205^BD37,IF(BD37='Données projet'!$A$115,'Données projet'!$B$115,BH36+BG37-BN36))</f>
        <v>0</v>
      </c>
      <c r="BI37" s="50" t="e">
        <f>BH37*VLOOKUP('Données projet'!$B$13,Paramètres!$A$1:$J$25,3,0)*VLOOKUP('Données projet'!$B$13,Paramètres!$A$1:$J$25,5,0)</f>
        <v>#N/A</v>
      </c>
      <c r="BJ37" s="46" t="e">
        <f t="shared" si="16"/>
        <v>#N/A</v>
      </c>
      <c r="BK37" s="52" t="e">
        <f t="shared" si="6"/>
        <v>#N/A</v>
      </c>
      <c r="BL37" s="149" t="e">
        <f ca="1">AVERAGE(OFFSET($BK$3,'Données projet'!$C$7,0,30,1))</f>
        <v>#N/A</v>
      </c>
      <c r="BM37" s="48">
        <f>IF(ISNA(VLOOKUP(BD37,'Données projet'!$A$114:$I$134,3,0)),0,VLOOKUP(BD37,'Données projet'!$A$114:$I$134,3,0))</f>
        <v>0</v>
      </c>
      <c r="BN37" s="48">
        <f>IF(ISNA(VLOOKUP(BD37,'Données projet'!$A$114:$I$134,4,0)),0,VLOOKUP(BD37,'Données projet'!$A$114:$I$134,4,0))</f>
        <v>0</v>
      </c>
      <c r="BO37" s="49">
        <f>IF(ISNA(VLOOKUP(BD37,'Données projet'!$A$114:$I$134,5,0)),0%,VLOOKUP(BD37,'Données projet'!$A$114:$I$134,5,0)*VLOOKUP('Données projet'!$B$13,Paramètres!$A$1:$J$25,7,0))</f>
        <v>0</v>
      </c>
      <c r="BP37" s="49">
        <f>IF(ISNA(VLOOKUP(BD37,'Données projet'!$A$114:$I$134,6,0)),0%,VLOOKUP(BD37,'Données projet'!$A$114:$I$134,6,0)*VLOOKUP('Données projet'!$B$13,Paramètres!$A$1:$J$25,7,0))</f>
        <v>0</v>
      </c>
      <c r="BQ37" s="49">
        <f>IF(ISNA(VLOOKUP(BD37,'Données projet'!$A$114:$I$134,7,0)),0%,VLOOKUP(BD37,'Données projet'!$A$114:$I$134,7,0))</f>
        <v>0</v>
      </c>
      <c r="BR37" s="53" t="e">
        <f>EXP(-LN(2)/35)*BR36+(1-EXP(-LN(2)/35))/(LN(2)/35)*BN37*BO37*VLOOKUP('Données projet'!$B$13,Paramètres!$A$1:$J$25,3,0)*0.475*44/12</f>
        <v>#N/A</v>
      </c>
      <c r="BS37" s="53" t="e">
        <f>EXP(-LN(2)/5)*BS36+(1-EXP(-LN(2)/5))/(LN(2)/5)*Calculateur!BN37*Calculateur!BP37*VLOOKUP('Données projet'!$B$13,Paramètres!$A$1:$J$25,3,0)*0.475*44/12</f>
        <v>#N/A</v>
      </c>
      <c r="BT37" s="53" t="e">
        <f>EXP(-LN(2)/2)*BT36+(1-EXP(-LN(2)/2))/(LN(2)/2)*BN37*BQ37*VLOOKUP('Données projet'!$B$13,Paramètres!$A$1:$J$25,3,0)*0.475*44/12</f>
        <v>#N/A</v>
      </c>
      <c r="BU37" s="54" t="e">
        <f t="shared" si="7"/>
        <v>#N/A</v>
      </c>
      <c r="BV37" s="203">
        <f>IF(BV36+1&lt;='Données projet'!$E$15,BV36+1,1)</f>
        <v>1</v>
      </c>
      <c r="BW37" s="182" t="e">
        <f>VLOOKUP(B37,'Données projet'!$A$140:$I$167,2,0)</f>
        <v>#N/A</v>
      </c>
      <c r="BX37" s="182" t="e">
        <f>VLOOKUP(B37,'Données projet'!$A$140:$I$167,9,0)</f>
        <v>#N/A</v>
      </c>
      <c r="BY37" s="182">
        <f t="array" ref="BY37">INDEX(BX:BX,MIN(IF(ISNUMBER(BX37:BX233),ROW(BX37:BX233),"")))</f>
        <v>0</v>
      </c>
      <c r="BZ37" s="182">
        <f>IF(B37&lt;'Données projet'!$A$141,$BW$205^B37,IF(B37='Données projet'!$A$141,'Données projet'!$B$141,BZ36+BY37-CF36))</f>
        <v>0</v>
      </c>
      <c r="CA37" s="183" t="e">
        <f>BZ37*VLOOKUP('Données projet'!$B$15,Paramètres!$A$1:$J$25,3,0)*VLOOKUP('Données projet'!$B$15,Paramètres!$A$1:$J$25,5,0)</f>
        <v>#N/A</v>
      </c>
      <c r="CB37" s="186" t="e">
        <f t="shared" si="17"/>
        <v>#N/A</v>
      </c>
      <c r="CC37" s="187" t="e">
        <f t="shared" si="8"/>
        <v>#N/A</v>
      </c>
      <c r="CD37" s="185" t="e">
        <f ca="1">AVERAGE(OFFSET($CC$3,'Données projet'!$C$7,0,30,1))</f>
        <v>#N/A</v>
      </c>
      <c r="CE37" s="193">
        <f>IF(ISNA(VLOOKUP(B37,'Données projet'!$A$140:$I$167,3,0)),0,VLOOKUP(B37,'Données projet'!$A$140:$I$167,3,0))</f>
        <v>0</v>
      </c>
      <c r="CF37" s="193">
        <f>IF(ISNA(VLOOKUP(B37,'Données projet'!$A$140:$I$167,4,0)),0,VLOOKUP(B37,'Données projet'!$A$140:$I$167,4,0))</f>
        <v>0</v>
      </c>
      <c r="CG37" s="194">
        <f>IF(ISNA(VLOOKUP(B37,'Données projet'!$A$140:$I$167,5,0)),0%,VLOOKUP(B37,'Données projet'!$A$140:$I$167,5,0)*VLOOKUP('Données projet'!$B$15,Paramètres!$A$1:$J$25,7,0))</f>
        <v>0</v>
      </c>
      <c r="CH37" s="194">
        <f>IF(ISNA(VLOOKUP(B37,'Données projet'!$A$140:$I$167,6,0)),0%,VLOOKUP(B37,'Données projet'!$A$140:$I$167,6,0)*VLOOKUP('Données projet'!$B$15,Paramètres!$A$1:$J$25,7,0))</f>
        <v>0</v>
      </c>
      <c r="CI37" s="194">
        <f>IF(ISNA(VLOOKUP(B37,'Données projet'!$A$140:$I$167,7,0)),0%,VLOOKUP(B37,'Données projet'!$A$140:$I$167,7,0))</f>
        <v>0</v>
      </c>
      <c r="CJ37" s="196">
        <f>EXP(-LN(2)/35)*CJ36+(1-EXP(-LN(2)/35))/(LN(2)/35)*CF37*CG37*VLOOKUP('Données projet'!$B$11,Paramètres!$A$1:$J$25,3,0)*0.475*44/12</f>
        <v>0</v>
      </c>
      <c r="CK37" s="196">
        <f>EXP(-LN(2)/5)*CK36+(1-EXP(-LN(2)/5))/(LN(2)/5)*Calculateur!CF37*Calculateur!CH37*VLOOKUP('Données projet'!$B$11,Paramètres!$A$1:$J$25,3,0)*0.475*44/12</f>
        <v>0</v>
      </c>
      <c r="CL37" s="196">
        <f>EXP(-LN(2)/2)*CL36+(1-EXP(-LN(2)/2))/(LN(2)/2)*CF37*CI37*VLOOKUP('Données projet'!$B$11,Paramètres!$A$1:$J$25,3,0)*0.475*44/12</f>
        <v>0</v>
      </c>
      <c r="CM37" s="197">
        <f t="shared" si="9"/>
        <v>0</v>
      </c>
      <c r="CN37" s="50">
        <f>IF(CN36+1&lt;='Données projet'!$E$16,CN36+1,1)</f>
        <v>1</v>
      </c>
      <c r="CO37" s="45" t="e">
        <f>VLOOKUP(CN37,'Données projet'!$A$173:$I$193,2,0)</f>
        <v>#N/A</v>
      </c>
      <c r="CP37" s="45" t="e">
        <f>VLOOKUP(CN37,'Données projet'!$A$173:$I$193,9,0)</f>
        <v>#N/A</v>
      </c>
      <c r="CQ37" s="45">
        <f t="array" ref="CQ37">INDEX(CP:CP,MIN(IF(ISNUMBER(CP37:CP233),ROW(CP37:CP233),"")))</f>
        <v>0</v>
      </c>
      <c r="CR37" s="45">
        <f>IF(CN37&lt;'Données projet'!$A$174,$CO$205^B37,IF(CN37='Données projet'!$A$174,'Données projet'!$B$174,CR36+CQ37-CX36))</f>
        <v>0</v>
      </c>
      <c r="CS37" s="50" t="e">
        <f>CR37*VLOOKUP('Données projet'!$B$15,Paramètres!$A$1:$J$25,3,0)*VLOOKUP('Données projet'!$B$15,Paramètres!$A$1:$J$25,5,0)</f>
        <v>#N/A</v>
      </c>
      <c r="CT37" s="46" t="e">
        <f t="shared" si="18"/>
        <v>#N/A</v>
      </c>
      <c r="CU37" s="52" t="e">
        <f t="shared" si="10"/>
        <v>#N/A</v>
      </c>
      <c r="CV37" s="149" t="e">
        <f ca="1">AVERAGE(OFFSET($CU$3,'Données projet'!$C$7,0,30,1))</f>
        <v>#N/A</v>
      </c>
      <c r="CW37" s="48">
        <f>IF(ISNA(VLOOKUP(CN37,'Données projet'!$A$173:$I$193,3,0)),0,VLOOKUP(CN37,'Données projet'!$A$173:$I$193,3,0))</f>
        <v>0</v>
      </c>
      <c r="CX37" s="48">
        <f>IF(ISNA(VLOOKUP(CN37,'Données projet'!$A$173:$I$193,4,0)),0,VLOOKUP(CN37,'Données projet'!$A$173:$I$193,4,0))</f>
        <v>0</v>
      </c>
      <c r="CY37" s="49">
        <f>IF(ISNA(VLOOKUP(CN37,'Données projet'!$A$173:$I$193,5,0)),0%,VLOOKUP(CN37,'Données projet'!$A$173:$I$193,5,0)*VLOOKUP('Données projet'!$B$15,Paramètres!$A$1:$J$25,7,0))</f>
        <v>0</v>
      </c>
      <c r="CZ37" s="49">
        <f>IF(ISNA(VLOOKUP(CN37,'Données projet'!$A$173:$I$193,6,0)),0%,VLOOKUP(CN37,'Données projet'!$A$173:$I$193,6,0)*VLOOKUP('Données projet'!$B$15,Paramètres!$A$1:$J$25,7,0))</f>
        <v>0</v>
      </c>
      <c r="DA37" s="49">
        <f>IF(ISNA(VLOOKUP(CN37,'Données projet'!$A$173:$I$193,7,0)),0%,VLOOKUP(CN37,'Données projet'!$A$173:$I$193,7,0))</f>
        <v>0</v>
      </c>
      <c r="DB37" s="53" t="e">
        <f>EXP(-LN(2)/35)*DB36+(1-EXP(-LN(2)/35))/(LN(2)/35)*CX37*CY37*VLOOKUP('Données projet'!$B$15,Paramètres!$A$1:$J$25,3,0)*0.475*44/12</f>
        <v>#N/A</v>
      </c>
      <c r="DC37" s="53" t="e">
        <f>EXP(-LN(2)/5)*DC36+(1-EXP(-LN(2)/5))/(LN(2)/5)*Calculateur!CX37*Calculateur!CZ37*VLOOKUP('Données projet'!$B$15,Paramètres!$A$1:$J$25,3,0)*0.475*44/12</f>
        <v>#N/A</v>
      </c>
      <c r="DD37" s="53" t="e">
        <f>EXP(-LN(2)/2)*DD36+(1-EXP(-LN(2)/2))/(LN(2)/2)*CX37*DA37*VLOOKUP('Données projet'!$B$15,Paramètres!$A$1:$J$25,3,0)*0.475*44/12</f>
        <v>#N/A</v>
      </c>
      <c r="DE37" s="54" t="e">
        <f t="shared" si="11"/>
        <v>#N/A</v>
      </c>
    </row>
    <row r="38" spans="1:109" s="40" customFormat="1" x14ac:dyDescent="0.25">
      <c r="A38" s="208">
        <f t="shared" si="12"/>
        <v>35</v>
      </c>
      <c r="B38" s="200">
        <f>IF(B37+1&lt;='Données projet'!$E$11,B37+1,1)</f>
        <v>10</v>
      </c>
      <c r="C38" s="182">
        <f>VLOOKUP(B38,'Données projet'!$A$36:$I$56,2,0)</f>
        <v>144.35</v>
      </c>
      <c r="D38" s="182">
        <f>VLOOKUP(B38,'Données projet'!$A$36:$I$56,9,0)</f>
        <v>14.589999999999996</v>
      </c>
      <c r="E38" s="182">
        <f t="array" ref="E38">INDEX(D:D,MIN(IF(ISNUMBER(D38:D234),ROW(D38:D234),"")))</f>
        <v>14.589999999999996</v>
      </c>
      <c r="F38" s="186">
        <f>IF(B38&lt;'Données projet'!$A$37,$C$205^B38,IF(B38='Données projet'!$A$37,'Données projet'!$B$37,F37+E38-L37))</f>
        <v>144.35</v>
      </c>
      <c r="G38" s="186">
        <f>F38*VLOOKUP('Données projet'!$B$11,Paramètres!$A$1:$J$25,3,0)*VLOOKUP('Données projet'!$B$11,Paramètres!$A$1:$J$25,5,0)</f>
        <v>105.83741999999999</v>
      </c>
      <c r="H38" s="186">
        <f t="shared" si="13"/>
        <v>28.348057259854123</v>
      </c>
      <c r="I38" s="187">
        <f t="shared" si="19"/>
        <v>233.70637289424587</v>
      </c>
      <c r="J38" s="188">
        <f ca="1">AVERAGE(OFFSET($I$3,'Données projet'!$C$7,0,30,1))</f>
        <v>281.50422421872497</v>
      </c>
      <c r="K38" s="193">
        <f>IF(ISNA(VLOOKUP(B38,'Données projet'!$A$36:$I$56,3,0)),0,VLOOKUP(B38,'Données projet'!$A$36:$I$56,3,0))</f>
        <v>0</v>
      </c>
      <c r="L38" s="193">
        <f>IF(ISNA(VLOOKUP(B38,'Données projet'!$A$36:$I$56,4,0)),0,VLOOKUP(B38,'Données projet'!$A$36:$I$56,4,0))</f>
        <v>0</v>
      </c>
      <c r="M38" s="194">
        <f>IF(ISNA(VLOOKUP(B38,'Données projet'!$A$36:$I$56,5,0)),0%,VLOOKUP(B38,'Données projet'!$A$36:$I$56,5,0)*VLOOKUP('Données projet'!$B$11,Paramètres!$A$1:$J$25,7,0))</f>
        <v>0</v>
      </c>
      <c r="N38" s="194">
        <f>IF(ISNA(VLOOKUP(B38,'Données projet'!$A$36:$I$56,6,0)),0%,VLOOKUP(B38,'Données projet'!$A$36:$I$56,6,0)*VLOOKUP('Données projet'!$B$11,Paramètres!$A$1:$J$25,7,0))</f>
        <v>0</v>
      </c>
      <c r="O38" s="194">
        <f>IF(ISNA(VLOOKUP(B38,'Données projet'!$A$36:$I$56,7,0)),0%,VLOOKUP(B38,'Données projet'!$A$36:$I$56,7,0))</f>
        <v>0</v>
      </c>
      <c r="P38" s="196">
        <f>EXP(-LN(2)/35)*P37+(1-EXP(-LN(2)/35))/(LN(2)/35)*L38*M38*VLOOKUP('Données projet'!$B$11,Paramètres!$A$1:$J$25,3,0)*0.475*44/12</f>
        <v>0</v>
      </c>
      <c r="Q38" s="196">
        <f>EXP(-LN(2)/5)*Q37+(1-EXP(-LN(2)/5))/(LN(2)/5)*Calculateur!L38*Calculateur!N38*VLOOKUP('Données projet'!$B$11,Paramètres!$A$1:$J$25,3,0)*0.475*44/12</f>
        <v>0</v>
      </c>
      <c r="R38" s="196">
        <f>EXP(-LN(2)/2)*R37+(1-EXP(-LN(2)/2))/(LN(2)/2)*L38*O38*VLOOKUP('Données projet'!$B$11,Paramètres!$A$1:$J$25,3,0)*0.475*44/12</f>
        <v>0</v>
      </c>
      <c r="S38" s="197">
        <f t="shared" si="1"/>
        <v>0</v>
      </c>
      <c r="T38" s="50">
        <f>IF(T37+1&lt;='Données projet'!$E$12,T37+1,1)</f>
        <v>35</v>
      </c>
      <c r="U38" s="45" t="e">
        <f>VLOOKUP(T38,'Données projet'!$A$62:$I$82,2,0)</f>
        <v>#N/A</v>
      </c>
      <c r="V38" s="45" t="e">
        <f>VLOOKUP(T38,'Données projet'!$A$62:$I$82,9,0)</f>
        <v>#N/A</v>
      </c>
      <c r="W38" s="45">
        <f t="array" ref="W38">INDEX(V:V,MIN(IF(ISNUMBER(V38:V234),ROW(V38:V234),"")))</f>
        <v>10.318571428571431</v>
      </c>
      <c r="X38" s="46">
        <f>IF(T38&lt;'Données projet'!$A$63,$U$205^T38,IF(T38='Données projet'!$A$63,'Données projet'!$B$63,X37+W38-AD37))</f>
        <v>224.08714285714279</v>
      </c>
      <c r="Y38" s="46">
        <f>X38*VLOOKUP('Données projet'!$B$11,Paramètres!$A$1:$J$25,3,0)*VLOOKUP('Données projet'!$B$11,Paramètres!$A$1:$J$25,5,0)</f>
        <v>164.30069314285709</v>
      </c>
      <c r="Z38" s="46">
        <f t="shared" si="14"/>
        <v>41.81104621850492</v>
      </c>
      <c r="AA38" s="52">
        <f t="shared" si="2"/>
        <v>358.97794605437213</v>
      </c>
      <c r="AB38" s="149">
        <f ca="1">AVERAGE(OFFSET($AA$3,'Données projet'!$C$7,0,30,1))</f>
        <v>367.84920904283939</v>
      </c>
      <c r="AC38" s="48">
        <f>IF(ISNA(VLOOKUP(T38,'Données projet'!$A$62:$I$82,3,0)),0,VLOOKUP(T38,'Données projet'!$A$62:$I$82,3,0))</f>
        <v>0</v>
      </c>
      <c r="AD38" s="48">
        <f>IF(ISNA(VLOOKUP(T38,'Données projet'!$A$62:$I$82,4,0)),0,VLOOKUP(T38,'Données projet'!$A$62:$I$82,4,0))</f>
        <v>0</v>
      </c>
      <c r="AE38" s="49">
        <f>IF(ISNA(VLOOKUP(T38,'Données projet'!$A$62:$I$82,5,0)),0%,VLOOKUP(T38,'Données projet'!$A$62:$I$82,5,0)*VLOOKUP('Données projet'!$B$11,Paramètres!$A$1:$J$25,7,0))</f>
        <v>0</v>
      </c>
      <c r="AF38" s="49">
        <f>IF(ISNA(VLOOKUP(T38,'Données projet'!$A$62:$I$82,6,0)),0%,VLOOKUP(T38,'Données projet'!$A$62:$I$82,6,0)*VLOOKUP('Données projet'!$B$11,Paramètres!$A$1:$J$25,7,0))</f>
        <v>0</v>
      </c>
      <c r="AG38" s="49">
        <f>IF(ISNA(VLOOKUP(T38,'Données projet'!$A$62:$I$82,7,0)),0%,VLOOKUP(T38,'Données projet'!$A$62:$I$82,7,0))</f>
        <v>0</v>
      </c>
      <c r="AH38" s="53">
        <f>EXP(-LN(2)/35)*AH37+(1-EXP(-LN(2)/35))/(LN(2)/35)*AD38*AE38*VLOOKUP('Données projet'!$B$11,Paramètres!$A$1:$J$25,3,0)*0.475*44/12</f>
        <v>0</v>
      </c>
      <c r="AI38" s="53">
        <f>EXP(-LN(2)/5)*AI37+(1-EXP(-LN(2)/5))/(LN(2)/5)*Calculateur!AD38*Calculateur!AF38*VLOOKUP('Données projet'!$B$11,Paramètres!$A$1:$J$25,3,0)*0.475*44/12</f>
        <v>0</v>
      </c>
      <c r="AJ38" s="53">
        <f>EXP(-LN(2)/2)*AJ37+(1-EXP(-LN(2)/2))/(LN(2)/2)*AD38*AG38*VLOOKUP('Données projet'!$B$11,Paramètres!$A$1:$J$25,3,0)*0.475*44/12</f>
        <v>0</v>
      </c>
      <c r="AK38" s="53">
        <f t="shared" si="3"/>
        <v>0</v>
      </c>
      <c r="AL38" s="203">
        <f>IF(AL37+1&lt;='Données projet'!$E$13,AL37+1,1)</f>
        <v>1</v>
      </c>
      <c r="AM38" s="182" t="e">
        <f>VLOOKUP(B38,'Données projet'!$A$88:$I$108,2,0)</f>
        <v>#N/A</v>
      </c>
      <c r="AN38" s="182" t="e">
        <f>VLOOKUP(B38,'Données projet'!$A$88:$I$108,9,0)</f>
        <v>#N/A</v>
      </c>
      <c r="AO38" s="182">
        <f t="array" ref="AO38">INDEX(AN:AN,MIN(IF(ISNUMBER(AN38:AN234),ROW(AN38:AN234),"")))</f>
        <v>0</v>
      </c>
      <c r="AP38" s="182">
        <f>IF(B38&lt;'Données projet'!$A$89,$AM$205^B38,IF(B38='Données projet'!$A$89,'Données projet'!$B$89,AP37+AO38-AV37))</f>
        <v>0</v>
      </c>
      <c r="AQ38" s="186" t="e">
        <f>AP38*VLOOKUP('Données projet'!$B$13,Paramètres!$A$1:$J$25,3,0)*VLOOKUP('Données projet'!$B$13,Paramètres!$A$1:$J$25,5,0)</f>
        <v>#N/A</v>
      </c>
      <c r="AR38" s="186" t="e">
        <f t="shared" si="15"/>
        <v>#N/A</v>
      </c>
      <c r="AS38" s="187" t="e">
        <f t="shared" si="4"/>
        <v>#N/A</v>
      </c>
      <c r="AT38" s="185" t="e">
        <f ca="1">AVERAGE(OFFSET($AS$3,'Données projet'!$C$7,0,30,1))</f>
        <v>#N/A</v>
      </c>
      <c r="AU38" s="193">
        <f>IF(ISNA(VLOOKUP(B38,'Données projet'!$A$88:$I$108,3,0)),0,VLOOKUP(B38,'Données projet'!$A$88:$I$108,3,0))</f>
        <v>0</v>
      </c>
      <c r="AV38" s="193">
        <f>IF(ISNA(VLOOKUP(B38,'Données projet'!$A$88:$I$108,4,0)),0,VLOOKUP(B38,'Données projet'!$A$88:$I$108,4,0))</f>
        <v>0</v>
      </c>
      <c r="AW38" s="194">
        <f>IF(ISNA(VLOOKUP(B38,'Données projet'!$A$88:$I$108,5,0)),0%,VLOOKUP(B38,'Données projet'!$A$88:$I$108,5,0)*VLOOKUP('Données projet'!$B$13,Paramètres!$A$1:$J$25,7,0))</f>
        <v>0</v>
      </c>
      <c r="AX38" s="194">
        <f>IF(ISNA(VLOOKUP(B38,'Données projet'!$A$88:$I$108,6,0)),0%,VLOOKUP(B38,'Données projet'!$A$88:$I$108,6,0)*VLOOKUP('Données projet'!$B$13,Paramètres!$A$1:$J$25,7,0))</f>
        <v>0</v>
      </c>
      <c r="AY38" s="194">
        <f>IF(ISNA(VLOOKUP(B38,'Données projet'!$A$88:$I$108,7,0)),0%,VLOOKUP(B38,'Données projet'!$A$88:$I$108,7,0))</f>
        <v>0</v>
      </c>
      <c r="AZ38" s="196">
        <f>EXP(-LN(2)/35)*AZ37+(1-EXP(-LN(2)/35))/(LN(2)/35)*AV38*AW38*VLOOKUP('Données projet'!$B$11,Paramètres!$A$1:$J$25,3,0)*0.475*44/12</f>
        <v>0</v>
      </c>
      <c r="BA38" s="196">
        <f>EXP(-LN(2)/5)*BA37+(1-EXP(-LN(2)/5))/(LN(2)/5)*Calculateur!AV38*Calculateur!AX38*VLOOKUP('Données projet'!$B$11,Paramètres!$A$1:$J$25,3,0)*0.475*44/12</f>
        <v>0</v>
      </c>
      <c r="BB38" s="196">
        <f>EXP(-LN(2)/2)*BB37+(1-EXP(-LN(2)/2))/(LN(2)/2)*AV38*AY38*VLOOKUP('Données projet'!$B$11,Paramètres!$A$1:$J$25,3,0)*0.475*44/12</f>
        <v>0</v>
      </c>
      <c r="BC38" s="197">
        <f t="shared" si="5"/>
        <v>0</v>
      </c>
      <c r="BD38" s="50">
        <f>IF(BD37+1&lt;='Données projet'!$E$16,BD37+1,1)</f>
        <v>1</v>
      </c>
      <c r="BE38" s="45" t="e">
        <f>VLOOKUP(BD38,'Données projet'!$A$114:$I$134,2,0)</f>
        <v>#N/A</v>
      </c>
      <c r="BF38" s="45" t="e">
        <f>VLOOKUP(BD38,'Données projet'!$A$114:$I$134,9,0)</f>
        <v>#N/A</v>
      </c>
      <c r="BG38" s="45">
        <f t="array" ref="BG38">INDEX(BF:BF,MIN(IF(ISNUMBER(BF38:BF234),ROW(BF38:BF234),"")))</f>
        <v>0</v>
      </c>
      <c r="BH38" s="45">
        <f>IF(BD38&lt;'Données projet'!$A$115,$BE$205^BD38,IF(BD38='Données projet'!$A$115,'Données projet'!$B$115,BH37+BG38-BN37))</f>
        <v>0</v>
      </c>
      <c r="BI38" s="50" t="e">
        <f>BH38*VLOOKUP('Données projet'!$B$13,Paramètres!$A$1:$J$25,3,0)*VLOOKUP('Données projet'!$B$13,Paramètres!$A$1:$J$25,5,0)</f>
        <v>#N/A</v>
      </c>
      <c r="BJ38" s="46" t="e">
        <f t="shared" si="16"/>
        <v>#N/A</v>
      </c>
      <c r="BK38" s="52" t="e">
        <f t="shared" si="6"/>
        <v>#N/A</v>
      </c>
      <c r="BL38" s="149" t="e">
        <f ca="1">AVERAGE(OFFSET($BK$3,'Données projet'!$C$7,0,30,1))</f>
        <v>#N/A</v>
      </c>
      <c r="BM38" s="48">
        <f>IF(ISNA(VLOOKUP(BD38,'Données projet'!$A$114:$I$134,3,0)),0,VLOOKUP(BD38,'Données projet'!$A$114:$I$134,3,0))</f>
        <v>0</v>
      </c>
      <c r="BN38" s="48">
        <f>IF(ISNA(VLOOKUP(BD38,'Données projet'!$A$114:$I$134,4,0)),0,VLOOKUP(BD38,'Données projet'!$A$114:$I$134,4,0))</f>
        <v>0</v>
      </c>
      <c r="BO38" s="49">
        <f>IF(ISNA(VLOOKUP(BD38,'Données projet'!$A$114:$I$134,5,0)),0%,VLOOKUP(BD38,'Données projet'!$A$114:$I$134,5,0)*VLOOKUP('Données projet'!$B$13,Paramètres!$A$1:$J$25,7,0))</f>
        <v>0</v>
      </c>
      <c r="BP38" s="49">
        <f>IF(ISNA(VLOOKUP(BD38,'Données projet'!$A$114:$I$134,6,0)),0%,VLOOKUP(BD38,'Données projet'!$A$114:$I$134,6,0)*VLOOKUP('Données projet'!$B$13,Paramètres!$A$1:$J$25,7,0))</f>
        <v>0</v>
      </c>
      <c r="BQ38" s="49">
        <f>IF(ISNA(VLOOKUP(BD38,'Données projet'!$A$114:$I$134,7,0)),0%,VLOOKUP(BD38,'Données projet'!$A$114:$I$134,7,0))</f>
        <v>0</v>
      </c>
      <c r="BR38" s="53" t="e">
        <f>EXP(-LN(2)/35)*BR37+(1-EXP(-LN(2)/35))/(LN(2)/35)*BN38*BO38*VLOOKUP('Données projet'!$B$13,Paramètres!$A$1:$J$25,3,0)*0.475*44/12</f>
        <v>#N/A</v>
      </c>
      <c r="BS38" s="53" t="e">
        <f>EXP(-LN(2)/5)*BS37+(1-EXP(-LN(2)/5))/(LN(2)/5)*Calculateur!BN38*Calculateur!BP38*VLOOKUP('Données projet'!$B$13,Paramètres!$A$1:$J$25,3,0)*0.475*44/12</f>
        <v>#N/A</v>
      </c>
      <c r="BT38" s="53" t="e">
        <f>EXP(-LN(2)/2)*BT37+(1-EXP(-LN(2)/2))/(LN(2)/2)*BN38*BQ38*VLOOKUP('Données projet'!$B$13,Paramètres!$A$1:$J$25,3,0)*0.475*44/12</f>
        <v>#N/A</v>
      </c>
      <c r="BU38" s="54" t="e">
        <f t="shared" si="7"/>
        <v>#N/A</v>
      </c>
      <c r="BV38" s="203">
        <f>IF(BV37+1&lt;='Données projet'!$E$15,BV37+1,1)</f>
        <v>1</v>
      </c>
      <c r="BW38" s="182" t="e">
        <f>VLOOKUP(B38,'Données projet'!$A$140:$I$167,2,0)</f>
        <v>#N/A</v>
      </c>
      <c r="BX38" s="182" t="e">
        <f>VLOOKUP(B38,'Données projet'!$A$140:$I$167,9,0)</f>
        <v>#N/A</v>
      </c>
      <c r="BY38" s="182">
        <f t="array" ref="BY38">INDEX(BX:BX,MIN(IF(ISNUMBER(BX38:BX234),ROW(BX38:BX234),"")))</f>
        <v>0</v>
      </c>
      <c r="BZ38" s="182">
        <f>IF(B38&lt;'Données projet'!$A$141,$BW$205^B38,IF(B38='Données projet'!$A$141,'Données projet'!$B$141,BZ37+BY38-CF37))</f>
        <v>0</v>
      </c>
      <c r="CA38" s="183" t="e">
        <f>BZ38*VLOOKUP('Données projet'!$B$15,Paramètres!$A$1:$J$25,3,0)*VLOOKUP('Données projet'!$B$15,Paramètres!$A$1:$J$25,5,0)</f>
        <v>#N/A</v>
      </c>
      <c r="CB38" s="186" t="e">
        <f t="shared" si="17"/>
        <v>#N/A</v>
      </c>
      <c r="CC38" s="187" t="e">
        <f t="shared" si="8"/>
        <v>#N/A</v>
      </c>
      <c r="CD38" s="185" t="e">
        <f ca="1">AVERAGE(OFFSET($CC$3,'Données projet'!$C$7,0,30,1))</f>
        <v>#N/A</v>
      </c>
      <c r="CE38" s="193">
        <f>IF(ISNA(VLOOKUP(B38,'Données projet'!$A$140:$I$167,3,0)),0,VLOOKUP(B38,'Données projet'!$A$140:$I$167,3,0))</f>
        <v>0</v>
      </c>
      <c r="CF38" s="193">
        <f>IF(ISNA(VLOOKUP(B38,'Données projet'!$A$140:$I$167,4,0)),0,VLOOKUP(B38,'Données projet'!$A$140:$I$167,4,0))</f>
        <v>0</v>
      </c>
      <c r="CG38" s="194">
        <f>IF(ISNA(VLOOKUP(B38,'Données projet'!$A$140:$I$167,5,0)),0%,VLOOKUP(B38,'Données projet'!$A$140:$I$167,5,0)*VLOOKUP('Données projet'!$B$15,Paramètres!$A$1:$J$25,7,0))</f>
        <v>0</v>
      </c>
      <c r="CH38" s="194">
        <f>IF(ISNA(VLOOKUP(B38,'Données projet'!$A$140:$I$167,6,0)),0%,VLOOKUP(B38,'Données projet'!$A$140:$I$167,6,0)*VLOOKUP('Données projet'!$B$15,Paramètres!$A$1:$J$25,7,0))</f>
        <v>0</v>
      </c>
      <c r="CI38" s="194">
        <f>IF(ISNA(VLOOKUP(B38,'Données projet'!$A$140:$I$167,7,0)),0%,VLOOKUP(B38,'Données projet'!$A$140:$I$167,7,0))</f>
        <v>0</v>
      </c>
      <c r="CJ38" s="196">
        <f>EXP(-LN(2)/35)*CJ37+(1-EXP(-LN(2)/35))/(LN(2)/35)*CF38*CG38*VLOOKUP('Données projet'!$B$11,Paramètres!$A$1:$J$25,3,0)*0.475*44/12</f>
        <v>0</v>
      </c>
      <c r="CK38" s="196">
        <f>EXP(-LN(2)/5)*CK37+(1-EXP(-LN(2)/5))/(LN(2)/5)*Calculateur!CF38*Calculateur!CH38*VLOOKUP('Données projet'!$B$11,Paramètres!$A$1:$J$25,3,0)*0.475*44/12</f>
        <v>0</v>
      </c>
      <c r="CL38" s="196">
        <f>EXP(-LN(2)/2)*CL37+(1-EXP(-LN(2)/2))/(LN(2)/2)*CF38*CI38*VLOOKUP('Données projet'!$B$11,Paramètres!$A$1:$J$25,3,0)*0.475*44/12</f>
        <v>0</v>
      </c>
      <c r="CM38" s="197">
        <f t="shared" si="9"/>
        <v>0</v>
      </c>
      <c r="CN38" s="50">
        <f>IF(CN37+1&lt;='Données projet'!$E$16,CN37+1,1)</f>
        <v>1</v>
      </c>
      <c r="CO38" s="45" t="e">
        <f>VLOOKUP(CN38,'Données projet'!$A$173:$I$193,2,0)</f>
        <v>#N/A</v>
      </c>
      <c r="CP38" s="45" t="e">
        <f>VLOOKUP(CN38,'Données projet'!$A$173:$I$193,9,0)</f>
        <v>#N/A</v>
      </c>
      <c r="CQ38" s="45">
        <f t="array" ref="CQ38">INDEX(CP:CP,MIN(IF(ISNUMBER(CP38:CP234),ROW(CP38:CP234),"")))</f>
        <v>0</v>
      </c>
      <c r="CR38" s="45">
        <f>IF(CN38&lt;'Données projet'!$A$174,$CO$205^B38,IF(CN38='Données projet'!$A$174,'Données projet'!$B$174,CR37+CQ38-CX37))</f>
        <v>0</v>
      </c>
      <c r="CS38" s="50" t="e">
        <f>CR38*VLOOKUP('Données projet'!$B$15,Paramètres!$A$1:$J$25,3,0)*VLOOKUP('Données projet'!$B$15,Paramètres!$A$1:$J$25,5,0)</f>
        <v>#N/A</v>
      </c>
      <c r="CT38" s="46" t="e">
        <f t="shared" si="18"/>
        <v>#N/A</v>
      </c>
      <c r="CU38" s="52" t="e">
        <f t="shared" si="10"/>
        <v>#N/A</v>
      </c>
      <c r="CV38" s="149" t="e">
        <f ca="1">AVERAGE(OFFSET($CU$3,'Données projet'!$C$7,0,30,1))</f>
        <v>#N/A</v>
      </c>
      <c r="CW38" s="48">
        <f>IF(ISNA(VLOOKUP(CN38,'Données projet'!$A$173:$I$193,3,0)),0,VLOOKUP(CN38,'Données projet'!$A$173:$I$193,3,0))</f>
        <v>0</v>
      </c>
      <c r="CX38" s="48">
        <f>IF(ISNA(VLOOKUP(CN38,'Données projet'!$A$173:$I$193,4,0)),0,VLOOKUP(CN38,'Données projet'!$A$173:$I$193,4,0))</f>
        <v>0</v>
      </c>
      <c r="CY38" s="49">
        <f>IF(ISNA(VLOOKUP(CN38,'Données projet'!$A$173:$I$193,5,0)),0%,VLOOKUP(CN38,'Données projet'!$A$173:$I$193,5,0)*VLOOKUP('Données projet'!$B$15,Paramètres!$A$1:$J$25,7,0))</f>
        <v>0</v>
      </c>
      <c r="CZ38" s="49">
        <f>IF(ISNA(VLOOKUP(CN38,'Données projet'!$A$173:$I$193,6,0)),0%,VLOOKUP(CN38,'Données projet'!$A$173:$I$193,6,0)*VLOOKUP('Données projet'!$B$15,Paramètres!$A$1:$J$25,7,0))</f>
        <v>0</v>
      </c>
      <c r="DA38" s="49">
        <f>IF(ISNA(VLOOKUP(CN38,'Données projet'!$A$173:$I$193,7,0)),0%,VLOOKUP(CN38,'Données projet'!$A$173:$I$193,7,0))</f>
        <v>0</v>
      </c>
      <c r="DB38" s="53" t="e">
        <f>EXP(-LN(2)/35)*DB37+(1-EXP(-LN(2)/35))/(LN(2)/35)*CX38*CY38*VLOOKUP('Données projet'!$B$15,Paramètres!$A$1:$J$25,3,0)*0.475*44/12</f>
        <v>#N/A</v>
      </c>
      <c r="DC38" s="53" t="e">
        <f>EXP(-LN(2)/5)*DC37+(1-EXP(-LN(2)/5))/(LN(2)/5)*Calculateur!CX38*Calculateur!CZ38*VLOOKUP('Données projet'!$B$15,Paramètres!$A$1:$J$25,3,0)*0.475*44/12</f>
        <v>#N/A</v>
      </c>
      <c r="DD38" s="53" t="e">
        <f>EXP(-LN(2)/2)*DD37+(1-EXP(-LN(2)/2))/(LN(2)/2)*CX38*DA38*VLOOKUP('Données projet'!$B$15,Paramètres!$A$1:$J$25,3,0)*0.475*44/12</f>
        <v>#N/A</v>
      </c>
      <c r="DE38" s="54" t="e">
        <f t="shared" si="11"/>
        <v>#N/A</v>
      </c>
    </row>
    <row r="39" spans="1:109" s="40" customFormat="1" x14ac:dyDescent="0.25">
      <c r="A39" s="208">
        <f t="shared" si="12"/>
        <v>36</v>
      </c>
      <c r="B39" s="200">
        <f>IF(B38+1&lt;='Données projet'!$E$11,B38+1,1)</f>
        <v>11</v>
      </c>
      <c r="C39" s="182" t="e">
        <f>VLOOKUP(B39,'Données projet'!$A$36:$I$56,2,0)</f>
        <v>#N/A</v>
      </c>
      <c r="D39" s="182" t="e">
        <f>VLOOKUP(B39,'Données projet'!$A$36:$I$56,9,0)</f>
        <v>#N/A</v>
      </c>
      <c r="E39" s="182">
        <f t="array" ref="E39">INDEX(D:D,MIN(IF(ISNUMBER(D39:D235),ROW(D39:D235),"")))</f>
        <v>15.77</v>
      </c>
      <c r="F39" s="186">
        <f>IF(B39&lt;'Données projet'!$A$37,$C$205^B39,IF(B39='Données projet'!$A$37,'Données projet'!$B$37,F38+E39-L38))</f>
        <v>160.12</v>
      </c>
      <c r="G39" s="186">
        <f>F39*VLOOKUP('Données projet'!$B$11,Paramètres!$A$1:$J$25,3,0)*VLOOKUP('Données projet'!$B$11,Paramètres!$A$1:$J$25,5,0)</f>
        <v>117.399984</v>
      </c>
      <c r="H39" s="186">
        <f t="shared" si="13"/>
        <v>31.067817332920349</v>
      </c>
      <c r="I39" s="187">
        <f t="shared" si="19"/>
        <v>258.58142065483622</v>
      </c>
      <c r="J39" s="188">
        <f ca="1">AVERAGE(OFFSET($I$3,'Données projet'!$C$7,0,30,1))</f>
        <v>281.50422421872497</v>
      </c>
      <c r="K39" s="193">
        <f>IF(ISNA(VLOOKUP(B39,'Données projet'!$A$36:$I$56,3,0)),0,VLOOKUP(B39,'Données projet'!$A$36:$I$56,3,0))</f>
        <v>0</v>
      </c>
      <c r="L39" s="193">
        <f>IF(ISNA(VLOOKUP(B39,'Données projet'!$A$36:$I$56,4,0)),0,VLOOKUP(B39,'Données projet'!$A$36:$I$56,4,0))</f>
        <v>0</v>
      </c>
      <c r="M39" s="194">
        <f>IF(ISNA(VLOOKUP(B39,'Données projet'!$A$36:$I$56,5,0)),0%,VLOOKUP(B39,'Données projet'!$A$36:$I$56,5,0)*VLOOKUP('Données projet'!$B$11,Paramètres!$A$1:$J$25,7,0))</f>
        <v>0</v>
      </c>
      <c r="N39" s="194">
        <f>IF(ISNA(VLOOKUP(B39,'Données projet'!$A$36:$I$56,6,0)),0%,VLOOKUP(B39,'Données projet'!$A$36:$I$56,6,0)*VLOOKUP('Données projet'!$B$11,Paramètres!$A$1:$J$25,7,0))</f>
        <v>0</v>
      </c>
      <c r="O39" s="194">
        <f>IF(ISNA(VLOOKUP(B39,'Données projet'!$A$36:$I$56,7,0)),0%,VLOOKUP(B39,'Données projet'!$A$36:$I$56,7,0))</f>
        <v>0</v>
      </c>
      <c r="P39" s="196">
        <f>EXP(-LN(2)/35)*P38+(1-EXP(-LN(2)/35))/(LN(2)/35)*L39*M39*VLOOKUP('Données projet'!$B$11,Paramètres!$A$1:$J$25,3,0)*0.475*44/12</f>
        <v>0</v>
      </c>
      <c r="Q39" s="196">
        <f>EXP(-LN(2)/5)*Q38+(1-EXP(-LN(2)/5))/(LN(2)/5)*Calculateur!L39*Calculateur!N39*VLOOKUP('Données projet'!$B$11,Paramètres!$A$1:$J$25,3,0)*0.475*44/12</f>
        <v>0</v>
      </c>
      <c r="R39" s="196">
        <f>EXP(-LN(2)/2)*R38+(1-EXP(-LN(2)/2))/(LN(2)/2)*L39*O39*VLOOKUP('Données projet'!$B$11,Paramètres!$A$1:$J$25,3,0)*0.475*44/12</f>
        <v>0</v>
      </c>
      <c r="S39" s="197">
        <f t="shared" si="1"/>
        <v>0</v>
      </c>
      <c r="T39" s="50">
        <f>IF(T38+1&lt;='Données projet'!$E$12,T38+1,1)</f>
        <v>36</v>
      </c>
      <c r="U39" s="45" t="e">
        <f>VLOOKUP(T39,'Données projet'!$A$62:$I$82,2,0)</f>
        <v>#N/A</v>
      </c>
      <c r="V39" s="45" t="e">
        <f>VLOOKUP(T39,'Données projet'!$A$62:$I$82,9,0)</f>
        <v>#N/A</v>
      </c>
      <c r="W39" s="45">
        <f t="array" ref="W39">INDEX(V:V,MIN(IF(ISNUMBER(V39:V235),ROW(V39:V235),"")))</f>
        <v>10.318571428571431</v>
      </c>
      <c r="X39" s="46">
        <f>IF(T39&lt;'Données projet'!$A$63,$U$205^T39,IF(T39='Données projet'!$A$63,'Données projet'!$B$63,X38+W39-AD38))</f>
        <v>234.40571428571423</v>
      </c>
      <c r="Y39" s="46">
        <f>X39*VLOOKUP('Données projet'!$B$11,Paramètres!$A$1:$J$25,3,0)*VLOOKUP('Données projet'!$B$11,Paramètres!$A$1:$J$25,5,0)</f>
        <v>171.86626971428566</v>
      </c>
      <c r="Z39" s="46">
        <f t="shared" si="14"/>
        <v>43.507739944867204</v>
      </c>
      <c r="AA39" s="52">
        <f t="shared" si="2"/>
        <v>375.10973348969122</v>
      </c>
      <c r="AB39" s="149">
        <f ca="1">AVERAGE(OFFSET($AA$3,'Données projet'!$C$7,0,30,1))</f>
        <v>367.84920904283939</v>
      </c>
      <c r="AC39" s="48">
        <f>IF(ISNA(VLOOKUP(T39,'Données projet'!$A$62:$I$82,3,0)),0,VLOOKUP(T39,'Données projet'!$A$62:$I$82,3,0))</f>
        <v>0</v>
      </c>
      <c r="AD39" s="48">
        <f>IF(ISNA(VLOOKUP(T39,'Données projet'!$A$62:$I$82,4,0)),0,VLOOKUP(T39,'Données projet'!$A$62:$I$82,4,0))</f>
        <v>0</v>
      </c>
      <c r="AE39" s="49">
        <f>IF(ISNA(VLOOKUP(T39,'Données projet'!$A$62:$I$82,5,0)),0%,VLOOKUP(T39,'Données projet'!$A$62:$I$82,5,0)*VLOOKUP('Données projet'!$B$11,Paramètres!$A$1:$J$25,7,0))</f>
        <v>0</v>
      </c>
      <c r="AF39" s="49">
        <f>IF(ISNA(VLOOKUP(T39,'Données projet'!$A$62:$I$82,6,0)),0%,VLOOKUP(T39,'Données projet'!$A$62:$I$82,6,0)*VLOOKUP('Données projet'!$B$11,Paramètres!$A$1:$J$25,7,0))</f>
        <v>0</v>
      </c>
      <c r="AG39" s="49">
        <f>IF(ISNA(VLOOKUP(T39,'Données projet'!$A$62:$I$82,7,0)),0%,VLOOKUP(T39,'Données projet'!$A$62:$I$82,7,0))</f>
        <v>0</v>
      </c>
      <c r="AH39" s="53">
        <f>EXP(-LN(2)/35)*AH38+(1-EXP(-LN(2)/35))/(LN(2)/35)*AD39*AE39*VLOOKUP('Données projet'!$B$11,Paramètres!$A$1:$J$25,3,0)*0.475*44/12</f>
        <v>0</v>
      </c>
      <c r="AI39" s="53">
        <f>EXP(-LN(2)/5)*AI38+(1-EXP(-LN(2)/5))/(LN(2)/5)*Calculateur!AD39*Calculateur!AF39*VLOOKUP('Données projet'!$B$11,Paramètres!$A$1:$J$25,3,0)*0.475*44/12</f>
        <v>0</v>
      </c>
      <c r="AJ39" s="53">
        <f>EXP(-LN(2)/2)*AJ38+(1-EXP(-LN(2)/2))/(LN(2)/2)*AD39*AG39*VLOOKUP('Données projet'!$B$11,Paramètres!$A$1:$J$25,3,0)*0.475*44/12</f>
        <v>0</v>
      </c>
      <c r="AK39" s="53">
        <f t="shared" si="3"/>
        <v>0</v>
      </c>
      <c r="AL39" s="203">
        <f>IF(AL38+1&lt;='Données projet'!$E$13,AL38+1,1)</f>
        <v>1</v>
      </c>
      <c r="AM39" s="182" t="e">
        <f>VLOOKUP(B39,'Données projet'!$A$88:$I$108,2,0)</f>
        <v>#N/A</v>
      </c>
      <c r="AN39" s="182" t="e">
        <f>VLOOKUP(B39,'Données projet'!$A$88:$I$108,9,0)</f>
        <v>#N/A</v>
      </c>
      <c r="AO39" s="182">
        <f t="array" ref="AO39">INDEX(AN:AN,MIN(IF(ISNUMBER(AN39:AN235),ROW(AN39:AN235),"")))</f>
        <v>0</v>
      </c>
      <c r="AP39" s="182">
        <f>IF(B39&lt;'Données projet'!$A$89,$AM$205^B39,IF(B39='Données projet'!$A$89,'Données projet'!$B$89,AP38+AO39-AV38))</f>
        <v>0</v>
      </c>
      <c r="AQ39" s="186" t="e">
        <f>AP39*VLOOKUP('Données projet'!$B$13,Paramètres!$A$1:$J$25,3,0)*VLOOKUP('Données projet'!$B$13,Paramètres!$A$1:$J$25,5,0)</f>
        <v>#N/A</v>
      </c>
      <c r="AR39" s="186" t="e">
        <f t="shared" si="15"/>
        <v>#N/A</v>
      </c>
      <c r="AS39" s="187" t="e">
        <f t="shared" si="4"/>
        <v>#N/A</v>
      </c>
      <c r="AT39" s="185" t="e">
        <f ca="1">AVERAGE(OFFSET($AS$3,'Données projet'!$C$7,0,30,1))</f>
        <v>#N/A</v>
      </c>
      <c r="AU39" s="193">
        <f>IF(ISNA(VLOOKUP(B39,'Données projet'!$A$88:$I$108,3,0)),0,VLOOKUP(B39,'Données projet'!$A$88:$I$108,3,0))</f>
        <v>0</v>
      </c>
      <c r="AV39" s="193">
        <f>IF(ISNA(VLOOKUP(B39,'Données projet'!$A$88:$I$108,4,0)),0,VLOOKUP(B39,'Données projet'!$A$88:$I$108,4,0))</f>
        <v>0</v>
      </c>
      <c r="AW39" s="194">
        <f>IF(ISNA(VLOOKUP(B39,'Données projet'!$A$88:$I$108,5,0)),0%,VLOOKUP(B39,'Données projet'!$A$88:$I$108,5,0)*VLOOKUP('Données projet'!$B$13,Paramètres!$A$1:$J$25,7,0))</f>
        <v>0</v>
      </c>
      <c r="AX39" s="194">
        <f>IF(ISNA(VLOOKUP(B39,'Données projet'!$A$88:$I$108,6,0)),0%,VLOOKUP(B39,'Données projet'!$A$88:$I$108,6,0)*VLOOKUP('Données projet'!$B$13,Paramètres!$A$1:$J$25,7,0))</f>
        <v>0</v>
      </c>
      <c r="AY39" s="194">
        <f>IF(ISNA(VLOOKUP(B39,'Données projet'!$A$88:$I$108,7,0)),0%,VLOOKUP(B39,'Données projet'!$A$88:$I$108,7,0))</f>
        <v>0</v>
      </c>
      <c r="AZ39" s="196">
        <f>EXP(-LN(2)/35)*AZ38+(1-EXP(-LN(2)/35))/(LN(2)/35)*AV39*AW39*VLOOKUP('Données projet'!$B$11,Paramètres!$A$1:$J$25,3,0)*0.475*44/12</f>
        <v>0</v>
      </c>
      <c r="BA39" s="196">
        <f>EXP(-LN(2)/5)*BA38+(1-EXP(-LN(2)/5))/(LN(2)/5)*Calculateur!AV39*Calculateur!AX39*VLOOKUP('Données projet'!$B$11,Paramètres!$A$1:$J$25,3,0)*0.475*44/12</f>
        <v>0</v>
      </c>
      <c r="BB39" s="196">
        <f>EXP(-LN(2)/2)*BB38+(1-EXP(-LN(2)/2))/(LN(2)/2)*AV39*AY39*VLOOKUP('Données projet'!$B$11,Paramètres!$A$1:$J$25,3,0)*0.475*44/12</f>
        <v>0</v>
      </c>
      <c r="BC39" s="197">
        <f t="shared" si="5"/>
        <v>0</v>
      </c>
      <c r="BD39" s="50">
        <f>IF(BD38+1&lt;='Données projet'!$E$16,BD38+1,1)</f>
        <v>1</v>
      </c>
      <c r="BE39" s="45" t="e">
        <f>VLOOKUP(BD39,'Données projet'!$A$114:$I$134,2,0)</f>
        <v>#N/A</v>
      </c>
      <c r="BF39" s="45" t="e">
        <f>VLOOKUP(BD39,'Données projet'!$A$114:$I$134,9,0)</f>
        <v>#N/A</v>
      </c>
      <c r="BG39" s="45">
        <f t="array" ref="BG39">INDEX(BF:BF,MIN(IF(ISNUMBER(BF39:BF235),ROW(BF39:BF235),"")))</f>
        <v>0</v>
      </c>
      <c r="BH39" s="45">
        <f>IF(BD39&lt;'Données projet'!$A$115,$BE$205^BD39,IF(BD39='Données projet'!$A$115,'Données projet'!$B$115,BH38+BG39-BN38))</f>
        <v>0</v>
      </c>
      <c r="BI39" s="50" t="e">
        <f>BH39*VLOOKUP('Données projet'!$B$13,Paramètres!$A$1:$J$25,3,0)*VLOOKUP('Données projet'!$B$13,Paramètres!$A$1:$J$25,5,0)</f>
        <v>#N/A</v>
      </c>
      <c r="BJ39" s="46" t="e">
        <f t="shared" si="16"/>
        <v>#N/A</v>
      </c>
      <c r="BK39" s="52" t="e">
        <f t="shared" si="6"/>
        <v>#N/A</v>
      </c>
      <c r="BL39" s="149" t="e">
        <f ca="1">AVERAGE(OFFSET($BK$3,'Données projet'!$C$7,0,30,1))</f>
        <v>#N/A</v>
      </c>
      <c r="BM39" s="48">
        <f>IF(ISNA(VLOOKUP(BD39,'Données projet'!$A$114:$I$134,3,0)),0,VLOOKUP(BD39,'Données projet'!$A$114:$I$134,3,0))</f>
        <v>0</v>
      </c>
      <c r="BN39" s="48">
        <f>IF(ISNA(VLOOKUP(BD39,'Données projet'!$A$114:$I$134,4,0)),0,VLOOKUP(BD39,'Données projet'!$A$114:$I$134,4,0))</f>
        <v>0</v>
      </c>
      <c r="BO39" s="49">
        <f>IF(ISNA(VLOOKUP(BD39,'Données projet'!$A$114:$I$134,5,0)),0%,VLOOKUP(BD39,'Données projet'!$A$114:$I$134,5,0)*VLOOKUP('Données projet'!$B$13,Paramètres!$A$1:$J$25,7,0))</f>
        <v>0</v>
      </c>
      <c r="BP39" s="49">
        <f>IF(ISNA(VLOOKUP(BD39,'Données projet'!$A$114:$I$134,6,0)),0%,VLOOKUP(BD39,'Données projet'!$A$114:$I$134,6,0)*VLOOKUP('Données projet'!$B$13,Paramètres!$A$1:$J$25,7,0))</f>
        <v>0</v>
      </c>
      <c r="BQ39" s="49">
        <f>IF(ISNA(VLOOKUP(BD39,'Données projet'!$A$114:$I$134,7,0)),0%,VLOOKUP(BD39,'Données projet'!$A$114:$I$134,7,0))</f>
        <v>0</v>
      </c>
      <c r="BR39" s="53" t="e">
        <f>EXP(-LN(2)/35)*BR38+(1-EXP(-LN(2)/35))/(LN(2)/35)*BN39*BO39*VLOOKUP('Données projet'!$B$13,Paramètres!$A$1:$J$25,3,0)*0.475*44/12</f>
        <v>#N/A</v>
      </c>
      <c r="BS39" s="53" t="e">
        <f>EXP(-LN(2)/5)*BS38+(1-EXP(-LN(2)/5))/(LN(2)/5)*Calculateur!BN39*Calculateur!BP39*VLOOKUP('Données projet'!$B$13,Paramètres!$A$1:$J$25,3,0)*0.475*44/12</f>
        <v>#N/A</v>
      </c>
      <c r="BT39" s="53" t="e">
        <f>EXP(-LN(2)/2)*BT38+(1-EXP(-LN(2)/2))/(LN(2)/2)*BN39*BQ39*VLOOKUP('Données projet'!$B$13,Paramètres!$A$1:$J$25,3,0)*0.475*44/12</f>
        <v>#N/A</v>
      </c>
      <c r="BU39" s="54" t="e">
        <f t="shared" si="7"/>
        <v>#N/A</v>
      </c>
      <c r="BV39" s="203">
        <f>IF(BV38+1&lt;='Données projet'!$E$15,BV38+1,1)</f>
        <v>1</v>
      </c>
      <c r="BW39" s="182" t="e">
        <f>VLOOKUP(B39,'Données projet'!$A$140:$I$167,2,0)</f>
        <v>#N/A</v>
      </c>
      <c r="BX39" s="182" t="e">
        <f>VLOOKUP(B39,'Données projet'!$A$140:$I$167,9,0)</f>
        <v>#N/A</v>
      </c>
      <c r="BY39" s="182">
        <f t="array" ref="BY39">INDEX(BX:BX,MIN(IF(ISNUMBER(BX39:BX235),ROW(BX39:BX235),"")))</f>
        <v>0</v>
      </c>
      <c r="BZ39" s="182">
        <f>IF(B39&lt;'Données projet'!$A$141,$BW$205^B39,IF(B39='Données projet'!$A$141,'Données projet'!$B$141,BZ38+BY39-CF38))</f>
        <v>0</v>
      </c>
      <c r="CA39" s="183" t="e">
        <f>BZ39*VLOOKUP('Données projet'!$B$15,Paramètres!$A$1:$J$25,3,0)*VLOOKUP('Données projet'!$B$15,Paramètres!$A$1:$J$25,5,0)</f>
        <v>#N/A</v>
      </c>
      <c r="CB39" s="186" t="e">
        <f t="shared" si="17"/>
        <v>#N/A</v>
      </c>
      <c r="CC39" s="187" t="e">
        <f t="shared" si="8"/>
        <v>#N/A</v>
      </c>
      <c r="CD39" s="185" t="e">
        <f ca="1">AVERAGE(OFFSET($CC$3,'Données projet'!$C$7,0,30,1))</f>
        <v>#N/A</v>
      </c>
      <c r="CE39" s="193">
        <f>IF(ISNA(VLOOKUP(B39,'Données projet'!$A$140:$I$167,3,0)),0,VLOOKUP(B39,'Données projet'!$A$140:$I$167,3,0))</f>
        <v>0</v>
      </c>
      <c r="CF39" s="193">
        <f>IF(ISNA(VLOOKUP(B39,'Données projet'!$A$140:$I$167,4,0)),0,VLOOKUP(B39,'Données projet'!$A$140:$I$167,4,0))</f>
        <v>0</v>
      </c>
      <c r="CG39" s="194">
        <f>IF(ISNA(VLOOKUP(B39,'Données projet'!$A$140:$I$167,5,0)),0%,VLOOKUP(B39,'Données projet'!$A$140:$I$167,5,0)*VLOOKUP('Données projet'!$B$15,Paramètres!$A$1:$J$25,7,0))</f>
        <v>0</v>
      </c>
      <c r="CH39" s="194">
        <f>IF(ISNA(VLOOKUP(B39,'Données projet'!$A$140:$I$167,6,0)),0%,VLOOKUP(B39,'Données projet'!$A$140:$I$167,6,0)*VLOOKUP('Données projet'!$B$15,Paramètres!$A$1:$J$25,7,0))</f>
        <v>0</v>
      </c>
      <c r="CI39" s="194">
        <f>IF(ISNA(VLOOKUP(B39,'Données projet'!$A$140:$I$167,7,0)),0%,VLOOKUP(B39,'Données projet'!$A$140:$I$167,7,0))</f>
        <v>0</v>
      </c>
      <c r="CJ39" s="196">
        <f>EXP(-LN(2)/35)*CJ38+(1-EXP(-LN(2)/35))/(LN(2)/35)*CF39*CG39*VLOOKUP('Données projet'!$B$11,Paramètres!$A$1:$J$25,3,0)*0.475*44/12</f>
        <v>0</v>
      </c>
      <c r="CK39" s="196">
        <f>EXP(-LN(2)/5)*CK38+(1-EXP(-LN(2)/5))/(LN(2)/5)*Calculateur!CF39*Calculateur!CH39*VLOOKUP('Données projet'!$B$11,Paramètres!$A$1:$J$25,3,0)*0.475*44/12</f>
        <v>0</v>
      </c>
      <c r="CL39" s="196">
        <f>EXP(-LN(2)/2)*CL38+(1-EXP(-LN(2)/2))/(LN(2)/2)*CF39*CI39*VLOOKUP('Données projet'!$B$11,Paramètres!$A$1:$J$25,3,0)*0.475*44/12</f>
        <v>0</v>
      </c>
      <c r="CM39" s="197">
        <f t="shared" si="9"/>
        <v>0</v>
      </c>
      <c r="CN39" s="50">
        <f>IF(CN38+1&lt;='Données projet'!$E$16,CN38+1,1)</f>
        <v>1</v>
      </c>
      <c r="CO39" s="45" t="e">
        <f>VLOOKUP(CN39,'Données projet'!$A$173:$I$193,2,0)</f>
        <v>#N/A</v>
      </c>
      <c r="CP39" s="45" t="e">
        <f>VLOOKUP(CN39,'Données projet'!$A$173:$I$193,9,0)</f>
        <v>#N/A</v>
      </c>
      <c r="CQ39" s="45">
        <f t="array" ref="CQ39">INDEX(CP:CP,MIN(IF(ISNUMBER(CP39:CP235),ROW(CP39:CP235),"")))</f>
        <v>0</v>
      </c>
      <c r="CR39" s="45">
        <f>IF(CN39&lt;'Données projet'!$A$174,$CO$205^B39,IF(CN39='Données projet'!$A$174,'Données projet'!$B$174,CR38+CQ39-CX38))</f>
        <v>0</v>
      </c>
      <c r="CS39" s="50" t="e">
        <f>CR39*VLOOKUP('Données projet'!$B$15,Paramètres!$A$1:$J$25,3,0)*VLOOKUP('Données projet'!$B$15,Paramètres!$A$1:$J$25,5,0)</f>
        <v>#N/A</v>
      </c>
      <c r="CT39" s="46" t="e">
        <f t="shared" si="18"/>
        <v>#N/A</v>
      </c>
      <c r="CU39" s="52" t="e">
        <f t="shared" si="10"/>
        <v>#N/A</v>
      </c>
      <c r="CV39" s="149" t="e">
        <f ca="1">AVERAGE(OFFSET($CU$3,'Données projet'!$C$7,0,30,1))</f>
        <v>#N/A</v>
      </c>
      <c r="CW39" s="48">
        <f>IF(ISNA(VLOOKUP(CN39,'Données projet'!$A$173:$I$193,3,0)),0,VLOOKUP(CN39,'Données projet'!$A$173:$I$193,3,0))</f>
        <v>0</v>
      </c>
      <c r="CX39" s="48">
        <f>IF(ISNA(VLOOKUP(CN39,'Données projet'!$A$173:$I$193,4,0)),0,VLOOKUP(CN39,'Données projet'!$A$173:$I$193,4,0))</f>
        <v>0</v>
      </c>
      <c r="CY39" s="49">
        <f>IF(ISNA(VLOOKUP(CN39,'Données projet'!$A$173:$I$193,5,0)),0%,VLOOKUP(CN39,'Données projet'!$A$173:$I$193,5,0)*VLOOKUP('Données projet'!$B$15,Paramètres!$A$1:$J$25,7,0))</f>
        <v>0</v>
      </c>
      <c r="CZ39" s="49">
        <f>IF(ISNA(VLOOKUP(CN39,'Données projet'!$A$173:$I$193,6,0)),0%,VLOOKUP(CN39,'Données projet'!$A$173:$I$193,6,0)*VLOOKUP('Données projet'!$B$15,Paramètres!$A$1:$J$25,7,0))</f>
        <v>0</v>
      </c>
      <c r="DA39" s="49">
        <f>IF(ISNA(VLOOKUP(CN39,'Données projet'!$A$173:$I$193,7,0)),0%,VLOOKUP(CN39,'Données projet'!$A$173:$I$193,7,0))</f>
        <v>0</v>
      </c>
      <c r="DB39" s="53" t="e">
        <f>EXP(-LN(2)/35)*DB38+(1-EXP(-LN(2)/35))/(LN(2)/35)*CX39*CY39*VLOOKUP('Données projet'!$B$15,Paramètres!$A$1:$J$25,3,0)*0.475*44/12</f>
        <v>#N/A</v>
      </c>
      <c r="DC39" s="53" t="e">
        <f>EXP(-LN(2)/5)*DC38+(1-EXP(-LN(2)/5))/(LN(2)/5)*Calculateur!CX39*Calculateur!CZ39*VLOOKUP('Données projet'!$B$15,Paramètres!$A$1:$J$25,3,0)*0.475*44/12</f>
        <v>#N/A</v>
      </c>
      <c r="DD39" s="53" t="e">
        <f>EXP(-LN(2)/2)*DD38+(1-EXP(-LN(2)/2))/(LN(2)/2)*CX39*DA39*VLOOKUP('Données projet'!$B$15,Paramètres!$A$1:$J$25,3,0)*0.475*44/12</f>
        <v>#N/A</v>
      </c>
      <c r="DE39" s="54" t="e">
        <f t="shared" si="11"/>
        <v>#N/A</v>
      </c>
    </row>
    <row r="40" spans="1:109" s="40" customFormat="1" x14ac:dyDescent="0.25">
      <c r="A40" s="208">
        <f t="shared" si="12"/>
        <v>37</v>
      </c>
      <c r="B40" s="200">
        <f>IF(B39+1&lt;='Données projet'!$E$11,B39+1,1)</f>
        <v>12</v>
      </c>
      <c r="C40" s="182" t="e">
        <f>VLOOKUP(B40,'Données projet'!$A$36:$I$56,2,0)</f>
        <v>#N/A</v>
      </c>
      <c r="D40" s="182" t="e">
        <f>VLOOKUP(B40,'Données projet'!$A$36:$I$56,9,0)</f>
        <v>#N/A</v>
      </c>
      <c r="E40" s="182">
        <f t="array" ref="E40">INDEX(D:D,MIN(IF(ISNUMBER(D40:D236),ROW(D40:D236),"")))</f>
        <v>15.77</v>
      </c>
      <c r="F40" s="186">
        <f>IF(B40&lt;'Données projet'!$A$37,$C$205^B40,IF(B40='Données projet'!$A$37,'Données projet'!$B$37,F39+E40-L39))</f>
        <v>175.89000000000001</v>
      </c>
      <c r="G40" s="186">
        <f>F40*VLOOKUP('Données projet'!$B$11,Paramètres!$A$1:$J$25,3,0)*VLOOKUP('Données projet'!$B$11,Paramètres!$A$1:$J$25,5,0)</f>
        <v>128.962548</v>
      </c>
      <c r="H40" s="186">
        <f t="shared" si="13"/>
        <v>33.756522961065308</v>
      </c>
      <c r="I40" s="187">
        <f t="shared" si="19"/>
        <v>283.40238192385544</v>
      </c>
      <c r="J40" s="188">
        <f ca="1">AVERAGE(OFFSET($I$3,'Données projet'!$C$7,0,30,1))</f>
        <v>281.50422421872497</v>
      </c>
      <c r="K40" s="193">
        <f>IF(ISNA(VLOOKUP(B40,'Données projet'!$A$36:$I$56,3,0)),0,VLOOKUP(B40,'Données projet'!$A$36:$I$56,3,0))</f>
        <v>0</v>
      </c>
      <c r="L40" s="193">
        <f>IF(ISNA(VLOOKUP(B40,'Données projet'!$A$36:$I$56,4,0)),0,VLOOKUP(B40,'Données projet'!$A$36:$I$56,4,0))</f>
        <v>0</v>
      </c>
      <c r="M40" s="194">
        <f>IF(ISNA(VLOOKUP(B40,'Données projet'!$A$36:$I$56,5,0)),0%,VLOOKUP(B40,'Données projet'!$A$36:$I$56,5,0)*VLOOKUP('Données projet'!$B$11,Paramètres!$A$1:$J$25,7,0))</f>
        <v>0</v>
      </c>
      <c r="N40" s="194">
        <f>IF(ISNA(VLOOKUP(B40,'Données projet'!$A$36:$I$56,6,0)),0%,VLOOKUP(B40,'Données projet'!$A$36:$I$56,6,0)*VLOOKUP('Données projet'!$B$11,Paramètres!$A$1:$J$25,7,0))</f>
        <v>0</v>
      </c>
      <c r="O40" s="194">
        <f>IF(ISNA(VLOOKUP(B40,'Données projet'!$A$36:$I$56,7,0)),0%,VLOOKUP(B40,'Données projet'!$A$36:$I$56,7,0))</f>
        <v>0</v>
      </c>
      <c r="P40" s="196">
        <f>EXP(-LN(2)/35)*P39+(1-EXP(-LN(2)/35))/(LN(2)/35)*L40*M40*VLOOKUP('Données projet'!$B$11,Paramètres!$A$1:$J$25,3,0)*0.475*44/12</f>
        <v>0</v>
      </c>
      <c r="Q40" s="196">
        <f>EXP(-LN(2)/5)*Q39+(1-EXP(-LN(2)/5))/(LN(2)/5)*Calculateur!L40*Calculateur!N40*VLOOKUP('Données projet'!$B$11,Paramètres!$A$1:$J$25,3,0)*0.475*44/12</f>
        <v>0</v>
      </c>
      <c r="R40" s="196">
        <f>EXP(-LN(2)/2)*R39+(1-EXP(-LN(2)/2))/(LN(2)/2)*L40*O40*VLOOKUP('Données projet'!$B$11,Paramètres!$A$1:$J$25,3,0)*0.475*44/12</f>
        <v>0</v>
      </c>
      <c r="S40" s="197">
        <f t="shared" si="1"/>
        <v>0</v>
      </c>
      <c r="T40" s="50">
        <f>IF(T39+1&lt;='Données projet'!$E$12,T39+1,1)</f>
        <v>37</v>
      </c>
      <c r="U40" s="45" t="e">
        <f>VLOOKUP(T40,'Données projet'!$A$62:$I$82,2,0)</f>
        <v>#N/A</v>
      </c>
      <c r="V40" s="45" t="e">
        <f>VLOOKUP(T40,'Données projet'!$A$62:$I$82,9,0)</f>
        <v>#N/A</v>
      </c>
      <c r="W40" s="45">
        <f t="array" ref="W40">INDEX(V:V,MIN(IF(ISNUMBER(V40:V236),ROW(V40:V236),"")))</f>
        <v>10.318571428571431</v>
      </c>
      <c r="X40" s="46">
        <f>IF(T40&lt;'Données projet'!$A$63,$U$205^T40,IF(T40='Données projet'!$A$63,'Données projet'!$B$63,X39+W40-AD39))</f>
        <v>244.72428571428566</v>
      </c>
      <c r="Y40" s="46">
        <f>X40*VLOOKUP('Données projet'!$B$11,Paramètres!$A$1:$J$25,3,0)*VLOOKUP('Données projet'!$B$11,Paramètres!$A$1:$J$25,5,0)</f>
        <v>179.43184628571424</v>
      </c>
      <c r="Z40" s="46">
        <f t="shared" si="14"/>
        <v>45.195759184676206</v>
      </c>
      <c r="AA40" s="52">
        <f t="shared" si="2"/>
        <v>391.22641286093</v>
      </c>
      <c r="AB40" s="149">
        <f ca="1">AVERAGE(OFFSET($AA$3,'Données projet'!$C$7,0,30,1))</f>
        <v>367.84920904283939</v>
      </c>
      <c r="AC40" s="48">
        <f>IF(ISNA(VLOOKUP(T40,'Données projet'!$A$62:$I$82,3,0)),0,VLOOKUP(T40,'Données projet'!$A$62:$I$82,3,0))</f>
        <v>0</v>
      </c>
      <c r="AD40" s="48">
        <f>IF(ISNA(VLOOKUP(T40,'Données projet'!$A$62:$I$82,4,0)),0,VLOOKUP(T40,'Données projet'!$A$62:$I$82,4,0))</f>
        <v>0</v>
      </c>
      <c r="AE40" s="49">
        <f>IF(ISNA(VLOOKUP(T40,'Données projet'!$A$62:$I$82,5,0)),0%,VLOOKUP(T40,'Données projet'!$A$62:$I$82,5,0)*VLOOKUP('Données projet'!$B$11,Paramètres!$A$1:$J$25,7,0))</f>
        <v>0</v>
      </c>
      <c r="AF40" s="49">
        <f>IF(ISNA(VLOOKUP(T40,'Données projet'!$A$62:$I$82,6,0)),0%,VLOOKUP(T40,'Données projet'!$A$62:$I$82,6,0)*VLOOKUP('Données projet'!$B$11,Paramètres!$A$1:$J$25,7,0))</f>
        <v>0</v>
      </c>
      <c r="AG40" s="49">
        <f>IF(ISNA(VLOOKUP(T40,'Données projet'!$A$62:$I$82,7,0)),0%,VLOOKUP(T40,'Données projet'!$A$62:$I$82,7,0))</f>
        <v>0</v>
      </c>
      <c r="AH40" s="53">
        <f>EXP(-LN(2)/35)*AH39+(1-EXP(-LN(2)/35))/(LN(2)/35)*AD40*AE40*VLOOKUP('Données projet'!$B$11,Paramètres!$A$1:$J$25,3,0)*0.475*44/12</f>
        <v>0</v>
      </c>
      <c r="AI40" s="53">
        <f>EXP(-LN(2)/5)*AI39+(1-EXP(-LN(2)/5))/(LN(2)/5)*Calculateur!AD40*Calculateur!AF40*VLOOKUP('Données projet'!$B$11,Paramètres!$A$1:$J$25,3,0)*0.475*44/12</f>
        <v>0</v>
      </c>
      <c r="AJ40" s="53">
        <f>EXP(-LN(2)/2)*AJ39+(1-EXP(-LN(2)/2))/(LN(2)/2)*AD40*AG40*VLOOKUP('Données projet'!$B$11,Paramètres!$A$1:$J$25,3,0)*0.475*44/12</f>
        <v>0</v>
      </c>
      <c r="AK40" s="53">
        <f t="shared" si="3"/>
        <v>0</v>
      </c>
      <c r="AL40" s="203">
        <f>IF(AL39+1&lt;='Données projet'!$E$13,AL39+1,1)</f>
        <v>1</v>
      </c>
      <c r="AM40" s="182" t="e">
        <f>VLOOKUP(B40,'Données projet'!$A$88:$I$108,2,0)</f>
        <v>#N/A</v>
      </c>
      <c r="AN40" s="182" t="e">
        <f>VLOOKUP(B40,'Données projet'!$A$88:$I$108,9,0)</f>
        <v>#N/A</v>
      </c>
      <c r="AO40" s="182">
        <f t="array" ref="AO40">INDEX(AN:AN,MIN(IF(ISNUMBER(AN40:AN236),ROW(AN40:AN236),"")))</f>
        <v>0</v>
      </c>
      <c r="AP40" s="182">
        <f>IF(B40&lt;'Données projet'!$A$89,$AM$205^B40,IF(B40='Données projet'!$A$89,'Données projet'!$B$89,AP39+AO40-AV39))</f>
        <v>0</v>
      </c>
      <c r="AQ40" s="186" t="e">
        <f>AP40*VLOOKUP('Données projet'!$B$13,Paramètres!$A$1:$J$25,3,0)*VLOOKUP('Données projet'!$B$13,Paramètres!$A$1:$J$25,5,0)</f>
        <v>#N/A</v>
      </c>
      <c r="AR40" s="186" t="e">
        <f t="shared" si="15"/>
        <v>#N/A</v>
      </c>
      <c r="AS40" s="187" t="e">
        <f t="shared" si="4"/>
        <v>#N/A</v>
      </c>
      <c r="AT40" s="185" t="e">
        <f ca="1">AVERAGE(OFFSET($AS$3,'Données projet'!$C$7,0,30,1))</f>
        <v>#N/A</v>
      </c>
      <c r="AU40" s="193">
        <f>IF(ISNA(VLOOKUP(B40,'Données projet'!$A$88:$I$108,3,0)),0,VLOOKUP(B40,'Données projet'!$A$88:$I$108,3,0))</f>
        <v>0</v>
      </c>
      <c r="AV40" s="193">
        <f>IF(ISNA(VLOOKUP(B40,'Données projet'!$A$88:$I$108,4,0)),0,VLOOKUP(B40,'Données projet'!$A$88:$I$108,4,0))</f>
        <v>0</v>
      </c>
      <c r="AW40" s="194">
        <f>IF(ISNA(VLOOKUP(B40,'Données projet'!$A$88:$I$108,5,0)),0%,VLOOKUP(B40,'Données projet'!$A$88:$I$108,5,0)*VLOOKUP('Données projet'!$B$13,Paramètres!$A$1:$J$25,7,0))</f>
        <v>0</v>
      </c>
      <c r="AX40" s="194">
        <f>IF(ISNA(VLOOKUP(B40,'Données projet'!$A$88:$I$108,6,0)),0%,VLOOKUP(B40,'Données projet'!$A$88:$I$108,6,0)*VLOOKUP('Données projet'!$B$13,Paramètres!$A$1:$J$25,7,0))</f>
        <v>0</v>
      </c>
      <c r="AY40" s="194">
        <f>IF(ISNA(VLOOKUP(B40,'Données projet'!$A$88:$I$108,7,0)),0%,VLOOKUP(B40,'Données projet'!$A$88:$I$108,7,0))</f>
        <v>0</v>
      </c>
      <c r="AZ40" s="196">
        <f>EXP(-LN(2)/35)*AZ39+(1-EXP(-LN(2)/35))/(LN(2)/35)*AV40*AW40*VLOOKUP('Données projet'!$B$11,Paramètres!$A$1:$J$25,3,0)*0.475*44/12</f>
        <v>0</v>
      </c>
      <c r="BA40" s="196">
        <f>EXP(-LN(2)/5)*BA39+(1-EXP(-LN(2)/5))/(LN(2)/5)*Calculateur!AV40*Calculateur!AX40*VLOOKUP('Données projet'!$B$11,Paramètres!$A$1:$J$25,3,0)*0.475*44/12</f>
        <v>0</v>
      </c>
      <c r="BB40" s="196">
        <f>EXP(-LN(2)/2)*BB39+(1-EXP(-LN(2)/2))/(LN(2)/2)*AV40*AY40*VLOOKUP('Données projet'!$B$11,Paramètres!$A$1:$J$25,3,0)*0.475*44/12</f>
        <v>0</v>
      </c>
      <c r="BC40" s="197">
        <f t="shared" si="5"/>
        <v>0</v>
      </c>
      <c r="BD40" s="50">
        <f>IF(BD39+1&lt;='Données projet'!$E$16,BD39+1,1)</f>
        <v>1</v>
      </c>
      <c r="BE40" s="45" t="e">
        <f>VLOOKUP(BD40,'Données projet'!$A$114:$I$134,2,0)</f>
        <v>#N/A</v>
      </c>
      <c r="BF40" s="45" t="e">
        <f>VLOOKUP(BD40,'Données projet'!$A$114:$I$134,9,0)</f>
        <v>#N/A</v>
      </c>
      <c r="BG40" s="45">
        <f t="array" ref="BG40">INDEX(BF:BF,MIN(IF(ISNUMBER(BF40:BF236),ROW(BF40:BF236),"")))</f>
        <v>0</v>
      </c>
      <c r="BH40" s="45">
        <f>IF(BD40&lt;'Données projet'!$A$115,$BE$205^BD40,IF(BD40='Données projet'!$A$115,'Données projet'!$B$115,BH39+BG40-BN39))</f>
        <v>0</v>
      </c>
      <c r="BI40" s="50" t="e">
        <f>BH40*VLOOKUP('Données projet'!$B$13,Paramètres!$A$1:$J$25,3,0)*VLOOKUP('Données projet'!$B$13,Paramètres!$A$1:$J$25,5,0)</f>
        <v>#N/A</v>
      </c>
      <c r="BJ40" s="46" t="e">
        <f t="shared" si="16"/>
        <v>#N/A</v>
      </c>
      <c r="BK40" s="52" t="e">
        <f t="shared" si="6"/>
        <v>#N/A</v>
      </c>
      <c r="BL40" s="149" t="e">
        <f ca="1">AVERAGE(OFFSET($BK$3,'Données projet'!$C$7,0,30,1))</f>
        <v>#N/A</v>
      </c>
      <c r="BM40" s="48">
        <f>IF(ISNA(VLOOKUP(BD40,'Données projet'!$A$114:$I$134,3,0)),0,VLOOKUP(BD40,'Données projet'!$A$114:$I$134,3,0))</f>
        <v>0</v>
      </c>
      <c r="BN40" s="48">
        <f>IF(ISNA(VLOOKUP(BD40,'Données projet'!$A$114:$I$134,4,0)),0,VLOOKUP(BD40,'Données projet'!$A$114:$I$134,4,0))</f>
        <v>0</v>
      </c>
      <c r="BO40" s="49">
        <f>IF(ISNA(VLOOKUP(BD40,'Données projet'!$A$114:$I$134,5,0)),0%,VLOOKUP(BD40,'Données projet'!$A$114:$I$134,5,0)*VLOOKUP('Données projet'!$B$13,Paramètres!$A$1:$J$25,7,0))</f>
        <v>0</v>
      </c>
      <c r="BP40" s="49">
        <f>IF(ISNA(VLOOKUP(BD40,'Données projet'!$A$114:$I$134,6,0)),0%,VLOOKUP(BD40,'Données projet'!$A$114:$I$134,6,0)*VLOOKUP('Données projet'!$B$13,Paramètres!$A$1:$J$25,7,0))</f>
        <v>0</v>
      </c>
      <c r="BQ40" s="49">
        <f>IF(ISNA(VLOOKUP(BD40,'Données projet'!$A$114:$I$134,7,0)),0%,VLOOKUP(BD40,'Données projet'!$A$114:$I$134,7,0))</f>
        <v>0</v>
      </c>
      <c r="BR40" s="53" t="e">
        <f>EXP(-LN(2)/35)*BR39+(1-EXP(-LN(2)/35))/(LN(2)/35)*BN40*BO40*VLOOKUP('Données projet'!$B$13,Paramètres!$A$1:$J$25,3,0)*0.475*44/12</f>
        <v>#N/A</v>
      </c>
      <c r="BS40" s="53" t="e">
        <f>EXP(-LN(2)/5)*BS39+(1-EXP(-LN(2)/5))/(LN(2)/5)*Calculateur!BN40*Calculateur!BP40*VLOOKUP('Données projet'!$B$13,Paramètres!$A$1:$J$25,3,0)*0.475*44/12</f>
        <v>#N/A</v>
      </c>
      <c r="BT40" s="53" t="e">
        <f>EXP(-LN(2)/2)*BT39+(1-EXP(-LN(2)/2))/(LN(2)/2)*BN40*BQ40*VLOOKUP('Données projet'!$B$13,Paramètres!$A$1:$J$25,3,0)*0.475*44/12</f>
        <v>#N/A</v>
      </c>
      <c r="BU40" s="54" t="e">
        <f t="shared" si="7"/>
        <v>#N/A</v>
      </c>
      <c r="BV40" s="203">
        <f>IF(BV39+1&lt;='Données projet'!$E$15,BV39+1,1)</f>
        <v>1</v>
      </c>
      <c r="BW40" s="182" t="e">
        <f>VLOOKUP(B40,'Données projet'!$A$140:$I$167,2,0)</f>
        <v>#N/A</v>
      </c>
      <c r="BX40" s="182" t="e">
        <f>VLOOKUP(B40,'Données projet'!$A$140:$I$167,9,0)</f>
        <v>#N/A</v>
      </c>
      <c r="BY40" s="182">
        <f t="array" ref="BY40">INDEX(BX:BX,MIN(IF(ISNUMBER(BX40:BX236),ROW(BX40:BX236),"")))</f>
        <v>0</v>
      </c>
      <c r="BZ40" s="182">
        <f>IF(B40&lt;'Données projet'!$A$141,$BW$205^B40,IF(B40='Données projet'!$A$141,'Données projet'!$B$141,BZ39+BY40-CF39))</f>
        <v>0</v>
      </c>
      <c r="CA40" s="183" t="e">
        <f>BZ40*VLOOKUP('Données projet'!$B$15,Paramètres!$A$1:$J$25,3,0)*VLOOKUP('Données projet'!$B$15,Paramètres!$A$1:$J$25,5,0)</f>
        <v>#N/A</v>
      </c>
      <c r="CB40" s="186" t="e">
        <f t="shared" si="17"/>
        <v>#N/A</v>
      </c>
      <c r="CC40" s="187" t="e">
        <f t="shared" si="8"/>
        <v>#N/A</v>
      </c>
      <c r="CD40" s="185" t="e">
        <f ca="1">AVERAGE(OFFSET($CC$3,'Données projet'!$C$7,0,30,1))</f>
        <v>#N/A</v>
      </c>
      <c r="CE40" s="193">
        <f>IF(ISNA(VLOOKUP(B40,'Données projet'!$A$140:$I$167,3,0)),0,VLOOKUP(B40,'Données projet'!$A$140:$I$167,3,0))</f>
        <v>0</v>
      </c>
      <c r="CF40" s="193">
        <f>IF(ISNA(VLOOKUP(B40,'Données projet'!$A$140:$I$167,4,0)),0,VLOOKUP(B40,'Données projet'!$A$140:$I$167,4,0))</f>
        <v>0</v>
      </c>
      <c r="CG40" s="194">
        <f>IF(ISNA(VLOOKUP(B40,'Données projet'!$A$140:$I$167,5,0)),0%,VLOOKUP(B40,'Données projet'!$A$140:$I$167,5,0)*VLOOKUP('Données projet'!$B$15,Paramètres!$A$1:$J$25,7,0))</f>
        <v>0</v>
      </c>
      <c r="CH40" s="194">
        <f>IF(ISNA(VLOOKUP(B40,'Données projet'!$A$140:$I$167,6,0)),0%,VLOOKUP(B40,'Données projet'!$A$140:$I$167,6,0)*VLOOKUP('Données projet'!$B$15,Paramètres!$A$1:$J$25,7,0))</f>
        <v>0</v>
      </c>
      <c r="CI40" s="194">
        <f>IF(ISNA(VLOOKUP(B40,'Données projet'!$A$140:$I$167,7,0)),0%,VLOOKUP(B40,'Données projet'!$A$140:$I$167,7,0))</f>
        <v>0</v>
      </c>
      <c r="CJ40" s="196">
        <f>EXP(-LN(2)/35)*CJ39+(1-EXP(-LN(2)/35))/(LN(2)/35)*CF40*CG40*VLOOKUP('Données projet'!$B$11,Paramètres!$A$1:$J$25,3,0)*0.475*44/12</f>
        <v>0</v>
      </c>
      <c r="CK40" s="196">
        <f>EXP(-LN(2)/5)*CK39+(1-EXP(-LN(2)/5))/(LN(2)/5)*Calculateur!CF40*Calculateur!CH40*VLOOKUP('Données projet'!$B$11,Paramètres!$A$1:$J$25,3,0)*0.475*44/12</f>
        <v>0</v>
      </c>
      <c r="CL40" s="196">
        <f>EXP(-LN(2)/2)*CL39+(1-EXP(-LN(2)/2))/(LN(2)/2)*CF40*CI40*VLOOKUP('Données projet'!$B$11,Paramètres!$A$1:$J$25,3,0)*0.475*44/12</f>
        <v>0</v>
      </c>
      <c r="CM40" s="197">
        <f t="shared" si="9"/>
        <v>0</v>
      </c>
      <c r="CN40" s="50">
        <f>IF(CN39+1&lt;='Données projet'!$E$16,CN39+1,1)</f>
        <v>1</v>
      </c>
      <c r="CO40" s="45" t="e">
        <f>VLOOKUP(CN40,'Données projet'!$A$173:$I$193,2,0)</f>
        <v>#N/A</v>
      </c>
      <c r="CP40" s="45" t="e">
        <f>VLOOKUP(CN40,'Données projet'!$A$173:$I$193,9,0)</f>
        <v>#N/A</v>
      </c>
      <c r="CQ40" s="45">
        <f t="array" ref="CQ40">INDEX(CP:CP,MIN(IF(ISNUMBER(CP40:CP236),ROW(CP40:CP236),"")))</f>
        <v>0</v>
      </c>
      <c r="CR40" s="45">
        <f>IF(CN40&lt;'Données projet'!$A$174,$CO$205^B40,IF(CN40='Données projet'!$A$174,'Données projet'!$B$174,CR39+CQ40-CX39))</f>
        <v>0</v>
      </c>
      <c r="CS40" s="50" t="e">
        <f>CR40*VLOOKUP('Données projet'!$B$15,Paramètres!$A$1:$J$25,3,0)*VLOOKUP('Données projet'!$B$15,Paramètres!$A$1:$J$25,5,0)</f>
        <v>#N/A</v>
      </c>
      <c r="CT40" s="46" t="e">
        <f t="shared" si="18"/>
        <v>#N/A</v>
      </c>
      <c r="CU40" s="52" t="e">
        <f t="shared" si="10"/>
        <v>#N/A</v>
      </c>
      <c r="CV40" s="149" t="e">
        <f ca="1">AVERAGE(OFFSET($CU$3,'Données projet'!$C$7,0,30,1))</f>
        <v>#N/A</v>
      </c>
      <c r="CW40" s="48">
        <f>IF(ISNA(VLOOKUP(CN40,'Données projet'!$A$173:$I$193,3,0)),0,VLOOKUP(CN40,'Données projet'!$A$173:$I$193,3,0))</f>
        <v>0</v>
      </c>
      <c r="CX40" s="48">
        <f>IF(ISNA(VLOOKUP(CN40,'Données projet'!$A$173:$I$193,4,0)),0,VLOOKUP(CN40,'Données projet'!$A$173:$I$193,4,0))</f>
        <v>0</v>
      </c>
      <c r="CY40" s="49">
        <f>IF(ISNA(VLOOKUP(CN40,'Données projet'!$A$173:$I$193,5,0)),0%,VLOOKUP(CN40,'Données projet'!$A$173:$I$193,5,0)*VLOOKUP('Données projet'!$B$15,Paramètres!$A$1:$J$25,7,0))</f>
        <v>0</v>
      </c>
      <c r="CZ40" s="49">
        <f>IF(ISNA(VLOOKUP(CN40,'Données projet'!$A$173:$I$193,6,0)),0%,VLOOKUP(CN40,'Données projet'!$A$173:$I$193,6,0)*VLOOKUP('Données projet'!$B$15,Paramètres!$A$1:$J$25,7,0))</f>
        <v>0</v>
      </c>
      <c r="DA40" s="49">
        <f>IF(ISNA(VLOOKUP(CN40,'Données projet'!$A$173:$I$193,7,0)),0%,VLOOKUP(CN40,'Données projet'!$A$173:$I$193,7,0))</f>
        <v>0</v>
      </c>
      <c r="DB40" s="53" t="e">
        <f>EXP(-LN(2)/35)*DB39+(1-EXP(-LN(2)/35))/(LN(2)/35)*CX40*CY40*VLOOKUP('Données projet'!$B$15,Paramètres!$A$1:$J$25,3,0)*0.475*44/12</f>
        <v>#N/A</v>
      </c>
      <c r="DC40" s="53" t="e">
        <f>EXP(-LN(2)/5)*DC39+(1-EXP(-LN(2)/5))/(LN(2)/5)*Calculateur!CX40*Calculateur!CZ40*VLOOKUP('Données projet'!$B$15,Paramètres!$A$1:$J$25,3,0)*0.475*44/12</f>
        <v>#N/A</v>
      </c>
      <c r="DD40" s="53" t="e">
        <f>EXP(-LN(2)/2)*DD39+(1-EXP(-LN(2)/2))/(LN(2)/2)*CX40*DA40*VLOOKUP('Données projet'!$B$15,Paramètres!$A$1:$J$25,3,0)*0.475*44/12</f>
        <v>#N/A</v>
      </c>
      <c r="DE40" s="54" t="e">
        <f t="shared" si="11"/>
        <v>#N/A</v>
      </c>
    </row>
    <row r="41" spans="1:109" s="40" customFormat="1" x14ac:dyDescent="0.25">
      <c r="A41" s="208">
        <f t="shared" si="12"/>
        <v>38</v>
      </c>
      <c r="B41" s="200">
        <f>IF(B40+1&lt;='Données projet'!$E$11,B40+1,1)</f>
        <v>13</v>
      </c>
      <c r="C41" s="182" t="e">
        <f>VLOOKUP(B41,'Données projet'!$A$36:$I$56,2,0)</f>
        <v>#N/A</v>
      </c>
      <c r="D41" s="182" t="e">
        <f>VLOOKUP(B41,'Données projet'!$A$36:$I$56,9,0)</f>
        <v>#N/A</v>
      </c>
      <c r="E41" s="182">
        <f t="array" ref="E41">INDEX(D:D,MIN(IF(ISNUMBER(D41:D237),ROW(D41:D237),"")))</f>
        <v>15.77</v>
      </c>
      <c r="F41" s="186">
        <f>IF(B41&lt;'Données projet'!$A$37,$C$205^B41,IF(B41='Données projet'!$A$37,'Données projet'!$B$37,F40+E41-L40))</f>
        <v>191.66000000000003</v>
      </c>
      <c r="G41" s="186">
        <f>F41*VLOOKUP('Données projet'!$B$11,Paramètres!$A$1:$J$25,3,0)*VLOOKUP('Données projet'!$B$11,Paramètres!$A$1:$J$25,5,0)</f>
        <v>140.52511200000001</v>
      </c>
      <c r="H41" s="186">
        <f t="shared" si="13"/>
        <v>36.417275056768148</v>
      </c>
      <c r="I41" s="187">
        <f t="shared" si="19"/>
        <v>308.17465745720455</v>
      </c>
      <c r="J41" s="188">
        <f ca="1">AVERAGE(OFFSET($I$3,'Données projet'!$C$7,0,30,1))</f>
        <v>281.50422421872497</v>
      </c>
      <c r="K41" s="193">
        <f>IF(ISNA(VLOOKUP(B41,'Données projet'!$A$36:$I$56,3,0)),0,VLOOKUP(B41,'Données projet'!$A$36:$I$56,3,0))</f>
        <v>0</v>
      </c>
      <c r="L41" s="193">
        <f>IF(ISNA(VLOOKUP(B41,'Données projet'!$A$36:$I$56,4,0)),0,VLOOKUP(B41,'Données projet'!$A$36:$I$56,4,0))</f>
        <v>0</v>
      </c>
      <c r="M41" s="194">
        <f>IF(ISNA(VLOOKUP(B41,'Données projet'!$A$36:$I$56,5,0)),0%,VLOOKUP(B41,'Données projet'!$A$36:$I$56,5,0)*VLOOKUP('Données projet'!$B$11,Paramètres!$A$1:$J$25,7,0))</f>
        <v>0</v>
      </c>
      <c r="N41" s="194">
        <f>IF(ISNA(VLOOKUP(B41,'Données projet'!$A$36:$I$56,6,0)),0%,VLOOKUP(B41,'Données projet'!$A$36:$I$56,6,0)*VLOOKUP('Données projet'!$B$11,Paramètres!$A$1:$J$25,7,0))</f>
        <v>0</v>
      </c>
      <c r="O41" s="194">
        <f>IF(ISNA(VLOOKUP(B41,'Données projet'!$A$36:$I$56,7,0)),0%,VLOOKUP(B41,'Données projet'!$A$36:$I$56,7,0))</f>
        <v>0</v>
      </c>
      <c r="P41" s="196">
        <f>EXP(-LN(2)/35)*P40+(1-EXP(-LN(2)/35))/(LN(2)/35)*L41*M41*VLOOKUP('Données projet'!$B$11,Paramètres!$A$1:$J$25,3,0)*0.475*44/12</f>
        <v>0</v>
      </c>
      <c r="Q41" s="196">
        <f>EXP(-LN(2)/5)*Q40+(1-EXP(-LN(2)/5))/(LN(2)/5)*Calculateur!L41*Calculateur!N41*VLOOKUP('Données projet'!$B$11,Paramètres!$A$1:$J$25,3,0)*0.475*44/12</f>
        <v>0</v>
      </c>
      <c r="R41" s="196">
        <f>EXP(-LN(2)/2)*R40+(1-EXP(-LN(2)/2))/(LN(2)/2)*L41*O41*VLOOKUP('Données projet'!$B$11,Paramètres!$A$1:$J$25,3,0)*0.475*44/12</f>
        <v>0</v>
      </c>
      <c r="S41" s="197">
        <f t="shared" si="1"/>
        <v>0</v>
      </c>
      <c r="T41" s="50">
        <f>IF(T40+1&lt;='Données projet'!$E$12,T40+1,1)</f>
        <v>38</v>
      </c>
      <c r="U41" s="45" t="e">
        <f>VLOOKUP(T41,'Données projet'!$A$62:$I$82,2,0)</f>
        <v>#N/A</v>
      </c>
      <c r="V41" s="45" t="e">
        <f>VLOOKUP(T41,'Données projet'!$A$62:$I$82,9,0)</f>
        <v>#N/A</v>
      </c>
      <c r="W41" s="45">
        <f t="array" ref="W41">INDEX(V:V,MIN(IF(ISNUMBER(V41:V237),ROW(V41:V237),"")))</f>
        <v>10.318571428571431</v>
      </c>
      <c r="X41" s="46">
        <f>IF(T41&lt;'Données projet'!$A$63,$U$205^T41,IF(T41='Données projet'!$A$63,'Données projet'!$B$63,X40+W41-AD40))</f>
        <v>255.04285714285709</v>
      </c>
      <c r="Y41" s="46">
        <f>X41*VLOOKUP('Données projet'!$B$11,Paramètres!$A$1:$J$25,3,0)*VLOOKUP('Données projet'!$B$11,Paramètres!$A$1:$J$25,5,0)</f>
        <v>186.99742285714282</v>
      </c>
      <c r="Z41" s="46">
        <f t="shared" si="14"/>
        <v>46.875511509057439</v>
      </c>
      <c r="AA41" s="52">
        <f t="shared" si="2"/>
        <v>407.32869402113215</v>
      </c>
      <c r="AB41" s="149">
        <f ca="1">AVERAGE(OFFSET($AA$3,'Données projet'!$C$7,0,30,1))</f>
        <v>367.84920904283939</v>
      </c>
      <c r="AC41" s="48">
        <f>IF(ISNA(VLOOKUP(T41,'Données projet'!$A$62:$I$82,3,0)),0,VLOOKUP(T41,'Données projet'!$A$62:$I$82,3,0))</f>
        <v>0</v>
      </c>
      <c r="AD41" s="48">
        <f>IF(ISNA(VLOOKUP(T41,'Données projet'!$A$62:$I$82,4,0)),0,VLOOKUP(T41,'Données projet'!$A$62:$I$82,4,0))</f>
        <v>0</v>
      </c>
      <c r="AE41" s="49">
        <f>IF(ISNA(VLOOKUP(T41,'Données projet'!$A$62:$I$82,5,0)),0%,VLOOKUP(T41,'Données projet'!$A$62:$I$82,5,0)*VLOOKUP('Données projet'!$B$11,Paramètres!$A$1:$J$25,7,0))</f>
        <v>0</v>
      </c>
      <c r="AF41" s="49">
        <f>IF(ISNA(VLOOKUP(T41,'Données projet'!$A$62:$I$82,6,0)),0%,VLOOKUP(T41,'Données projet'!$A$62:$I$82,6,0)*VLOOKUP('Données projet'!$B$11,Paramètres!$A$1:$J$25,7,0))</f>
        <v>0</v>
      </c>
      <c r="AG41" s="49">
        <f>IF(ISNA(VLOOKUP(T41,'Données projet'!$A$62:$I$82,7,0)),0%,VLOOKUP(T41,'Données projet'!$A$62:$I$82,7,0))</f>
        <v>0</v>
      </c>
      <c r="AH41" s="53">
        <f>EXP(-LN(2)/35)*AH40+(1-EXP(-LN(2)/35))/(LN(2)/35)*AD41*AE41*VLOOKUP('Données projet'!$B$11,Paramètres!$A$1:$J$25,3,0)*0.475*44/12</f>
        <v>0</v>
      </c>
      <c r="AI41" s="53">
        <f>EXP(-LN(2)/5)*AI40+(1-EXP(-LN(2)/5))/(LN(2)/5)*Calculateur!AD41*Calculateur!AF41*VLOOKUP('Données projet'!$B$11,Paramètres!$A$1:$J$25,3,0)*0.475*44/12</f>
        <v>0</v>
      </c>
      <c r="AJ41" s="53">
        <f>EXP(-LN(2)/2)*AJ40+(1-EXP(-LN(2)/2))/(LN(2)/2)*AD41*AG41*VLOOKUP('Données projet'!$B$11,Paramètres!$A$1:$J$25,3,0)*0.475*44/12</f>
        <v>0</v>
      </c>
      <c r="AK41" s="53">
        <f t="shared" si="3"/>
        <v>0</v>
      </c>
      <c r="AL41" s="203">
        <f>IF(AL40+1&lt;='Données projet'!$E$13,AL40+1,1)</f>
        <v>1</v>
      </c>
      <c r="AM41" s="182" t="e">
        <f>VLOOKUP(B41,'Données projet'!$A$88:$I$108,2,0)</f>
        <v>#N/A</v>
      </c>
      <c r="AN41" s="182" t="e">
        <f>VLOOKUP(B41,'Données projet'!$A$88:$I$108,9,0)</f>
        <v>#N/A</v>
      </c>
      <c r="AO41" s="182">
        <f t="array" ref="AO41">INDEX(AN:AN,MIN(IF(ISNUMBER(AN41:AN237),ROW(AN41:AN237),"")))</f>
        <v>0</v>
      </c>
      <c r="AP41" s="182">
        <f>IF(B41&lt;'Données projet'!$A$89,$AM$205^B41,IF(B41='Données projet'!$A$89,'Données projet'!$B$89,AP40+AO41-AV40))</f>
        <v>0</v>
      </c>
      <c r="AQ41" s="186" t="e">
        <f>AP41*VLOOKUP('Données projet'!$B$13,Paramètres!$A$1:$J$25,3,0)*VLOOKUP('Données projet'!$B$13,Paramètres!$A$1:$J$25,5,0)</f>
        <v>#N/A</v>
      </c>
      <c r="AR41" s="186" t="e">
        <f t="shared" si="15"/>
        <v>#N/A</v>
      </c>
      <c r="AS41" s="187" t="e">
        <f t="shared" si="4"/>
        <v>#N/A</v>
      </c>
      <c r="AT41" s="185" t="e">
        <f ca="1">AVERAGE(OFFSET($AS$3,'Données projet'!$C$7,0,30,1))</f>
        <v>#N/A</v>
      </c>
      <c r="AU41" s="193">
        <f>IF(ISNA(VLOOKUP(B41,'Données projet'!$A$88:$I$108,3,0)),0,VLOOKUP(B41,'Données projet'!$A$88:$I$108,3,0))</f>
        <v>0</v>
      </c>
      <c r="AV41" s="193">
        <f>IF(ISNA(VLOOKUP(B41,'Données projet'!$A$88:$I$108,4,0)),0,VLOOKUP(B41,'Données projet'!$A$88:$I$108,4,0))</f>
        <v>0</v>
      </c>
      <c r="AW41" s="194">
        <f>IF(ISNA(VLOOKUP(B41,'Données projet'!$A$88:$I$108,5,0)),0%,VLOOKUP(B41,'Données projet'!$A$88:$I$108,5,0)*VLOOKUP('Données projet'!$B$13,Paramètres!$A$1:$J$25,7,0))</f>
        <v>0</v>
      </c>
      <c r="AX41" s="194">
        <f>IF(ISNA(VLOOKUP(B41,'Données projet'!$A$88:$I$108,6,0)),0%,VLOOKUP(B41,'Données projet'!$A$88:$I$108,6,0)*VLOOKUP('Données projet'!$B$13,Paramètres!$A$1:$J$25,7,0))</f>
        <v>0</v>
      </c>
      <c r="AY41" s="194">
        <f>IF(ISNA(VLOOKUP(B41,'Données projet'!$A$88:$I$108,7,0)),0%,VLOOKUP(B41,'Données projet'!$A$88:$I$108,7,0))</f>
        <v>0</v>
      </c>
      <c r="AZ41" s="196">
        <f>EXP(-LN(2)/35)*AZ40+(1-EXP(-LN(2)/35))/(LN(2)/35)*AV41*AW41*VLOOKUP('Données projet'!$B$11,Paramètres!$A$1:$J$25,3,0)*0.475*44/12</f>
        <v>0</v>
      </c>
      <c r="BA41" s="196">
        <f>EXP(-LN(2)/5)*BA40+(1-EXP(-LN(2)/5))/(LN(2)/5)*Calculateur!AV41*Calculateur!AX41*VLOOKUP('Données projet'!$B$11,Paramètres!$A$1:$J$25,3,0)*0.475*44/12</f>
        <v>0</v>
      </c>
      <c r="BB41" s="196">
        <f>EXP(-LN(2)/2)*BB40+(1-EXP(-LN(2)/2))/(LN(2)/2)*AV41*AY41*VLOOKUP('Données projet'!$B$11,Paramètres!$A$1:$J$25,3,0)*0.475*44/12</f>
        <v>0</v>
      </c>
      <c r="BC41" s="197">
        <f t="shared" si="5"/>
        <v>0</v>
      </c>
      <c r="BD41" s="50">
        <f>IF(BD40+1&lt;='Données projet'!$E$16,BD40+1,1)</f>
        <v>1</v>
      </c>
      <c r="BE41" s="45" t="e">
        <f>VLOOKUP(BD41,'Données projet'!$A$114:$I$134,2,0)</f>
        <v>#N/A</v>
      </c>
      <c r="BF41" s="45" t="e">
        <f>VLOOKUP(BD41,'Données projet'!$A$114:$I$134,9,0)</f>
        <v>#N/A</v>
      </c>
      <c r="BG41" s="45">
        <f t="array" ref="BG41">INDEX(BF:BF,MIN(IF(ISNUMBER(BF41:BF237),ROW(BF41:BF237),"")))</f>
        <v>0</v>
      </c>
      <c r="BH41" s="45">
        <f>IF(BD41&lt;'Données projet'!$A$115,$BE$205^BD41,IF(BD41='Données projet'!$A$115,'Données projet'!$B$115,BH40+BG41-BN40))</f>
        <v>0</v>
      </c>
      <c r="BI41" s="50" t="e">
        <f>BH41*VLOOKUP('Données projet'!$B$13,Paramètres!$A$1:$J$25,3,0)*VLOOKUP('Données projet'!$B$13,Paramètres!$A$1:$J$25,5,0)</f>
        <v>#N/A</v>
      </c>
      <c r="BJ41" s="46" t="e">
        <f t="shared" si="16"/>
        <v>#N/A</v>
      </c>
      <c r="BK41" s="52" t="e">
        <f t="shared" si="6"/>
        <v>#N/A</v>
      </c>
      <c r="BL41" s="149" t="e">
        <f ca="1">AVERAGE(OFFSET($BK$3,'Données projet'!$C$7,0,30,1))</f>
        <v>#N/A</v>
      </c>
      <c r="BM41" s="48">
        <f>IF(ISNA(VLOOKUP(BD41,'Données projet'!$A$114:$I$134,3,0)),0,VLOOKUP(BD41,'Données projet'!$A$114:$I$134,3,0))</f>
        <v>0</v>
      </c>
      <c r="BN41" s="48">
        <f>IF(ISNA(VLOOKUP(BD41,'Données projet'!$A$114:$I$134,4,0)),0,VLOOKUP(BD41,'Données projet'!$A$114:$I$134,4,0))</f>
        <v>0</v>
      </c>
      <c r="BO41" s="49">
        <f>IF(ISNA(VLOOKUP(BD41,'Données projet'!$A$114:$I$134,5,0)),0%,VLOOKUP(BD41,'Données projet'!$A$114:$I$134,5,0)*VLOOKUP('Données projet'!$B$13,Paramètres!$A$1:$J$25,7,0))</f>
        <v>0</v>
      </c>
      <c r="BP41" s="49">
        <f>IF(ISNA(VLOOKUP(BD41,'Données projet'!$A$114:$I$134,6,0)),0%,VLOOKUP(BD41,'Données projet'!$A$114:$I$134,6,0)*VLOOKUP('Données projet'!$B$13,Paramètres!$A$1:$J$25,7,0))</f>
        <v>0</v>
      </c>
      <c r="BQ41" s="49">
        <f>IF(ISNA(VLOOKUP(BD41,'Données projet'!$A$114:$I$134,7,0)),0%,VLOOKUP(BD41,'Données projet'!$A$114:$I$134,7,0))</f>
        <v>0</v>
      </c>
      <c r="BR41" s="53" t="e">
        <f>EXP(-LN(2)/35)*BR40+(1-EXP(-LN(2)/35))/(LN(2)/35)*BN41*BO41*VLOOKUP('Données projet'!$B$13,Paramètres!$A$1:$J$25,3,0)*0.475*44/12</f>
        <v>#N/A</v>
      </c>
      <c r="BS41" s="53" t="e">
        <f>EXP(-LN(2)/5)*BS40+(1-EXP(-LN(2)/5))/(LN(2)/5)*Calculateur!BN41*Calculateur!BP41*VLOOKUP('Données projet'!$B$13,Paramètres!$A$1:$J$25,3,0)*0.475*44/12</f>
        <v>#N/A</v>
      </c>
      <c r="BT41" s="53" t="e">
        <f>EXP(-LN(2)/2)*BT40+(1-EXP(-LN(2)/2))/(LN(2)/2)*BN41*BQ41*VLOOKUP('Données projet'!$B$13,Paramètres!$A$1:$J$25,3,0)*0.475*44/12</f>
        <v>#N/A</v>
      </c>
      <c r="BU41" s="54" t="e">
        <f t="shared" si="7"/>
        <v>#N/A</v>
      </c>
      <c r="BV41" s="203">
        <f>IF(BV40+1&lt;='Données projet'!$E$15,BV40+1,1)</f>
        <v>1</v>
      </c>
      <c r="BW41" s="182" t="e">
        <f>VLOOKUP(B41,'Données projet'!$A$140:$I$167,2,0)</f>
        <v>#N/A</v>
      </c>
      <c r="BX41" s="182" t="e">
        <f>VLOOKUP(B41,'Données projet'!$A$140:$I$167,9,0)</f>
        <v>#N/A</v>
      </c>
      <c r="BY41" s="182">
        <f t="array" ref="BY41">INDEX(BX:BX,MIN(IF(ISNUMBER(BX41:BX237),ROW(BX41:BX237),"")))</f>
        <v>0</v>
      </c>
      <c r="BZ41" s="182">
        <f>IF(B41&lt;'Données projet'!$A$141,$BW$205^B41,IF(B41='Données projet'!$A$141,'Données projet'!$B$141,BZ40+BY41-CF40))</f>
        <v>0</v>
      </c>
      <c r="CA41" s="183" t="e">
        <f>BZ41*VLOOKUP('Données projet'!$B$15,Paramètres!$A$1:$J$25,3,0)*VLOOKUP('Données projet'!$B$15,Paramètres!$A$1:$J$25,5,0)</f>
        <v>#N/A</v>
      </c>
      <c r="CB41" s="186" t="e">
        <f t="shared" si="17"/>
        <v>#N/A</v>
      </c>
      <c r="CC41" s="187" t="e">
        <f t="shared" si="8"/>
        <v>#N/A</v>
      </c>
      <c r="CD41" s="185" t="e">
        <f ca="1">AVERAGE(OFFSET($CC$3,'Données projet'!$C$7,0,30,1))</f>
        <v>#N/A</v>
      </c>
      <c r="CE41" s="193">
        <f>IF(ISNA(VLOOKUP(B41,'Données projet'!$A$140:$I$167,3,0)),0,VLOOKUP(B41,'Données projet'!$A$140:$I$167,3,0))</f>
        <v>0</v>
      </c>
      <c r="CF41" s="193">
        <f>IF(ISNA(VLOOKUP(B41,'Données projet'!$A$140:$I$167,4,0)),0,VLOOKUP(B41,'Données projet'!$A$140:$I$167,4,0))</f>
        <v>0</v>
      </c>
      <c r="CG41" s="194">
        <f>IF(ISNA(VLOOKUP(B41,'Données projet'!$A$140:$I$167,5,0)),0%,VLOOKUP(B41,'Données projet'!$A$140:$I$167,5,0)*VLOOKUP('Données projet'!$B$15,Paramètres!$A$1:$J$25,7,0))</f>
        <v>0</v>
      </c>
      <c r="CH41" s="194">
        <f>IF(ISNA(VLOOKUP(B41,'Données projet'!$A$140:$I$167,6,0)),0%,VLOOKUP(B41,'Données projet'!$A$140:$I$167,6,0)*VLOOKUP('Données projet'!$B$15,Paramètres!$A$1:$J$25,7,0))</f>
        <v>0</v>
      </c>
      <c r="CI41" s="194">
        <f>IF(ISNA(VLOOKUP(B41,'Données projet'!$A$140:$I$167,7,0)),0%,VLOOKUP(B41,'Données projet'!$A$140:$I$167,7,0))</f>
        <v>0</v>
      </c>
      <c r="CJ41" s="196">
        <f>EXP(-LN(2)/35)*CJ40+(1-EXP(-LN(2)/35))/(LN(2)/35)*CF41*CG41*VLOOKUP('Données projet'!$B$11,Paramètres!$A$1:$J$25,3,0)*0.475*44/12</f>
        <v>0</v>
      </c>
      <c r="CK41" s="196">
        <f>EXP(-LN(2)/5)*CK40+(1-EXP(-LN(2)/5))/(LN(2)/5)*Calculateur!CF41*Calculateur!CH41*VLOOKUP('Données projet'!$B$11,Paramètres!$A$1:$J$25,3,0)*0.475*44/12</f>
        <v>0</v>
      </c>
      <c r="CL41" s="196">
        <f>EXP(-LN(2)/2)*CL40+(1-EXP(-LN(2)/2))/(LN(2)/2)*CF41*CI41*VLOOKUP('Données projet'!$B$11,Paramètres!$A$1:$J$25,3,0)*0.475*44/12</f>
        <v>0</v>
      </c>
      <c r="CM41" s="197">
        <f t="shared" si="9"/>
        <v>0</v>
      </c>
      <c r="CN41" s="50">
        <f>IF(CN40+1&lt;='Données projet'!$E$16,CN40+1,1)</f>
        <v>1</v>
      </c>
      <c r="CO41" s="45" t="e">
        <f>VLOOKUP(CN41,'Données projet'!$A$173:$I$193,2,0)</f>
        <v>#N/A</v>
      </c>
      <c r="CP41" s="45" t="e">
        <f>VLOOKUP(CN41,'Données projet'!$A$173:$I$193,9,0)</f>
        <v>#N/A</v>
      </c>
      <c r="CQ41" s="45">
        <f t="array" ref="CQ41">INDEX(CP:CP,MIN(IF(ISNUMBER(CP41:CP237),ROW(CP41:CP237),"")))</f>
        <v>0</v>
      </c>
      <c r="CR41" s="45">
        <f>IF(CN41&lt;'Données projet'!$A$174,$CO$205^B41,IF(CN41='Données projet'!$A$174,'Données projet'!$B$174,CR40+CQ41-CX40))</f>
        <v>0</v>
      </c>
      <c r="CS41" s="50" t="e">
        <f>CR41*VLOOKUP('Données projet'!$B$15,Paramètres!$A$1:$J$25,3,0)*VLOOKUP('Données projet'!$B$15,Paramètres!$A$1:$J$25,5,0)</f>
        <v>#N/A</v>
      </c>
      <c r="CT41" s="46" t="e">
        <f t="shared" si="18"/>
        <v>#N/A</v>
      </c>
      <c r="CU41" s="52" t="e">
        <f t="shared" si="10"/>
        <v>#N/A</v>
      </c>
      <c r="CV41" s="149" t="e">
        <f ca="1">AVERAGE(OFFSET($CU$3,'Données projet'!$C$7,0,30,1))</f>
        <v>#N/A</v>
      </c>
      <c r="CW41" s="48">
        <f>IF(ISNA(VLOOKUP(CN41,'Données projet'!$A$173:$I$193,3,0)),0,VLOOKUP(CN41,'Données projet'!$A$173:$I$193,3,0))</f>
        <v>0</v>
      </c>
      <c r="CX41" s="48">
        <f>IF(ISNA(VLOOKUP(CN41,'Données projet'!$A$173:$I$193,4,0)),0,VLOOKUP(CN41,'Données projet'!$A$173:$I$193,4,0))</f>
        <v>0</v>
      </c>
      <c r="CY41" s="49">
        <f>IF(ISNA(VLOOKUP(CN41,'Données projet'!$A$173:$I$193,5,0)),0%,VLOOKUP(CN41,'Données projet'!$A$173:$I$193,5,0)*VLOOKUP('Données projet'!$B$15,Paramètres!$A$1:$J$25,7,0))</f>
        <v>0</v>
      </c>
      <c r="CZ41" s="49">
        <f>IF(ISNA(VLOOKUP(CN41,'Données projet'!$A$173:$I$193,6,0)),0%,VLOOKUP(CN41,'Données projet'!$A$173:$I$193,6,0)*VLOOKUP('Données projet'!$B$15,Paramètres!$A$1:$J$25,7,0))</f>
        <v>0</v>
      </c>
      <c r="DA41" s="49">
        <f>IF(ISNA(VLOOKUP(CN41,'Données projet'!$A$173:$I$193,7,0)),0%,VLOOKUP(CN41,'Données projet'!$A$173:$I$193,7,0))</f>
        <v>0</v>
      </c>
      <c r="DB41" s="53" t="e">
        <f>EXP(-LN(2)/35)*DB40+(1-EXP(-LN(2)/35))/(LN(2)/35)*CX41*CY41*VLOOKUP('Données projet'!$B$15,Paramètres!$A$1:$J$25,3,0)*0.475*44/12</f>
        <v>#N/A</v>
      </c>
      <c r="DC41" s="53" t="e">
        <f>EXP(-LN(2)/5)*DC40+(1-EXP(-LN(2)/5))/(LN(2)/5)*Calculateur!CX41*Calculateur!CZ41*VLOOKUP('Données projet'!$B$15,Paramètres!$A$1:$J$25,3,0)*0.475*44/12</f>
        <v>#N/A</v>
      </c>
      <c r="DD41" s="53" t="e">
        <f>EXP(-LN(2)/2)*DD40+(1-EXP(-LN(2)/2))/(LN(2)/2)*CX41*DA41*VLOOKUP('Données projet'!$B$15,Paramètres!$A$1:$J$25,3,0)*0.475*44/12</f>
        <v>#N/A</v>
      </c>
      <c r="DE41" s="54" t="e">
        <f t="shared" si="11"/>
        <v>#N/A</v>
      </c>
    </row>
    <row r="42" spans="1:109" s="40" customFormat="1" x14ac:dyDescent="0.25">
      <c r="A42" s="208">
        <f t="shared" si="12"/>
        <v>39</v>
      </c>
      <c r="B42" s="200">
        <f>IF(B41+1&lt;='Données projet'!$E$11,B41+1,1)</f>
        <v>14</v>
      </c>
      <c r="C42" s="182" t="e">
        <f>VLOOKUP(B42,'Données projet'!$A$36:$I$56,2,0)</f>
        <v>#N/A</v>
      </c>
      <c r="D42" s="182" t="e">
        <f>VLOOKUP(B42,'Données projet'!$A$36:$I$56,9,0)</f>
        <v>#N/A</v>
      </c>
      <c r="E42" s="182">
        <f t="array" ref="E42">INDEX(D:D,MIN(IF(ISNUMBER(D42:D238),ROW(D42:D238),"")))</f>
        <v>15.77</v>
      </c>
      <c r="F42" s="186">
        <f>IF(B42&lt;'Données projet'!$A$37,$C$205^B42,IF(B42='Données projet'!$A$37,'Données projet'!$B$37,F41+E42-L41))</f>
        <v>207.43000000000004</v>
      </c>
      <c r="G42" s="186">
        <f>F42*VLOOKUP('Données projet'!$B$11,Paramètres!$A$1:$J$25,3,0)*VLOOKUP('Données projet'!$B$11,Paramètres!$A$1:$J$25,5,0)</f>
        <v>152.08767600000002</v>
      </c>
      <c r="H42" s="186">
        <f t="shared" si="13"/>
        <v>39.052635160572962</v>
      </c>
      <c r="I42" s="187">
        <f t="shared" si="19"/>
        <v>332.90270860466461</v>
      </c>
      <c r="J42" s="188">
        <f ca="1">AVERAGE(OFFSET($I$3,'Données projet'!$C$7,0,30,1))</f>
        <v>281.50422421872497</v>
      </c>
      <c r="K42" s="193">
        <f>IF(ISNA(VLOOKUP(B42,'Données projet'!$A$36:$I$56,3,0)),0,VLOOKUP(B42,'Données projet'!$A$36:$I$56,3,0))</f>
        <v>0</v>
      </c>
      <c r="L42" s="193">
        <f>IF(ISNA(VLOOKUP(B42,'Données projet'!$A$36:$I$56,4,0)),0,VLOOKUP(B42,'Données projet'!$A$36:$I$56,4,0))</f>
        <v>0</v>
      </c>
      <c r="M42" s="194">
        <f>IF(ISNA(VLOOKUP(B42,'Données projet'!$A$36:$I$56,5,0)),0%,VLOOKUP(B42,'Données projet'!$A$36:$I$56,5,0)*VLOOKUP('Données projet'!$B$11,Paramètres!$A$1:$J$25,7,0))</f>
        <v>0</v>
      </c>
      <c r="N42" s="194">
        <f>IF(ISNA(VLOOKUP(B42,'Données projet'!$A$36:$I$56,6,0)),0%,VLOOKUP(B42,'Données projet'!$A$36:$I$56,6,0)*VLOOKUP('Données projet'!$B$11,Paramètres!$A$1:$J$25,7,0))</f>
        <v>0</v>
      </c>
      <c r="O42" s="194">
        <f>IF(ISNA(VLOOKUP(B42,'Données projet'!$A$36:$I$56,7,0)),0%,VLOOKUP(B42,'Données projet'!$A$36:$I$56,7,0))</f>
        <v>0</v>
      </c>
      <c r="P42" s="196">
        <f>EXP(-LN(2)/35)*P41+(1-EXP(-LN(2)/35))/(LN(2)/35)*L42*M42*VLOOKUP('Données projet'!$B$11,Paramètres!$A$1:$J$25,3,0)*0.475*44/12</f>
        <v>0</v>
      </c>
      <c r="Q42" s="196">
        <f>EXP(-LN(2)/5)*Q41+(1-EXP(-LN(2)/5))/(LN(2)/5)*Calculateur!L42*Calculateur!N42*VLOOKUP('Données projet'!$B$11,Paramètres!$A$1:$J$25,3,0)*0.475*44/12</f>
        <v>0</v>
      </c>
      <c r="R42" s="196">
        <f>EXP(-LN(2)/2)*R41+(1-EXP(-LN(2)/2))/(LN(2)/2)*L42*O42*VLOOKUP('Données projet'!$B$11,Paramètres!$A$1:$J$25,3,0)*0.475*44/12</f>
        <v>0</v>
      </c>
      <c r="S42" s="197">
        <f t="shared" si="1"/>
        <v>0</v>
      </c>
      <c r="T42" s="50">
        <f>IF(T41+1&lt;='Données projet'!$E$12,T41+1,1)</f>
        <v>39</v>
      </c>
      <c r="U42" s="45" t="e">
        <f>VLOOKUP(T42,'Données projet'!$A$62:$I$82,2,0)</f>
        <v>#N/A</v>
      </c>
      <c r="V42" s="45" t="e">
        <f>VLOOKUP(T42,'Données projet'!$A$62:$I$82,9,0)</f>
        <v>#N/A</v>
      </c>
      <c r="W42" s="45">
        <f t="array" ref="W42">INDEX(V:V,MIN(IF(ISNUMBER(V42:V238),ROW(V42:V238),"")))</f>
        <v>10.318571428571431</v>
      </c>
      <c r="X42" s="46">
        <f>IF(T42&lt;'Données projet'!$A$63,$U$205^T42,IF(T42='Données projet'!$A$63,'Données projet'!$B$63,X41+W42-AD41))</f>
        <v>265.36142857142852</v>
      </c>
      <c r="Y42" s="46">
        <f>X42*VLOOKUP('Données projet'!$B$11,Paramètres!$A$1:$J$25,3,0)*VLOOKUP('Données projet'!$B$11,Paramètres!$A$1:$J$25,5,0)</f>
        <v>194.56299942857137</v>
      </c>
      <c r="Z42" s="46">
        <f t="shared" si="14"/>
        <v>48.547369643490541</v>
      </c>
      <c r="AA42" s="52">
        <f t="shared" si="2"/>
        <v>423.41722613384121</v>
      </c>
      <c r="AB42" s="149">
        <f ca="1">AVERAGE(OFFSET($AA$3,'Données projet'!$C$7,0,30,1))</f>
        <v>367.84920904283939</v>
      </c>
      <c r="AC42" s="48">
        <f>IF(ISNA(VLOOKUP(T42,'Données projet'!$A$62:$I$82,3,0)),0,VLOOKUP(T42,'Données projet'!$A$62:$I$82,3,0))</f>
        <v>0</v>
      </c>
      <c r="AD42" s="48">
        <f>IF(ISNA(VLOOKUP(T42,'Données projet'!$A$62:$I$82,4,0)),0,VLOOKUP(T42,'Données projet'!$A$62:$I$82,4,0))</f>
        <v>0</v>
      </c>
      <c r="AE42" s="49">
        <f>IF(ISNA(VLOOKUP(T42,'Données projet'!$A$62:$I$82,5,0)),0%,VLOOKUP(T42,'Données projet'!$A$62:$I$82,5,0)*VLOOKUP('Données projet'!$B$11,Paramètres!$A$1:$J$25,7,0))</f>
        <v>0</v>
      </c>
      <c r="AF42" s="49">
        <f>IF(ISNA(VLOOKUP(T42,'Données projet'!$A$62:$I$82,6,0)),0%,VLOOKUP(T42,'Données projet'!$A$62:$I$82,6,0)*VLOOKUP('Données projet'!$B$11,Paramètres!$A$1:$J$25,7,0))</f>
        <v>0</v>
      </c>
      <c r="AG42" s="49">
        <f>IF(ISNA(VLOOKUP(T42,'Données projet'!$A$62:$I$82,7,0)),0%,VLOOKUP(T42,'Données projet'!$A$62:$I$82,7,0))</f>
        <v>0</v>
      </c>
      <c r="AH42" s="53">
        <f>EXP(-LN(2)/35)*AH41+(1-EXP(-LN(2)/35))/(LN(2)/35)*AD42*AE42*VLOOKUP('Données projet'!$B$11,Paramètres!$A$1:$J$25,3,0)*0.475*44/12</f>
        <v>0</v>
      </c>
      <c r="AI42" s="53">
        <f>EXP(-LN(2)/5)*AI41+(1-EXP(-LN(2)/5))/(LN(2)/5)*Calculateur!AD42*Calculateur!AF42*VLOOKUP('Données projet'!$B$11,Paramètres!$A$1:$J$25,3,0)*0.475*44/12</f>
        <v>0</v>
      </c>
      <c r="AJ42" s="53">
        <f>EXP(-LN(2)/2)*AJ41+(1-EXP(-LN(2)/2))/(LN(2)/2)*AD42*AG42*VLOOKUP('Données projet'!$B$11,Paramètres!$A$1:$J$25,3,0)*0.475*44/12</f>
        <v>0</v>
      </c>
      <c r="AK42" s="53">
        <f t="shared" si="3"/>
        <v>0</v>
      </c>
      <c r="AL42" s="203">
        <f>IF(AL41+1&lt;='Données projet'!$E$13,AL41+1,1)</f>
        <v>1</v>
      </c>
      <c r="AM42" s="182" t="e">
        <f>VLOOKUP(B42,'Données projet'!$A$88:$I$108,2,0)</f>
        <v>#N/A</v>
      </c>
      <c r="AN42" s="182" t="e">
        <f>VLOOKUP(B42,'Données projet'!$A$88:$I$108,9,0)</f>
        <v>#N/A</v>
      </c>
      <c r="AO42" s="182">
        <f t="array" ref="AO42">INDEX(AN:AN,MIN(IF(ISNUMBER(AN42:AN238),ROW(AN42:AN238),"")))</f>
        <v>0</v>
      </c>
      <c r="AP42" s="182">
        <f>IF(B42&lt;'Données projet'!$A$89,$AM$205^B42,IF(B42='Données projet'!$A$89,'Données projet'!$B$89,AP41+AO42-AV41))</f>
        <v>0</v>
      </c>
      <c r="AQ42" s="186" t="e">
        <f>AP42*VLOOKUP('Données projet'!$B$13,Paramètres!$A$1:$J$25,3,0)*VLOOKUP('Données projet'!$B$13,Paramètres!$A$1:$J$25,5,0)</f>
        <v>#N/A</v>
      </c>
      <c r="AR42" s="186" t="e">
        <f t="shared" si="15"/>
        <v>#N/A</v>
      </c>
      <c r="AS42" s="187" t="e">
        <f t="shared" si="4"/>
        <v>#N/A</v>
      </c>
      <c r="AT42" s="185" t="e">
        <f ca="1">AVERAGE(OFFSET($AS$3,'Données projet'!$C$7,0,30,1))</f>
        <v>#N/A</v>
      </c>
      <c r="AU42" s="193">
        <f>IF(ISNA(VLOOKUP(B42,'Données projet'!$A$88:$I$108,3,0)),0,VLOOKUP(B42,'Données projet'!$A$88:$I$108,3,0))</f>
        <v>0</v>
      </c>
      <c r="AV42" s="193">
        <f>IF(ISNA(VLOOKUP(B42,'Données projet'!$A$88:$I$108,4,0)),0,VLOOKUP(B42,'Données projet'!$A$88:$I$108,4,0))</f>
        <v>0</v>
      </c>
      <c r="AW42" s="194">
        <f>IF(ISNA(VLOOKUP(B42,'Données projet'!$A$88:$I$108,5,0)),0%,VLOOKUP(B42,'Données projet'!$A$88:$I$108,5,0)*VLOOKUP('Données projet'!$B$13,Paramètres!$A$1:$J$25,7,0))</f>
        <v>0</v>
      </c>
      <c r="AX42" s="194">
        <f>IF(ISNA(VLOOKUP(B42,'Données projet'!$A$88:$I$108,6,0)),0%,VLOOKUP(B42,'Données projet'!$A$88:$I$108,6,0)*VLOOKUP('Données projet'!$B$13,Paramètres!$A$1:$J$25,7,0))</f>
        <v>0</v>
      </c>
      <c r="AY42" s="194">
        <f>IF(ISNA(VLOOKUP(B42,'Données projet'!$A$88:$I$108,7,0)),0%,VLOOKUP(B42,'Données projet'!$A$88:$I$108,7,0))</f>
        <v>0</v>
      </c>
      <c r="AZ42" s="196">
        <f>EXP(-LN(2)/35)*AZ41+(1-EXP(-LN(2)/35))/(LN(2)/35)*AV42*AW42*VLOOKUP('Données projet'!$B$11,Paramètres!$A$1:$J$25,3,0)*0.475*44/12</f>
        <v>0</v>
      </c>
      <c r="BA42" s="196">
        <f>EXP(-LN(2)/5)*BA41+(1-EXP(-LN(2)/5))/(LN(2)/5)*Calculateur!AV42*Calculateur!AX42*VLOOKUP('Données projet'!$B$11,Paramètres!$A$1:$J$25,3,0)*0.475*44/12</f>
        <v>0</v>
      </c>
      <c r="BB42" s="196">
        <f>EXP(-LN(2)/2)*BB41+(1-EXP(-LN(2)/2))/(LN(2)/2)*AV42*AY42*VLOOKUP('Données projet'!$B$11,Paramètres!$A$1:$J$25,3,0)*0.475*44/12</f>
        <v>0</v>
      </c>
      <c r="BC42" s="197">
        <f t="shared" si="5"/>
        <v>0</v>
      </c>
      <c r="BD42" s="50">
        <f>IF(BD41+1&lt;='Données projet'!$E$16,BD41+1,1)</f>
        <v>1</v>
      </c>
      <c r="BE42" s="45" t="e">
        <f>VLOOKUP(BD42,'Données projet'!$A$114:$I$134,2,0)</f>
        <v>#N/A</v>
      </c>
      <c r="BF42" s="45" t="e">
        <f>VLOOKUP(BD42,'Données projet'!$A$114:$I$134,9,0)</f>
        <v>#N/A</v>
      </c>
      <c r="BG42" s="45">
        <f t="array" ref="BG42">INDEX(BF:BF,MIN(IF(ISNUMBER(BF42:BF238),ROW(BF42:BF238),"")))</f>
        <v>0</v>
      </c>
      <c r="BH42" s="45">
        <f>IF(BD42&lt;'Données projet'!$A$115,$BE$205^BD42,IF(BD42='Données projet'!$A$115,'Données projet'!$B$115,BH41+BG42-BN41))</f>
        <v>0</v>
      </c>
      <c r="BI42" s="50" t="e">
        <f>BH42*VLOOKUP('Données projet'!$B$13,Paramètres!$A$1:$J$25,3,0)*VLOOKUP('Données projet'!$B$13,Paramètres!$A$1:$J$25,5,0)</f>
        <v>#N/A</v>
      </c>
      <c r="BJ42" s="46" t="e">
        <f t="shared" si="16"/>
        <v>#N/A</v>
      </c>
      <c r="BK42" s="52" t="e">
        <f t="shared" si="6"/>
        <v>#N/A</v>
      </c>
      <c r="BL42" s="149" t="e">
        <f ca="1">AVERAGE(OFFSET($BK$3,'Données projet'!$C$7,0,30,1))</f>
        <v>#N/A</v>
      </c>
      <c r="BM42" s="48">
        <f>IF(ISNA(VLOOKUP(BD42,'Données projet'!$A$114:$I$134,3,0)),0,VLOOKUP(BD42,'Données projet'!$A$114:$I$134,3,0))</f>
        <v>0</v>
      </c>
      <c r="BN42" s="48">
        <f>IF(ISNA(VLOOKUP(BD42,'Données projet'!$A$114:$I$134,4,0)),0,VLOOKUP(BD42,'Données projet'!$A$114:$I$134,4,0))</f>
        <v>0</v>
      </c>
      <c r="BO42" s="49">
        <f>IF(ISNA(VLOOKUP(BD42,'Données projet'!$A$114:$I$134,5,0)),0%,VLOOKUP(BD42,'Données projet'!$A$114:$I$134,5,0)*VLOOKUP('Données projet'!$B$13,Paramètres!$A$1:$J$25,7,0))</f>
        <v>0</v>
      </c>
      <c r="BP42" s="49">
        <f>IF(ISNA(VLOOKUP(BD42,'Données projet'!$A$114:$I$134,6,0)),0%,VLOOKUP(BD42,'Données projet'!$A$114:$I$134,6,0)*VLOOKUP('Données projet'!$B$13,Paramètres!$A$1:$J$25,7,0))</f>
        <v>0</v>
      </c>
      <c r="BQ42" s="49">
        <f>IF(ISNA(VLOOKUP(BD42,'Données projet'!$A$114:$I$134,7,0)),0%,VLOOKUP(BD42,'Données projet'!$A$114:$I$134,7,0))</f>
        <v>0</v>
      </c>
      <c r="BR42" s="53" t="e">
        <f>EXP(-LN(2)/35)*BR41+(1-EXP(-LN(2)/35))/(LN(2)/35)*BN42*BO42*VLOOKUP('Données projet'!$B$13,Paramètres!$A$1:$J$25,3,0)*0.475*44/12</f>
        <v>#N/A</v>
      </c>
      <c r="BS42" s="53" t="e">
        <f>EXP(-LN(2)/5)*BS41+(1-EXP(-LN(2)/5))/(LN(2)/5)*Calculateur!BN42*Calculateur!BP42*VLOOKUP('Données projet'!$B$13,Paramètres!$A$1:$J$25,3,0)*0.475*44/12</f>
        <v>#N/A</v>
      </c>
      <c r="BT42" s="53" t="e">
        <f>EXP(-LN(2)/2)*BT41+(1-EXP(-LN(2)/2))/(LN(2)/2)*BN42*BQ42*VLOOKUP('Données projet'!$B$13,Paramètres!$A$1:$J$25,3,0)*0.475*44/12</f>
        <v>#N/A</v>
      </c>
      <c r="BU42" s="54" t="e">
        <f t="shared" si="7"/>
        <v>#N/A</v>
      </c>
      <c r="BV42" s="203">
        <f>IF(BV41+1&lt;='Données projet'!$E$15,BV41+1,1)</f>
        <v>1</v>
      </c>
      <c r="BW42" s="182" t="e">
        <f>VLOOKUP(B42,'Données projet'!$A$140:$I$167,2,0)</f>
        <v>#N/A</v>
      </c>
      <c r="BX42" s="182" t="e">
        <f>VLOOKUP(B42,'Données projet'!$A$140:$I$167,9,0)</f>
        <v>#N/A</v>
      </c>
      <c r="BY42" s="182">
        <f t="array" ref="BY42">INDEX(BX:BX,MIN(IF(ISNUMBER(BX42:BX238),ROW(BX42:BX238),"")))</f>
        <v>0</v>
      </c>
      <c r="BZ42" s="182">
        <f>IF(B42&lt;'Données projet'!$A$141,$BW$205^B42,IF(B42='Données projet'!$A$141,'Données projet'!$B$141,BZ41+BY42-CF41))</f>
        <v>0</v>
      </c>
      <c r="CA42" s="183" t="e">
        <f>BZ42*VLOOKUP('Données projet'!$B$15,Paramètres!$A$1:$J$25,3,0)*VLOOKUP('Données projet'!$B$15,Paramètres!$A$1:$J$25,5,0)</f>
        <v>#N/A</v>
      </c>
      <c r="CB42" s="186" t="e">
        <f t="shared" si="17"/>
        <v>#N/A</v>
      </c>
      <c r="CC42" s="187" t="e">
        <f t="shared" si="8"/>
        <v>#N/A</v>
      </c>
      <c r="CD42" s="185" t="e">
        <f ca="1">AVERAGE(OFFSET($CC$3,'Données projet'!$C$7,0,30,1))</f>
        <v>#N/A</v>
      </c>
      <c r="CE42" s="193">
        <f>IF(ISNA(VLOOKUP(B42,'Données projet'!$A$140:$I$167,3,0)),0,VLOOKUP(B42,'Données projet'!$A$140:$I$167,3,0))</f>
        <v>0</v>
      </c>
      <c r="CF42" s="193">
        <f>IF(ISNA(VLOOKUP(B42,'Données projet'!$A$140:$I$167,4,0)),0,VLOOKUP(B42,'Données projet'!$A$140:$I$167,4,0))</f>
        <v>0</v>
      </c>
      <c r="CG42" s="194">
        <f>IF(ISNA(VLOOKUP(B42,'Données projet'!$A$140:$I$167,5,0)),0%,VLOOKUP(B42,'Données projet'!$A$140:$I$167,5,0)*VLOOKUP('Données projet'!$B$15,Paramètres!$A$1:$J$25,7,0))</f>
        <v>0</v>
      </c>
      <c r="CH42" s="194">
        <f>IF(ISNA(VLOOKUP(B42,'Données projet'!$A$140:$I$167,6,0)),0%,VLOOKUP(B42,'Données projet'!$A$140:$I$167,6,0)*VLOOKUP('Données projet'!$B$15,Paramètres!$A$1:$J$25,7,0))</f>
        <v>0</v>
      </c>
      <c r="CI42" s="194">
        <f>IF(ISNA(VLOOKUP(B42,'Données projet'!$A$140:$I$167,7,0)),0%,VLOOKUP(B42,'Données projet'!$A$140:$I$167,7,0))</f>
        <v>0</v>
      </c>
      <c r="CJ42" s="196">
        <f>EXP(-LN(2)/35)*CJ41+(1-EXP(-LN(2)/35))/(LN(2)/35)*CF42*CG42*VLOOKUP('Données projet'!$B$11,Paramètres!$A$1:$J$25,3,0)*0.475*44/12</f>
        <v>0</v>
      </c>
      <c r="CK42" s="196">
        <f>EXP(-LN(2)/5)*CK41+(1-EXP(-LN(2)/5))/(LN(2)/5)*Calculateur!CF42*Calculateur!CH42*VLOOKUP('Données projet'!$B$11,Paramètres!$A$1:$J$25,3,0)*0.475*44/12</f>
        <v>0</v>
      </c>
      <c r="CL42" s="196">
        <f>EXP(-LN(2)/2)*CL41+(1-EXP(-LN(2)/2))/(LN(2)/2)*CF42*CI42*VLOOKUP('Données projet'!$B$11,Paramètres!$A$1:$J$25,3,0)*0.475*44/12</f>
        <v>0</v>
      </c>
      <c r="CM42" s="197">
        <f t="shared" si="9"/>
        <v>0</v>
      </c>
      <c r="CN42" s="50">
        <f>IF(CN41+1&lt;='Données projet'!$E$16,CN41+1,1)</f>
        <v>1</v>
      </c>
      <c r="CO42" s="45" t="e">
        <f>VLOOKUP(CN42,'Données projet'!$A$173:$I$193,2,0)</f>
        <v>#N/A</v>
      </c>
      <c r="CP42" s="45" t="e">
        <f>VLOOKUP(CN42,'Données projet'!$A$173:$I$193,9,0)</f>
        <v>#N/A</v>
      </c>
      <c r="CQ42" s="45">
        <f t="array" ref="CQ42">INDEX(CP:CP,MIN(IF(ISNUMBER(CP42:CP238),ROW(CP42:CP238),"")))</f>
        <v>0</v>
      </c>
      <c r="CR42" s="45">
        <f>IF(CN42&lt;'Données projet'!$A$174,$CO$205^B42,IF(CN42='Données projet'!$A$174,'Données projet'!$B$174,CR41+CQ42-CX41))</f>
        <v>0</v>
      </c>
      <c r="CS42" s="50" t="e">
        <f>CR42*VLOOKUP('Données projet'!$B$15,Paramètres!$A$1:$J$25,3,0)*VLOOKUP('Données projet'!$B$15,Paramètres!$A$1:$J$25,5,0)</f>
        <v>#N/A</v>
      </c>
      <c r="CT42" s="46" t="e">
        <f t="shared" si="18"/>
        <v>#N/A</v>
      </c>
      <c r="CU42" s="52" t="e">
        <f t="shared" si="10"/>
        <v>#N/A</v>
      </c>
      <c r="CV42" s="149" t="e">
        <f ca="1">AVERAGE(OFFSET($CU$3,'Données projet'!$C$7,0,30,1))</f>
        <v>#N/A</v>
      </c>
      <c r="CW42" s="48">
        <f>IF(ISNA(VLOOKUP(CN42,'Données projet'!$A$173:$I$193,3,0)),0,VLOOKUP(CN42,'Données projet'!$A$173:$I$193,3,0))</f>
        <v>0</v>
      </c>
      <c r="CX42" s="48">
        <f>IF(ISNA(VLOOKUP(CN42,'Données projet'!$A$173:$I$193,4,0)),0,VLOOKUP(CN42,'Données projet'!$A$173:$I$193,4,0))</f>
        <v>0</v>
      </c>
      <c r="CY42" s="49">
        <f>IF(ISNA(VLOOKUP(CN42,'Données projet'!$A$173:$I$193,5,0)),0%,VLOOKUP(CN42,'Données projet'!$A$173:$I$193,5,0)*VLOOKUP('Données projet'!$B$15,Paramètres!$A$1:$J$25,7,0))</f>
        <v>0</v>
      </c>
      <c r="CZ42" s="49">
        <f>IF(ISNA(VLOOKUP(CN42,'Données projet'!$A$173:$I$193,6,0)),0%,VLOOKUP(CN42,'Données projet'!$A$173:$I$193,6,0)*VLOOKUP('Données projet'!$B$15,Paramètres!$A$1:$J$25,7,0))</f>
        <v>0</v>
      </c>
      <c r="DA42" s="49">
        <f>IF(ISNA(VLOOKUP(CN42,'Données projet'!$A$173:$I$193,7,0)),0%,VLOOKUP(CN42,'Données projet'!$A$173:$I$193,7,0))</f>
        <v>0</v>
      </c>
      <c r="DB42" s="53" t="e">
        <f>EXP(-LN(2)/35)*DB41+(1-EXP(-LN(2)/35))/(LN(2)/35)*CX42*CY42*VLOOKUP('Données projet'!$B$15,Paramètres!$A$1:$J$25,3,0)*0.475*44/12</f>
        <v>#N/A</v>
      </c>
      <c r="DC42" s="53" t="e">
        <f>EXP(-LN(2)/5)*DC41+(1-EXP(-LN(2)/5))/(LN(2)/5)*Calculateur!CX42*Calculateur!CZ42*VLOOKUP('Données projet'!$B$15,Paramètres!$A$1:$J$25,3,0)*0.475*44/12</f>
        <v>#N/A</v>
      </c>
      <c r="DD42" s="53" t="e">
        <f>EXP(-LN(2)/2)*DD41+(1-EXP(-LN(2)/2))/(LN(2)/2)*CX42*DA42*VLOOKUP('Données projet'!$B$15,Paramètres!$A$1:$J$25,3,0)*0.475*44/12</f>
        <v>#N/A</v>
      </c>
      <c r="DE42" s="54" t="e">
        <f t="shared" si="11"/>
        <v>#N/A</v>
      </c>
    </row>
    <row r="43" spans="1:109" s="40" customFormat="1" x14ac:dyDescent="0.25">
      <c r="A43" s="208">
        <f t="shared" si="12"/>
        <v>40</v>
      </c>
      <c r="B43" s="200">
        <f>IF(B42+1&lt;='Données projet'!$E$11,B42+1,1)</f>
        <v>15</v>
      </c>
      <c r="C43" s="182">
        <f>VLOOKUP(B43,'Données projet'!$A$36:$I$56,2,0)</f>
        <v>223.2</v>
      </c>
      <c r="D43" s="182">
        <f>VLOOKUP(B43,'Données projet'!$A$36:$I$56,9,0)</f>
        <v>15.77</v>
      </c>
      <c r="E43" s="182">
        <f t="array" ref="E43">INDEX(D:D,MIN(IF(ISNUMBER(D43:D239),ROW(D43:D239),"")))</f>
        <v>15.77</v>
      </c>
      <c r="F43" s="186">
        <f>IF(B43&lt;'Données projet'!$A$37,$C$205^B43,IF(B43='Données projet'!$A$37,'Données projet'!$B$37,F42+E43-L42))</f>
        <v>223.20000000000005</v>
      </c>
      <c r="G43" s="186">
        <f>F43*VLOOKUP('Données projet'!$B$11,Paramètres!$A$1:$J$25,3,0)*VLOOKUP('Données projet'!$B$11,Paramètres!$A$1:$J$25,5,0)</f>
        <v>163.65024000000003</v>
      </c>
      <c r="H43" s="186">
        <f t="shared" si="13"/>
        <v>41.664753212290165</v>
      </c>
      <c r="I43" s="187">
        <f t="shared" si="19"/>
        <v>357.59027984473869</v>
      </c>
      <c r="J43" s="188">
        <f ca="1">AVERAGE(OFFSET($I$3,'Données projet'!$C$7,0,30,1))</f>
        <v>281.50422421872497</v>
      </c>
      <c r="K43" s="193">
        <f>IF(ISNA(VLOOKUP(B43,'Données projet'!$A$36:$I$56,3,0)),0,VLOOKUP(B43,'Données projet'!$A$36:$I$56,3,0))</f>
        <v>0</v>
      </c>
      <c r="L43" s="193">
        <f>IF(ISNA(VLOOKUP(B43,'Données projet'!$A$36:$I$56,4,0)),0,VLOOKUP(B43,'Données projet'!$A$36:$I$56,4,0))</f>
        <v>0</v>
      </c>
      <c r="M43" s="194">
        <f>IF(ISNA(VLOOKUP(B43,'Données projet'!$A$36:$I$56,5,0)),0%,VLOOKUP(B43,'Données projet'!$A$36:$I$56,5,0)*VLOOKUP('Données projet'!$B$11,Paramètres!$A$1:$J$25,7,0))</f>
        <v>0</v>
      </c>
      <c r="N43" s="194">
        <f>IF(ISNA(VLOOKUP(B43,'Données projet'!$A$36:$I$56,6,0)),0%,VLOOKUP(B43,'Données projet'!$A$36:$I$56,6,0)*VLOOKUP('Données projet'!$B$11,Paramètres!$A$1:$J$25,7,0))</f>
        <v>0</v>
      </c>
      <c r="O43" s="194">
        <f>IF(ISNA(VLOOKUP(B43,'Données projet'!$A$36:$I$56,7,0)),0%,VLOOKUP(B43,'Données projet'!$A$36:$I$56,7,0))</f>
        <v>0</v>
      </c>
      <c r="P43" s="196">
        <f>EXP(-LN(2)/35)*P42+(1-EXP(-LN(2)/35))/(LN(2)/35)*L43*M43*VLOOKUP('Données projet'!$B$11,Paramètres!$A$1:$J$25,3,0)*0.475*44/12</f>
        <v>0</v>
      </c>
      <c r="Q43" s="196">
        <f>EXP(-LN(2)/5)*Q42+(1-EXP(-LN(2)/5))/(LN(2)/5)*Calculateur!L43*Calculateur!N43*VLOOKUP('Données projet'!$B$11,Paramètres!$A$1:$J$25,3,0)*0.475*44/12</f>
        <v>0</v>
      </c>
      <c r="R43" s="196">
        <f>EXP(-LN(2)/2)*R42+(1-EXP(-LN(2)/2))/(LN(2)/2)*L43*O43*VLOOKUP('Données projet'!$B$11,Paramètres!$A$1:$J$25,3,0)*0.475*44/12</f>
        <v>0</v>
      </c>
      <c r="S43" s="197">
        <f t="shared" si="1"/>
        <v>0</v>
      </c>
      <c r="T43" s="50">
        <f>IF(T42+1&lt;='Données projet'!$E$12,T42+1,1)</f>
        <v>40</v>
      </c>
      <c r="U43" s="45">
        <f>VLOOKUP(T43,'Données projet'!$A$62:$I$82,2,0)</f>
        <v>275.68</v>
      </c>
      <c r="V43" s="45">
        <f>VLOOKUP(T43,'Données projet'!$A$62:$I$82,9,0)</f>
        <v>10.318571428571431</v>
      </c>
      <c r="W43" s="45">
        <f t="array" ref="W43">INDEX(V:V,MIN(IF(ISNUMBER(V43:V239),ROW(V43:V239),"")))</f>
        <v>10.318571428571431</v>
      </c>
      <c r="X43" s="46">
        <f>IF(T43&lt;'Données projet'!$A$63,$U$205^T43,IF(T43='Données projet'!$A$63,'Données projet'!$B$63,X42+W43-AD42))</f>
        <v>275.67999999999995</v>
      </c>
      <c r="Y43" s="46">
        <f>X43*VLOOKUP('Données projet'!$B$11,Paramètres!$A$1:$J$25,3,0)*VLOOKUP('Données projet'!$B$11,Paramètres!$A$1:$J$25,5,0)</f>
        <v>202.12857599999998</v>
      </c>
      <c r="Z43" s="46">
        <f t="shared" si="14"/>
        <v>50.211675685287027</v>
      </c>
      <c r="AA43" s="52">
        <f t="shared" si="2"/>
        <v>439.4926050185415</v>
      </c>
      <c r="AB43" s="149">
        <f ca="1">AVERAGE(OFFSET($AA$3,'Données projet'!$C$7,0,30,1))</f>
        <v>367.84920904283939</v>
      </c>
      <c r="AC43" s="48">
        <f>IF(ISNA(VLOOKUP(T43,'Données projet'!$A$62:$I$82,3,0)),0,VLOOKUP(T43,'Données projet'!$A$62:$I$82,3,0))</f>
        <v>0</v>
      </c>
      <c r="AD43" s="48">
        <f>IF(ISNA(VLOOKUP(T43,'Données projet'!$A$62:$I$82,4,0)),0,VLOOKUP(T43,'Données projet'!$A$62:$I$82,4,0))</f>
        <v>0</v>
      </c>
      <c r="AE43" s="49">
        <f>IF(ISNA(VLOOKUP(T43,'Données projet'!$A$62:$I$82,5,0)),0%,VLOOKUP(T43,'Données projet'!$A$62:$I$82,5,0)*VLOOKUP('Données projet'!$B$11,Paramètres!$A$1:$J$25,7,0))</f>
        <v>0</v>
      </c>
      <c r="AF43" s="49">
        <f>IF(ISNA(VLOOKUP(T43,'Données projet'!$A$62:$I$82,6,0)),0%,VLOOKUP(T43,'Données projet'!$A$62:$I$82,6,0)*VLOOKUP('Données projet'!$B$11,Paramètres!$A$1:$J$25,7,0))</f>
        <v>0</v>
      </c>
      <c r="AG43" s="49">
        <f>IF(ISNA(VLOOKUP(T43,'Données projet'!$A$62:$I$82,7,0)),0%,VLOOKUP(T43,'Données projet'!$A$62:$I$82,7,0))</f>
        <v>0</v>
      </c>
      <c r="AH43" s="53">
        <f>EXP(-LN(2)/35)*AH42+(1-EXP(-LN(2)/35))/(LN(2)/35)*AD43*AE43*VLOOKUP('Données projet'!$B$11,Paramètres!$A$1:$J$25,3,0)*0.475*44/12</f>
        <v>0</v>
      </c>
      <c r="AI43" s="53">
        <f>EXP(-LN(2)/5)*AI42+(1-EXP(-LN(2)/5))/(LN(2)/5)*Calculateur!AD43*Calculateur!AF43*VLOOKUP('Données projet'!$B$11,Paramètres!$A$1:$J$25,3,0)*0.475*44/12</f>
        <v>0</v>
      </c>
      <c r="AJ43" s="53">
        <f>EXP(-LN(2)/2)*AJ42+(1-EXP(-LN(2)/2))/(LN(2)/2)*AD43*AG43*VLOOKUP('Données projet'!$B$11,Paramètres!$A$1:$J$25,3,0)*0.475*44/12</f>
        <v>0</v>
      </c>
      <c r="AK43" s="53">
        <f t="shared" si="3"/>
        <v>0</v>
      </c>
      <c r="AL43" s="203">
        <f>IF(AL42+1&lt;='Données projet'!$E$13,AL42+1,1)</f>
        <v>1</v>
      </c>
      <c r="AM43" s="182" t="e">
        <f>VLOOKUP(B43,'Données projet'!$A$88:$I$108,2,0)</f>
        <v>#N/A</v>
      </c>
      <c r="AN43" s="182" t="e">
        <f>VLOOKUP(B43,'Données projet'!$A$88:$I$108,9,0)</f>
        <v>#N/A</v>
      </c>
      <c r="AO43" s="182">
        <f t="array" ref="AO43">INDEX(AN:AN,MIN(IF(ISNUMBER(AN43:AN239),ROW(AN43:AN239),"")))</f>
        <v>0</v>
      </c>
      <c r="AP43" s="182">
        <f>IF(B43&lt;'Données projet'!$A$89,$AM$205^B43,IF(B43='Données projet'!$A$89,'Données projet'!$B$89,AP42+AO43-AV42))</f>
        <v>0</v>
      </c>
      <c r="AQ43" s="186" t="e">
        <f>AP43*VLOOKUP('Données projet'!$B$13,Paramètres!$A$1:$J$25,3,0)*VLOOKUP('Données projet'!$B$13,Paramètres!$A$1:$J$25,5,0)</f>
        <v>#N/A</v>
      </c>
      <c r="AR43" s="186" t="e">
        <f t="shared" si="15"/>
        <v>#N/A</v>
      </c>
      <c r="AS43" s="187" t="e">
        <f t="shared" si="4"/>
        <v>#N/A</v>
      </c>
      <c r="AT43" s="185" t="e">
        <f ca="1">AVERAGE(OFFSET($AS$3,'Données projet'!$C$7,0,30,1))</f>
        <v>#N/A</v>
      </c>
      <c r="AU43" s="193">
        <f>IF(ISNA(VLOOKUP(B43,'Données projet'!$A$88:$I$108,3,0)),0,VLOOKUP(B43,'Données projet'!$A$88:$I$108,3,0))</f>
        <v>0</v>
      </c>
      <c r="AV43" s="193">
        <f>IF(ISNA(VLOOKUP(B43,'Données projet'!$A$88:$I$108,4,0)),0,VLOOKUP(B43,'Données projet'!$A$88:$I$108,4,0))</f>
        <v>0</v>
      </c>
      <c r="AW43" s="194">
        <f>IF(ISNA(VLOOKUP(B43,'Données projet'!$A$88:$I$108,5,0)),0%,VLOOKUP(B43,'Données projet'!$A$88:$I$108,5,0)*VLOOKUP('Données projet'!$B$13,Paramètres!$A$1:$J$25,7,0))</f>
        <v>0</v>
      </c>
      <c r="AX43" s="194">
        <f>IF(ISNA(VLOOKUP(B43,'Données projet'!$A$88:$I$108,6,0)),0%,VLOOKUP(B43,'Données projet'!$A$88:$I$108,6,0)*VLOOKUP('Données projet'!$B$13,Paramètres!$A$1:$J$25,7,0))</f>
        <v>0</v>
      </c>
      <c r="AY43" s="194">
        <f>IF(ISNA(VLOOKUP(B43,'Données projet'!$A$88:$I$108,7,0)),0%,VLOOKUP(B43,'Données projet'!$A$88:$I$108,7,0))</f>
        <v>0</v>
      </c>
      <c r="AZ43" s="196">
        <f>EXP(-LN(2)/35)*AZ42+(1-EXP(-LN(2)/35))/(LN(2)/35)*AV43*AW43*VLOOKUP('Données projet'!$B$11,Paramètres!$A$1:$J$25,3,0)*0.475*44/12</f>
        <v>0</v>
      </c>
      <c r="BA43" s="196">
        <f>EXP(-LN(2)/5)*BA42+(1-EXP(-LN(2)/5))/(LN(2)/5)*Calculateur!AV43*Calculateur!AX43*VLOOKUP('Données projet'!$B$11,Paramètres!$A$1:$J$25,3,0)*0.475*44/12</f>
        <v>0</v>
      </c>
      <c r="BB43" s="196">
        <f>EXP(-LN(2)/2)*BB42+(1-EXP(-LN(2)/2))/(LN(2)/2)*AV43*AY43*VLOOKUP('Données projet'!$B$11,Paramètres!$A$1:$J$25,3,0)*0.475*44/12</f>
        <v>0</v>
      </c>
      <c r="BC43" s="197">
        <f t="shared" si="5"/>
        <v>0</v>
      </c>
      <c r="BD43" s="50">
        <f>IF(BD42+1&lt;='Données projet'!$E$16,BD42+1,1)</f>
        <v>1</v>
      </c>
      <c r="BE43" s="45" t="e">
        <f>VLOOKUP(BD43,'Données projet'!$A$114:$I$134,2,0)</f>
        <v>#N/A</v>
      </c>
      <c r="BF43" s="45" t="e">
        <f>VLOOKUP(BD43,'Données projet'!$A$114:$I$134,9,0)</f>
        <v>#N/A</v>
      </c>
      <c r="BG43" s="45">
        <f t="array" ref="BG43">INDEX(BF:BF,MIN(IF(ISNUMBER(BF43:BF239),ROW(BF43:BF239),"")))</f>
        <v>0</v>
      </c>
      <c r="BH43" s="45">
        <f>IF(BD43&lt;'Données projet'!$A$115,$BE$205^BD43,IF(BD43='Données projet'!$A$115,'Données projet'!$B$115,BH42+BG43-BN42))</f>
        <v>0</v>
      </c>
      <c r="BI43" s="50" t="e">
        <f>BH43*VLOOKUP('Données projet'!$B$13,Paramètres!$A$1:$J$25,3,0)*VLOOKUP('Données projet'!$B$13,Paramètres!$A$1:$J$25,5,0)</f>
        <v>#N/A</v>
      </c>
      <c r="BJ43" s="46" t="e">
        <f t="shared" si="16"/>
        <v>#N/A</v>
      </c>
      <c r="BK43" s="52" t="e">
        <f t="shared" si="6"/>
        <v>#N/A</v>
      </c>
      <c r="BL43" s="149" t="e">
        <f ca="1">AVERAGE(OFFSET($BK$3,'Données projet'!$C$7,0,30,1))</f>
        <v>#N/A</v>
      </c>
      <c r="BM43" s="48">
        <f>IF(ISNA(VLOOKUP(BD43,'Données projet'!$A$114:$I$134,3,0)),0,VLOOKUP(BD43,'Données projet'!$A$114:$I$134,3,0))</f>
        <v>0</v>
      </c>
      <c r="BN43" s="48">
        <f>IF(ISNA(VLOOKUP(BD43,'Données projet'!$A$114:$I$134,4,0)),0,VLOOKUP(BD43,'Données projet'!$A$114:$I$134,4,0))</f>
        <v>0</v>
      </c>
      <c r="BO43" s="49">
        <f>IF(ISNA(VLOOKUP(BD43,'Données projet'!$A$114:$I$134,5,0)),0%,VLOOKUP(BD43,'Données projet'!$A$114:$I$134,5,0)*VLOOKUP('Données projet'!$B$13,Paramètres!$A$1:$J$25,7,0))</f>
        <v>0</v>
      </c>
      <c r="BP43" s="49">
        <f>IF(ISNA(VLOOKUP(BD43,'Données projet'!$A$114:$I$134,6,0)),0%,VLOOKUP(BD43,'Données projet'!$A$114:$I$134,6,0)*VLOOKUP('Données projet'!$B$13,Paramètres!$A$1:$J$25,7,0))</f>
        <v>0</v>
      </c>
      <c r="BQ43" s="49">
        <f>IF(ISNA(VLOOKUP(BD43,'Données projet'!$A$114:$I$134,7,0)),0%,VLOOKUP(BD43,'Données projet'!$A$114:$I$134,7,0))</f>
        <v>0</v>
      </c>
      <c r="BR43" s="53" t="e">
        <f>EXP(-LN(2)/35)*BR42+(1-EXP(-LN(2)/35))/(LN(2)/35)*BN43*BO43*VLOOKUP('Données projet'!$B$13,Paramètres!$A$1:$J$25,3,0)*0.475*44/12</f>
        <v>#N/A</v>
      </c>
      <c r="BS43" s="53" t="e">
        <f>EXP(-LN(2)/5)*BS42+(1-EXP(-LN(2)/5))/(LN(2)/5)*Calculateur!BN43*Calculateur!BP43*VLOOKUP('Données projet'!$B$13,Paramètres!$A$1:$J$25,3,0)*0.475*44/12</f>
        <v>#N/A</v>
      </c>
      <c r="BT43" s="53" t="e">
        <f>EXP(-LN(2)/2)*BT42+(1-EXP(-LN(2)/2))/(LN(2)/2)*BN43*BQ43*VLOOKUP('Données projet'!$B$13,Paramètres!$A$1:$J$25,3,0)*0.475*44/12</f>
        <v>#N/A</v>
      </c>
      <c r="BU43" s="54" t="e">
        <f t="shared" si="7"/>
        <v>#N/A</v>
      </c>
      <c r="BV43" s="203">
        <f>IF(BV42+1&lt;='Données projet'!$E$15,BV42+1,1)</f>
        <v>1</v>
      </c>
      <c r="BW43" s="182" t="e">
        <f>VLOOKUP(B43,'Données projet'!$A$140:$I$167,2,0)</f>
        <v>#N/A</v>
      </c>
      <c r="BX43" s="182" t="e">
        <f>VLOOKUP(B43,'Données projet'!$A$140:$I$167,9,0)</f>
        <v>#N/A</v>
      </c>
      <c r="BY43" s="182">
        <f t="array" ref="BY43">INDEX(BX:BX,MIN(IF(ISNUMBER(BX43:BX239),ROW(BX43:BX239),"")))</f>
        <v>0</v>
      </c>
      <c r="BZ43" s="182">
        <f>IF(B43&lt;'Données projet'!$A$141,$BW$205^B43,IF(B43='Données projet'!$A$141,'Données projet'!$B$141,BZ42+BY43-CF42))</f>
        <v>0</v>
      </c>
      <c r="CA43" s="183" t="e">
        <f>BZ43*VLOOKUP('Données projet'!$B$15,Paramètres!$A$1:$J$25,3,0)*VLOOKUP('Données projet'!$B$15,Paramètres!$A$1:$J$25,5,0)</f>
        <v>#N/A</v>
      </c>
      <c r="CB43" s="186" t="e">
        <f t="shared" si="17"/>
        <v>#N/A</v>
      </c>
      <c r="CC43" s="187" t="e">
        <f t="shared" si="8"/>
        <v>#N/A</v>
      </c>
      <c r="CD43" s="185" t="e">
        <f ca="1">AVERAGE(OFFSET($CC$3,'Données projet'!$C$7,0,30,1))</f>
        <v>#N/A</v>
      </c>
      <c r="CE43" s="193">
        <f>IF(ISNA(VLOOKUP(B43,'Données projet'!$A$140:$I$167,3,0)),0,VLOOKUP(B43,'Données projet'!$A$140:$I$167,3,0))</f>
        <v>0</v>
      </c>
      <c r="CF43" s="193">
        <f>IF(ISNA(VLOOKUP(B43,'Données projet'!$A$140:$I$167,4,0)),0,VLOOKUP(B43,'Données projet'!$A$140:$I$167,4,0))</f>
        <v>0</v>
      </c>
      <c r="CG43" s="194">
        <f>IF(ISNA(VLOOKUP(B43,'Données projet'!$A$140:$I$167,5,0)),0%,VLOOKUP(B43,'Données projet'!$A$140:$I$167,5,0)*VLOOKUP('Données projet'!$B$15,Paramètres!$A$1:$J$25,7,0))</f>
        <v>0</v>
      </c>
      <c r="CH43" s="194">
        <f>IF(ISNA(VLOOKUP(B43,'Données projet'!$A$140:$I$167,6,0)),0%,VLOOKUP(B43,'Données projet'!$A$140:$I$167,6,0)*VLOOKUP('Données projet'!$B$15,Paramètres!$A$1:$J$25,7,0))</f>
        <v>0</v>
      </c>
      <c r="CI43" s="194">
        <f>IF(ISNA(VLOOKUP(B43,'Données projet'!$A$140:$I$167,7,0)),0%,VLOOKUP(B43,'Données projet'!$A$140:$I$167,7,0))</f>
        <v>0</v>
      </c>
      <c r="CJ43" s="196">
        <f>EXP(-LN(2)/35)*CJ42+(1-EXP(-LN(2)/35))/(LN(2)/35)*CF43*CG43*VLOOKUP('Données projet'!$B$11,Paramètres!$A$1:$J$25,3,0)*0.475*44/12</f>
        <v>0</v>
      </c>
      <c r="CK43" s="196">
        <f>EXP(-LN(2)/5)*CK42+(1-EXP(-LN(2)/5))/(LN(2)/5)*Calculateur!CF43*Calculateur!CH43*VLOOKUP('Données projet'!$B$11,Paramètres!$A$1:$J$25,3,0)*0.475*44/12</f>
        <v>0</v>
      </c>
      <c r="CL43" s="196">
        <f>EXP(-LN(2)/2)*CL42+(1-EXP(-LN(2)/2))/(LN(2)/2)*CF43*CI43*VLOOKUP('Données projet'!$B$11,Paramètres!$A$1:$J$25,3,0)*0.475*44/12</f>
        <v>0</v>
      </c>
      <c r="CM43" s="197">
        <f t="shared" si="9"/>
        <v>0</v>
      </c>
      <c r="CN43" s="50">
        <f>IF(CN42+1&lt;='Données projet'!$E$16,CN42+1,1)</f>
        <v>1</v>
      </c>
      <c r="CO43" s="45" t="e">
        <f>VLOOKUP(CN43,'Données projet'!$A$173:$I$193,2,0)</f>
        <v>#N/A</v>
      </c>
      <c r="CP43" s="45" t="e">
        <f>VLOOKUP(CN43,'Données projet'!$A$173:$I$193,9,0)</f>
        <v>#N/A</v>
      </c>
      <c r="CQ43" s="45">
        <f t="array" ref="CQ43">INDEX(CP:CP,MIN(IF(ISNUMBER(CP43:CP239),ROW(CP43:CP239),"")))</f>
        <v>0</v>
      </c>
      <c r="CR43" s="45">
        <f>IF(CN43&lt;'Données projet'!$A$174,$CO$205^B43,IF(CN43='Données projet'!$A$174,'Données projet'!$B$174,CR42+CQ43-CX42))</f>
        <v>0</v>
      </c>
      <c r="CS43" s="50" t="e">
        <f>CR43*VLOOKUP('Données projet'!$B$15,Paramètres!$A$1:$J$25,3,0)*VLOOKUP('Données projet'!$B$15,Paramètres!$A$1:$J$25,5,0)</f>
        <v>#N/A</v>
      </c>
      <c r="CT43" s="46" t="e">
        <f t="shared" si="18"/>
        <v>#N/A</v>
      </c>
      <c r="CU43" s="52" t="e">
        <f t="shared" si="10"/>
        <v>#N/A</v>
      </c>
      <c r="CV43" s="149" t="e">
        <f ca="1">AVERAGE(OFFSET($CU$3,'Données projet'!$C$7,0,30,1))</f>
        <v>#N/A</v>
      </c>
      <c r="CW43" s="48">
        <f>IF(ISNA(VLOOKUP(CN43,'Données projet'!$A$173:$I$193,3,0)),0,VLOOKUP(CN43,'Données projet'!$A$173:$I$193,3,0))</f>
        <v>0</v>
      </c>
      <c r="CX43" s="48">
        <f>IF(ISNA(VLOOKUP(CN43,'Données projet'!$A$173:$I$193,4,0)),0,VLOOKUP(CN43,'Données projet'!$A$173:$I$193,4,0))</f>
        <v>0</v>
      </c>
      <c r="CY43" s="49">
        <f>IF(ISNA(VLOOKUP(CN43,'Données projet'!$A$173:$I$193,5,0)),0%,VLOOKUP(CN43,'Données projet'!$A$173:$I$193,5,0)*VLOOKUP('Données projet'!$B$15,Paramètres!$A$1:$J$25,7,0))</f>
        <v>0</v>
      </c>
      <c r="CZ43" s="49">
        <f>IF(ISNA(VLOOKUP(CN43,'Données projet'!$A$173:$I$193,6,0)),0%,VLOOKUP(CN43,'Données projet'!$A$173:$I$193,6,0)*VLOOKUP('Données projet'!$B$15,Paramètres!$A$1:$J$25,7,0))</f>
        <v>0</v>
      </c>
      <c r="DA43" s="49">
        <f>IF(ISNA(VLOOKUP(CN43,'Données projet'!$A$173:$I$193,7,0)),0%,VLOOKUP(CN43,'Données projet'!$A$173:$I$193,7,0))</f>
        <v>0</v>
      </c>
      <c r="DB43" s="53" t="e">
        <f>EXP(-LN(2)/35)*DB42+(1-EXP(-LN(2)/35))/(LN(2)/35)*CX43*CY43*VLOOKUP('Données projet'!$B$15,Paramètres!$A$1:$J$25,3,0)*0.475*44/12</f>
        <v>#N/A</v>
      </c>
      <c r="DC43" s="53" t="e">
        <f>EXP(-LN(2)/5)*DC42+(1-EXP(-LN(2)/5))/(LN(2)/5)*Calculateur!CX43*Calculateur!CZ43*VLOOKUP('Données projet'!$B$15,Paramètres!$A$1:$J$25,3,0)*0.475*44/12</f>
        <v>#N/A</v>
      </c>
      <c r="DD43" s="53" t="e">
        <f>EXP(-LN(2)/2)*DD42+(1-EXP(-LN(2)/2))/(LN(2)/2)*CX43*DA43*VLOOKUP('Données projet'!$B$15,Paramètres!$A$1:$J$25,3,0)*0.475*44/12</f>
        <v>#N/A</v>
      </c>
      <c r="DE43" s="54" t="e">
        <f t="shared" si="11"/>
        <v>#N/A</v>
      </c>
    </row>
    <row r="44" spans="1:109" s="40" customFormat="1" x14ac:dyDescent="0.25">
      <c r="A44" s="208">
        <f t="shared" si="12"/>
        <v>41</v>
      </c>
      <c r="B44" s="200">
        <f>IF(B43+1&lt;='Données projet'!$E$11,B43+1,1)</f>
        <v>16</v>
      </c>
      <c r="C44" s="182" t="e">
        <f>VLOOKUP(B44,'Données projet'!$A$36:$I$56,2,0)</f>
        <v>#N/A</v>
      </c>
      <c r="D44" s="182" t="e">
        <f>VLOOKUP(B44,'Données projet'!$A$36:$I$56,9,0)</f>
        <v>#N/A</v>
      </c>
      <c r="E44" s="182">
        <f t="array" ref="E44">INDEX(D:D,MIN(IF(ISNUMBER(D44:D240),ROW(D44:D240),"")))</f>
        <v>27.73</v>
      </c>
      <c r="F44" s="186">
        <f>IF(B44&lt;'Données projet'!$A$37,$C$205^B44,IF(B44='Données projet'!$A$37,'Données projet'!$B$37,F43+E44-L43))</f>
        <v>250.93000000000004</v>
      </c>
      <c r="G44" s="186">
        <f>F44*VLOOKUP('Données projet'!$B$11,Paramètres!$A$1:$J$25,3,0)*VLOOKUP('Données projet'!$B$11,Paramètres!$A$1:$J$25,5,0)</f>
        <v>183.98187600000003</v>
      </c>
      <c r="H44" s="186">
        <f t="shared" si="13"/>
        <v>46.206948930878973</v>
      </c>
      <c r="I44" s="187">
        <f t="shared" si="19"/>
        <v>400.91220342128094</v>
      </c>
      <c r="J44" s="188">
        <f ca="1">AVERAGE(OFFSET($I$3,'Données projet'!$C$7,0,30,1))</f>
        <v>281.50422421872497</v>
      </c>
      <c r="K44" s="193">
        <f>IF(ISNA(VLOOKUP(B44,'Données projet'!$A$36:$I$56,3,0)),0,VLOOKUP(B44,'Données projet'!$A$36:$I$56,3,0))</f>
        <v>0</v>
      </c>
      <c r="L44" s="193">
        <f>IF(ISNA(VLOOKUP(B44,'Données projet'!$A$36:$I$56,4,0)),0,VLOOKUP(B44,'Données projet'!$A$36:$I$56,4,0))</f>
        <v>0</v>
      </c>
      <c r="M44" s="194">
        <f>IF(ISNA(VLOOKUP(B44,'Données projet'!$A$36:$I$56,5,0)),0%,VLOOKUP(B44,'Données projet'!$A$36:$I$56,5,0)*VLOOKUP('Données projet'!$B$11,Paramètres!$A$1:$J$25,7,0))</f>
        <v>0</v>
      </c>
      <c r="N44" s="194">
        <f>IF(ISNA(VLOOKUP(B44,'Données projet'!$A$36:$I$56,6,0)),0%,VLOOKUP(B44,'Données projet'!$A$36:$I$56,6,0)*VLOOKUP('Données projet'!$B$11,Paramètres!$A$1:$J$25,7,0))</f>
        <v>0</v>
      </c>
      <c r="O44" s="194">
        <f>IF(ISNA(VLOOKUP(B44,'Données projet'!$A$36:$I$56,7,0)),0%,VLOOKUP(B44,'Données projet'!$A$36:$I$56,7,0))</f>
        <v>0</v>
      </c>
      <c r="P44" s="196">
        <f>EXP(-LN(2)/35)*P43+(1-EXP(-LN(2)/35))/(LN(2)/35)*L44*M44*VLOOKUP('Données projet'!$B$11,Paramètres!$A$1:$J$25,3,0)*0.475*44/12</f>
        <v>0</v>
      </c>
      <c r="Q44" s="196">
        <f>EXP(-LN(2)/5)*Q43+(1-EXP(-LN(2)/5))/(LN(2)/5)*Calculateur!L44*Calculateur!N44*VLOOKUP('Données projet'!$B$11,Paramètres!$A$1:$J$25,3,0)*0.475*44/12</f>
        <v>0</v>
      </c>
      <c r="R44" s="196">
        <f>EXP(-LN(2)/2)*R43+(1-EXP(-LN(2)/2))/(LN(2)/2)*L44*O44*VLOOKUP('Données projet'!$B$11,Paramètres!$A$1:$J$25,3,0)*0.475*44/12</f>
        <v>0</v>
      </c>
      <c r="S44" s="197">
        <f t="shared" si="1"/>
        <v>0</v>
      </c>
      <c r="T44" s="50">
        <f>IF(T43+1&lt;='Données projet'!$E$12,T43+1,1)</f>
        <v>41</v>
      </c>
      <c r="U44" s="45" t="e">
        <f>VLOOKUP(T44,'Données projet'!$A$62:$I$82,2,0)</f>
        <v>#N/A</v>
      </c>
      <c r="V44" s="45" t="e">
        <f>VLOOKUP(T44,'Données projet'!$A$62:$I$82,9,0)</f>
        <v>#N/A</v>
      </c>
      <c r="W44" s="45">
        <f t="array" ref="W44">INDEX(V:V,MIN(IF(ISNUMBER(V44:V240),ROW(V44:V240),"")))</f>
        <v>8.6349999999999962</v>
      </c>
      <c r="X44" s="46">
        <f>IF(T44&lt;'Données projet'!$A$63,$U$205^T44,IF(T44='Données projet'!$A$63,'Données projet'!$B$63,X43+W44-AD43))</f>
        <v>284.31499999999994</v>
      </c>
      <c r="Y44" s="46">
        <f>X44*VLOOKUP('Données projet'!$B$11,Paramètres!$A$1:$J$25,3,0)*VLOOKUP('Données projet'!$B$11,Paramètres!$A$1:$J$25,5,0)</f>
        <v>208.45975799999997</v>
      </c>
      <c r="Z44" s="46">
        <f t="shared" si="14"/>
        <v>51.598860000085573</v>
      </c>
      <c r="AA44" s="52">
        <f t="shared" si="2"/>
        <v>452.93542635014893</v>
      </c>
      <c r="AB44" s="149">
        <f ca="1">AVERAGE(OFFSET($AA$3,'Données projet'!$C$7,0,30,1))</f>
        <v>367.84920904283939</v>
      </c>
      <c r="AC44" s="48">
        <f>IF(ISNA(VLOOKUP(T44,'Données projet'!$A$62:$I$82,3,0)),0,VLOOKUP(T44,'Données projet'!$A$62:$I$82,3,0))</f>
        <v>0</v>
      </c>
      <c r="AD44" s="48">
        <f>IF(ISNA(VLOOKUP(T44,'Données projet'!$A$62:$I$82,4,0)),0,VLOOKUP(T44,'Données projet'!$A$62:$I$82,4,0))</f>
        <v>0</v>
      </c>
      <c r="AE44" s="49">
        <f>IF(ISNA(VLOOKUP(T44,'Données projet'!$A$62:$I$82,5,0)),0%,VLOOKUP(T44,'Données projet'!$A$62:$I$82,5,0)*VLOOKUP('Données projet'!$B$11,Paramètres!$A$1:$J$25,7,0))</f>
        <v>0</v>
      </c>
      <c r="AF44" s="49">
        <f>IF(ISNA(VLOOKUP(T44,'Données projet'!$A$62:$I$82,6,0)),0%,VLOOKUP(T44,'Données projet'!$A$62:$I$82,6,0)*VLOOKUP('Données projet'!$B$11,Paramètres!$A$1:$J$25,7,0))</f>
        <v>0</v>
      </c>
      <c r="AG44" s="49">
        <f>IF(ISNA(VLOOKUP(T44,'Données projet'!$A$62:$I$82,7,0)),0%,VLOOKUP(T44,'Données projet'!$A$62:$I$82,7,0))</f>
        <v>0</v>
      </c>
      <c r="AH44" s="53">
        <f>EXP(-LN(2)/35)*AH43+(1-EXP(-LN(2)/35))/(LN(2)/35)*AD44*AE44*VLOOKUP('Données projet'!$B$11,Paramètres!$A$1:$J$25,3,0)*0.475*44/12</f>
        <v>0</v>
      </c>
      <c r="AI44" s="53">
        <f>EXP(-LN(2)/5)*AI43+(1-EXP(-LN(2)/5))/(LN(2)/5)*Calculateur!AD44*Calculateur!AF44*VLOOKUP('Données projet'!$B$11,Paramètres!$A$1:$J$25,3,0)*0.475*44/12</f>
        <v>0</v>
      </c>
      <c r="AJ44" s="53">
        <f>EXP(-LN(2)/2)*AJ43+(1-EXP(-LN(2)/2))/(LN(2)/2)*AD44*AG44*VLOOKUP('Données projet'!$B$11,Paramètres!$A$1:$J$25,3,0)*0.475*44/12</f>
        <v>0</v>
      </c>
      <c r="AK44" s="53">
        <f t="shared" si="3"/>
        <v>0</v>
      </c>
      <c r="AL44" s="203">
        <f>IF(AL43+1&lt;='Données projet'!$E$13,AL43+1,1)</f>
        <v>1</v>
      </c>
      <c r="AM44" s="182" t="e">
        <f>VLOOKUP(B44,'Données projet'!$A$88:$I$108,2,0)</f>
        <v>#N/A</v>
      </c>
      <c r="AN44" s="182" t="e">
        <f>VLOOKUP(B44,'Données projet'!$A$88:$I$108,9,0)</f>
        <v>#N/A</v>
      </c>
      <c r="AO44" s="182">
        <f t="array" ref="AO44">INDEX(AN:AN,MIN(IF(ISNUMBER(AN44:AN240),ROW(AN44:AN240),"")))</f>
        <v>0</v>
      </c>
      <c r="AP44" s="182">
        <f>IF(B44&lt;'Données projet'!$A$89,$AM$205^B44,IF(B44='Données projet'!$A$89,'Données projet'!$B$89,AP43+AO44-AV43))</f>
        <v>0</v>
      </c>
      <c r="AQ44" s="186" t="e">
        <f>AP44*VLOOKUP('Données projet'!$B$13,Paramètres!$A$1:$J$25,3,0)*VLOOKUP('Données projet'!$B$13,Paramètres!$A$1:$J$25,5,0)</f>
        <v>#N/A</v>
      </c>
      <c r="AR44" s="186" t="e">
        <f t="shared" si="15"/>
        <v>#N/A</v>
      </c>
      <c r="AS44" s="187" t="e">
        <f t="shared" si="4"/>
        <v>#N/A</v>
      </c>
      <c r="AT44" s="185" t="e">
        <f ca="1">AVERAGE(OFFSET($AS$3,'Données projet'!$C$7,0,30,1))</f>
        <v>#N/A</v>
      </c>
      <c r="AU44" s="193">
        <f>IF(ISNA(VLOOKUP(B44,'Données projet'!$A$88:$I$108,3,0)),0,VLOOKUP(B44,'Données projet'!$A$88:$I$108,3,0))</f>
        <v>0</v>
      </c>
      <c r="AV44" s="193">
        <f>IF(ISNA(VLOOKUP(B44,'Données projet'!$A$88:$I$108,4,0)),0,VLOOKUP(B44,'Données projet'!$A$88:$I$108,4,0))</f>
        <v>0</v>
      </c>
      <c r="AW44" s="194">
        <f>IF(ISNA(VLOOKUP(B44,'Données projet'!$A$88:$I$108,5,0)),0%,VLOOKUP(B44,'Données projet'!$A$88:$I$108,5,0)*VLOOKUP('Données projet'!$B$13,Paramètres!$A$1:$J$25,7,0))</f>
        <v>0</v>
      </c>
      <c r="AX44" s="194">
        <f>IF(ISNA(VLOOKUP(B44,'Données projet'!$A$88:$I$108,6,0)),0%,VLOOKUP(B44,'Données projet'!$A$88:$I$108,6,0)*VLOOKUP('Données projet'!$B$13,Paramètres!$A$1:$J$25,7,0))</f>
        <v>0</v>
      </c>
      <c r="AY44" s="194">
        <f>IF(ISNA(VLOOKUP(B44,'Données projet'!$A$88:$I$108,7,0)),0%,VLOOKUP(B44,'Données projet'!$A$88:$I$108,7,0))</f>
        <v>0</v>
      </c>
      <c r="AZ44" s="196">
        <f>EXP(-LN(2)/35)*AZ43+(1-EXP(-LN(2)/35))/(LN(2)/35)*AV44*AW44*VLOOKUP('Données projet'!$B$11,Paramètres!$A$1:$J$25,3,0)*0.475*44/12</f>
        <v>0</v>
      </c>
      <c r="BA44" s="196">
        <f>EXP(-LN(2)/5)*BA43+(1-EXP(-LN(2)/5))/(LN(2)/5)*Calculateur!AV44*Calculateur!AX44*VLOOKUP('Données projet'!$B$11,Paramètres!$A$1:$J$25,3,0)*0.475*44/12</f>
        <v>0</v>
      </c>
      <c r="BB44" s="196">
        <f>EXP(-LN(2)/2)*BB43+(1-EXP(-LN(2)/2))/(LN(2)/2)*AV44*AY44*VLOOKUP('Données projet'!$B$11,Paramètres!$A$1:$J$25,3,0)*0.475*44/12</f>
        <v>0</v>
      </c>
      <c r="BC44" s="197">
        <f t="shared" si="5"/>
        <v>0</v>
      </c>
      <c r="BD44" s="50">
        <f>IF(BD43+1&lt;='Données projet'!$E$16,BD43+1,1)</f>
        <v>1</v>
      </c>
      <c r="BE44" s="45" t="e">
        <f>VLOOKUP(BD44,'Données projet'!$A$114:$I$134,2,0)</f>
        <v>#N/A</v>
      </c>
      <c r="BF44" s="45" t="e">
        <f>VLOOKUP(BD44,'Données projet'!$A$114:$I$134,9,0)</f>
        <v>#N/A</v>
      </c>
      <c r="BG44" s="45">
        <f t="array" ref="BG44">INDEX(BF:BF,MIN(IF(ISNUMBER(BF44:BF240),ROW(BF44:BF240),"")))</f>
        <v>0</v>
      </c>
      <c r="BH44" s="45">
        <f>IF(BD44&lt;'Données projet'!$A$115,$BE$205^BD44,IF(BD44='Données projet'!$A$115,'Données projet'!$B$115,BH43+BG44-BN43))</f>
        <v>0</v>
      </c>
      <c r="BI44" s="50" t="e">
        <f>BH44*VLOOKUP('Données projet'!$B$13,Paramètres!$A$1:$J$25,3,0)*VLOOKUP('Données projet'!$B$13,Paramètres!$A$1:$J$25,5,0)</f>
        <v>#N/A</v>
      </c>
      <c r="BJ44" s="46" t="e">
        <f t="shared" si="16"/>
        <v>#N/A</v>
      </c>
      <c r="BK44" s="52" t="e">
        <f t="shared" si="6"/>
        <v>#N/A</v>
      </c>
      <c r="BL44" s="149" t="e">
        <f ca="1">AVERAGE(OFFSET($BK$3,'Données projet'!$C$7,0,30,1))</f>
        <v>#N/A</v>
      </c>
      <c r="BM44" s="48">
        <f>IF(ISNA(VLOOKUP(BD44,'Données projet'!$A$114:$I$134,3,0)),0,VLOOKUP(BD44,'Données projet'!$A$114:$I$134,3,0))</f>
        <v>0</v>
      </c>
      <c r="BN44" s="48">
        <f>IF(ISNA(VLOOKUP(BD44,'Données projet'!$A$114:$I$134,4,0)),0,VLOOKUP(BD44,'Données projet'!$A$114:$I$134,4,0))</f>
        <v>0</v>
      </c>
      <c r="BO44" s="49">
        <f>IF(ISNA(VLOOKUP(BD44,'Données projet'!$A$114:$I$134,5,0)),0%,VLOOKUP(BD44,'Données projet'!$A$114:$I$134,5,0)*VLOOKUP('Données projet'!$B$13,Paramètres!$A$1:$J$25,7,0))</f>
        <v>0</v>
      </c>
      <c r="BP44" s="49">
        <f>IF(ISNA(VLOOKUP(BD44,'Données projet'!$A$114:$I$134,6,0)),0%,VLOOKUP(BD44,'Données projet'!$A$114:$I$134,6,0)*VLOOKUP('Données projet'!$B$13,Paramètres!$A$1:$J$25,7,0))</f>
        <v>0</v>
      </c>
      <c r="BQ44" s="49">
        <f>IF(ISNA(VLOOKUP(BD44,'Données projet'!$A$114:$I$134,7,0)),0%,VLOOKUP(BD44,'Données projet'!$A$114:$I$134,7,0))</f>
        <v>0</v>
      </c>
      <c r="BR44" s="53" t="e">
        <f>EXP(-LN(2)/35)*BR43+(1-EXP(-LN(2)/35))/(LN(2)/35)*BN44*BO44*VLOOKUP('Données projet'!$B$13,Paramètres!$A$1:$J$25,3,0)*0.475*44/12</f>
        <v>#N/A</v>
      </c>
      <c r="BS44" s="53" t="e">
        <f>EXP(-LN(2)/5)*BS43+(1-EXP(-LN(2)/5))/(LN(2)/5)*Calculateur!BN44*Calculateur!BP44*VLOOKUP('Données projet'!$B$13,Paramètres!$A$1:$J$25,3,0)*0.475*44/12</f>
        <v>#N/A</v>
      </c>
      <c r="BT44" s="53" t="e">
        <f>EXP(-LN(2)/2)*BT43+(1-EXP(-LN(2)/2))/(LN(2)/2)*BN44*BQ44*VLOOKUP('Données projet'!$B$13,Paramètres!$A$1:$J$25,3,0)*0.475*44/12</f>
        <v>#N/A</v>
      </c>
      <c r="BU44" s="54" t="e">
        <f t="shared" si="7"/>
        <v>#N/A</v>
      </c>
      <c r="BV44" s="203">
        <f>IF(BV43+1&lt;='Données projet'!$E$15,BV43+1,1)</f>
        <v>1</v>
      </c>
      <c r="BW44" s="182" t="e">
        <f>VLOOKUP(B44,'Données projet'!$A$140:$I$167,2,0)</f>
        <v>#N/A</v>
      </c>
      <c r="BX44" s="182" t="e">
        <f>VLOOKUP(B44,'Données projet'!$A$140:$I$167,9,0)</f>
        <v>#N/A</v>
      </c>
      <c r="BY44" s="182">
        <f t="array" ref="BY44">INDEX(BX:BX,MIN(IF(ISNUMBER(BX44:BX240),ROW(BX44:BX240),"")))</f>
        <v>0</v>
      </c>
      <c r="BZ44" s="182">
        <f>IF(B44&lt;'Données projet'!$A$141,$BW$205^B44,IF(B44='Données projet'!$A$141,'Données projet'!$B$141,BZ43+BY44-CF43))</f>
        <v>0</v>
      </c>
      <c r="CA44" s="183" t="e">
        <f>BZ44*VLOOKUP('Données projet'!$B$15,Paramètres!$A$1:$J$25,3,0)*VLOOKUP('Données projet'!$B$15,Paramètres!$A$1:$J$25,5,0)</f>
        <v>#N/A</v>
      </c>
      <c r="CB44" s="186" t="e">
        <f t="shared" si="17"/>
        <v>#N/A</v>
      </c>
      <c r="CC44" s="187" t="e">
        <f t="shared" si="8"/>
        <v>#N/A</v>
      </c>
      <c r="CD44" s="185" t="e">
        <f ca="1">AVERAGE(OFFSET($CC$3,'Données projet'!$C$7,0,30,1))</f>
        <v>#N/A</v>
      </c>
      <c r="CE44" s="193">
        <f>IF(ISNA(VLOOKUP(B44,'Données projet'!$A$140:$I$167,3,0)),0,VLOOKUP(B44,'Données projet'!$A$140:$I$167,3,0))</f>
        <v>0</v>
      </c>
      <c r="CF44" s="193">
        <f>IF(ISNA(VLOOKUP(B44,'Données projet'!$A$140:$I$167,4,0)),0,VLOOKUP(B44,'Données projet'!$A$140:$I$167,4,0))</f>
        <v>0</v>
      </c>
      <c r="CG44" s="194">
        <f>IF(ISNA(VLOOKUP(B44,'Données projet'!$A$140:$I$167,5,0)),0%,VLOOKUP(B44,'Données projet'!$A$140:$I$167,5,0)*VLOOKUP('Données projet'!$B$15,Paramètres!$A$1:$J$25,7,0))</f>
        <v>0</v>
      </c>
      <c r="CH44" s="194">
        <f>IF(ISNA(VLOOKUP(B44,'Données projet'!$A$140:$I$167,6,0)),0%,VLOOKUP(B44,'Données projet'!$A$140:$I$167,6,0)*VLOOKUP('Données projet'!$B$15,Paramètres!$A$1:$J$25,7,0))</f>
        <v>0</v>
      </c>
      <c r="CI44" s="194">
        <f>IF(ISNA(VLOOKUP(B44,'Données projet'!$A$140:$I$167,7,0)),0%,VLOOKUP(B44,'Données projet'!$A$140:$I$167,7,0))</f>
        <v>0</v>
      </c>
      <c r="CJ44" s="196">
        <f>EXP(-LN(2)/35)*CJ43+(1-EXP(-LN(2)/35))/(LN(2)/35)*CF44*CG44*VLOOKUP('Données projet'!$B$11,Paramètres!$A$1:$J$25,3,0)*0.475*44/12</f>
        <v>0</v>
      </c>
      <c r="CK44" s="196">
        <f>EXP(-LN(2)/5)*CK43+(1-EXP(-LN(2)/5))/(LN(2)/5)*Calculateur!CF44*Calculateur!CH44*VLOOKUP('Données projet'!$B$11,Paramètres!$A$1:$J$25,3,0)*0.475*44/12</f>
        <v>0</v>
      </c>
      <c r="CL44" s="196">
        <f>EXP(-LN(2)/2)*CL43+(1-EXP(-LN(2)/2))/(LN(2)/2)*CF44*CI44*VLOOKUP('Données projet'!$B$11,Paramètres!$A$1:$J$25,3,0)*0.475*44/12</f>
        <v>0</v>
      </c>
      <c r="CM44" s="197">
        <f t="shared" si="9"/>
        <v>0</v>
      </c>
      <c r="CN44" s="50">
        <f>IF(CN43+1&lt;='Données projet'!$E$16,CN43+1,1)</f>
        <v>1</v>
      </c>
      <c r="CO44" s="45" t="e">
        <f>VLOOKUP(CN44,'Données projet'!$A$173:$I$193,2,0)</f>
        <v>#N/A</v>
      </c>
      <c r="CP44" s="45" t="e">
        <f>VLOOKUP(CN44,'Données projet'!$A$173:$I$193,9,0)</f>
        <v>#N/A</v>
      </c>
      <c r="CQ44" s="45">
        <f t="array" ref="CQ44">INDEX(CP:CP,MIN(IF(ISNUMBER(CP44:CP240),ROW(CP44:CP240),"")))</f>
        <v>0</v>
      </c>
      <c r="CR44" s="45">
        <f>IF(CN44&lt;'Données projet'!$A$174,$CO$205^B44,IF(CN44='Données projet'!$A$174,'Données projet'!$B$174,CR43+CQ44-CX43))</f>
        <v>0</v>
      </c>
      <c r="CS44" s="50" t="e">
        <f>CR44*VLOOKUP('Données projet'!$B$15,Paramètres!$A$1:$J$25,3,0)*VLOOKUP('Données projet'!$B$15,Paramètres!$A$1:$J$25,5,0)</f>
        <v>#N/A</v>
      </c>
      <c r="CT44" s="46" t="e">
        <f t="shared" si="18"/>
        <v>#N/A</v>
      </c>
      <c r="CU44" s="52" t="e">
        <f t="shared" si="10"/>
        <v>#N/A</v>
      </c>
      <c r="CV44" s="149" t="e">
        <f ca="1">AVERAGE(OFFSET($CU$3,'Données projet'!$C$7,0,30,1))</f>
        <v>#N/A</v>
      </c>
      <c r="CW44" s="48">
        <f>IF(ISNA(VLOOKUP(CN44,'Données projet'!$A$173:$I$193,3,0)),0,VLOOKUP(CN44,'Données projet'!$A$173:$I$193,3,0))</f>
        <v>0</v>
      </c>
      <c r="CX44" s="48">
        <f>IF(ISNA(VLOOKUP(CN44,'Données projet'!$A$173:$I$193,4,0)),0,VLOOKUP(CN44,'Données projet'!$A$173:$I$193,4,0))</f>
        <v>0</v>
      </c>
      <c r="CY44" s="49">
        <f>IF(ISNA(VLOOKUP(CN44,'Données projet'!$A$173:$I$193,5,0)),0%,VLOOKUP(CN44,'Données projet'!$A$173:$I$193,5,0)*VLOOKUP('Données projet'!$B$15,Paramètres!$A$1:$J$25,7,0))</f>
        <v>0</v>
      </c>
      <c r="CZ44" s="49">
        <f>IF(ISNA(VLOOKUP(CN44,'Données projet'!$A$173:$I$193,6,0)),0%,VLOOKUP(CN44,'Données projet'!$A$173:$I$193,6,0)*VLOOKUP('Données projet'!$B$15,Paramètres!$A$1:$J$25,7,0))</f>
        <v>0</v>
      </c>
      <c r="DA44" s="49">
        <f>IF(ISNA(VLOOKUP(CN44,'Données projet'!$A$173:$I$193,7,0)),0%,VLOOKUP(CN44,'Données projet'!$A$173:$I$193,7,0))</f>
        <v>0</v>
      </c>
      <c r="DB44" s="53" t="e">
        <f>EXP(-LN(2)/35)*DB43+(1-EXP(-LN(2)/35))/(LN(2)/35)*CX44*CY44*VLOOKUP('Données projet'!$B$15,Paramètres!$A$1:$J$25,3,0)*0.475*44/12</f>
        <v>#N/A</v>
      </c>
      <c r="DC44" s="53" t="e">
        <f>EXP(-LN(2)/5)*DC43+(1-EXP(-LN(2)/5))/(LN(2)/5)*Calculateur!CX44*Calculateur!CZ44*VLOOKUP('Données projet'!$B$15,Paramètres!$A$1:$J$25,3,0)*0.475*44/12</f>
        <v>#N/A</v>
      </c>
      <c r="DD44" s="53" t="e">
        <f>EXP(-LN(2)/2)*DD43+(1-EXP(-LN(2)/2))/(LN(2)/2)*CX44*DA44*VLOOKUP('Données projet'!$B$15,Paramètres!$A$1:$J$25,3,0)*0.475*44/12</f>
        <v>#N/A</v>
      </c>
      <c r="DE44" s="54" t="e">
        <f t="shared" si="11"/>
        <v>#N/A</v>
      </c>
    </row>
    <row r="45" spans="1:109" s="40" customFormat="1" x14ac:dyDescent="0.25">
      <c r="A45" s="208">
        <f t="shared" si="12"/>
        <v>42</v>
      </c>
      <c r="B45" s="200">
        <f>IF(B44+1&lt;='Données projet'!$E$11,B44+1,1)</f>
        <v>17</v>
      </c>
      <c r="C45" s="182" t="e">
        <f>VLOOKUP(B45,'Données projet'!$A$36:$I$56,2,0)</f>
        <v>#N/A</v>
      </c>
      <c r="D45" s="182" t="e">
        <f>VLOOKUP(B45,'Données projet'!$A$36:$I$56,9,0)</f>
        <v>#N/A</v>
      </c>
      <c r="E45" s="182">
        <f t="array" ref="E45">INDEX(D:D,MIN(IF(ISNUMBER(D45:D241),ROW(D45:D241),"")))</f>
        <v>27.73</v>
      </c>
      <c r="F45" s="186">
        <f>IF(B45&lt;'Données projet'!$A$37,$C$205^B45,IF(B45='Données projet'!$A$37,'Données projet'!$B$37,F44+E45-L44))</f>
        <v>278.66000000000003</v>
      </c>
      <c r="G45" s="186">
        <f>F45*VLOOKUP('Données projet'!$B$11,Paramètres!$A$1:$J$25,3,0)*VLOOKUP('Données projet'!$B$11,Paramètres!$A$1:$J$25,5,0)</f>
        <v>204.313512</v>
      </c>
      <c r="H45" s="186">
        <f t="shared" si="13"/>
        <v>50.690966614795769</v>
      </c>
      <c r="I45" s="187">
        <f t="shared" si="19"/>
        <v>444.13280025410262</v>
      </c>
      <c r="J45" s="188">
        <f ca="1">AVERAGE(OFFSET($I$3,'Données projet'!$C$7,0,30,1))</f>
        <v>281.50422421872497</v>
      </c>
      <c r="K45" s="193">
        <f>IF(ISNA(VLOOKUP(B45,'Données projet'!$A$36:$I$56,3,0)),0,VLOOKUP(B45,'Données projet'!$A$36:$I$56,3,0))</f>
        <v>0</v>
      </c>
      <c r="L45" s="193">
        <f>IF(ISNA(VLOOKUP(B45,'Données projet'!$A$36:$I$56,4,0)),0,VLOOKUP(B45,'Données projet'!$A$36:$I$56,4,0))</f>
        <v>0</v>
      </c>
      <c r="M45" s="194">
        <f>IF(ISNA(VLOOKUP(B45,'Données projet'!$A$36:$I$56,5,0)),0%,VLOOKUP(B45,'Données projet'!$A$36:$I$56,5,0)*VLOOKUP('Données projet'!$B$11,Paramètres!$A$1:$J$25,7,0))</f>
        <v>0</v>
      </c>
      <c r="N45" s="194">
        <f>IF(ISNA(VLOOKUP(B45,'Données projet'!$A$36:$I$56,6,0)),0%,VLOOKUP(B45,'Données projet'!$A$36:$I$56,6,0)*VLOOKUP('Données projet'!$B$11,Paramètres!$A$1:$J$25,7,0))</f>
        <v>0</v>
      </c>
      <c r="O45" s="194">
        <f>IF(ISNA(VLOOKUP(B45,'Données projet'!$A$36:$I$56,7,0)),0%,VLOOKUP(B45,'Données projet'!$A$36:$I$56,7,0))</f>
        <v>0</v>
      </c>
      <c r="P45" s="196">
        <f>EXP(-LN(2)/35)*P44+(1-EXP(-LN(2)/35))/(LN(2)/35)*L45*M45*VLOOKUP('Données projet'!$B$11,Paramètres!$A$1:$J$25,3,0)*0.475*44/12</f>
        <v>0</v>
      </c>
      <c r="Q45" s="196">
        <f>EXP(-LN(2)/5)*Q44+(1-EXP(-LN(2)/5))/(LN(2)/5)*Calculateur!L45*Calculateur!N45*VLOOKUP('Données projet'!$B$11,Paramètres!$A$1:$J$25,3,0)*0.475*44/12</f>
        <v>0</v>
      </c>
      <c r="R45" s="196">
        <f>EXP(-LN(2)/2)*R44+(1-EXP(-LN(2)/2))/(LN(2)/2)*L45*O45*VLOOKUP('Données projet'!$B$11,Paramètres!$A$1:$J$25,3,0)*0.475*44/12</f>
        <v>0</v>
      </c>
      <c r="S45" s="197">
        <f t="shared" si="1"/>
        <v>0</v>
      </c>
      <c r="T45" s="50">
        <f>IF(T44+1&lt;='Données projet'!$E$12,T44+1,1)</f>
        <v>42</v>
      </c>
      <c r="U45" s="45" t="e">
        <f>VLOOKUP(T45,'Données projet'!$A$62:$I$82,2,0)</f>
        <v>#N/A</v>
      </c>
      <c r="V45" s="45" t="e">
        <f>VLOOKUP(T45,'Données projet'!$A$62:$I$82,9,0)</f>
        <v>#N/A</v>
      </c>
      <c r="W45" s="45">
        <f t="array" ref="W45">INDEX(V:V,MIN(IF(ISNUMBER(V45:V241),ROW(V45:V241),"")))</f>
        <v>8.6349999999999962</v>
      </c>
      <c r="X45" s="46">
        <f>IF(T45&lt;'Données projet'!$A$63,$U$205^T45,IF(T45='Données projet'!$A$63,'Données projet'!$B$63,X44+W45-AD44))</f>
        <v>292.94999999999993</v>
      </c>
      <c r="Y45" s="46">
        <f>X45*VLOOKUP('Données projet'!$B$11,Paramètres!$A$1:$J$25,3,0)*VLOOKUP('Données projet'!$B$11,Paramètres!$A$1:$J$25,5,0)</f>
        <v>214.79093999999995</v>
      </c>
      <c r="Z45" s="46">
        <f t="shared" si="14"/>
        <v>52.981148186105656</v>
      </c>
      <c r="AA45" s="52">
        <f t="shared" si="2"/>
        <v>466.36972025746735</v>
      </c>
      <c r="AB45" s="149">
        <f ca="1">AVERAGE(OFFSET($AA$3,'Données projet'!$C$7,0,30,1))</f>
        <v>367.84920904283939</v>
      </c>
      <c r="AC45" s="48">
        <f>IF(ISNA(VLOOKUP(T45,'Données projet'!$A$62:$I$82,3,0)),0,VLOOKUP(T45,'Données projet'!$A$62:$I$82,3,0))</f>
        <v>0</v>
      </c>
      <c r="AD45" s="48">
        <f>IF(ISNA(VLOOKUP(T45,'Données projet'!$A$62:$I$82,4,0)),0,VLOOKUP(T45,'Données projet'!$A$62:$I$82,4,0))</f>
        <v>0</v>
      </c>
      <c r="AE45" s="49">
        <f>IF(ISNA(VLOOKUP(T45,'Données projet'!$A$62:$I$82,5,0)),0%,VLOOKUP(T45,'Données projet'!$A$62:$I$82,5,0)*VLOOKUP('Données projet'!$B$11,Paramètres!$A$1:$J$25,7,0))</f>
        <v>0</v>
      </c>
      <c r="AF45" s="49">
        <f>IF(ISNA(VLOOKUP(T45,'Données projet'!$A$62:$I$82,6,0)),0%,VLOOKUP(T45,'Données projet'!$A$62:$I$82,6,0)*VLOOKUP('Données projet'!$B$11,Paramètres!$A$1:$J$25,7,0))</f>
        <v>0</v>
      </c>
      <c r="AG45" s="49">
        <f>IF(ISNA(VLOOKUP(T45,'Données projet'!$A$62:$I$82,7,0)),0%,VLOOKUP(T45,'Données projet'!$A$62:$I$82,7,0))</f>
        <v>0</v>
      </c>
      <c r="AH45" s="53">
        <f>EXP(-LN(2)/35)*AH44+(1-EXP(-LN(2)/35))/(LN(2)/35)*AD45*AE45*VLOOKUP('Données projet'!$B$11,Paramètres!$A$1:$J$25,3,0)*0.475*44/12</f>
        <v>0</v>
      </c>
      <c r="AI45" s="53">
        <f>EXP(-LN(2)/5)*AI44+(1-EXP(-LN(2)/5))/(LN(2)/5)*Calculateur!AD45*Calculateur!AF45*VLOOKUP('Données projet'!$B$11,Paramètres!$A$1:$J$25,3,0)*0.475*44/12</f>
        <v>0</v>
      </c>
      <c r="AJ45" s="53">
        <f>EXP(-LN(2)/2)*AJ44+(1-EXP(-LN(2)/2))/(LN(2)/2)*AD45*AG45*VLOOKUP('Données projet'!$B$11,Paramètres!$A$1:$J$25,3,0)*0.475*44/12</f>
        <v>0</v>
      </c>
      <c r="AK45" s="53">
        <f t="shared" si="3"/>
        <v>0</v>
      </c>
      <c r="AL45" s="203">
        <f>IF(AL44+1&lt;='Données projet'!$E$13,AL44+1,1)</f>
        <v>1</v>
      </c>
      <c r="AM45" s="182" t="e">
        <f>VLOOKUP(B45,'Données projet'!$A$88:$I$108,2,0)</f>
        <v>#N/A</v>
      </c>
      <c r="AN45" s="182" t="e">
        <f>VLOOKUP(B45,'Données projet'!$A$88:$I$108,9,0)</f>
        <v>#N/A</v>
      </c>
      <c r="AO45" s="182">
        <f t="array" ref="AO45">INDEX(AN:AN,MIN(IF(ISNUMBER(AN45:AN241),ROW(AN45:AN241),"")))</f>
        <v>0</v>
      </c>
      <c r="AP45" s="182">
        <f>IF(B45&lt;'Données projet'!$A$89,$AM$205^B45,IF(B45='Données projet'!$A$89,'Données projet'!$B$89,AP44+AO45-AV44))</f>
        <v>0</v>
      </c>
      <c r="AQ45" s="186" t="e">
        <f>AP45*VLOOKUP('Données projet'!$B$13,Paramètres!$A$1:$J$25,3,0)*VLOOKUP('Données projet'!$B$13,Paramètres!$A$1:$J$25,5,0)</f>
        <v>#N/A</v>
      </c>
      <c r="AR45" s="186" t="e">
        <f t="shared" si="15"/>
        <v>#N/A</v>
      </c>
      <c r="AS45" s="187" t="e">
        <f t="shared" si="4"/>
        <v>#N/A</v>
      </c>
      <c r="AT45" s="185" t="e">
        <f ca="1">AVERAGE(OFFSET($AS$3,'Données projet'!$C$7,0,30,1))</f>
        <v>#N/A</v>
      </c>
      <c r="AU45" s="193">
        <f>IF(ISNA(VLOOKUP(B45,'Données projet'!$A$88:$I$108,3,0)),0,VLOOKUP(B45,'Données projet'!$A$88:$I$108,3,0))</f>
        <v>0</v>
      </c>
      <c r="AV45" s="193">
        <f>IF(ISNA(VLOOKUP(B45,'Données projet'!$A$88:$I$108,4,0)),0,VLOOKUP(B45,'Données projet'!$A$88:$I$108,4,0))</f>
        <v>0</v>
      </c>
      <c r="AW45" s="194">
        <f>IF(ISNA(VLOOKUP(B45,'Données projet'!$A$88:$I$108,5,0)),0%,VLOOKUP(B45,'Données projet'!$A$88:$I$108,5,0)*VLOOKUP('Données projet'!$B$13,Paramètres!$A$1:$J$25,7,0))</f>
        <v>0</v>
      </c>
      <c r="AX45" s="194">
        <f>IF(ISNA(VLOOKUP(B45,'Données projet'!$A$88:$I$108,6,0)),0%,VLOOKUP(B45,'Données projet'!$A$88:$I$108,6,0)*VLOOKUP('Données projet'!$B$13,Paramètres!$A$1:$J$25,7,0))</f>
        <v>0</v>
      </c>
      <c r="AY45" s="194">
        <f>IF(ISNA(VLOOKUP(B45,'Données projet'!$A$88:$I$108,7,0)),0%,VLOOKUP(B45,'Données projet'!$A$88:$I$108,7,0))</f>
        <v>0</v>
      </c>
      <c r="AZ45" s="196">
        <f>EXP(-LN(2)/35)*AZ44+(1-EXP(-LN(2)/35))/(LN(2)/35)*AV45*AW45*VLOOKUP('Données projet'!$B$11,Paramètres!$A$1:$J$25,3,0)*0.475*44/12</f>
        <v>0</v>
      </c>
      <c r="BA45" s="196">
        <f>EXP(-LN(2)/5)*BA44+(1-EXP(-LN(2)/5))/(LN(2)/5)*Calculateur!AV45*Calculateur!AX45*VLOOKUP('Données projet'!$B$11,Paramètres!$A$1:$J$25,3,0)*0.475*44/12</f>
        <v>0</v>
      </c>
      <c r="BB45" s="196">
        <f>EXP(-LN(2)/2)*BB44+(1-EXP(-LN(2)/2))/(LN(2)/2)*AV45*AY45*VLOOKUP('Données projet'!$B$11,Paramètres!$A$1:$J$25,3,0)*0.475*44/12</f>
        <v>0</v>
      </c>
      <c r="BC45" s="197">
        <f t="shared" si="5"/>
        <v>0</v>
      </c>
      <c r="BD45" s="50">
        <f>IF(BD44+1&lt;='Données projet'!$E$16,BD44+1,1)</f>
        <v>1</v>
      </c>
      <c r="BE45" s="45" t="e">
        <f>VLOOKUP(BD45,'Données projet'!$A$114:$I$134,2,0)</f>
        <v>#N/A</v>
      </c>
      <c r="BF45" s="45" t="e">
        <f>VLOOKUP(BD45,'Données projet'!$A$114:$I$134,9,0)</f>
        <v>#N/A</v>
      </c>
      <c r="BG45" s="45">
        <f t="array" ref="BG45">INDEX(BF:BF,MIN(IF(ISNUMBER(BF45:BF241),ROW(BF45:BF241),"")))</f>
        <v>0</v>
      </c>
      <c r="BH45" s="45">
        <f>IF(BD45&lt;'Données projet'!$A$115,$BE$205^BD45,IF(BD45='Données projet'!$A$115,'Données projet'!$B$115,BH44+BG45-BN44))</f>
        <v>0</v>
      </c>
      <c r="BI45" s="50" t="e">
        <f>BH45*VLOOKUP('Données projet'!$B$13,Paramètres!$A$1:$J$25,3,0)*VLOOKUP('Données projet'!$B$13,Paramètres!$A$1:$J$25,5,0)</f>
        <v>#N/A</v>
      </c>
      <c r="BJ45" s="46" t="e">
        <f t="shared" si="16"/>
        <v>#N/A</v>
      </c>
      <c r="BK45" s="52" t="e">
        <f t="shared" si="6"/>
        <v>#N/A</v>
      </c>
      <c r="BL45" s="149" t="e">
        <f ca="1">AVERAGE(OFFSET($BK$3,'Données projet'!$C$7,0,30,1))</f>
        <v>#N/A</v>
      </c>
      <c r="BM45" s="48">
        <f>IF(ISNA(VLOOKUP(BD45,'Données projet'!$A$114:$I$134,3,0)),0,VLOOKUP(BD45,'Données projet'!$A$114:$I$134,3,0))</f>
        <v>0</v>
      </c>
      <c r="BN45" s="48">
        <f>IF(ISNA(VLOOKUP(BD45,'Données projet'!$A$114:$I$134,4,0)),0,VLOOKUP(BD45,'Données projet'!$A$114:$I$134,4,0))</f>
        <v>0</v>
      </c>
      <c r="BO45" s="49">
        <f>IF(ISNA(VLOOKUP(BD45,'Données projet'!$A$114:$I$134,5,0)),0%,VLOOKUP(BD45,'Données projet'!$A$114:$I$134,5,0)*VLOOKUP('Données projet'!$B$13,Paramètres!$A$1:$J$25,7,0))</f>
        <v>0</v>
      </c>
      <c r="BP45" s="49">
        <f>IF(ISNA(VLOOKUP(BD45,'Données projet'!$A$114:$I$134,6,0)),0%,VLOOKUP(BD45,'Données projet'!$A$114:$I$134,6,0)*VLOOKUP('Données projet'!$B$13,Paramètres!$A$1:$J$25,7,0))</f>
        <v>0</v>
      </c>
      <c r="BQ45" s="49">
        <f>IF(ISNA(VLOOKUP(BD45,'Données projet'!$A$114:$I$134,7,0)),0%,VLOOKUP(BD45,'Données projet'!$A$114:$I$134,7,0))</f>
        <v>0</v>
      </c>
      <c r="BR45" s="53" t="e">
        <f>EXP(-LN(2)/35)*BR44+(1-EXP(-LN(2)/35))/(LN(2)/35)*BN45*BO45*VLOOKUP('Données projet'!$B$13,Paramètres!$A$1:$J$25,3,0)*0.475*44/12</f>
        <v>#N/A</v>
      </c>
      <c r="BS45" s="53" t="e">
        <f>EXP(-LN(2)/5)*BS44+(1-EXP(-LN(2)/5))/(LN(2)/5)*Calculateur!BN45*Calculateur!BP45*VLOOKUP('Données projet'!$B$13,Paramètres!$A$1:$J$25,3,0)*0.475*44/12</f>
        <v>#N/A</v>
      </c>
      <c r="BT45" s="53" t="e">
        <f>EXP(-LN(2)/2)*BT44+(1-EXP(-LN(2)/2))/(LN(2)/2)*BN45*BQ45*VLOOKUP('Données projet'!$B$13,Paramètres!$A$1:$J$25,3,0)*0.475*44/12</f>
        <v>#N/A</v>
      </c>
      <c r="BU45" s="54" t="e">
        <f t="shared" si="7"/>
        <v>#N/A</v>
      </c>
      <c r="BV45" s="203">
        <f>IF(BV44+1&lt;='Données projet'!$E$15,BV44+1,1)</f>
        <v>1</v>
      </c>
      <c r="BW45" s="182" t="e">
        <f>VLOOKUP(B45,'Données projet'!$A$140:$I$167,2,0)</f>
        <v>#N/A</v>
      </c>
      <c r="BX45" s="182" t="e">
        <f>VLOOKUP(B45,'Données projet'!$A$140:$I$167,9,0)</f>
        <v>#N/A</v>
      </c>
      <c r="BY45" s="182">
        <f t="array" ref="BY45">INDEX(BX:BX,MIN(IF(ISNUMBER(BX45:BX241),ROW(BX45:BX241),"")))</f>
        <v>0</v>
      </c>
      <c r="BZ45" s="182">
        <f>IF(B45&lt;'Données projet'!$A$141,$BW$205^B45,IF(B45='Données projet'!$A$141,'Données projet'!$B$141,BZ44+BY45-CF44))</f>
        <v>0</v>
      </c>
      <c r="CA45" s="183" t="e">
        <f>BZ45*VLOOKUP('Données projet'!$B$15,Paramètres!$A$1:$J$25,3,0)*VLOOKUP('Données projet'!$B$15,Paramètres!$A$1:$J$25,5,0)</f>
        <v>#N/A</v>
      </c>
      <c r="CB45" s="186" t="e">
        <f t="shared" si="17"/>
        <v>#N/A</v>
      </c>
      <c r="CC45" s="187" t="e">
        <f t="shared" si="8"/>
        <v>#N/A</v>
      </c>
      <c r="CD45" s="185" t="e">
        <f ca="1">AVERAGE(OFFSET($CC$3,'Données projet'!$C$7,0,30,1))</f>
        <v>#N/A</v>
      </c>
      <c r="CE45" s="193">
        <f>IF(ISNA(VLOOKUP(B45,'Données projet'!$A$140:$I$167,3,0)),0,VLOOKUP(B45,'Données projet'!$A$140:$I$167,3,0))</f>
        <v>0</v>
      </c>
      <c r="CF45" s="193">
        <f>IF(ISNA(VLOOKUP(B45,'Données projet'!$A$140:$I$167,4,0)),0,VLOOKUP(B45,'Données projet'!$A$140:$I$167,4,0))</f>
        <v>0</v>
      </c>
      <c r="CG45" s="194">
        <f>IF(ISNA(VLOOKUP(B45,'Données projet'!$A$140:$I$167,5,0)),0%,VLOOKUP(B45,'Données projet'!$A$140:$I$167,5,0)*VLOOKUP('Données projet'!$B$15,Paramètres!$A$1:$J$25,7,0))</f>
        <v>0</v>
      </c>
      <c r="CH45" s="194">
        <f>IF(ISNA(VLOOKUP(B45,'Données projet'!$A$140:$I$167,6,0)),0%,VLOOKUP(B45,'Données projet'!$A$140:$I$167,6,0)*VLOOKUP('Données projet'!$B$15,Paramètres!$A$1:$J$25,7,0))</f>
        <v>0</v>
      </c>
      <c r="CI45" s="194">
        <f>IF(ISNA(VLOOKUP(B45,'Données projet'!$A$140:$I$167,7,0)),0%,VLOOKUP(B45,'Données projet'!$A$140:$I$167,7,0))</f>
        <v>0</v>
      </c>
      <c r="CJ45" s="196">
        <f>EXP(-LN(2)/35)*CJ44+(1-EXP(-LN(2)/35))/(LN(2)/35)*CF45*CG45*VLOOKUP('Données projet'!$B$11,Paramètres!$A$1:$J$25,3,0)*0.475*44/12</f>
        <v>0</v>
      </c>
      <c r="CK45" s="196">
        <f>EXP(-LN(2)/5)*CK44+(1-EXP(-LN(2)/5))/(LN(2)/5)*Calculateur!CF45*Calculateur!CH45*VLOOKUP('Données projet'!$B$11,Paramètres!$A$1:$J$25,3,0)*0.475*44/12</f>
        <v>0</v>
      </c>
      <c r="CL45" s="196">
        <f>EXP(-LN(2)/2)*CL44+(1-EXP(-LN(2)/2))/(LN(2)/2)*CF45*CI45*VLOOKUP('Données projet'!$B$11,Paramètres!$A$1:$J$25,3,0)*0.475*44/12</f>
        <v>0</v>
      </c>
      <c r="CM45" s="197">
        <f t="shared" si="9"/>
        <v>0</v>
      </c>
      <c r="CN45" s="50">
        <f>IF(CN44+1&lt;='Données projet'!$E$16,CN44+1,1)</f>
        <v>1</v>
      </c>
      <c r="CO45" s="45" t="e">
        <f>VLOOKUP(CN45,'Données projet'!$A$173:$I$193,2,0)</f>
        <v>#N/A</v>
      </c>
      <c r="CP45" s="45" t="e">
        <f>VLOOKUP(CN45,'Données projet'!$A$173:$I$193,9,0)</f>
        <v>#N/A</v>
      </c>
      <c r="CQ45" s="45">
        <f t="array" ref="CQ45">INDEX(CP:CP,MIN(IF(ISNUMBER(CP45:CP241),ROW(CP45:CP241),"")))</f>
        <v>0</v>
      </c>
      <c r="CR45" s="45">
        <f>IF(CN45&lt;'Données projet'!$A$174,$CO$205^B45,IF(CN45='Données projet'!$A$174,'Données projet'!$B$174,CR44+CQ45-CX44))</f>
        <v>0</v>
      </c>
      <c r="CS45" s="50" t="e">
        <f>CR45*VLOOKUP('Données projet'!$B$15,Paramètres!$A$1:$J$25,3,0)*VLOOKUP('Données projet'!$B$15,Paramètres!$A$1:$J$25,5,0)</f>
        <v>#N/A</v>
      </c>
      <c r="CT45" s="46" t="e">
        <f t="shared" si="18"/>
        <v>#N/A</v>
      </c>
      <c r="CU45" s="52" t="e">
        <f t="shared" si="10"/>
        <v>#N/A</v>
      </c>
      <c r="CV45" s="149" t="e">
        <f ca="1">AVERAGE(OFFSET($CU$3,'Données projet'!$C$7,0,30,1))</f>
        <v>#N/A</v>
      </c>
      <c r="CW45" s="48">
        <f>IF(ISNA(VLOOKUP(CN45,'Données projet'!$A$173:$I$193,3,0)),0,VLOOKUP(CN45,'Données projet'!$A$173:$I$193,3,0))</f>
        <v>0</v>
      </c>
      <c r="CX45" s="48">
        <f>IF(ISNA(VLOOKUP(CN45,'Données projet'!$A$173:$I$193,4,0)),0,VLOOKUP(CN45,'Données projet'!$A$173:$I$193,4,0))</f>
        <v>0</v>
      </c>
      <c r="CY45" s="49">
        <f>IF(ISNA(VLOOKUP(CN45,'Données projet'!$A$173:$I$193,5,0)),0%,VLOOKUP(CN45,'Données projet'!$A$173:$I$193,5,0)*VLOOKUP('Données projet'!$B$15,Paramètres!$A$1:$J$25,7,0))</f>
        <v>0</v>
      </c>
      <c r="CZ45" s="49">
        <f>IF(ISNA(VLOOKUP(CN45,'Données projet'!$A$173:$I$193,6,0)),0%,VLOOKUP(CN45,'Données projet'!$A$173:$I$193,6,0)*VLOOKUP('Données projet'!$B$15,Paramètres!$A$1:$J$25,7,0))</f>
        <v>0</v>
      </c>
      <c r="DA45" s="49">
        <f>IF(ISNA(VLOOKUP(CN45,'Données projet'!$A$173:$I$193,7,0)),0%,VLOOKUP(CN45,'Données projet'!$A$173:$I$193,7,0))</f>
        <v>0</v>
      </c>
      <c r="DB45" s="53" t="e">
        <f>EXP(-LN(2)/35)*DB44+(1-EXP(-LN(2)/35))/(LN(2)/35)*CX45*CY45*VLOOKUP('Données projet'!$B$15,Paramètres!$A$1:$J$25,3,0)*0.475*44/12</f>
        <v>#N/A</v>
      </c>
      <c r="DC45" s="53" t="e">
        <f>EXP(-LN(2)/5)*DC44+(1-EXP(-LN(2)/5))/(LN(2)/5)*Calculateur!CX45*Calculateur!CZ45*VLOOKUP('Données projet'!$B$15,Paramètres!$A$1:$J$25,3,0)*0.475*44/12</f>
        <v>#N/A</v>
      </c>
      <c r="DD45" s="53" t="e">
        <f>EXP(-LN(2)/2)*DD44+(1-EXP(-LN(2)/2))/(LN(2)/2)*CX45*DA45*VLOOKUP('Données projet'!$B$15,Paramètres!$A$1:$J$25,3,0)*0.475*44/12</f>
        <v>#N/A</v>
      </c>
      <c r="DE45" s="54" t="e">
        <f t="shared" si="11"/>
        <v>#N/A</v>
      </c>
    </row>
    <row r="46" spans="1:109" s="40" customFormat="1" x14ac:dyDescent="0.25">
      <c r="A46" s="208">
        <f t="shared" si="12"/>
        <v>43</v>
      </c>
      <c r="B46" s="200">
        <f>IF(B45+1&lt;='Données projet'!$E$11,B45+1,1)</f>
        <v>18</v>
      </c>
      <c r="C46" s="182">
        <f>VLOOKUP(B46,'Données projet'!$A$36:$I$56,2,0)</f>
        <v>306.39</v>
      </c>
      <c r="D46" s="182">
        <f>VLOOKUP(B46,'Données projet'!$A$36:$I$56,9,0)</f>
        <v>27.73</v>
      </c>
      <c r="E46" s="182">
        <f t="array" ref="E46">INDEX(D:D,MIN(IF(ISNUMBER(D46:D242),ROW(D46:D242),"")))</f>
        <v>27.73</v>
      </c>
      <c r="F46" s="186">
        <f>IF(B46&lt;'Données projet'!$A$37,$C$205^B46,IF(B46='Données projet'!$A$37,'Données projet'!$B$37,F45+E46-L45))</f>
        <v>306.39000000000004</v>
      </c>
      <c r="G46" s="186">
        <f>F46*VLOOKUP('Données projet'!$B$11,Paramètres!$A$1:$J$25,3,0)*VLOOKUP('Données projet'!$B$11,Paramètres!$A$1:$J$25,5,0)</f>
        <v>224.64514800000003</v>
      </c>
      <c r="H46" s="186">
        <f t="shared" si="13"/>
        <v>55.123254678600851</v>
      </c>
      <c r="I46" s="187">
        <f t="shared" si="19"/>
        <v>487.26330133189646</v>
      </c>
      <c r="J46" s="188">
        <f ca="1">AVERAGE(OFFSET($I$3,'Données projet'!$C$7,0,30,1))</f>
        <v>281.50422421872497</v>
      </c>
      <c r="K46" s="193">
        <f>IF(ISNA(VLOOKUP(B46,'Données projet'!$A$36:$I$56,3,0)),0,VLOOKUP(B46,'Données projet'!$A$36:$I$56,3,0))</f>
        <v>0</v>
      </c>
      <c r="L46" s="193">
        <f>IF(ISNA(VLOOKUP(B46,'Données projet'!$A$36:$I$56,4,0)),0,VLOOKUP(B46,'Données projet'!$A$36:$I$56,4,0))</f>
        <v>0</v>
      </c>
      <c r="M46" s="194">
        <f>IF(ISNA(VLOOKUP(B46,'Données projet'!$A$36:$I$56,5,0)),0%,VLOOKUP(B46,'Données projet'!$A$36:$I$56,5,0)*VLOOKUP('Données projet'!$B$11,Paramètres!$A$1:$J$25,7,0))</f>
        <v>0</v>
      </c>
      <c r="N46" s="194">
        <f>IF(ISNA(VLOOKUP(B46,'Données projet'!$A$36:$I$56,6,0)),0%,VLOOKUP(B46,'Données projet'!$A$36:$I$56,6,0)*VLOOKUP('Données projet'!$B$11,Paramètres!$A$1:$J$25,7,0))</f>
        <v>0</v>
      </c>
      <c r="O46" s="194">
        <f>IF(ISNA(VLOOKUP(B46,'Données projet'!$A$36:$I$56,7,0)),0%,VLOOKUP(B46,'Données projet'!$A$36:$I$56,7,0))</f>
        <v>0</v>
      </c>
      <c r="P46" s="196">
        <f>EXP(-LN(2)/35)*P45+(1-EXP(-LN(2)/35))/(LN(2)/35)*L46*M46*VLOOKUP('Données projet'!$B$11,Paramètres!$A$1:$J$25,3,0)*0.475*44/12</f>
        <v>0</v>
      </c>
      <c r="Q46" s="196">
        <f>EXP(-LN(2)/5)*Q45+(1-EXP(-LN(2)/5))/(LN(2)/5)*Calculateur!L46*Calculateur!N46*VLOOKUP('Données projet'!$B$11,Paramètres!$A$1:$J$25,3,0)*0.475*44/12</f>
        <v>0</v>
      </c>
      <c r="R46" s="196">
        <f>EXP(-LN(2)/2)*R45+(1-EXP(-LN(2)/2))/(LN(2)/2)*L46*O46*VLOOKUP('Données projet'!$B$11,Paramètres!$A$1:$J$25,3,0)*0.475*44/12</f>
        <v>0</v>
      </c>
      <c r="S46" s="197">
        <f t="shared" si="1"/>
        <v>0</v>
      </c>
      <c r="T46" s="50">
        <f>IF(T45+1&lt;='Données projet'!$E$12,T45+1,1)</f>
        <v>43</v>
      </c>
      <c r="U46" s="45" t="e">
        <f>VLOOKUP(T46,'Données projet'!$A$62:$I$82,2,0)</f>
        <v>#N/A</v>
      </c>
      <c r="V46" s="45" t="e">
        <f>VLOOKUP(T46,'Données projet'!$A$62:$I$82,9,0)</f>
        <v>#N/A</v>
      </c>
      <c r="W46" s="45">
        <f t="array" ref="W46">INDEX(V:V,MIN(IF(ISNUMBER(V46:V242),ROW(V46:V242),"")))</f>
        <v>8.6349999999999962</v>
      </c>
      <c r="X46" s="46">
        <f>IF(T46&lt;'Données projet'!$A$63,$U$205^T46,IF(T46='Données projet'!$A$63,'Données projet'!$B$63,X45+W46-AD45))</f>
        <v>301.58499999999992</v>
      </c>
      <c r="Y46" s="46">
        <f>X46*VLOOKUP('Données projet'!$B$11,Paramètres!$A$1:$J$25,3,0)*VLOOKUP('Données projet'!$B$11,Paramètres!$A$1:$J$25,5,0)</f>
        <v>221.12212199999993</v>
      </c>
      <c r="Z46" s="46">
        <f t="shared" si="14"/>
        <v>54.358701131547889</v>
      </c>
      <c r="AA46" s="52">
        <f t="shared" si="2"/>
        <v>479.79576695411242</v>
      </c>
      <c r="AB46" s="149">
        <f ca="1">AVERAGE(OFFSET($AA$3,'Données projet'!$C$7,0,30,1))</f>
        <v>367.84920904283939</v>
      </c>
      <c r="AC46" s="48">
        <f>IF(ISNA(VLOOKUP(T46,'Données projet'!$A$62:$I$82,3,0)),0,VLOOKUP(T46,'Données projet'!$A$62:$I$82,3,0))</f>
        <v>0</v>
      </c>
      <c r="AD46" s="48">
        <f>IF(ISNA(VLOOKUP(T46,'Données projet'!$A$62:$I$82,4,0)),0,VLOOKUP(T46,'Données projet'!$A$62:$I$82,4,0))</f>
        <v>0</v>
      </c>
      <c r="AE46" s="49">
        <f>IF(ISNA(VLOOKUP(T46,'Données projet'!$A$62:$I$82,5,0)),0%,VLOOKUP(T46,'Données projet'!$A$62:$I$82,5,0)*VLOOKUP('Données projet'!$B$11,Paramètres!$A$1:$J$25,7,0))</f>
        <v>0</v>
      </c>
      <c r="AF46" s="49">
        <f>IF(ISNA(VLOOKUP(T46,'Données projet'!$A$62:$I$82,6,0)),0%,VLOOKUP(T46,'Données projet'!$A$62:$I$82,6,0)*VLOOKUP('Données projet'!$B$11,Paramètres!$A$1:$J$25,7,0))</f>
        <v>0</v>
      </c>
      <c r="AG46" s="49">
        <f>IF(ISNA(VLOOKUP(T46,'Données projet'!$A$62:$I$82,7,0)),0%,VLOOKUP(T46,'Données projet'!$A$62:$I$82,7,0))</f>
        <v>0</v>
      </c>
      <c r="AH46" s="53">
        <f>EXP(-LN(2)/35)*AH45+(1-EXP(-LN(2)/35))/(LN(2)/35)*AD46*AE46*VLOOKUP('Données projet'!$B$11,Paramètres!$A$1:$J$25,3,0)*0.475*44/12</f>
        <v>0</v>
      </c>
      <c r="AI46" s="53">
        <f>EXP(-LN(2)/5)*AI45+(1-EXP(-LN(2)/5))/(LN(2)/5)*Calculateur!AD46*Calculateur!AF46*VLOOKUP('Données projet'!$B$11,Paramètres!$A$1:$J$25,3,0)*0.475*44/12</f>
        <v>0</v>
      </c>
      <c r="AJ46" s="53">
        <f>EXP(-LN(2)/2)*AJ45+(1-EXP(-LN(2)/2))/(LN(2)/2)*AD46*AG46*VLOOKUP('Données projet'!$B$11,Paramètres!$A$1:$J$25,3,0)*0.475*44/12</f>
        <v>0</v>
      </c>
      <c r="AK46" s="53">
        <f t="shared" si="3"/>
        <v>0</v>
      </c>
      <c r="AL46" s="203">
        <f>IF(AL45+1&lt;='Données projet'!$E$13,AL45+1,1)</f>
        <v>1</v>
      </c>
      <c r="AM46" s="182" t="e">
        <f>VLOOKUP(B46,'Données projet'!$A$88:$I$108,2,0)</f>
        <v>#N/A</v>
      </c>
      <c r="AN46" s="182" t="e">
        <f>VLOOKUP(B46,'Données projet'!$A$88:$I$108,9,0)</f>
        <v>#N/A</v>
      </c>
      <c r="AO46" s="182">
        <f t="array" ref="AO46">INDEX(AN:AN,MIN(IF(ISNUMBER(AN46:AN242),ROW(AN46:AN242),"")))</f>
        <v>0</v>
      </c>
      <c r="AP46" s="182">
        <f>IF(B46&lt;'Données projet'!$A$89,$AM$205^B46,IF(B46='Données projet'!$A$89,'Données projet'!$B$89,AP45+AO46-AV45))</f>
        <v>0</v>
      </c>
      <c r="AQ46" s="186" t="e">
        <f>AP46*VLOOKUP('Données projet'!$B$13,Paramètres!$A$1:$J$25,3,0)*VLOOKUP('Données projet'!$B$13,Paramètres!$A$1:$J$25,5,0)</f>
        <v>#N/A</v>
      </c>
      <c r="AR46" s="186" t="e">
        <f t="shared" si="15"/>
        <v>#N/A</v>
      </c>
      <c r="AS46" s="187" t="e">
        <f t="shared" si="4"/>
        <v>#N/A</v>
      </c>
      <c r="AT46" s="185" t="e">
        <f ca="1">AVERAGE(OFFSET($AS$3,'Données projet'!$C$7,0,30,1))</f>
        <v>#N/A</v>
      </c>
      <c r="AU46" s="193">
        <f>IF(ISNA(VLOOKUP(B46,'Données projet'!$A$88:$I$108,3,0)),0,VLOOKUP(B46,'Données projet'!$A$88:$I$108,3,0))</f>
        <v>0</v>
      </c>
      <c r="AV46" s="193">
        <f>IF(ISNA(VLOOKUP(B46,'Données projet'!$A$88:$I$108,4,0)),0,VLOOKUP(B46,'Données projet'!$A$88:$I$108,4,0))</f>
        <v>0</v>
      </c>
      <c r="AW46" s="194">
        <f>IF(ISNA(VLOOKUP(B46,'Données projet'!$A$88:$I$108,5,0)),0%,VLOOKUP(B46,'Données projet'!$A$88:$I$108,5,0)*VLOOKUP('Données projet'!$B$13,Paramètres!$A$1:$J$25,7,0))</f>
        <v>0</v>
      </c>
      <c r="AX46" s="194">
        <f>IF(ISNA(VLOOKUP(B46,'Données projet'!$A$88:$I$108,6,0)),0%,VLOOKUP(B46,'Données projet'!$A$88:$I$108,6,0)*VLOOKUP('Données projet'!$B$13,Paramètres!$A$1:$J$25,7,0))</f>
        <v>0</v>
      </c>
      <c r="AY46" s="194">
        <f>IF(ISNA(VLOOKUP(B46,'Données projet'!$A$88:$I$108,7,0)),0%,VLOOKUP(B46,'Données projet'!$A$88:$I$108,7,0))</f>
        <v>0</v>
      </c>
      <c r="AZ46" s="196">
        <f>EXP(-LN(2)/35)*AZ45+(1-EXP(-LN(2)/35))/(LN(2)/35)*AV46*AW46*VLOOKUP('Données projet'!$B$11,Paramètres!$A$1:$J$25,3,0)*0.475*44/12</f>
        <v>0</v>
      </c>
      <c r="BA46" s="196">
        <f>EXP(-LN(2)/5)*BA45+(1-EXP(-LN(2)/5))/(LN(2)/5)*Calculateur!AV46*Calculateur!AX46*VLOOKUP('Données projet'!$B$11,Paramètres!$A$1:$J$25,3,0)*0.475*44/12</f>
        <v>0</v>
      </c>
      <c r="BB46" s="196">
        <f>EXP(-LN(2)/2)*BB45+(1-EXP(-LN(2)/2))/(LN(2)/2)*AV46*AY46*VLOOKUP('Données projet'!$B$11,Paramètres!$A$1:$J$25,3,0)*0.475*44/12</f>
        <v>0</v>
      </c>
      <c r="BC46" s="197">
        <f t="shared" si="5"/>
        <v>0</v>
      </c>
      <c r="BD46" s="50">
        <f>IF(BD45+1&lt;='Données projet'!$E$16,BD45+1,1)</f>
        <v>1</v>
      </c>
      <c r="BE46" s="45" t="e">
        <f>VLOOKUP(BD46,'Données projet'!$A$114:$I$134,2,0)</f>
        <v>#N/A</v>
      </c>
      <c r="BF46" s="45" t="e">
        <f>VLOOKUP(BD46,'Données projet'!$A$114:$I$134,9,0)</f>
        <v>#N/A</v>
      </c>
      <c r="BG46" s="45">
        <f t="array" ref="BG46">INDEX(BF:BF,MIN(IF(ISNUMBER(BF46:BF242),ROW(BF46:BF242),"")))</f>
        <v>0</v>
      </c>
      <c r="BH46" s="45">
        <f>IF(BD46&lt;'Données projet'!$A$115,$BE$205^BD46,IF(BD46='Données projet'!$A$115,'Données projet'!$B$115,BH45+BG46-BN45))</f>
        <v>0</v>
      </c>
      <c r="BI46" s="50" t="e">
        <f>BH46*VLOOKUP('Données projet'!$B$13,Paramètres!$A$1:$J$25,3,0)*VLOOKUP('Données projet'!$B$13,Paramètres!$A$1:$J$25,5,0)</f>
        <v>#N/A</v>
      </c>
      <c r="BJ46" s="46" t="e">
        <f t="shared" si="16"/>
        <v>#N/A</v>
      </c>
      <c r="BK46" s="52" t="e">
        <f t="shared" si="6"/>
        <v>#N/A</v>
      </c>
      <c r="BL46" s="149" t="e">
        <f ca="1">AVERAGE(OFFSET($BK$3,'Données projet'!$C$7,0,30,1))</f>
        <v>#N/A</v>
      </c>
      <c r="BM46" s="48">
        <f>IF(ISNA(VLOOKUP(BD46,'Données projet'!$A$114:$I$134,3,0)),0,VLOOKUP(BD46,'Données projet'!$A$114:$I$134,3,0))</f>
        <v>0</v>
      </c>
      <c r="BN46" s="48">
        <f>IF(ISNA(VLOOKUP(BD46,'Données projet'!$A$114:$I$134,4,0)),0,VLOOKUP(BD46,'Données projet'!$A$114:$I$134,4,0))</f>
        <v>0</v>
      </c>
      <c r="BO46" s="49">
        <f>IF(ISNA(VLOOKUP(BD46,'Données projet'!$A$114:$I$134,5,0)),0%,VLOOKUP(BD46,'Données projet'!$A$114:$I$134,5,0)*VLOOKUP('Données projet'!$B$13,Paramètres!$A$1:$J$25,7,0))</f>
        <v>0</v>
      </c>
      <c r="BP46" s="49">
        <f>IF(ISNA(VLOOKUP(BD46,'Données projet'!$A$114:$I$134,6,0)),0%,VLOOKUP(BD46,'Données projet'!$A$114:$I$134,6,0)*VLOOKUP('Données projet'!$B$13,Paramètres!$A$1:$J$25,7,0))</f>
        <v>0</v>
      </c>
      <c r="BQ46" s="49">
        <f>IF(ISNA(VLOOKUP(BD46,'Données projet'!$A$114:$I$134,7,0)),0%,VLOOKUP(BD46,'Données projet'!$A$114:$I$134,7,0))</f>
        <v>0</v>
      </c>
      <c r="BR46" s="53" t="e">
        <f>EXP(-LN(2)/35)*BR45+(1-EXP(-LN(2)/35))/(LN(2)/35)*BN46*BO46*VLOOKUP('Données projet'!$B$13,Paramètres!$A$1:$J$25,3,0)*0.475*44/12</f>
        <v>#N/A</v>
      </c>
      <c r="BS46" s="53" t="e">
        <f>EXP(-LN(2)/5)*BS45+(1-EXP(-LN(2)/5))/(LN(2)/5)*Calculateur!BN46*Calculateur!BP46*VLOOKUP('Données projet'!$B$13,Paramètres!$A$1:$J$25,3,0)*0.475*44/12</f>
        <v>#N/A</v>
      </c>
      <c r="BT46" s="53" t="e">
        <f>EXP(-LN(2)/2)*BT45+(1-EXP(-LN(2)/2))/(LN(2)/2)*BN46*BQ46*VLOOKUP('Données projet'!$B$13,Paramètres!$A$1:$J$25,3,0)*0.475*44/12</f>
        <v>#N/A</v>
      </c>
      <c r="BU46" s="54" t="e">
        <f t="shared" si="7"/>
        <v>#N/A</v>
      </c>
      <c r="BV46" s="203">
        <f>IF(BV45+1&lt;='Données projet'!$E$15,BV45+1,1)</f>
        <v>1</v>
      </c>
      <c r="BW46" s="182" t="e">
        <f>VLOOKUP(B46,'Données projet'!$A$140:$I$167,2,0)</f>
        <v>#N/A</v>
      </c>
      <c r="BX46" s="182" t="e">
        <f>VLOOKUP(B46,'Données projet'!$A$140:$I$167,9,0)</f>
        <v>#N/A</v>
      </c>
      <c r="BY46" s="182">
        <f t="array" ref="BY46">INDEX(BX:BX,MIN(IF(ISNUMBER(BX46:BX242),ROW(BX46:BX242),"")))</f>
        <v>0</v>
      </c>
      <c r="BZ46" s="182">
        <f>IF(B46&lt;'Données projet'!$A$141,$BW$205^B46,IF(B46='Données projet'!$A$141,'Données projet'!$B$141,BZ45+BY46-CF45))</f>
        <v>0</v>
      </c>
      <c r="CA46" s="183" t="e">
        <f>BZ46*VLOOKUP('Données projet'!$B$15,Paramètres!$A$1:$J$25,3,0)*VLOOKUP('Données projet'!$B$15,Paramètres!$A$1:$J$25,5,0)</f>
        <v>#N/A</v>
      </c>
      <c r="CB46" s="186" t="e">
        <f t="shared" si="17"/>
        <v>#N/A</v>
      </c>
      <c r="CC46" s="187" t="e">
        <f t="shared" si="8"/>
        <v>#N/A</v>
      </c>
      <c r="CD46" s="185" t="e">
        <f ca="1">AVERAGE(OFFSET($CC$3,'Données projet'!$C$7,0,30,1))</f>
        <v>#N/A</v>
      </c>
      <c r="CE46" s="193">
        <f>IF(ISNA(VLOOKUP(B46,'Données projet'!$A$140:$I$167,3,0)),0,VLOOKUP(B46,'Données projet'!$A$140:$I$167,3,0))</f>
        <v>0</v>
      </c>
      <c r="CF46" s="193">
        <f>IF(ISNA(VLOOKUP(B46,'Données projet'!$A$140:$I$167,4,0)),0,VLOOKUP(B46,'Données projet'!$A$140:$I$167,4,0))</f>
        <v>0</v>
      </c>
      <c r="CG46" s="194">
        <f>IF(ISNA(VLOOKUP(B46,'Données projet'!$A$140:$I$167,5,0)),0%,VLOOKUP(B46,'Données projet'!$A$140:$I$167,5,0)*VLOOKUP('Données projet'!$B$15,Paramètres!$A$1:$J$25,7,0))</f>
        <v>0</v>
      </c>
      <c r="CH46" s="194">
        <f>IF(ISNA(VLOOKUP(B46,'Données projet'!$A$140:$I$167,6,0)),0%,VLOOKUP(B46,'Données projet'!$A$140:$I$167,6,0)*VLOOKUP('Données projet'!$B$15,Paramètres!$A$1:$J$25,7,0))</f>
        <v>0</v>
      </c>
      <c r="CI46" s="194">
        <f>IF(ISNA(VLOOKUP(B46,'Données projet'!$A$140:$I$167,7,0)),0%,VLOOKUP(B46,'Données projet'!$A$140:$I$167,7,0))</f>
        <v>0</v>
      </c>
      <c r="CJ46" s="196">
        <f>EXP(-LN(2)/35)*CJ45+(1-EXP(-LN(2)/35))/(LN(2)/35)*CF46*CG46*VLOOKUP('Données projet'!$B$11,Paramètres!$A$1:$J$25,3,0)*0.475*44/12</f>
        <v>0</v>
      </c>
      <c r="CK46" s="196">
        <f>EXP(-LN(2)/5)*CK45+(1-EXP(-LN(2)/5))/(LN(2)/5)*Calculateur!CF46*Calculateur!CH46*VLOOKUP('Données projet'!$B$11,Paramètres!$A$1:$J$25,3,0)*0.475*44/12</f>
        <v>0</v>
      </c>
      <c r="CL46" s="196">
        <f>EXP(-LN(2)/2)*CL45+(1-EXP(-LN(2)/2))/(LN(2)/2)*CF46*CI46*VLOOKUP('Données projet'!$B$11,Paramètres!$A$1:$J$25,3,0)*0.475*44/12</f>
        <v>0</v>
      </c>
      <c r="CM46" s="197">
        <f t="shared" si="9"/>
        <v>0</v>
      </c>
      <c r="CN46" s="50">
        <f>IF(CN45+1&lt;='Données projet'!$E$16,CN45+1,1)</f>
        <v>1</v>
      </c>
      <c r="CO46" s="45" t="e">
        <f>VLOOKUP(CN46,'Données projet'!$A$173:$I$193,2,0)</f>
        <v>#N/A</v>
      </c>
      <c r="CP46" s="45" t="e">
        <f>VLOOKUP(CN46,'Données projet'!$A$173:$I$193,9,0)</f>
        <v>#N/A</v>
      </c>
      <c r="CQ46" s="45">
        <f t="array" ref="CQ46">INDEX(CP:CP,MIN(IF(ISNUMBER(CP46:CP242),ROW(CP46:CP242),"")))</f>
        <v>0</v>
      </c>
      <c r="CR46" s="45">
        <f>IF(CN46&lt;'Données projet'!$A$174,$CO$205^B46,IF(CN46='Données projet'!$A$174,'Données projet'!$B$174,CR45+CQ46-CX45))</f>
        <v>0</v>
      </c>
      <c r="CS46" s="50" t="e">
        <f>CR46*VLOOKUP('Données projet'!$B$15,Paramètres!$A$1:$J$25,3,0)*VLOOKUP('Données projet'!$B$15,Paramètres!$A$1:$J$25,5,0)</f>
        <v>#N/A</v>
      </c>
      <c r="CT46" s="46" t="e">
        <f t="shared" si="18"/>
        <v>#N/A</v>
      </c>
      <c r="CU46" s="52" t="e">
        <f t="shared" si="10"/>
        <v>#N/A</v>
      </c>
      <c r="CV46" s="149" t="e">
        <f ca="1">AVERAGE(OFFSET($CU$3,'Données projet'!$C$7,0,30,1))</f>
        <v>#N/A</v>
      </c>
      <c r="CW46" s="48">
        <f>IF(ISNA(VLOOKUP(CN46,'Données projet'!$A$173:$I$193,3,0)),0,VLOOKUP(CN46,'Données projet'!$A$173:$I$193,3,0))</f>
        <v>0</v>
      </c>
      <c r="CX46" s="48">
        <f>IF(ISNA(VLOOKUP(CN46,'Données projet'!$A$173:$I$193,4,0)),0,VLOOKUP(CN46,'Données projet'!$A$173:$I$193,4,0))</f>
        <v>0</v>
      </c>
      <c r="CY46" s="49">
        <f>IF(ISNA(VLOOKUP(CN46,'Données projet'!$A$173:$I$193,5,0)),0%,VLOOKUP(CN46,'Données projet'!$A$173:$I$193,5,0)*VLOOKUP('Données projet'!$B$15,Paramètres!$A$1:$J$25,7,0))</f>
        <v>0</v>
      </c>
      <c r="CZ46" s="49">
        <f>IF(ISNA(VLOOKUP(CN46,'Données projet'!$A$173:$I$193,6,0)),0%,VLOOKUP(CN46,'Données projet'!$A$173:$I$193,6,0)*VLOOKUP('Données projet'!$B$15,Paramètres!$A$1:$J$25,7,0))</f>
        <v>0</v>
      </c>
      <c r="DA46" s="49">
        <f>IF(ISNA(VLOOKUP(CN46,'Données projet'!$A$173:$I$193,7,0)),0%,VLOOKUP(CN46,'Données projet'!$A$173:$I$193,7,0))</f>
        <v>0</v>
      </c>
      <c r="DB46" s="53" t="e">
        <f>EXP(-LN(2)/35)*DB45+(1-EXP(-LN(2)/35))/(LN(2)/35)*CX46*CY46*VLOOKUP('Données projet'!$B$15,Paramètres!$A$1:$J$25,3,0)*0.475*44/12</f>
        <v>#N/A</v>
      </c>
      <c r="DC46" s="53" t="e">
        <f>EXP(-LN(2)/5)*DC45+(1-EXP(-LN(2)/5))/(LN(2)/5)*Calculateur!CX46*Calculateur!CZ46*VLOOKUP('Données projet'!$B$15,Paramètres!$A$1:$J$25,3,0)*0.475*44/12</f>
        <v>#N/A</v>
      </c>
      <c r="DD46" s="53" t="e">
        <f>EXP(-LN(2)/2)*DD45+(1-EXP(-LN(2)/2))/(LN(2)/2)*CX46*DA46*VLOOKUP('Données projet'!$B$15,Paramètres!$A$1:$J$25,3,0)*0.475*44/12</f>
        <v>#N/A</v>
      </c>
      <c r="DE46" s="54" t="e">
        <f t="shared" si="11"/>
        <v>#N/A</v>
      </c>
    </row>
    <row r="47" spans="1:109" s="40" customFormat="1" x14ac:dyDescent="0.25">
      <c r="A47" s="208">
        <f t="shared" si="12"/>
        <v>44</v>
      </c>
      <c r="B47" s="200">
        <f>IF(B46+1&lt;='Données projet'!$E$11,B46+1,1)</f>
        <v>19</v>
      </c>
      <c r="C47" s="182" t="e">
        <f>VLOOKUP(B47,'Données projet'!$A$36:$I$56,2,0)</f>
        <v>#N/A</v>
      </c>
      <c r="D47" s="182" t="e">
        <f>VLOOKUP(B47,'Données projet'!$A$36:$I$56,9,0)</f>
        <v>#N/A</v>
      </c>
      <c r="E47" s="182">
        <f t="array" ref="E47">INDEX(D:D,MIN(IF(ISNUMBER(D47:D243),ROW(D47:D243),"")))</f>
        <v>11.965000000000003</v>
      </c>
      <c r="F47" s="186">
        <f>IF(B47&lt;'Données projet'!$A$37,$C$205^B47,IF(B47='Données projet'!$A$37,'Données projet'!$B$37,F46+E47-L46))</f>
        <v>318.35500000000002</v>
      </c>
      <c r="G47" s="186">
        <f>F47*VLOOKUP('Données projet'!$B$11,Paramètres!$A$1:$J$25,3,0)*VLOOKUP('Données projet'!$B$11,Paramètres!$A$1:$J$25,5,0)</f>
        <v>233.41788599999998</v>
      </c>
      <c r="H47" s="186">
        <f t="shared" si="13"/>
        <v>57.021072736657487</v>
      </c>
      <c r="I47" s="187">
        <f t="shared" si="19"/>
        <v>505.84785313301177</v>
      </c>
      <c r="J47" s="188">
        <f ca="1">AVERAGE(OFFSET($I$3,'Données projet'!$C$7,0,30,1))</f>
        <v>281.50422421872497</v>
      </c>
      <c r="K47" s="193">
        <f>IF(ISNA(VLOOKUP(B47,'Données projet'!$A$36:$I$56,3,0)),0,VLOOKUP(B47,'Données projet'!$A$36:$I$56,3,0))</f>
        <v>0</v>
      </c>
      <c r="L47" s="193">
        <f>IF(ISNA(VLOOKUP(B47,'Données projet'!$A$36:$I$56,4,0)),0,VLOOKUP(B47,'Données projet'!$A$36:$I$56,4,0))</f>
        <v>0</v>
      </c>
      <c r="M47" s="194">
        <f>IF(ISNA(VLOOKUP(B47,'Données projet'!$A$36:$I$56,5,0)),0%,VLOOKUP(B47,'Données projet'!$A$36:$I$56,5,0)*VLOOKUP('Données projet'!$B$11,Paramètres!$A$1:$J$25,7,0))</f>
        <v>0</v>
      </c>
      <c r="N47" s="194">
        <f>IF(ISNA(VLOOKUP(B47,'Données projet'!$A$36:$I$56,6,0)),0%,VLOOKUP(B47,'Données projet'!$A$36:$I$56,6,0)*VLOOKUP('Données projet'!$B$11,Paramètres!$A$1:$J$25,7,0))</f>
        <v>0</v>
      </c>
      <c r="O47" s="194">
        <f>IF(ISNA(VLOOKUP(B47,'Données projet'!$A$36:$I$56,7,0)),0%,VLOOKUP(B47,'Données projet'!$A$36:$I$56,7,0))</f>
        <v>0</v>
      </c>
      <c r="P47" s="196">
        <f>EXP(-LN(2)/35)*P46+(1-EXP(-LN(2)/35))/(LN(2)/35)*L47*M47*VLOOKUP('Données projet'!$B$11,Paramètres!$A$1:$J$25,3,0)*0.475*44/12</f>
        <v>0</v>
      </c>
      <c r="Q47" s="196">
        <f>EXP(-LN(2)/5)*Q46+(1-EXP(-LN(2)/5))/(LN(2)/5)*Calculateur!L47*Calculateur!N47*VLOOKUP('Données projet'!$B$11,Paramètres!$A$1:$J$25,3,0)*0.475*44/12</f>
        <v>0</v>
      </c>
      <c r="R47" s="196">
        <f>EXP(-LN(2)/2)*R46+(1-EXP(-LN(2)/2))/(LN(2)/2)*L47*O47*VLOOKUP('Données projet'!$B$11,Paramètres!$A$1:$J$25,3,0)*0.475*44/12</f>
        <v>0</v>
      </c>
      <c r="S47" s="197">
        <f t="shared" si="1"/>
        <v>0</v>
      </c>
      <c r="T47" s="50">
        <f>IF(T46+1&lt;='Données projet'!$E$12,T46+1,1)</f>
        <v>44</v>
      </c>
      <c r="U47" s="45" t="e">
        <f>VLOOKUP(T47,'Données projet'!$A$62:$I$82,2,0)</f>
        <v>#N/A</v>
      </c>
      <c r="V47" s="45" t="e">
        <f>VLOOKUP(T47,'Données projet'!$A$62:$I$82,9,0)</f>
        <v>#N/A</v>
      </c>
      <c r="W47" s="45">
        <f t="array" ref="W47">INDEX(V:V,MIN(IF(ISNUMBER(V47:V243),ROW(V47:V243),"")))</f>
        <v>8.6349999999999962</v>
      </c>
      <c r="X47" s="46">
        <f>IF(T47&lt;'Données projet'!$A$63,$U$205^T47,IF(T47='Données projet'!$A$63,'Données projet'!$B$63,X46+W47-AD46))</f>
        <v>310.21999999999991</v>
      </c>
      <c r="Y47" s="46">
        <f>X47*VLOOKUP('Données projet'!$B$11,Paramètres!$A$1:$J$25,3,0)*VLOOKUP('Données projet'!$B$11,Paramètres!$A$1:$J$25,5,0)</f>
        <v>227.45330399999995</v>
      </c>
      <c r="Z47" s="46">
        <f t="shared" si="14"/>
        <v>55.731669987490193</v>
      </c>
      <c r="AA47" s="52">
        <f t="shared" si="2"/>
        <v>493.2138296948786</v>
      </c>
      <c r="AB47" s="149">
        <f ca="1">AVERAGE(OFFSET($AA$3,'Données projet'!$C$7,0,30,1))</f>
        <v>367.84920904283939</v>
      </c>
      <c r="AC47" s="48">
        <f>IF(ISNA(VLOOKUP(T47,'Données projet'!$A$62:$I$82,3,0)),0,VLOOKUP(T47,'Données projet'!$A$62:$I$82,3,0))</f>
        <v>0</v>
      </c>
      <c r="AD47" s="48">
        <f>IF(ISNA(VLOOKUP(T47,'Données projet'!$A$62:$I$82,4,0)),0,VLOOKUP(T47,'Données projet'!$A$62:$I$82,4,0))</f>
        <v>0</v>
      </c>
      <c r="AE47" s="49">
        <f>IF(ISNA(VLOOKUP(T47,'Données projet'!$A$62:$I$82,5,0)),0%,VLOOKUP(T47,'Données projet'!$A$62:$I$82,5,0)*VLOOKUP('Données projet'!$B$11,Paramètres!$A$1:$J$25,7,0))</f>
        <v>0</v>
      </c>
      <c r="AF47" s="49">
        <f>IF(ISNA(VLOOKUP(T47,'Données projet'!$A$62:$I$82,6,0)),0%,VLOOKUP(T47,'Données projet'!$A$62:$I$82,6,0)*VLOOKUP('Données projet'!$B$11,Paramètres!$A$1:$J$25,7,0))</f>
        <v>0</v>
      </c>
      <c r="AG47" s="49">
        <f>IF(ISNA(VLOOKUP(T47,'Données projet'!$A$62:$I$82,7,0)),0%,VLOOKUP(T47,'Données projet'!$A$62:$I$82,7,0))</f>
        <v>0</v>
      </c>
      <c r="AH47" s="53">
        <f>EXP(-LN(2)/35)*AH46+(1-EXP(-LN(2)/35))/(LN(2)/35)*AD47*AE47*VLOOKUP('Données projet'!$B$11,Paramètres!$A$1:$J$25,3,0)*0.475*44/12</f>
        <v>0</v>
      </c>
      <c r="AI47" s="53">
        <f>EXP(-LN(2)/5)*AI46+(1-EXP(-LN(2)/5))/(LN(2)/5)*Calculateur!AD47*Calculateur!AF47*VLOOKUP('Données projet'!$B$11,Paramètres!$A$1:$J$25,3,0)*0.475*44/12</f>
        <v>0</v>
      </c>
      <c r="AJ47" s="53">
        <f>EXP(-LN(2)/2)*AJ46+(1-EXP(-LN(2)/2))/(LN(2)/2)*AD47*AG47*VLOOKUP('Données projet'!$B$11,Paramètres!$A$1:$J$25,3,0)*0.475*44/12</f>
        <v>0</v>
      </c>
      <c r="AK47" s="53">
        <f t="shared" si="3"/>
        <v>0</v>
      </c>
      <c r="AL47" s="203">
        <f>IF(AL46+1&lt;='Données projet'!$E$13,AL46+1,1)</f>
        <v>1</v>
      </c>
      <c r="AM47" s="182" t="e">
        <f>VLOOKUP(B47,'Données projet'!$A$88:$I$108,2,0)</f>
        <v>#N/A</v>
      </c>
      <c r="AN47" s="182" t="e">
        <f>VLOOKUP(B47,'Données projet'!$A$88:$I$108,9,0)</f>
        <v>#N/A</v>
      </c>
      <c r="AO47" s="182">
        <f t="array" ref="AO47">INDEX(AN:AN,MIN(IF(ISNUMBER(AN47:AN243),ROW(AN47:AN243),"")))</f>
        <v>0</v>
      </c>
      <c r="AP47" s="182">
        <f>IF(B47&lt;'Données projet'!$A$89,$AM$205^B47,IF(B47='Données projet'!$A$89,'Données projet'!$B$89,AP46+AO47-AV46))</f>
        <v>0</v>
      </c>
      <c r="AQ47" s="186" t="e">
        <f>AP47*VLOOKUP('Données projet'!$B$13,Paramètres!$A$1:$J$25,3,0)*VLOOKUP('Données projet'!$B$13,Paramètres!$A$1:$J$25,5,0)</f>
        <v>#N/A</v>
      </c>
      <c r="AR47" s="186" t="e">
        <f t="shared" si="15"/>
        <v>#N/A</v>
      </c>
      <c r="AS47" s="187" t="e">
        <f t="shared" si="4"/>
        <v>#N/A</v>
      </c>
      <c r="AT47" s="185" t="e">
        <f ca="1">AVERAGE(OFFSET($AS$3,'Données projet'!$C$7,0,30,1))</f>
        <v>#N/A</v>
      </c>
      <c r="AU47" s="193">
        <f>IF(ISNA(VLOOKUP(B47,'Données projet'!$A$88:$I$108,3,0)),0,VLOOKUP(B47,'Données projet'!$A$88:$I$108,3,0))</f>
        <v>0</v>
      </c>
      <c r="AV47" s="193">
        <f>IF(ISNA(VLOOKUP(B47,'Données projet'!$A$88:$I$108,4,0)),0,VLOOKUP(B47,'Données projet'!$A$88:$I$108,4,0))</f>
        <v>0</v>
      </c>
      <c r="AW47" s="194">
        <f>IF(ISNA(VLOOKUP(B47,'Données projet'!$A$88:$I$108,5,0)),0%,VLOOKUP(B47,'Données projet'!$A$88:$I$108,5,0)*VLOOKUP('Données projet'!$B$13,Paramètres!$A$1:$J$25,7,0))</f>
        <v>0</v>
      </c>
      <c r="AX47" s="194">
        <f>IF(ISNA(VLOOKUP(B47,'Données projet'!$A$88:$I$108,6,0)),0%,VLOOKUP(B47,'Données projet'!$A$88:$I$108,6,0)*VLOOKUP('Données projet'!$B$13,Paramètres!$A$1:$J$25,7,0))</f>
        <v>0</v>
      </c>
      <c r="AY47" s="194">
        <f>IF(ISNA(VLOOKUP(B47,'Données projet'!$A$88:$I$108,7,0)),0%,VLOOKUP(B47,'Données projet'!$A$88:$I$108,7,0))</f>
        <v>0</v>
      </c>
      <c r="AZ47" s="196">
        <f>EXP(-LN(2)/35)*AZ46+(1-EXP(-LN(2)/35))/(LN(2)/35)*AV47*AW47*VLOOKUP('Données projet'!$B$11,Paramètres!$A$1:$J$25,3,0)*0.475*44/12</f>
        <v>0</v>
      </c>
      <c r="BA47" s="196">
        <f>EXP(-LN(2)/5)*BA46+(1-EXP(-LN(2)/5))/(LN(2)/5)*Calculateur!AV47*Calculateur!AX47*VLOOKUP('Données projet'!$B$11,Paramètres!$A$1:$J$25,3,0)*0.475*44/12</f>
        <v>0</v>
      </c>
      <c r="BB47" s="196">
        <f>EXP(-LN(2)/2)*BB46+(1-EXP(-LN(2)/2))/(LN(2)/2)*AV47*AY47*VLOOKUP('Données projet'!$B$11,Paramètres!$A$1:$J$25,3,0)*0.475*44/12</f>
        <v>0</v>
      </c>
      <c r="BC47" s="197">
        <f t="shared" si="5"/>
        <v>0</v>
      </c>
      <c r="BD47" s="50">
        <f>IF(BD46+1&lt;='Données projet'!$E$16,BD46+1,1)</f>
        <v>1</v>
      </c>
      <c r="BE47" s="45" t="e">
        <f>VLOOKUP(BD47,'Données projet'!$A$114:$I$134,2,0)</f>
        <v>#N/A</v>
      </c>
      <c r="BF47" s="45" t="e">
        <f>VLOOKUP(BD47,'Données projet'!$A$114:$I$134,9,0)</f>
        <v>#N/A</v>
      </c>
      <c r="BG47" s="45">
        <f t="array" ref="BG47">INDEX(BF:BF,MIN(IF(ISNUMBER(BF47:BF243),ROW(BF47:BF243),"")))</f>
        <v>0</v>
      </c>
      <c r="BH47" s="45">
        <f>IF(BD47&lt;'Données projet'!$A$115,$BE$205^BD47,IF(BD47='Données projet'!$A$115,'Données projet'!$B$115,BH46+BG47-BN46))</f>
        <v>0</v>
      </c>
      <c r="BI47" s="50" t="e">
        <f>BH47*VLOOKUP('Données projet'!$B$13,Paramètres!$A$1:$J$25,3,0)*VLOOKUP('Données projet'!$B$13,Paramètres!$A$1:$J$25,5,0)</f>
        <v>#N/A</v>
      </c>
      <c r="BJ47" s="46" t="e">
        <f t="shared" si="16"/>
        <v>#N/A</v>
      </c>
      <c r="BK47" s="52" t="e">
        <f t="shared" si="6"/>
        <v>#N/A</v>
      </c>
      <c r="BL47" s="149" t="e">
        <f ca="1">AVERAGE(OFFSET($BK$3,'Données projet'!$C$7,0,30,1))</f>
        <v>#N/A</v>
      </c>
      <c r="BM47" s="48">
        <f>IF(ISNA(VLOOKUP(BD47,'Données projet'!$A$114:$I$134,3,0)),0,VLOOKUP(BD47,'Données projet'!$A$114:$I$134,3,0))</f>
        <v>0</v>
      </c>
      <c r="BN47" s="48">
        <f>IF(ISNA(VLOOKUP(BD47,'Données projet'!$A$114:$I$134,4,0)),0,VLOOKUP(BD47,'Données projet'!$A$114:$I$134,4,0))</f>
        <v>0</v>
      </c>
      <c r="BO47" s="49">
        <f>IF(ISNA(VLOOKUP(BD47,'Données projet'!$A$114:$I$134,5,0)),0%,VLOOKUP(BD47,'Données projet'!$A$114:$I$134,5,0)*VLOOKUP('Données projet'!$B$13,Paramètres!$A$1:$J$25,7,0))</f>
        <v>0</v>
      </c>
      <c r="BP47" s="49">
        <f>IF(ISNA(VLOOKUP(BD47,'Données projet'!$A$114:$I$134,6,0)),0%,VLOOKUP(BD47,'Données projet'!$A$114:$I$134,6,0)*VLOOKUP('Données projet'!$B$13,Paramètres!$A$1:$J$25,7,0))</f>
        <v>0</v>
      </c>
      <c r="BQ47" s="49">
        <f>IF(ISNA(VLOOKUP(BD47,'Données projet'!$A$114:$I$134,7,0)),0%,VLOOKUP(BD47,'Données projet'!$A$114:$I$134,7,0))</f>
        <v>0</v>
      </c>
      <c r="BR47" s="53" t="e">
        <f>EXP(-LN(2)/35)*BR46+(1-EXP(-LN(2)/35))/(LN(2)/35)*BN47*BO47*VLOOKUP('Données projet'!$B$13,Paramètres!$A$1:$J$25,3,0)*0.475*44/12</f>
        <v>#N/A</v>
      </c>
      <c r="BS47" s="53" t="e">
        <f>EXP(-LN(2)/5)*BS46+(1-EXP(-LN(2)/5))/(LN(2)/5)*Calculateur!BN47*Calculateur!BP47*VLOOKUP('Données projet'!$B$13,Paramètres!$A$1:$J$25,3,0)*0.475*44/12</f>
        <v>#N/A</v>
      </c>
      <c r="BT47" s="53" t="e">
        <f>EXP(-LN(2)/2)*BT46+(1-EXP(-LN(2)/2))/(LN(2)/2)*BN47*BQ47*VLOOKUP('Données projet'!$B$13,Paramètres!$A$1:$J$25,3,0)*0.475*44/12</f>
        <v>#N/A</v>
      </c>
      <c r="BU47" s="54" t="e">
        <f t="shared" si="7"/>
        <v>#N/A</v>
      </c>
      <c r="BV47" s="203">
        <f>IF(BV46+1&lt;='Données projet'!$E$15,BV46+1,1)</f>
        <v>1</v>
      </c>
      <c r="BW47" s="182" t="e">
        <f>VLOOKUP(B47,'Données projet'!$A$140:$I$167,2,0)</f>
        <v>#N/A</v>
      </c>
      <c r="BX47" s="182" t="e">
        <f>VLOOKUP(B47,'Données projet'!$A$140:$I$167,9,0)</f>
        <v>#N/A</v>
      </c>
      <c r="BY47" s="182">
        <f t="array" ref="BY47">INDEX(BX:BX,MIN(IF(ISNUMBER(BX47:BX243),ROW(BX47:BX243),"")))</f>
        <v>0</v>
      </c>
      <c r="BZ47" s="182">
        <f>IF(B47&lt;'Données projet'!$A$141,$BW$205^B47,IF(B47='Données projet'!$A$141,'Données projet'!$B$141,BZ46+BY47-CF46))</f>
        <v>0</v>
      </c>
      <c r="CA47" s="183" t="e">
        <f>BZ47*VLOOKUP('Données projet'!$B$15,Paramètres!$A$1:$J$25,3,0)*VLOOKUP('Données projet'!$B$15,Paramètres!$A$1:$J$25,5,0)</f>
        <v>#N/A</v>
      </c>
      <c r="CB47" s="186" t="e">
        <f t="shared" si="17"/>
        <v>#N/A</v>
      </c>
      <c r="CC47" s="187" t="e">
        <f t="shared" si="8"/>
        <v>#N/A</v>
      </c>
      <c r="CD47" s="185" t="e">
        <f ca="1">AVERAGE(OFFSET($CC$3,'Données projet'!$C$7,0,30,1))</f>
        <v>#N/A</v>
      </c>
      <c r="CE47" s="193">
        <f>IF(ISNA(VLOOKUP(B47,'Données projet'!$A$140:$I$167,3,0)),0,VLOOKUP(B47,'Données projet'!$A$140:$I$167,3,0))</f>
        <v>0</v>
      </c>
      <c r="CF47" s="193">
        <f>IF(ISNA(VLOOKUP(B47,'Données projet'!$A$140:$I$167,4,0)),0,VLOOKUP(B47,'Données projet'!$A$140:$I$167,4,0))</f>
        <v>0</v>
      </c>
      <c r="CG47" s="194">
        <f>IF(ISNA(VLOOKUP(B47,'Données projet'!$A$140:$I$167,5,0)),0%,VLOOKUP(B47,'Données projet'!$A$140:$I$167,5,0)*VLOOKUP('Données projet'!$B$15,Paramètres!$A$1:$J$25,7,0))</f>
        <v>0</v>
      </c>
      <c r="CH47" s="194">
        <f>IF(ISNA(VLOOKUP(B47,'Données projet'!$A$140:$I$167,6,0)),0%,VLOOKUP(B47,'Données projet'!$A$140:$I$167,6,0)*VLOOKUP('Données projet'!$B$15,Paramètres!$A$1:$J$25,7,0))</f>
        <v>0</v>
      </c>
      <c r="CI47" s="194">
        <f>IF(ISNA(VLOOKUP(B47,'Données projet'!$A$140:$I$167,7,0)),0%,VLOOKUP(B47,'Données projet'!$A$140:$I$167,7,0))</f>
        <v>0</v>
      </c>
      <c r="CJ47" s="196">
        <f>EXP(-LN(2)/35)*CJ46+(1-EXP(-LN(2)/35))/(LN(2)/35)*CF47*CG47*VLOOKUP('Données projet'!$B$11,Paramètres!$A$1:$J$25,3,0)*0.475*44/12</f>
        <v>0</v>
      </c>
      <c r="CK47" s="196">
        <f>EXP(-LN(2)/5)*CK46+(1-EXP(-LN(2)/5))/(LN(2)/5)*Calculateur!CF47*Calculateur!CH47*VLOOKUP('Données projet'!$B$11,Paramètres!$A$1:$J$25,3,0)*0.475*44/12</f>
        <v>0</v>
      </c>
      <c r="CL47" s="196">
        <f>EXP(-LN(2)/2)*CL46+(1-EXP(-LN(2)/2))/(LN(2)/2)*CF47*CI47*VLOOKUP('Données projet'!$B$11,Paramètres!$A$1:$J$25,3,0)*0.475*44/12</f>
        <v>0</v>
      </c>
      <c r="CM47" s="197">
        <f t="shared" si="9"/>
        <v>0</v>
      </c>
      <c r="CN47" s="50">
        <f>IF(CN46+1&lt;='Données projet'!$E$16,CN46+1,1)</f>
        <v>1</v>
      </c>
      <c r="CO47" s="45" t="e">
        <f>VLOOKUP(CN47,'Données projet'!$A$173:$I$193,2,0)</f>
        <v>#N/A</v>
      </c>
      <c r="CP47" s="45" t="e">
        <f>VLOOKUP(CN47,'Données projet'!$A$173:$I$193,9,0)</f>
        <v>#N/A</v>
      </c>
      <c r="CQ47" s="45">
        <f t="array" ref="CQ47">INDEX(CP:CP,MIN(IF(ISNUMBER(CP47:CP243),ROW(CP47:CP243),"")))</f>
        <v>0</v>
      </c>
      <c r="CR47" s="45">
        <f>IF(CN47&lt;'Données projet'!$A$174,$CO$205^B47,IF(CN47='Données projet'!$A$174,'Données projet'!$B$174,CR46+CQ47-CX46))</f>
        <v>0</v>
      </c>
      <c r="CS47" s="50" t="e">
        <f>CR47*VLOOKUP('Données projet'!$B$15,Paramètres!$A$1:$J$25,3,0)*VLOOKUP('Données projet'!$B$15,Paramètres!$A$1:$J$25,5,0)</f>
        <v>#N/A</v>
      </c>
      <c r="CT47" s="46" t="e">
        <f t="shared" si="18"/>
        <v>#N/A</v>
      </c>
      <c r="CU47" s="52" t="e">
        <f t="shared" si="10"/>
        <v>#N/A</v>
      </c>
      <c r="CV47" s="149" t="e">
        <f ca="1">AVERAGE(OFFSET($CU$3,'Données projet'!$C$7,0,30,1))</f>
        <v>#N/A</v>
      </c>
      <c r="CW47" s="48">
        <f>IF(ISNA(VLOOKUP(CN47,'Données projet'!$A$173:$I$193,3,0)),0,VLOOKUP(CN47,'Données projet'!$A$173:$I$193,3,0))</f>
        <v>0</v>
      </c>
      <c r="CX47" s="48">
        <f>IF(ISNA(VLOOKUP(CN47,'Données projet'!$A$173:$I$193,4,0)),0,VLOOKUP(CN47,'Données projet'!$A$173:$I$193,4,0))</f>
        <v>0</v>
      </c>
      <c r="CY47" s="49">
        <f>IF(ISNA(VLOOKUP(CN47,'Données projet'!$A$173:$I$193,5,0)),0%,VLOOKUP(CN47,'Données projet'!$A$173:$I$193,5,0)*VLOOKUP('Données projet'!$B$15,Paramètres!$A$1:$J$25,7,0))</f>
        <v>0</v>
      </c>
      <c r="CZ47" s="49">
        <f>IF(ISNA(VLOOKUP(CN47,'Données projet'!$A$173:$I$193,6,0)),0%,VLOOKUP(CN47,'Données projet'!$A$173:$I$193,6,0)*VLOOKUP('Données projet'!$B$15,Paramètres!$A$1:$J$25,7,0))</f>
        <v>0</v>
      </c>
      <c r="DA47" s="49">
        <f>IF(ISNA(VLOOKUP(CN47,'Données projet'!$A$173:$I$193,7,0)),0%,VLOOKUP(CN47,'Données projet'!$A$173:$I$193,7,0))</f>
        <v>0</v>
      </c>
      <c r="DB47" s="53" t="e">
        <f>EXP(-LN(2)/35)*DB46+(1-EXP(-LN(2)/35))/(LN(2)/35)*CX47*CY47*VLOOKUP('Données projet'!$B$15,Paramètres!$A$1:$J$25,3,0)*0.475*44/12</f>
        <v>#N/A</v>
      </c>
      <c r="DC47" s="53" t="e">
        <f>EXP(-LN(2)/5)*DC46+(1-EXP(-LN(2)/5))/(LN(2)/5)*Calculateur!CX47*Calculateur!CZ47*VLOOKUP('Données projet'!$B$15,Paramètres!$A$1:$J$25,3,0)*0.475*44/12</f>
        <v>#N/A</v>
      </c>
      <c r="DD47" s="53" t="e">
        <f>EXP(-LN(2)/2)*DD46+(1-EXP(-LN(2)/2))/(LN(2)/2)*CX47*DA47*VLOOKUP('Données projet'!$B$15,Paramètres!$A$1:$J$25,3,0)*0.475*44/12</f>
        <v>#N/A</v>
      </c>
      <c r="DE47" s="54" t="e">
        <f t="shared" si="11"/>
        <v>#N/A</v>
      </c>
    </row>
    <row r="48" spans="1:109" s="40" customFormat="1" x14ac:dyDescent="0.25">
      <c r="A48" s="208">
        <f t="shared" si="12"/>
        <v>45</v>
      </c>
      <c r="B48" s="200">
        <f>IF(B47+1&lt;='Données projet'!$E$11,B47+1,1)</f>
        <v>20</v>
      </c>
      <c r="C48" s="182">
        <f>VLOOKUP(B48,'Données projet'!$A$36:$I$56,2,0)</f>
        <v>330.32</v>
      </c>
      <c r="D48" s="182">
        <f>VLOOKUP(B48,'Données projet'!$A$36:$I$56,9,0)</f>
        <v>11.965000000000003</v>
      </c>
      <c r="E48" s="182">
        <f t="array" ref="E48">INDEX(D:D,MIN(IF(ISNUMBER(D48:D244),ROW(D48:D244),"")))</f>
        <v>11.965000000000003</v>
      </c>
      <c r="F48" s="186">
        <f>IF(B48&lt;'Données projet'!$A$37,$C$205^B48,IF(B48='Données projet'!$A$37,'Données projet'!$B$37,F47+E48-L47))</f>
        <v>330.32000000000005</v>
      </c>
      <c r="G48" s="186">
        <f>F48*VLOOKUP('Données projet'!$B$11,Paramètres!$A$1:$J$25,3,0)*VLOOKUP('Données projet'!$B$11,Paramètres!$A$1:$J$25,5,0)</f>
        <v>242.19062400000004</v>
      </c>
      <c r="H48" s="186">
        <f t="shared" si="13"/>
        <v>58.91060437417002</v>
      </c>
      <c r="I48" s="187">
        <f t="shared" si="19"/>
        <v>524.41797275167949</v>
      </c>
      <c r="J48" s="188">
        <f ca="1">AVERAGE(OFFSET($I$3,'Données projet'!$C$7,0,30,1))</f>
        <v>281.50422421872497</v>
      </c>
      <c r="K48" s="193">
        <f>IF(ISNA(VLOOKUP(B48,'Données projet'!$A$36:$I$56,3,0)),0,VLOOKUP(B48,'Données projet'!$A$36:$I$56,3,0))</f>
        <v>0</v>
      </c>
      <c r="L48" s="193">
        <f>IF(ISNA(VLOOKUP(B48,'Données projet'!$A$36:$I$56,4,0)),0,VLOOKUP(B48,'Données projet'!$A$36:$I$56,4,0))</f>
        <v>0</v>
      </c>
      <c r="M48" s="194">
        <f>IF(ISNA(VLOOKUP(B48,'Données projet'!$A$36:$I$56,5,0)),0%,VLOOKUP(B48,'Données projet'!$A$36:$I$56,5,0)*VLOOKUP('Données projet'!$B$11,Paramètres!$A$1:$J$25,7,0))</f>
        <v>0</v>
      </c>
      <c r="N48" s="194">
        <f>IF(ISNA(VLOOKUP(B48,'Données projet'!$A$36:$I$56,6,0)),0%,VLOOKUP(B48,'Données projet'!$A$36:$I$56,6,0)*VLOOKUP('Données projet'!$B$11,Paramètres!$A$1:$J$25,7,0))</f>
        <v>0</v>
      </c>
      <c r="O48" s="194">
        <f>IF(ISNA(VLOOKUP(B48,'Données projet'!$A$36:$I$56,7,0)),0%,VLOOKUP(B48,'Données projet'!$A$36:$I$56,7,0))</f>
        <v>0</v>
      </c>
      <c r="P48" s="196">
        <f>EXP(-LN(2)/35)*P47+(1-EXP(-LN(2)/35))/(LN(2)/35)*L48*M48*VLOOKUP('Données projet'!$B$11,Paramètres!$A$1:$J$25,3,0)*0.475*44/12</f>
        <v>0</v>
      </c>
      <c r="Q48" s="196">
        <f>EXP(-LN(2)/5)*Q47+(1-EXP(-LN(2)/5))/(LN(2)/5)*Calculateur!L48*Calculateur!N48*VLOOKUP('Données projet'!$B$11,Paramètres!$A$1:$J$25,3,0)*0.475*44/12</f>
        <v>0</v>
      </c>
      <c r="R48" s="196">
        <f>EXP(-LN(2)/2)*R47+(1-EXP(-LN(2)/2))/(LN(2)/2)*L48*O48*VLOOKUP('Données projet'!$B$11,Paramètres!$A$1:$J$25,3,0)*0.475*44/12</f>
        <v>0</v>
      </c>
      <c r="S48" s="197">
        <f t="shared" si="1"/>
        <v>0</v>
      </c>
      <c r="T48" s="50">
        <f>IF(T47+1&lt;='Données projet'!$E$12,T47+1,1)</f>
        <v>45</v>
      </c>
      <c r="U48" s="45" t="e">
        <f>VLOOKUP(T48,'Données projet'!$A$62:$I$82,2,0)</f>
        <v>#N/A</v>
      </c>
      <c r="V48" s="45" t="e">
        <f>VLOOKUP(T48,'Données projet'!$A$62:$I$82,9,0)</f>
        <v>#N/A</v>
      </c>
      <c r="W48" s="45">
        <f t="array" ref="W48">INDEX(V:V,MIN(IF(ISNUMBER(V48:V244),ROW(V48:V244),"")))</f>
        <v>8.6349999999999962</v>
      </c>
      <c r="X48" s="46">
        <f>IF(T48&lt;'Données projet'!$A$63,$U$205^T48,IF(T48='Données projet'!$A$63,'Données projet'!$B$63,X47+W48-AD47))</f>
        <v>318.8549999999999</v>
      </c>
      <c r="Y48" s="46">
        <f>X48*VLOOKUP('Données projet'!$B$11,Paramètres!$A$1:$J$25,3,0)*VLOOKUP('Données projet'!$B$11,Paramètres!$A$1:$J$25,5,0)</f>
        <v>233.78448599999993</v>
      </c>
      <c r="Z48" s="46">
        <f t="shared" si="14"/>
        <v>57.100197011611648</v>
      </c>
      <c r="AA48" s="52">
        <f t="shared" si="2"/>
        <v>506.6241562452235</v>
      </c>
      <c r="AB48" s="149">
        <f ca="1">AVERAGE(OFFSET($AA$3,'Données projet'!$C$7,0,30,1))</f>
        <v>367.84920904283939</v>
      </c>
      <c r="AC48" s="48">
        <f>IF(ISNA(VLOOKUP(T48,'Données projet'!$A$62:$I$82,3,0)),0,VLOOKUP(T48,'Données projet'!$A$62:$I$82,3,0))</f>
        <v>0</v>
      </c>
      <c r="AD48" s="48">
        <f>IF(ISNA(VLOOKUP(T48,'Données projet'!$A$62:$I$82,4,0)),0,VLOOKUP(T48,'Données projet'!$A$62:$I$82,4,0))</f>
        <v>0</v>
      </c>
      <c r="AE48" s="49">
        <f>IF(ISNA(VLOOKUP(T48,'Données projet'!$A$62:$I$82,5,0)),0%,VLOOKUP(T48,'Données projet'!$A$62:$I$82,5,0)*VLOOKUP('Données projet'!$B$11,Paramètres!$A$1:$J$25,7,0))</f>
        <v>0</v>
      </c>
      <c r="AF48" s="49">
        <f>IF(ISNA(VLOOKUP(T48,'Données projet'!$A$62:$I$82,6,0)),0%,VLOOKUP(T48,'Données projet'!$A$62:$I$82,6,0)*VLOOKUP('Données projet'!$B$11,Paramètres!$A$1:$J$25,7,0))</f>
        <v>0</v>
      </c>
      <c r="AG48" s="49">
        <f>IF(ISNA(VLOOKUP(T48,'Données projet'!$A$62:$I$82,7,0)),0%,VLOOKUP(T48,'Données projet'!$A$62:$I$82,7,0))</f>
        <v>0</v>
      </c>
      <c r="AH48" s="53">
        <f>EXP(-LN(2)/35)*AH47+(1-EXP(-LN(2)/35))/(LN(2)/35)*AD48*AE48*VLOOKUP('Données projet'!$B$11,Paramètres!$A$1:$J$25,3,0)*0.475*44/12</f>
        <v>0</v>
      </c>
      <c r="AI48" s="53">
        <f>EXP(-LN(2)/5)*AI47+(1-EXP(-LN(2)/5))/(LN(2)/5)*Calculateur!AD48*Calculateur!AF48*VLOOKUP('Données projet'!$B$11,Paramètres!$A$1:$J$25,3,0)*0.475*44/12</f>
        <v>0</v>
      </c>
      <c r="AJ48" s="53">
        <f>EXP(-LN(2)/2)*AJ47+(1-EXP(-LN(2)/2))/(LN(2)/2)*AD48*AG48*VLOOKUP('Données projet'!$B$11,Paramètres!$A$1:$J$25,3,0)*0.475*44/12</f>
        <v>0</v>
      </c>
      <c r="AK48" s="53">
        <f t="shared" si="3"/>
        <v>0</v>
      </c>
      <c r="AL48" s="203">
        <f>IF(AL47+1&lt;='Données projet'!$E$13,AL47+1,1)</f>
        <v>1</v>
      </c>
      <c r="AM48" s="182" t="e">
        <f>VLOOKUP(B48,'Données projet'!$A$88:$I$108,2,0)</f>
        <v>#N/A</v>
      </c>
      <c r="AN48" s="182" t="e">
        <f>VLOOKUP(B48,'Données projet'!$A$88:$I$108,9,0)</f>
        <v>#N/A</v>
      </c>
      <c r="AO48" s="182">
        <f t="array" ref="AO48">INDEX(AN:AN,MIN(IF(ISNUMBER(AN48:AN244),ROW(AN48:AN244),"")))</f>
        <v>0</v>
      </c>
      <c r="AP48" s="182">
        <f>IF(B48&lt;'Données projet'!$A$89,$AM$205^B48,IF(B48='Données projet'!$A$89,'Données projet'!$B$89,AP47+AO48-AV47))</f>
        <v>0</v>
      </c>
      <c r="AQ48" s="186" t="e">
        <f>AP48*VLOOKUP('Données projet'!$B$13,Paramètres!$A$1:$J$25,3,0)*VLOOKUP('Données projet'!$B$13,Paramètres!$A$1:$J$25,5,0)</f>
        <v>#N/A</v>
      </c>
      <c r="AR48" s="186" t="e">
        <f t="shared" si="15"/>
        <v>#N/A</v>
      </c>
      <c r="AS48" s="187" t="e">
        <f t="shared" si="4"/>
        <v>#N/A</v>
      </c>
      <c r="AT48" s="185" t="e">
        <f ca="1">AVERAGE(OFFSET($AS$3,'Données projet'!$C$7,0,30,1))</f>
        <v>#N/A</v>
      </c>
      <c r="AU48" s="193">
        <f>IF(ISNA(VLOOKUP(B48,'Données projet'!$A$88:$I$108,3,0)),0,VLOOKUP(B48,'Données projet'!$A$88:$I$108,3,0))</f>
        <v>0</v>
      </c>
      <c r="AV48" s="193">
        <f>IF(ISNA(VLOOKUP(B48,'Données projet'!$A$88:$I$108,4,0)),0,VLOOKUP(B48,'Données projet'!$A$88:$I$108,4,0))</f>
        <v>0</v>
      </c>
      <c r="AW48" s="194">
        <f>IF(ISNA(VLOOKUP(B48,'Données projet'!$A$88:$I$108,5,0)),0%,VLOOKUP(B48,'Données projet'!$A$88:$I$108,5,0)*VLOOKUP('Données projet'!$B$13,Paramètres!$A$1:$J$25,7,0))</f>
        <v>0</v>
      </c>
      <c r="AX48" s="194">
        <f>IF(ISNA(VLOOKUP(B48,'Données projet'!$A$88:$I$108,6,0)),0%,VLOOKUP(B48,'Données projet'!$A$88:$I$108,6,0)*VLOOKUP('Données projet'!$B$13,Paramètres!$A$1:$J$25,7,0))</f>
        <v>0</v>
      </c>
      <c r="AY48" s="194">
        <f>IF(ISNA(VLOOKUP(B48,'Données projet'!$A$88:$I$108,7,0)),0%,VLOOKUP(B48,'Données projet'!$A$88:$I$108,7,0))</f>
        <v>0</v>
      </c>
      <c r="AZ48" s="196">
        <f>EXP(-LN(2)/35)*AZ47+(1-EXP(-LN(2)/35))/(LN(2)/35)*AV48*AW48*VLOOKUP('Données projet'!$B$11,Paramètres!$A$1:$J$25,3,0)*0.475*44/12</f>
        <v>0</v>
      </c>
      <c r="BA48" s="196">
        <f>EXP(-LN(2)/5)*BA47+(1-EXP(-LN(2)/5))/(LN(2)/5)*Calculateur!AV48*Calculateur!AX48*VLOOKUP('Données projet'!$B$11,Paramètres!$A$1:$J$25,3,0)*0.475*44/12</f>
        <v>0</v>
      </c>
      <c r="BB48" s="196">
        <f>EXP(-LN(2)/2)*BB47+(1-EXP(-LN(2)/2))/(LN(2)/2)*AV48*AY48*VLOOKUP('Données projet'!$B$11,Paramètres!$A$1:$J$25,3,0)*0.475*44/12</f>
        <v>0</v>
      </c>
      <c r="BC48" s="197">
        <f t="shared" si="5"/>
        <v>0</v>
      </c>
      <c r="BD48" s="50">
        <f>IF(BD47+1&lt;='Données projet'!$E$16,BD47+1,1)</f>
        <v>1</v>
      </c>
      <c r="BE48" s="45" t="e">
        <f>VLOOKUP(BD48,'Données projet'!$A$114:$I$134,2,0)</f>
        <v>#N/A</v>
      </c>
      <c r="BF48" s="45" t="e">
        <f>VLOOKUP(BD48,'Données projet'!$A$114:$I$134,9,0)</f>
        <v>#N/A</v>
      </c>
      <c r="BG48" s="45">
        <f t="array" ref="BG48">INDEX(BF:BF,MIN(IF(ISNUMBER(BF48:BF244),ROW(BF48:BF244),"")))</f>
        <v>0</v>
      </c>
      <c r="BH48" s="45">
        <f>IF(BD48&lt;'Données projet'!$A$115,$BE$205^BD48,IF(BD48='Données projet'!$A$115,'Données projet'!$B$115,BH47+BG48-BN47))</f>
        <v>0</v>
      </c>
      <c r="BI48" s="50" t="e">
        <f>BH48*VLOOKUP('Données projet'!$B$13,Paramètres!$A$1:$J$25,3,0)*VLOOKUP('Données projet'!$B$13,Paramètres!$A$1:$J$25,5,0)</f>
        <v>#N/A</v>
      </c>
      <c r="BJ48" s="46" t="e">
        <f t="shared" si="16"/>
        <v>#N/A</v>
      </c>
      <c r="BK48" s="52" t="e">
        <f t="shared" si="6"/>
        <v>#N/A</v>
      </c>
      <c r="BL48" s="149" t="e">
        <f ca="1">AVERAGE(OFFSET($BK$3,'Données projet'!$C$7,0,30,1))</f>
        <v>#N/A</v>
      </c>
      <c r="BM48" s="48">
        <f>IF(ISNA(VLOOKUP(BD48,'Données projet'!$A$114:$I$134,3,0)),0,VLOOKUP(BD48,'Données projet'!$A$114:$I$134,3,0))</f>
        <v>0</v>
      </c>
      <c r="BN48" s="48">
        <f>IF(ISNA(VLOOKUP(BD48,'Données projet'!$A$114:$I$134,4,0)),0,VLOOKUP(BD48,'Données projet'!$A$114:$I$134,4,0))</f>
        <v>0</v>
      </c>
      <c r="BO48" s="49">
        <f>IF(ISNA(VLOOKUP(BD48,'Données projet'!$A$114:$I$134,5,0)),0%,VLOOKUP(BD48,'Données projet'!$A$114:$I$134,5,0)*VLOOKUP('Données projet'!$B$13,Paramètres!$A$1:$J$25,7,0))</f>
        <v>0</v>
      </c>
      <c r="BP48" s="49">
        <f>IF(ISNA(VLOOKUP(BD48,'Données projet'!$A$114:$I$134,6,0)),0%,VLOOKUP(BD48,'Données projet'!$A$114:$I$134,6,0)*VLOOKUP('Données projet'!$B$13,Paramètres!$A$1:$J$25,7,0))</f>
        <v>0</v>
      </c>
      <c r="BQ48" s="49">
        <f>IF(ISNA(VLOOKUP(BD48,'Données projet'!$A$114:$I$134,7,0)),0%,VLOOKUP(BD48,'Données projet'!$A$114:$I$134,7,0))</f>
        <v>0</v>
      </c>
      <c r="BR48" s="53" t="e">
        <f>EXP(-LN(2)/35)*BR47+(1-EXP(-LN(2)/35))/(LN(2)/35)*BN48*BO48*VLOOKUP('Données projet'!$B$13,Paramètres!$A$1:$J$25,3,0)*0.475*44/12</f>
        <v>#N/A</v>
      </c>
      <c r="BS48" s="53" t="e">
        <f>EXP(-LN(2)/5)*BS47+(1-EXP(-LN(2)/5))/(LN(2)/5)*Calculateur!BN48*Calculateur!BP48*VLOOKUP('Données projet'!$B$13,Paramètres!$A$1:$J$25,3,0)*0.475*44/12</f>
        <v>#N/A</v>
      </c>
      <c r="BT48" s="53" t="e">
        <f>EXP(-LN(2)/2)*BT47+(1-EXP(-LN(2)/2))/(LN(2)/2)*BN48*BQ48*VLOOKUP('Données projet'!$B$13,Paramètres!$A$1:$J$25,3,0)*0.475*44/12</f>
        <v>#N/A</v>
      </c>
      <c r="BU48" s="54" t="e">
        <f t="shared" si="7"/>
        <v>#N/A</v>
      </c>
      <c r="BV48" s="203">
        <f>IF(BV47+1&lt;='Données projet'!$E$15,BV47+1,1)</f>
        <v>1</v>
      </c>
      <c r="BW48" s="182" t="e">
        <f>VLOOKUP(B48,'Données projet'!$A$140:$I$167,2,0)</f>
        <v>#N/A</v>
      </c>
      <c r="BX48" s="182" t="e">
        <f>VLOOKUP(B48,'Données projet'!$A$140:$I$167,9,0)</f>
        <v>#N/A</v>
      </c>
      <c r="BY48" s="182">
        <f t="array" ref="BY48">INDEX(BX:BX,MIN(IF(ISNUMBER(BX48:BX244),ROW(BX48:BX244),"")))</f>
        <v>0</v>
      </c>
      <c r="BZ48" s="182">
        <f>IF(B48&lt;'Données projet'!$A$141,$BW$205^B48,IF(B48='Données projet'!$A$141,'Données projet'!$B$141,BZ47+BY48-CF47))</f>
        <v>0</v>
      </c>
      <c r="CA48" s="183" t="e">
        <f>BZ48*VLOOKUP('Données projet'!$B$15,Paramètres!$A$1:$J$25,3,0)*VLOOKUP('Données projet'!$B$15,Paramètres!$A$1:$J$25,5,0)</f>
        <v>#N/A</v>
      </c>
      <c r="CB48" s="186" t="e">
        <f t="shared" si="17"/>
        <v>#N/A</v>
      </c>
      <c r="CC48" s="187" t="e">
        <f t="shared" si="8"/>
        <v>#N/A</v>
      </c>
      <c r="CD48" s="185" t="e">
        <f ca="1">AVERAGE(OFFSET($CC$3,'Données projet'!$C$7,0,30,1))</f>
        <v>#N/A</v>
      </c>
      <c r="CE48" s="193">
        <f>IF(ISNA(VLOOKUP(B48,'Données projet'!$A$140:$I$167,3,0)),0,VLOOKUP(B48,'Données projet'!$A$140:$I$167,3,0))</f>
        <v>0</v>
      </c>
      <c r="CF48" s="193">
        <f>IF(ISNA(VLOOKUP(B48,'Données projet'!$A$140:$I$167,4,0)),0,VLOOKUP(B48,'Données projet'!$A$140:$I$167,4,0))</f>
        <v>0</v>
      </c>
      <c r="CG48" s="194">
        <f>IF(ISNA(VLOOKUP(B48,'Données projet'!$A$140:$I$167,5,0)),0%,VLOOKUP(B48,'Données projet'!$A$140:$I$167,5,0)*VLOOKUP('Données projet'!$B$15,Paramètres!$A$1:$J$25,7,0))</f>
        <v>0</v>
      </c>
      <c r="CH48" s="194">
        <f>IF(ISNA(VLOOKUP(B48,'Données projet'!$A$140:$I$167,6,0)),0%,VLOOKUP(B48,'Données projet'!$A$140:$I$167,6,0)*VLOOKUP('Données projet'!$B$15,Paramètres!$A$1:$J$25,7,0))</f>
        <v>0</v>
      </c>
      <c r="CI48" s="194">
        <f>IF(ISNA(VLOOKUP(B48,'Données projet'!$A$140:$I$167,7,0)),0%,VLOOKUP(B48,'Données projet'!$A$140:$I$167,7,0))</f>
        <v>0</v>
      </c>
      <c r="CJ48" s="196">
        <f>EXP(-LN(2)/35)*CJ47+(1-EXP(-LN(2)/35))/(LN(2)/35)*CF48*CG48*VLOOKUP('Données projet'!$B$11,Paramètres!$A$1:$J$25,3,0)*0.475*44/12</f>
        <v>0</v>
      </c>
      <c r="CK48" s="196">
        <f>EXP(-LN(2)/5)*CK47+(1-EXP(-LN(2)/5))/(LN(2)/5)*Calculateur!CF48*Calculateur!CH48*VLOOKUP('Données projet'!$B$11,Paramètres!$A$1:$J$25,3,0)*0.475*44/12</f>
        <v>0</v>
      </c>
      <c r="CL48" s="196">
        <f>EXP(-LN(2)/2)*CL47+(1-EXP(-LN(2)/2))/(LN(2)/2)*CF48*CI48*VLOOKUP('Données projet'!$B$11,Paramètres!$A$1:$J$25,3,0)*0.475*44/12</f>
        <v>0</v>
      </c>
      <c r="CM48" s="197">
        <f t="shared" si="9"/>
        <v>0</v>
      </c>
      <c r="CN48" s="50">
        <f>IF(CN47+1&lt;='Données projet'!$E$16,CN47+1,1)</f>
        <v>1</v>
      </c>
      <c r="CO48" s="45" t="e">
        <f>VLOOKUP(CN48,'Données projet'!$A$173:$I$193,2,0)</f>
        <v>#N/A</v>
      </c>
      <c r="CP48" s="45" t="e">
        <f>VLOOKUP(CN48,'Données projet'!$A$173:$I$193,9,0)</f>
        <v>#N/A</v>
      </c>
      <c r="CQ48" s="45">
        <f t="array" ref="CQ48">INDEX(CP:CP,MIN(IF(ISNUMBER(CP48:CP244),ROW(CP48:CP244),"")))</f>
        <v>0</v>
      </c>
      <c r="CR48" s="45">
        <f>IF(CN48&lt;'Données projet'!$A$174,$CO$205^B48,IF(CN48='Données projet'!$A$174,'Données projet'!$B$174,CR47+CQ48-CX47))</f>
        <v>0</v>
      </c>
      <c r="CS48" s="50" t="e">
        <f>CR48*VLOOKUP('Données projet'!$B$15,Paramètres!$A$1:$J$25,3,0)*VLOOKUP('Données projet'!$B$15,Paramètres!$A$1:$J$25,5,0)</f>
        <v>#N/A</v>
      </c>
      <c r="CT48" s="46" t="e">
        <f t="shared" si="18"/>
        <v>#N/A</v>
      </c>
      <c r="CU48" s="52" t="e">
        <f t="shared" si="10"/>
        <v>#N/A</v>
      </c>
      <c r="CV48" s="149" t="e">
        <f ca="1">AVERAGE(OFFSET($CU$3,'Données projet'!$C$7,0,30,1))</f>
        <v>#N/A</v>
      </c>
      <c r="CW48" s="48">
        <f>IF(ISNA(VLOOKUP(CN48,'Données projet'!$A$173:$I$193,3,0)),0,VLOOKUP(CN48,'Données projet'!$A$173:$I$193,3,0))</f>
        <v>0</v>
      </c>
      <c r="CX48" s="48">
        <f>IF(ISNA(VLOOKUP(CN48,'Données projet'!$A$173:$I$193,4,0)),0,VLOOKUP(CN48,'Données projet'!$A$173:$I$193,4,0))</f>
        <v>0</v>
      </c>
      <c r="CY48" s="49">
        <f>IF(ISNA(VLOOKUP(CN48,'Données projet'!$A$173:$I$193,5,0)),0%,VLOOKUP(CN48,'Données projet'!$A$173:$I$193,5,0)*VLOOKUP('Données projet'!$B$15,Paramètres!$A$1:$J$25,7,0))</f>
        <v>0</v>
      </c>
      <c r="CZ48" s="49">
        <f>IF(ISNA(VLOOKUP(CN48,'Données projet'!$A$173:$I$193,6,0)),0%,VLOOKUP(CN48,'Données projet'!$A$173:$I$193,6,0)*VLOOKUP('Données projet'!$B$15,Paramètres!$A$1:$J$25,7,0))</f>
        <v>0</v>
      </c>
      <c r="DA48" s="49">
        <f>IF(ISNA(VLOOKUP(CN48,'Données projet'!$A$173:$I$193,7,0)),0%,VLOOKUP(CN48,'Données projet'!$A$173:$I$193,7,0))</f>
        <v>0</v>
      </c>
      <c r="DB48" s="53" t="e">
        <f>EXP(-LN(2)/35)*DB47+(1-EXP(-LN(2)/35))/(LN(2)/35)*CX48*CY48*VLOOKUP('Données projet'!$B$15,Paramètres!$A$1:$J$25,3,0)*0.475*44/12</f>
        <v>#N/A</v>
      </c>
      <c r="DC48" s="53" t="e">
        <f>EXP(-LN(2)/5)*DC47+(1-EXP(-LN(2)/5))/(LN(2)/5)*Calculateur!CX48*Calculateur!CZ48*VLOOKUP('Données projet'!$B$15,Paramètres!$A$1:$J$25,3,0)*0.475*44/12</f>
        <v>#N/A</v>
      </c>
      <c r="DD48" s="53" t="e">
        <f>EXP(-LN(2)/2)*DD47+(1-EXP(-LN(2)/2))/(LN(2)/2)*CX48*DA48*VLOOKUP('Données projet'!$B$15,Paramètres!$A$1:$J$25,3,0)*0.475*44/12</f>
        <v>#N/A</v>
      </c>
      <c r="DE48" s="54" t="e">
        <f t="shared" si="11"/>
        <v>#N/A</v>
      </c>
    </row>
    <row r="49" spans="1:109" s="40" customFormat="1" x14ac:dyDescent="0.25">
      <c r="A49" s="208">
        <f t="shared" si="12"/>
        <v>46</v>
      </c>
      <c r="B49" s="200">
        <f>IF(B48+1&lt;='Données projet'!$E$11,B48+1,1)</f>
        <v>21</v>
      </c>
      <c r="C49" s="182" t="e">
        <f>VLOOKUP(B49,'Données projet'!$A$36:$I$56,2,0)</f>
        <v>#N/A</v>
      </c>
      <c r="D49" s="182" t="e">
        <f>VLOOKUP(B49,'Données projet'!$A$36:$I$56,9,0)</f>
        <v>#N/A</v>
      </c>
      <c r="E49" s="182">
        <f t="array" ref="E49">INDEX(D:D,MIN(IF(ISNUMBER(D49:D245),ROW(D49:D245),"")))</f>
        <v>11.968000000000007</v>
      </c>
      <c r="F49" s="186">
        <f>IF(B49&lt;'Données projet'!$A$37,$C$205^B49,IF(B49='Données projet'!$A$37,'Données projet'!$B$37,F48+E49-L48))</f>
        <v>342.28800000000007</v>
      </c>
      <c r="G49" s="186">
        <f>F49*VLOOKUP('Données projet'!$B$11,Paramètres!$A$1:$J$25,3,0)*VLOOKUP('Données projet'!$B$11,Paramètres!$A$1:$J$25,5,0)</f>
        <v>250.96556160000006</v>
      </c>
      <c r="H49" s="186">
        <f t="shared" si="13"/>
        <v>60.79265492712809</v>
      </c>
      <c r="I49" s="187">
        <f t="shared" si="19"/>
        <v>542.97889378474815</v>
      </c>
      <c r="J49" s="188">
        <f ca="1">AVERAGE(OFFSET($I$3,'Données projet'!$C$7,0,30,1))</f>
        <v>281.50422421872497</v>
      </c>
      <c r="K49" s="193">
        <f>IF(ISNA(VLOOKUP(B49,'Données projet'!$A$36:$I$56,3,0)),0,VLOOKUP(B49,'Données projet'!$A$36:$I$56,3,0))</f>
        <v>0</v>
      </c>
      <c r="L49" s="193">
        <f>IF(ISNA(VLOOKUP(B49,'Données projet'!$A$36:$I$56,4,0)),0,VLOOKUP(B49,'Données projet'!$A$36:$I$56,4,0))</f>
        <v>0</v>
      </c>
      <c r="M49" s="194">
        <f>IF(ISNA(VLOOKUP(B49,'Données projet'!$A$36:$I$56,5,0)),0%,VLOOKUP(B49,'Données projet'!$A$36:$I$56,5,0)*VLOOKUP('Données projet'!$B$11,Paramètres!$A$1:$J$25,7,0))</f>
        <v>0</v>
      </c>
      <c r="N49" s="194">
        <f>IF(ISNA(VLOOKUP(B49,'Données projet'!$A$36:$I$56,6,0)),0%,VLOOKUP(B49,'Données projet'!$A$36:$I$56,6,0)*VLOOKUP('Données projet'!$B$11,Paramètres!$A$1:$J$25,7,0))</f>
        <v>0</v>
      </c>
      <c r="O49" s="194">
        <f>IF(ISNA(VLOOKUP(B49,'Données projet'!$A$36:$I$56,7,0)),0%,VLOOKUP(B49,'Données projet'!$A$36:$I$56,7,0))</f>
        <v>0</v>
      </c>
      <c r="P49" s="196">
        <f>EXP(-LN(2)/35)*P48+(1-EXP(-LN(2)/35))/(LN(2)/35)*L49*M49*VLOOKUP('Données projet'!$B$11,Paramètres!$A$1:$J$25,3,0)*0.475*44/12</f>
        <v>0</v>
      </c>
      <c r="Q49" s="196">
        <f>EXP(-LN(2)/5)*Q48+(1-EXP(-LN(2)/5))/(LN(2)/5)*Calculateur!L49*Calculateur!N49*VLOOKUP('Données projet'!$B$11,Paramètres!$A$1:$J$25,3,0)*0.475*44/12</f>
        <v>0</v>
      </c>
      <c r="R49" s="196">
        <f>EXP(-LN(2)/2)*R48+(1-EXP(-LN(2)/2))/(LN(2)/2)*L49*O49*VLOOKUP('Données projet'!$B$11,Paramètres!$A$1:$J$25,3,0)*0.475*44/12</f>
        <v>0</v>
      </c>
      <c r="S49" s="197">
        <f t="shared" si="1"/>
        <v>0</v>
      </c>
      <c r="T49" s="50">
        <f>IF(T48+1&lt;='Données projet'!$E$12,T48+1,1)</f>
        <v>46</v>
      </c>
      <c r="U49" s="45" t="e">
        <f>VLOOKUP(T49,'Données projet'!$A$62:$I$82,2,0)</f>
        <v>#N/A</v>
      </c>
      <c r="V49" s="45" t="e">
        <f>VLOOKUP(T49,'Données projet'!$A$62:$I$82,9,0)</f>
        <v>#N/A</v>
      </c>
      <c r="W49" s="45">
        <f t="array" ref="W49">INDEX(V:V,MIN(IF(ISNUMBER(V49:V245),ROW(V49:V245),"")))</f>
        <v>8.6349999999999962</v>
      </c>
      <c r="X49" s="46">
        <f>IF(T49&lt;'Données projet'!$A$63,$U$205^T49,IF(T49='Données projet'!$A$63,'Données projet'!$B$63,X48+W49-AD48))</f>
        <v>327.4899999999999</v>
      </c>
      <c r="Y49" s="46">
        <f>X49*VLOOKUP('Données projet'!$B$11,Paramètres!$A$1:$J$25,3,0)*VLOOKUP('Données projet'!$B$11,Paramètres!$A$1:$J$25,5,0)</f>
        <v>240.11566799999991</v>
      </c>
      <c r="Z49" s="46">
        <f t="shared" si="14"/>
        <v>58.464416317949244</v>
      </c>
      <c r="AA49" s="52">
        <f t="shared" si="2"/>
        <v>520.02698018709486</v>
      </c>
      <c r="AB49" s="149">
        <f ca="1">AVERAGE(OFFSET($AA$3,'Données projet'!$C$7,0,30,1))</f>
        <v>367.84920904283939</v>
      </c>
      <c r="AC49" s="48">
        <f>IF(ISNA(VLOOKUP(T49,'Données projet'!$A$62:$I$82,3,0)),0,VLOOKUP(T49,'Données projet'!$A$62:$I$82,3,0))</f>
        <v>0</v>
      </c>
      <c r="AD49" s="48">
        <f>IF(ISNA(VLOOKUP(T49,'Données projet'!$A$62:$I$82,4,0)),0,VLOOKUP(T49,'Données projet'!$A$62:$I$82,4,0))</f>
        <v>0</v>
      </c>
      <c r="AE49" s="49">
        <f>IF(ISNA(VLOOKUP(T49,'Données projet'!$A$62:$I$82,5,0)),0%,VLOOKUP(T49,'Données projet'!$A$62:$I$82,5,0)*VLOOKUP('Données projet'!$B$11,Paramètres!$A$1:$J$25,7,0))</f>
        <v>0</v>
      </c>
      <c r="AF49" s="49">
        <f>IF(ISNA(VLOOKUP(T49,'Données projet'!$A$62:$I$82,6,0)),0%,VLOOKUP(T49,'Données projet'!$A$62:$I$82,6,0)*VLOOKUP('Données projet'!$B$11,Paramètres!$A$1:$J$25,7,0))</f>
        <v>0</v>
      </c>
      <c r="AG49" s="49">
        <f>IF(ISNA(VLOOKUP(T49,'Données projet'!$A$62:$I$82,7,0)),0%,VLOOKUP(T49,'Données projet'!$A$62:$I$82,7,0))</f>
        <v>0</v>
      </c>
      <c r="AH49" s="53">
        <f>EXP(-LN(2)/35)*AH48+(1-EXP(-LN(2)/35))/(LN(2)/35)*AD49*AE49*VLOOKUP('Données projet'!$B$11,Paramètres!$A$1:$J$25,3,0)*0.475*44/12</f>
        <v>0</v>
      </c>
      <c r="AI49" s="53">
        <f>EXP(-LN(2)/5)*AI48+(1-EXP(-LN(2)/5))/(LN(2)/5)*Calculateur!AD49*Calculateur!AF49*VLOOKUP('Données projet'!$B$11,Paramètres!$A$1:$J$25,3,0)*0.475*44/12</f>
        <v>0</v>
      </c>
      <c r="AJ49" s="53">
        <f>EXP(-LN(2)/2)*AJ48+(1-EXP(-LN(2)/2))/(LN(2)/2)*AD49*AG49*VLOOKUP('Données projet'!$B$11,Paramètres!$A$1:$J$25,3,0)*0.475*44/12</f>
        <v>0</v>
      </c>
      <c r="AK49" s="53">
        <f t="shared" si="3"/>
        <v>0</v>
      </c>
      <c r="AL49" s="203">
        <f>IF(AL48+1&lt;='Données projet'!$E$13,AL48+1,1)</f>
        <v>1</v>
      </c>
      <c r="AM49" s="182" t="e">
        <f>VLOOKUP(B49,'Données projet'!$A$88:$I$108,2,0)</f>
        <v>#N/A</v>
      </c>
      <c r="AN49" s="182" t="e">
        <f>VLOOKUP(B49,'Données projet'!$A$88:$I$108,9,0)</f>
        <v>#N/A</v>
      </c>
      <c r="AO49" s="182">
        <f t="array" ref="AO49">INDEX(AN:AN,MIN(IF(ISNUMBER(AN49:AN245),ROW(AN49:AN245),"")))</f>
        <v>0</v>
      </c>
      <c r="AP49" s="182">
        <f>IF(B49&lt;'Données projet'!$A$89,$AM$205^B49,IF(B49='Données projet'!$A$89,'Données projet'!$B$89,AP48+AO49-AV48))</f>
        <v>0</v>
      </c>
      <c r="AQ49" s="186" t="e">
        <f>AP49*VLOOKUP('Données projet'!$B$13,Paramètres!$A$1:$J$25,3,0)*VLOOKUP('Données projet'!$B$13,Paramètres!$A$1:$J$25,5,0)</f>
        <v>#N/A</v>
      </c>
      <c r="AR49" s="186" t="e">
        <f t="shared" si="15"/>
        <v>#N/A</v>
      </c>
      <c r="AS49" s="187" t="e">
        <f t="shared" si="4"/>
        <v>#N/A</v>
      </c>
      <c r="AT49" s="185" t="e">
        <f ca="1">AVERAGE(OFFSET($AS$3,'Données projet'!$C$7,0,30,1))</f>
        <v>#N/A</v>
      </c>
      <c r="AU49" s="193">
        <f>IF(ISNA(VLOOKUP(B49,'Données projet'!$A$88:$I$108,3,0)),0,VLOOKUP(B49,'Données projet'!$A$88:$I$108,3,0))</f>
        <v>0</v>
      </c>
      <c r="AV49" s="193">
        <f>IF(ISNA(VLOOKUP(B49,'Données projet'!$A$88:$I$108,4,0)),0,VLOOKUP(B49,'Données projet'!$A$88:$I$108,4,0))</f>
        <v>0</v>
      </c>
      <c r="AW49" s="194">
        <f>IF(ISNA(VLOOKUP(B49,'Données projet'!$A$88:$I$108,5,0)),0%,VLOOKUP(B49,'Données projet'!$A$88:$I$108,5,0)*VLOOKUP('Données projet'!$B$13,Paramètres!$A$1:$J$25,7,0))</f>
        <v>0</v>
      </c>
      <c r="AX49" s="194">
        <f>IF(ISNA(VLOOKUP(B49,'Données projet'!$A$88:$I$108,6,0)),0%,VLOOKUP(B49,'Données projet'!$A$88:$I$108,6,0)*VLOOKUP('Données projet'!$B$13,Paramètres!$A$1:$J$25,7,0))</f>
        <v>0</v>
      </c>
      <c r="AY49" s="194">
        <f>IF(ISNA(VLOOKUP(B49,'Données projet'!$A$88:$I$108,7,0)),0%,VLOOKUP(B49,'Données projet'!$A$88:$I$108,7,0))</f>
        <v>0</v>
      </c>
      <c r="AZ49" s="196">
        <f>EXP(-LN(2)/35)*AZ48+(1-EXP(-LN(2)/35))/(LN(2)/35)*AV49*AW49*VLOOKUP('Données projet'!$B$11,Paramètres!$A$1:$J$25,3,0)*0.475*44/12</f>
        <v>0</v>
      </c>
      <c r="BA49" s="196">
        <f>EXP(-LN(2)/5)*BA48+(1-EXP(-LN(2)/5))/(LN(2)/5)*Calculateur!AV49*Calculateur!AX49*VLOOKUP('Données projet'!$B$11,Paramètres!$A$1:$J$25,3,0)*0.475*44/12</f>
        <v>0</v>
      </c>
      <c r="BB49" s="196">
        <f>EXP(-LN(2)/2)*BB48+(1-EXP(-LN(2)/2))/(LN(2)/2)*AV49*AY49*VLOOKUP('Données projet'!$B$11,Paramètres!$A$1:$J$25,3,0)*0.475*44/12</f>
        <v>0</v>
      </c>
      <c r="BC49" s="197">
        <f t="shared" si="5"/>
        <v>0</v>
      </c>
      <c r="BD49" s="50">
        <f>IF(BD48+1&lt;='Données projet'!$E$16,BD48+1,1)</f>
        <v>1</v>
      </c>
      <c r="BE49" s="45" t="e">
        <f>VLOOKUP(BD49,'Données projet'!$A$114:$I$134,2,0)</f>
        <v>#N/A</v>
      </c>
      <c r="BF49" s="45" t="e">
        <f>VLOOKUP(BD49,'Données projet'!$A$114:$I$134,9,0)</f>
        <v>#N/A</v>
      </c>
      <c r="BG49" s="45">
        <f t="array" ref="BG49">INDEX(BF:BF,MIN(IF(ISNUMBER(BF49:BF245),ROW(BF49:BF245),"")))</f>
        <v>0</v>
      </c>
      <c r="BH49" s="45">
        <f>IF(BD49&lt;'Données projet'!$A$115,$BE$205^BD49,IF(BD49='Données projet'!$A$115,'Données projet'!$B$115,BH48+BG49-BN48))</f>
        <v>0</v>
      </c>
      <c r="BI49" s="50" t="e">
        <f>BH49*VLOOKUP('Données projet'!$B$13,Paramètres!$A$1:$J$25,3,0)*VLOOKUP('Données projet'!$B$13,Paramètres!$A$1:$J$25,5,0)</f>
        <v>#N/A</v>
      </c>
      <c r="BJ49" s="46" t="e">
        <f t="shared" si="16"/>
        <v>#N/A</v>
      </c>
      <c r="BK49" s="52" t="e">
        <f t="shared" si="6"/>
        <v>#N/A</v>
      </c>
      <c r="BL49" s="149" t="e">
        <f ca="1">AVERAGE(OFFSET($BK$3,'Données projet'!$C$7,0,30,1))</f>
        <v>#N/A</v>
      </c>
      <c r="BM49" s="48">
        <f>IF(ISNA(VLOOKUP(BD49,'Données projet'!$A$114:$I$134,3,0)),0,VLOOKUP(BD49,'Données projet'!$A$114:$I$134,3,0))</f>
        <v>0</v>
      </c>
      <c r="BN49" s="48">
        <f>IF(ISNA(VLOOKUP(BD49,'Données projet'!$A$114:$I$134,4,0)),0,VLOOKUP(BD49,'Données projet'!$A$114:$I$134,4,0))</f>
        <v>0</v>
      </c>
      <c r="BO49" s="49">
        <f>IF(ISNA(VLOOKUP(BD49,'Données projet'!$A$114:$I$134,5,0)),0%,VLOOKUP(BD49,'Données projet'!$A$114:$I$134,5,0)*VLOOKUP('Données projet'!$B$13,Paramètres!$A$1:$J$25,7,0))</f>
        <v>0</v>
      </c>
      <c r="BP49" s="49">
        <f>IF(ISNA(VLOOKUP(BD49,'Données projet'!$A$114:$I$134,6,0)),0%,VLOOKUP(BD49,'Données projet'!$A$114:$I$134,6,0)*VLOOKUP('Données projet'!$B$13,Paramètres!$A$1:$J$25,7,0))</f>
        <v>0</v>
      </c>
      <c r="BQ49" s="49">
        <f>IF(ISNA(VLOOKUP(BD49,'Données projet'!$A$114:$I$134,7,0)),0%,VLOOKUP(BD49,'Données projet'!$A$114:$I$134,7,0))</f>
        <v>0</v>
      </c>
      <c r="BR49" s="53" t="e">
        <f>EXP(-LN(2)/35)*BR48+(1-EXP(-LN(2)/35))/(LN(2)/35)*BN49*BO49*VLOOKUP('Données projet'!$B$13,Paramètres!$A$1:$J$25,3,0)*0.475*44/12</f>
        <v>#N/A</v>
      </c>
      <c r="BS49" s="53" t="e">
        <f>EXP(-LN(2)/5)*BS48+(1-EXP(-LN(2)/5))/(LN(2)/5)*Calculateur!BN49*Calculateur!BP49*VLOOKUP('Données projet'!$B$13,Paramètres!$A$1:$J$25,3,0)*0.475*44/12</f>
        <v>#N/A</v>
      </c>
      <c r="BT49" s="53" t="e">
        <f>EXP(-LN(2)/2)*BT48+(1-EXP(-LN(2)/2))/(LN(2)/2)*BN49*BQ49*VLOOKUP('Données projet'!$B$13,Paramètres!$A$1:$J$25,3,0)*0.475*44/12</f>
        <v>#N/A</v>
      </c>
      <c r="BU49" s="54" t="e">
        <f t="shared" si="7"/>
        <v>#N/A</v>
      </c>
      <c r="BV49" s="203">
        <f>IF(BV48+1&lt;='Données projet'!$E$15,BV48+1,1)</f>
        <v>1</v>
      </c>
      <c r="BW49" s="182" t="e">
        <f>VLOOKUP(B49,'Données projet'!$A$140:$I$167,2,0)</f>
        <v>#N/A</v>
      </c>
      <c r="BX49" s="182" t="e">
        <f>VLOOKUP(B49,'Données projet'!$A$140:$I$167,9,0)</f>
        <v>#N/A</v>
      </c>
      <c r="BY49" s="182">
        <f t="array" ref="BY49">INDEX(BX:BX,MIN(IF(ISNUMBER(BX49:BX245),ROW(BX49:BX245),"")))</f>
        <v>0</v>
      </c>
      <c r="BZ49" s="182">
        <f>IF(B49&lt;'Données projet'!$A$141,$BW$205^B49,IF(B49='Données projet'!$A$141,'Données projet'!$B$141,BZ48+BY49-CF48))</f>
        <v>0</v>
      </c>
      <c r="CA49" s="183" t="e">
        <f>BZ49*VLOOKUP('Données projet'!$B$15,Paramètres!$A$1:$J$25,3,0)*VLOOKUP('Données projet'!$B$15,Paramètres!$A$1:$J$25,5,0)</f>
        <v>#N/A</v>
      </c>
      <c r="CB49" s="186" t="e">
        <f t="shared" si="17"/>
        <v>#N/A</v>
      </c>
      <c r="CC49" s="187" t="e">
        <f t="shared" si="8"/>
        <v>#N/A</v>
      </c>
      <c r="CD49" s="185" t="e">
        <f ca="1">AVERAGE(OFFSET($CC$3,'Données projet'!$C$7,0,30,1))</f>
        <v>#N/A</v>
      </c>
      <c r="CE49" s="193">
        <f>IF(ISNA(VLOOKUP(B49,'Données projet'!$A$140:$I$167,3,0)),0,VLOOKUP(B49,'Données projet'!$A$140:$I$167,3,0))</f>
        <v>0</v>
      </c>
      <c r="CF49" s="193">
        <f>IF(ISNA(VLOOKUP(B49,'Données projet'!$A$140:$I$167,4,0)),0,VLOOKUP(B49,'Données projet'!$A$140:$I$167,4,0))</f>
        <v>0</v>
      </c>
      <c r="CG49" s="194">
        <f>IF(ISNA(VLOOKUP(B49,'Données projet'!$A$140:$I$167,5,0)),0%,VLOOKUP(B49,'Données projet'!$A$140:$I$167,5,0)*VLOOKUP('Données projet'!$B$15,Paramètres!$A$1:$J$25,7,0))</f>
        <v>0</v>
      </c>
      <c r="CH49" s="194">
        <f>IF(ISNA(VLOOKUP(B49,'Données projet'!$A$140:$I$167,6,0)),0%,VLOOKUP(B49,'Données projet'!$A$140:$I$167,6,0)*VLOOKUP('Données projet'!$B$15,Paramètres!$A$1:$J$25,7,0))</f>
        <v>0</v>
      </c>
      <c r="CI49" s="194">
        <f>IF(ISNA(VLOOKUP(B49,'Données projet'!$A$140:$I$167,7,0)),0%,VLOOKUP(B49,'Données projet'!$A$140:$I$167,7,0))</f>
        <v>0</v>
      </c>
      <c r="CJ49" s="196">
        <f>EXP(-LN(2)/35)*CJ48+(1-EXP(-LN(2)/35))/(LN(2)/35)*CF49*CG49*VLOOKUP('Données projet'!$B$11,Paramètres!$A$1:$J$25,3,0)*0.475*44/12</f>
        <v>0</v>
      </c>
      <c r="CK49" s="196">
        <f>EXP(-LN(2)/5)*CK48+(1-EXP(-LN(2)/5))/(LN(2)/5)*Calculateur!CF49*Calculateur!CH49*VLOOKUP('Données projet'!$B$11,Paramètres!$A$1:$J$25,3,0)*0.475*44/12</f>
        <v>0</v>
      </c>
      <c r="CL49" s="196">
        <f>EXP(-LN(2)/2)*CL48+(1-EXP(-LN(2)/2))/(LN(2)/2)*CF49*CI49*VLOOKUP('Données projet'!$B$11,Paramètres!$A$1:$J$25,3,0)*0.475*44/12</f>
        <v>0</v>
      </c>
      <c r="CM49" s="197">
        <f t="shared" si="9"/>
        <v>0</v>
      </c>
      <c r="CN49" s="50">
        <f>IF(CN48+1&lt;='Données projet'!$E$16,CN48+1,1)</f>
        <v>1</v>
      </c>
      <c r="CO49" s="45" t="e">
        <f>VLOOKUP(CN49,'Données projet'!$A$173:$I$193,2,0)</f>
        <v>#N/A</v>
      </c>
      <c r="CP49" s="45" t="e">
        <f>VLOOKUP(CN49,'Données projet'!$A$173:$I$193,9,0)</f>
        <v>#N/A</v>
      </c>
      <c r="CQ49" s="45">
        <f t="array" ref="CQ49">INDEX(CP:CP,MIN(IF(ISNUMBER(CP49:CP245),ROW(CP49:CP245),"")))</f>
        <v>0</v>
      </c>
      <c r="CR49" s="45">
        <f>IF(CN49&lt;'Données projet'!$A$174,$CO$205^B49,IF(CN49='Données projet'!$A$174,'Données projet'!$B$174,CR48+CQ49-CX48))</f>
        <v>0</v>
      </c>
      <c r="CS49" s="50" t="e">
        <f>CR49*VLOOKUP('Données projet'!$B$15,Paramètres!$A$1:$J$25,3,0)*VLOOKUP('Données projet'!$B$15,Paramètres!$A$1:$J$25,5,0)</f>
        <v>#N/A</v>
      </c>
      <c r="CT49" s="46" t="e">
        <f t="shared" si="18"/>
        <v>#N/A</v>
      </c>
      <c r="CU49" s="52" t="e">
        <f t="shared" si="10"/>
        <v>#N/A</v>
      </c>
      <c r="CV49" s="149" t="e">
        <f ca="1">AVERAGE(OFFSET($CU$3,'Données projet'!$C$7,0,30,1))</f>
        <v>#N/A</v>
      </c>
      <c r="CW49" s="48">
        <f>IF(ISNA(VLOOKUP(CN49,'Données projet'!$A$173:$I$193,3,0)),0,VLOOKUP(CN49,'Données projet'!$A$173:$I$193,3,0))</f>
        <v>0</v>
      </c>
      <c r="CX49" s="48">
        <f>IF(ISNA(VLOOKUP(CN49,'Données projet'!$A$173:$I$193,4,0)),0,VLOOKUP(CN49,'Données projet'!$A$173:$I$193,4,0))</f>
        <v>0</v>
      </c>
      <c r="CY49" s="49">
        <f>IF(ISNA(VLOOKUP(CN49,'Données projet'!$A$173:$I$193,5,0)),0%,VLOOKUP(CN49,'Données projet'!$A$173:$I$193,5,0)*VLOOKUP('Données projet'!$B$15,Paramètres!$A$1:$J$25,7,0))</f>
        <v>0</v>
      </c>
      <c r="CZ49" s="49">
        <f>IF(ISNA(VLOOKUP(CN49,'Données projet'!$A$173:$I$193,6,0)),0%,VLOOKUP(CN49,'Données projet'!$A$173:$I$193,6,0)*VLOOKUP('Données projet'!$B$15,Paramètres!$A$1:$J$25,7,0))</f>
        <v>0</v>
      </c>
      <c r="DA49" s="49">
        <f>IF(ISNA(VLOOKUP(CN49,'Données projet'!$A$173:$I$193,7,0)),0%,VLOOKUP(CN49,'Données projet'!$A$173:$I$193,7,0))</f>
        <v>0</v>
      </c>
      <c r="DB49" s="53" t="e">
        <f>EXP(-LN(2)/35)*DB48+(1-EXP(-LN(2)/35))/(LN(2)/35)*CX49*CY49*VLOOKUP('Données projet'!$B$15,Paramètres!$A$1:$J$25,3,0)*0.475*44/12</f>
        <v>#N/A</v>
      </c>
      <c r="DC49" s="53" t="e">
        <f>EXP(-LN(2)/5)*DC48+(1-EXP(-LN(2)/5))/(LN(2)/5)*Calculateur!CX49*Calculateur!CZ49*VLOOKUP('Données projet'!$B$15,Paramètres!$A$1:$J$25,3,0)*0.475*44/12</f>
        <v>#N/A</v>
      </c>
      <c r="DD49" s="53" t="e">
        <f>EXP(-LN(2)/2)*DD48+(1-EXP(-LN(2)/2))/(LN(2)/2)*CX49*DA49*VLOOKUP('Données projet'!$B$15,Paramètres!$A$1:$J$25,3,0)*0.475*44/12</f>
        <v>#N/A</v>
      </c>
      <c r="DE49" s="54" t="e">
        <f t="shared" si="11"/>
        <v>#N/A</v>
      </c>
    </row>
    <row r="50" spans="1:109" s="40" customFormat="1" x14ac:dyDescent="0.25">
      <c r="A50" s="208">
        <f t="shared" si="12"/>
        <v>47</v>
      </c>
      <c r="B50" s="200">
        <f>IF(B49+1&lt;='Données projet'!$E$11,B49+1,1)</f>
        <v>22</v>
      </c>
      <c r="C50" s="182" t="e">
        <f>VLOOKUP(B50,'Données projet'!$A$36:$I$56,2,0)</f>
        <v>#N/A</v>
      </c>
      <c r="D50" s="182" t="e">
        <f>VLOOKUP(B50,'Données projet'!$A$36:$I$56,9,0)</f>
        <v>#N/A</v>
      </c>
      <c r="E50" s="182">
        <f t="array" ref="E50">INDEX(D:D,MIN(IF(ISNUMBER(D50:D246),ROW(D50:D246),"")))</f>
        <v>11.968000000000007</v>
      </c>
      <c r="F50" s="186">
        <f>IF(B50&lt;'Données projet'!$A$37,$C$205^B50,IF(B50='Données projet'!$A$37,'Données projet'!$B$37,F49+E50-L49))</f>
        <v>354.25600000000009</v>
      </c>
      <c r="G50" s="186">
        <f>F50*VLOOKUP('Données projet'!$B$11,Paramètres!$A$1:$J$25,3,0)*VLOOKUP('Données projet'!$B$11,Paramètres!$A$1:$J$25,5,0)</f>
        <v>259.7404992000001</v>
      </c>
      <c r="H50" s="186">
        <f t="shared" si="13"/>
        <v>62.667059657916703</v>
      </c>
      <c r="I50" s="187">
        <f t="shared" si="19"/>
        <v>561.52649834420504</v>
      </c>
      <c r="J50" s="188">
        <f ca="1">AVERAGE(OFFSET($I$3,'Données projet'!$C$7,0,30,1))</f>
        <v>281.50422421872497</v>
      </c>
      <c r="K50" s="193">
        <f>IF(ISNA(VLOOKUP(B50,'Données projet'!$A$36:$I$56,3,0)),0,VLOOKUP(B50,'Données projet'!$A$36:$I$56,3,0))</f>
        <v>0</v>
      </c>
      <c r="L50" s="193">
        <f>IF(ISNA(VLOOKUP(B50,'Données projet'!$A$36:$I$56,4,0)),0,VLOOKUP(B50,'Données projet'!$A$36:$I$56,4,0))</f>
        <v>0</v>
      </c>
      <c r="M50" s="194">
        <f>IF(ISNA(VLOOKUP(B50,'Données projet'!$A$36:$I$56,5,0)),0%,VLOOKUP(B50,'Données projet'!$A$36:$I$56,5,0)*VLOOKUP('Données projet'!$B$11,Paramètres!$A$1:$J$25,7,0))</f>
        <v>0</v>
      </c>
      <c r="N50" s="194">
        <f>IF(ISNA(VLOOKUP(B50,'Données projet'!$A$36:$I$56,6,0)),0%,VLOOKUP(B50,'Données projet'!$A$36:$I$56,6,0)*VLOOKUP('Données projet'!$B$11,Paramètres!$A$1:$J$25,7,0))</f>
        <v>0</v>
      </c>
      <c r="O50" s="194">
        <f>IF(ISNA(VLOOKUP(B50,'Données projet'!$A$36:$I$56,7,0)),0%,VLOOKUP(B50,'Données projet'!$A$36:$I$56,7,0))</f>
        <v>0</v>
      </c>
      <c r="P50" s="196">
        <f>EXP(-LN(2)/35)*P49+(1-EXP(-LN(2)/35))/(LN(2)/35)*L50*M50*VLOOKUP('Données projet'!$B$11,Paramètres!$A$1:$J$25,3,0)*0.475*44/12</f>
        <v>0</v>
      </c>
      <c r="Q50" s="196">
        <f>EXP(-LN(2)/5)*Q49+(1-EXP(-LN(2)/5))/(LN(2)/5)*Calculateur!L50*Calculateur!N50*VLOOKUP('Données projet'!$B$11,Paramètres!$A$1:$J$25,3,0)*0.475*44/12</f>
        <v>0</v>
      </c>
      <c r="R50" s="196">
        <f>EXP(-LN(2)/2)*R49+(1-EXP(-LN(2)/2))/(LN(2)/2)*L50*O50*VLOOKUP('Données projet'!$B$11,Paramètres!$A$1:$J$25,3,0)*0.475*44/12</f>
        <v>0</v>
      </c>
      <c r="S50" s="197">
        <f t="shared" si="1"/>
        <v>0</v>
      </c>
      <c r="T50" s="50">
        <f>IF(T49+1&lt;='Données projet'!$E$12,T49+1,1)</f>
        <v>47</v>
      </c>
      <c r="U50" s="45" t="e">
        <f>VLOOKUP(T50,'Données projet'!$A$62:$I$82,2,0)</f>
        <v>#N/A</v>
      </c>
      <c r="V50" s="45" t="e">
        <f>VLOOKUP(T50,'Données projet'!$A$62:$I$82,9,0)</f>
        <v>#N/A</v>
      </c>
      <c r="W50" s="45">
        <f t="array" ref="W50">INDEX(V:V,MIN(IF(ISNUMBER(V50:V246),ROW(V50:V246),"")))</f>
        <v>8.6349999999999962</v>
      </c>
      <c r="X50" s="46">
        <f>IF(T50&lt;'Données projet'!$A$63,$U$205^T50,IF(T50='Données projet'!$A$63,'Données projet'!$B$63,X49+W50-AD49))</f>
        <v>336.12499999999989</v>
      </c>
      <c r="Y50" s="46">
        <f>X50*VLOOKUP('Données projet'!$B$11,Paramètres!$A$1:$J$25,3,0)*VLOOKUP('Données projet'!$B$11,Paramètres!$A$1:$J$25,5,0)</f>
        <v>246.4468499999999</v>
      </c>
      <c r="Z50" s="46">
        <f t="shared" si="14"/>
        <v>59.824454545355302</v>
      </c>
      <c r="AA50" s="52">
        <f t="shared" si="2"/>
        <v>533.42252208316029</v>
      </c>
      <c r="AB50" s="149">
        <f ca="1">AVERAGE(OFFSET($AA$3,'Données projet'!$C$7,0,30,1))</f>
        <v>367.84920904283939</v>
      </c>
      <c r="AC50" s="48">
        <f>IF(ISNA(VLOOKUP(T50,'Données projet'!$A$62:$I$82,3,0)),0,VLOOKUP(T50,'Données projet'!$A$62:$I$82,3,0))</f>
        <v>0</v>
      </c>
      <c r="AD50" s="48">
        <f>IF(ISNA(VLOOKUP(T50,'Données projet'!$A$62:$I$82,4,0)),0,VLOOKUP(T50,'Données projet'!$A$62:$I$82,4,0))</f>
        <v>0</v>
      </c>
      <c r="AE50" s="49">
        <f>IF(ISNA(VLOOKUP(T50,'Données projet'!$A$62:$I$82,5,0)),0%,VLOOKUP(T50,'Données projet'!$A$62:$I$82,5,0)*VLOOKUP('Données projet'!$B$11,Paramètres!$A$1:$J$25,7,0))</f>
        <v>0</v>
      </c>
      <c r="AF50" s="49">
        <f>IF(ISNA(VLOOKUP(T50,'Données projet'!$A$62:$I$82,6,0)),0%,VLOOKUP(T50,'Données projet'!$A$62:$I$82,6,0)*VLOOKUP('Données projet'!$B$11,Paramètres!$A$1:$J$25,7,0))</f>
        <v>0</v>
      </c>
      <c r="AG50" s="49">
        <f>IF(ISNA(VLOOKUP(T50,'Données projet'!$A$62:$I$82,7,0)),0%,VLOOKUP(T50,'Données projet'!$A$62:$I$82,7,0))</f>
        <v>0</v>
      </c>
      <c r="AH50" s="53">
        <f>EXP(-LN(2)/35)*AH49+(1-EXP(-LN(2)/35))/(LN(2)/35)*AD50*AE50*VLOOKUP('Données projet'!$B$11,Paramètres!$A$1:$J$25,3,0)*0.475*44/12</f>
        <v>0</v>
      </c>
      <c r="AI50" s="53">
        <f>EXP(-LN(2)/5)*AI49+(1-EXP(-LN(2)/5))/(LN(2)/5)*Calculateur!AD50*Calculateur!AF50*VLOOKUP('Données projet'!$B$11,Paramètres!$A$1:$J$25,3,0)*0.475*44/12</f>
        <v>0</v>
      </c>
      <c r="AJ50" s="53">
        <f>EXP(-LN(2)/2)*AJ49+(1-EXP(-LN(2)/2))/(LN(2)/2)*AD50*AG50*VLOOKUP('Données projet'!$B$11,Paramètres!$A$1:$J$25,3,0)*0.475*44/12</f>
        <v>0</v>
      </c>
      <c r="AK50" s="53">
        <f t="shared" si="3"/>
        <v>0</v>
      </c>
      <c r="AL50" s="203">
        <f>IF(AL49+1&lt;='Données projet'!$E$13,AL49+1,1)</f>
        <v>1</v>
      </c>
      <c r="AM50" s="182" t="e">
        <f>VLOOKUP(B50,'Données projet'!$A$88:$I$108,2,0)</f>
        <v>#N/A</v>
      </c>
      <c r="AN50" s="182" t="e">
        <f>VLOOKUP(B50,'Données projet'!$A$88:$I$108,9,0)</f>
        <v>#N/A</v>
      </c>
      <c r="AO50" s="182">
        <f t="array" ref="AO50">INDEX(AN:AN,MIN(IF(ISNUMBER(AN50:AN246),ROW(AN50:AN246),"")))</f>
        <v>0</v>
      </c>
      <c r="AP50" s="182">
        <f>IF(B50&lt;'Données projet'!$A$89,$AM$205^B50,IF(B50='Données projet'!$A$89,'Données projet'!$B$89,AP49+AO50-AV49))</f>
        <v>0</v>
      </c>
      <c r="AQ50" s="186" t="e">
        <f>AP50*VLOOKUP('Données projet'!$B$13,Paramètres!$A$1:$J$25,3,0)*VLOOKUP('Données projet'!$B$13,Paramètres!$A$1:$J$25,5,0)</f>
        <v>#N/A</v>
      </c>
      <c r="AR50" s="186" t="e">
        <f t="shared" si="15"/>
        <v>#N/A</v>
      </c>
      <c r="AS50" s="187" t="e">
        <f t="shared" si="4"/>
        <v>#N/A</v>
      </c>
      <c r="AT50" s="185" t="e">
        <f ca="1">AVERAGE(OFFSET($AS$3,'Données projet'!$C$7,0,30,1))</f>
        <v>#N/A</v>
      </c>
      <c r="AU50" s="193">
        <f>IF(ISNA(VLOOKUP(B50,'Données projet'!$A$88:$I$108,3,0)),0,VLOOKUP(B50,'Données projet'!$A$88:$I$108,3,0))</f>
        <v>0</v>
      </c>
      <c r="AV50" s="193">
        <f>IF(ISNA(VLOOKUP(B50,'Données projet'!$A$88:$I$108,4,0)),0,VLOOKUP(B50,'Données projet'!$A$88:$I$108,4,0))</f>
        <v>0</v>
      </c>
      <c r="AW50" s="194">
        <f>IF(ISNA(VLOOKUP(B50,'Données projet'!$A$88:$I$108,5,0)),0%,VLOOKUP(B50,'Données projet'!$A$88:$I$108,5,0)*VLOOKUP('Données projet'!$B$13,Paramètres!$A$1:$J$25,7,0))</f>
        <v>0</v>
      </c>
      <c r="AX50" s="194">
        <f>IF(ISNA(VLOOKUP(B50,'Données projet'!$A$88:$I$108,6,0)),0%,VLOOKUP(B50,'Données projet'!$A$88:$I$108,6,0)*VLOOKUP('Données projet'!$B$13,Paramètres!$A$1:$J$25,7,0))</f>
        <v>0</v>
      </c>
      <c r="AY50" s="194">
        <f>IF(ISNA(VLOOKUP(B50,'Données projet'!$A$88:$I$108,7,0)),0%,VLOOKUP(B50,'Données projet'!$A$88:$I$108,7,0))</f>
        <v>0</v>
      </c>
      <c r="AZ50" s="196">
        <f>EXP(-LN(2)/35)*AZ49+(1-EXP(-LN(2)/35))/(LN(2)/35)*AV50*AW50*VLOOKUP('Données projet'!$B$11,Paramètres!$A$1:$J$25,3,0)*0.475*44/12</f>
        <v>0</v>
      </c>
      <c r="BA50" s="196">
        <f>EXP(-LN(2)/5)*BA49+(1-EXP(-LN(2)/5))/(LN(2)/5)*Calculateur!AV50*Calculateur!AX50*VLOOKUP('Données projet'!$B$11,Paramètres!$A$1:$J$25,3,0)*0.475*44/12</f>
        <v>0</v>
      </c>
      <c r="BB50" s="196">
        <f>EXP(-LN(2)/2)*BB49+(1-EXP(-LN(2)/2))/(LN(2)/2)*AV50*AY50*VLOOKUP('Données projet'!$B$11,Paramètres!$A$1:$J$25,3,0)*0.475*44/12</f>
        <v>0</v>
      </c>
      <c r="BC50" s="197">
        <f t="shared" si="5"/>
        <v>0</v>
      </c>
      <c r="BD50" s="50">
        <f>IF(BD49+1&lt;='Données projet'!$E$16,BD49+1,1)</f>
        <v>1</v>
      </c>
      <c r="BE50" s="45" t="e">
        <f>VLOOKUP(BD50,'Données projet'!$A$114:$I$134,2,0)</f>
        <v>#N/A</v>
      </c>
      <c r="BF50" s="45" t="e">
        <f>VLOOKUP(BD50,'Données projet'!$A$114:$I$134,9,0)</f>
        <v>#N/A</v>
      </c>
      <c r="BG50" s="45">
        <f t="array" ref="BG50">INDEX(BF:BF,MIN(IF(ISNUMBER(BF50:BF246),ROW(BF50:BF246),"")))</f>
        <v>0</v>
      </c>
      <c r="BH50" s="45">
        <f>IF(BD50&lt;'Données projet'!$A$115,$BE$205^BD50,IF(BD50='Données projet'!$A$115,'Données projet'!$B$115,BH49+BG50-BN49))</f>
        <v>0</v>
      </c>
      <c r="BI50" s="50" t="e">
        <f>BH50*VLOOKUP('Données projet'!$B$13,Paramètres!$A$1:$J$25,3,0)*VLOOKUP('Données projet'!$B$13,Paramètres!$A$1:$J$25,5,0)</f>
        <v>#N/A</v>
      </c>
      <c r="BJ50" s="46" t="e">
        <f t="shared" si="16"/>
        <v>#N/A</v>
      </c>
      <c r="BK50" s="52" t="e">
        <f t="shared" si="6"/>
        <v>#N/A</v>
      </c>
      <c r="BL50" s="149" t="e">
        <f ca="1">AVERAGE(OFFSET($BK$3,'Données projet'!$C$7,0,30,1))</f>
        <v>#N/A</v>
      </c>
      <c r="BM50" s="48">
        <f>IF(ISNA(VLOOKUP(BD50,'Données projet'!$A$114:$I$134,3,0)),0,VLOOKUP(BD50,'Données projet'!$A$114:$I$134,3,0))</f>
        <v>0</v>
      </c>
      <c r="BN50" s="48">
        <f>IF(ISNA(VLOOKUP(BD50,'Données projet'!$A$114:$I$134,4,0)),0,VLOOKUP(BD50,'Données projet'!$A$114:$I$134,4,0))</f>
        <v>0</v>
      </c>
      <c r="BO50" s="49">
        <f>IF(ISNA(VLOOKUP(BD50,'Données projet'!$A$114:$I$134,5,0)),0%,VLOOKUP(BD50,'Données projet'!$A$114:$I$134,5,0)*VLOOKUP('Données projet'!$B$13,Paramètres!$A$1:$J$25,7,0))</f>
        <v>0</v>
      </c>
      <c r="BP50" s="49">
        <f>IF(ISNA(VLOOKUP(BD50,'Données projet'!$A$114:$I$134,6,0)),0%,VLOOKUP(BD50,'Données projet'!$A$114:$I$134,6,0)*VLOOKUP('Données projet'!$B$13,Paramètres!$A$1:$J$25,7,0))</f>
        <v>0</v>
      </c>
      <c r="BQ50" s="49">
        <f>IF(ISNA(VLOOKUP(BD50,'Données projet'!$A$114:$I$134,7,0)),0%,VLOOKUP(BD50,'Données projet'!$A$114:$I$134,7,0))</f>
        <v>0</v>
      </c>
      <c r="BR50" s="53" t="e">
        <f>EXP(-LN(2)/35)*BR49+(1-EXP(-LN(2)/35))/(LN(2)/35)*BN50*BO50*VLOOKUP('Données projet'!$B$13,Paramètres!$A$1:$J$25,3,0)*0.475*44/12</f>
        <v>#N/A</v>
      </c>
      <c r="BS50" s="53" t="e">
        <f>EXP(-LN(2)/5)*BS49+(1-EXP(-LN(2)/5))/(LN(2)/5)*Calculateur!BN50*Calculateur!BP50*VLOOKUP('Données projet'!$B$13,Paramètres!$A$1:$J$25,3,0)*0.475*44/12</f>
        <v>#N/A</v>
      </c>
      <c r="BT50" s="53" t="e">
        <f>EXP(-LN(2)/2)*BT49+(1-EXP(-LN(2)/2))/(LN(2)/2)*BN50*BQ50*VLOOKUP('Données projet'!$B$13,Paramètres!$A$1:$J$25,3,0)*0.475*44/12</f>
        <v>#N/A</v>
      </c>
      <c r="BU50" s="54" t="e">
        <f t="shared" si="7"/>
        <v>#N/A</v>
      </c>
      <c r="BV50" s="203">
        <f>IF(BV49+1&lt;='Données projet'!$E$15,BV49+1,1)</f>
        <v>1</v>
      </c>
      <c r="BW50" s="182" t="e">
        <f>VLOOKUP(B50,'Données projet'!$A$140:$I$167,2,0)</f>
        <v>#N/A</v>
      </c>
      <c r="BX50" s="182" t="e">
        <f>VLOOKUP(B50,'Données projet'!$A$140:$I$167,9,0)</f>
        <v>#N/A</v>
      </c>
      <c r="BY50" s="182">
        <f t="array" ref="BY50">INDEX(BX:BX,MIN(IF(ISNUMBER(BX50:BX246),ROW(BX50:BX246),"")))</f>
        <v>0</v>
      </c>
      <c r="BZ50" s="182">
        <f>IF(B50&lt;'Données projet'!$A$141,$BW$205^B50,IF(B50='Données projet'!$A$141,'Données projet'!$B$141,BZ49+BY50-CF49))</f>
        <v>0</v>
      </c>
      <c r="CA50" s="183" t="e">
        <f>BZ50*VLOOKUP('Données projet'!$B$15,Paramètres!$A$1:$J$25,3,0)*VLOOKUP('Données projet'!$B$15,Paramètres!$A$1:$J$25,5,0)</f>
        <v>#N/A</v>
      </c>
      <c r="CB50" s="186" t="e">
        <f t="shared" si="17"/>
        <v>#N/A</v>
      </c>
      <c r="CC50" s="187" t="e">
        <f t="shared" si="8"/>
        <v>#N/A</v>
      </c>
      <c r="CD50" s="185" t="e">
        <f ca="1">AVERAGE(OFFSET($CC$3,'Données projet'!$C$7,0,30,1))</f>
        <v>#N/A</v>
      </c>
      <c r="CE50" s="193">
        <f>IF(ISNA(VLOOKUP(B50,'Données projet'!$A$140:$I$167,3,0)),0,VLOOKUP(B50,'Données projet'!$A$140:$I$167,3,0))</f>
        <v>0</v>
      </c>
      <c r="CF50" s="193">
        <f>IF(ISNA(VLOOKUP(B50,'Données projet'!$A$140:$I$167,4,0)),0,VLOOKUP(B50,'Données projet'!$A$140:$I$167,4,0))</f>
        <v>0</v>
      </c>
      <c r="CG50" s="194">
        <f>IF(ISNA(VLOOKUP(B50,'Données projet'!$A$140:$I$167,5,0)),0%,VLOOKUP(B50,'Données projet'!$A$140:$I$167,5,0)*VLOOKUP('Données projet'!$B$15,Paramètres!$A$1:$J$25,7,0))</f>
        <v>0</v>
      </c>
      <c r="CH50" s="194">
        <f>IF(ISNA(VLOOKUP(B50,'Données projet'!$A$140:$I$167,6,0)),0%,VLOOKUP(B50,'Données projet'!$A$140:$I$167,6,0)*VLOOKUP('Données projet'!$B$15,Paramètres!$A$1:$J$25,7,0))</f>
        <v>0</v>
      </c>
      <c r="CI50" s="194">
        <f>IF(ISNA(VLOOKUP(B50,'Données projet'!$A$140:$I$167,7,0)),0%,VLOOKUP(B50,'Données projet'!$A$140:$I$167,7,0))</f>
        <v>0</v>
      </c>
      <c r="CJ50" s="196">
        <f>EXP(-LN(2)/35)*CJ49+(1-EXP(-LN(2)/35))/(LN(2)/35)*CF50*CG50*VLOOKUP('Données projet'!$B$11,Paramètres!$A$1:$J$25,3,0)*0.475*44/12</f>
        <v>0</v>
      </c>
      <c r="CK50" s="196">
        <f>EXP(-LN(2)/5)*CK49+(1-EXP(-LN(2)/5))/(LN(2)/5)*Calculateur!CF50*Calculateur!CH50*VLOOKUP('Données projet'!$B$11,Paramètres!$A$1:$J$25,3,0)*0.475*44/12</f>
        <v>0</v>
      </c>
      <c r="CL50" s="196">
        <f>EXP(-LN(2)/2)*CL49+(1-EXP(-LN(2)/2))/(LN(2)/2)*CF50*CI50*VLOOKUP('Données projet'!$B$11,Paramètres!$A$1:$J$25,3,0)*0.475*44/12</f>
        <v>0</v>
      </c>
      <c r="CM50" s="197">
        <f t="shared" si="9"/>
        <v>0</v>
      </c>
      <c r="CN50" s="50">
        <f>IF(CN49+1&lt;='Données projet'!$E$16,CN49+1,1)</f>
        <v>1</v>
      </c>
      <c r="CO50" s="45" t="e">
        <f>VLOOKUP(CN50,'Données projet'!$A$173:$I$193,2,0)</f>
        <v>#N/A</v>
      </c>
      <c r="CP50" s="45" t="e">
        <f>VLOOKUP(CN50,'Données projet'!$A$173:$I$193,9,0)</f>
        <v>#N/A</v>
      </c>
      <c r="CQ50" s="45">
        <f t="array" ref="CQ50">INDEX(CP:CP,MIN(IF(ISNUMBER(CP50:CP246),ROW(CP50:CP246),"")))</f>
        <v>0</v>
      </c>
      <c r="CR50" s="45">
        <f>IF(CN50&lt;'Données projet'!$A$174,$CO$205^B50,IF(CN50='Données projet'!$A$174,'Données projet'!$B$174,CR49+CQ50-CX49))</f>
        <v>0</v>
      </c>
      <c r="CS50" s="50" t="e">
        <f>CR50*VLOOKUP('Données projet'!$B$15,Paramètres!$A$1:$J$25,3,0)*VLOOKUP('Données projet'!$B$15,Paramètres!$A$1:$J$25,5,0)</f>
        <v>#N/A</v>
      </c>
      <c r="CT50" s="46" t="e">
        <f t="shared" si="18"/>
        <v>#N/A</v>
      </c>
      <c r="CU50" s="52" t="e">
        <f t="shared" si="10"/>
        <v>#N/A</v>
      </c>
      <c r="CV50" s="149" t="e">
        <f ca="1">AVERAGE(OFFSET($CU$3,'Données projet'!$C$7,0,30,1))</f>
        <v>#N/A</v>
      </c>
      <c r="CW50" s="48">
        <f>IF(ISNA(VLOOKUP(CN50,'Données projet'!$A$173:$I$193,3,0)),0,VLOOKUP(CN50,'Données projet'!$A$173:$I$193,3,0))</f>
        <v>0</v>
      </c>
      <c r="CX50" s="48">
        <f>IF(ISNA(VLOOKUP(CN50,'Données projet'!$A$173:$I$193,4,0)),0,VLOOKUP(CN50,'Données projet'!$A$173:$I$193,4,0))</f>
        <v>0</v>
      </c>
      <c r="CY50" s="49">
        <f>IF(ISNA(VLOOKUP(CN50,'Données projet'!$A$173:$I$193,5,0)),0%,VLOOKUP(CN50,'Données projet'!$A$173:$I$193,5,0)*VLOOKUP('Données projet'!$B$15,Paramètres!$A$1:$J$25,7,0))</f>
        <v>0</v>
      </c>
      <c r="CZ50" s="49">
        <f>IF(ISNA(VLOOKUP(CN50,'Données projet'!$A$173:$I$193,6,0)),0%,VLOOKUP(CN50,'Données projet'!$A$173:$I$193,6,0)*VLOOKUP('Données projet'!$B$15,Paramètres!$A$1:$J$25,7,0))</f>
        <v>0</v>
      </c>
      <c r="DA50" s="49">
        <f>IF(ISNA(VLOOKUP(CN50,'Données projet'!$A$173:$I$193,7,0)),0%,VLOOKUP(CN50,'Données projet'!$A$173:$I$193,7,0))</f>
        <v>0</v>
      </c>
      <c r="DB50" s="53" t="e">
        <f>EXP(-LN(2)/35)*DB49+(1-EXP(-LN(2)/35))/(LN(2)/35)*CX50*CY50*VLOOKUP('Données projet'!$B$15,Paramètres!$A$1:$J$25,3,0)*0.475*44/12</f>
        <v>#N/A</v>
      </c>
      <c r="DC50" s="53" t="e">
        <f>EXP(-LN(2)/5)*DC49+(1-EXP(-LN(2)/5))/(LN(2)/5)*Calculateur!CX50*Calculateur!CZ50*VLOOKUP('Données projet'!$B$15,Paramètres!$A$1:$J$25,3,0)*0.475*44/12</f>
        <v>#N/A</v>
      </c>
      <c r="DD50" s="53" t="e">
        <f>EXP(-LN(2)/2)*DD49+(1-EXP(-LN(2)/2))/(LN(2)/2)*CX50*DA50*VLOOKUP('Données projet'!$B$15,Paramètres!$A$1:$J$25,3,0)*0.475*44/12</f>
        <v>#N/A</v>
      </c>
      <c r="DE50" s="54" t="e">
        <f t="shared" si="11"/>
        <v>#N/A</v>
      </c>
    </row>
    <row r="51" spans="1:109" s="40" customFormat="1" x14ac:dyDescent="0.25">
      <c r="A51" s="208">
        <f t="shared" si="12"/>
        <v>48</v>
      </c>
      <c r="B51" s="200">
        <f>IF(B50+1&lt;='Données projet'!$E$11,B50+1,1)</f>
        <v>23</v>
      </c>
      <c r="C51" s="182" t="e">
        <f>VLOOKUP(B51,'Données projet'!$A$36:$I$56,2,0)</f>
        <v>#N/A</v>
      </c>
      <c r="D51" s="182" t="e">
        <f>VLOOKUP(B51,'Données projet'!$A$36:$I$56,9,0)</f>
        <v>#N/A</v>
      </c>
      <c r="E51" s="182">
        <f t="array" ref="E51">INDEX(D:D,MIN(IF(ISNUMBER(D51:D247),ROW(D51:D247),"")))</f>
        <v>11.968000000000007</v>
      </c>
      <c r="F51" s="186">
        <f>IF(B51&lt;'Données projet'!$A$37,$C$205^B51,IF(B51='Données projet'!$A$37,'Données projet'!$B$37,F50+E51-L50))</f>
        <v>366.2240000000001</v>
      </c>
      <c r="G51" s="186">
        <f>F51*VLOOKUP('Données projet'!$B$11,Paramètres!$A$1:$J$25,3,0)*VLOOKUP('Données projet'!$B$11,Paramètres!$A$1:$J$25,5,0)</f>
        <v>268.51543680000003</v>
      </c>
      <c r="H51" s="186">
        <f t="shared" si="13"/>
        <v>64.534106480430395</v>
      </c>
      <c r="I51" s="187">
        <f t="shared" si="19"/>
        <v>580.061287880083</v>
      </c>
      <c r="J51" s="188">
        <f ca="1">AVERAGE(OFFSET($I$3,'Données projet'!$C$7,0,30,1))</f>
        <v>281.50422421872497</v>
      </c>
      <c r="K51" s="193">
        <f>IF(ISNA(VLOOKUP(B51,'Données projet'!$A$36:$I$56,3,0)),0,VLOOKUP(B51,'Données projet'!$A$36:$I$56,3,0))</f>
        <v>0</v>
      </c>
      <c r="L51" s="193">
        <f>IF(ISNA(VLOOKUP(B51,'Données projet'!$A$36:$I$56,4,0)),0,VLOOKUP(B51,'Données projet'!$A$36:$I$56,4,0))</f>
        <v>0</v>
      </c>
      <c r="M51" s="194">
        <f>IF(ISNA(VLOOKUP(B51,'Données projet'!$A$36:$I$56,5,0)),0%,VLOOKUP(B51,'Données projet'!$A$36:$I$56,5,0)*VLOOKUP('Données projet'!$B$11,Paramètres!$A$1:$J$25,7,0))</f>
        <v>0</v>
      </c>
      <c r="N51" s="194">
        <f>IF(ISNA(VLOOKUP(B51,'Données projet'!$A$36:$I$56,6,0)),0%,VLOOKUP(B51,'Données projet'!$A$36:$I$56,6,0)*VLOOKUP('Données projet'!$B$11,Paramètres!$A$1:$J$25,7,0))</f>
        <v>0</v>
      </c>
      <c r="O51" s="194">
        <f>IF(ISNA(VLOOKUP(B51,'Données projet'!$A$36:$I$56,7,0)),0%,VLOOKUP(B51,'Données projet'!$A$36:$I$56,7,0))</f>
        <v>0</v>
      </c>
      <c r="P51" s="196">
        <f>EXP(-LN(2)/35)*P50+(1-EXP(-LN(2)/35))/(LN(2)/35)*L51*M51*VLOOKUP('Données projet'!$B$11,Paramètres!$A$1:$J$25,3,0)*0.475*44/12</f>
        <v>0</v>
      </c>
      <c r="Q51" s="196">
        <f>EXP(-LN(2)/5)*Q50+(1-EXP(-LN(2)/5))/(LN(2)/5)*Calculateur!L51*Calculateur!N51*VLOOKUP('Données projet'!$B$11,Paramètres!$A$1:$J$25,3,0)*0.475*44/12</f>
        <v>0</v>
      </c>
      <c r="R51" s="196">
        <f>EXP(-LN(2)/2)*R50+(1-EXP(-LN(2)/2))/(LN(2)/2)*L51*O51*VLOOKUP('Données projet'!$B$11,Paramètres!$A$1:$J$25,3,0)*0.475*44/12</f>
        <v>0</v>
      </c>
      <c r="S51" s="197">
        <f t="shared" si="1"/>
        <v>0</v>
      </c>
      <c r="T51" s="50">
        <f>IF(T50+1&lt;='Données projet'!$E$12,T50+1,1)</f>
        <v>48</v>
      </c>
      <c r="U51" s="45" t="e">
        <f>VLOOKUP(T51,'Données projet'!$A$62:$I$82,2,0)</f>
        <v>#N/A</v>
      </c>
      <c r="V51" s="45" t="e">
        <f>VLOOKUP(T51,'Données projet'!$A$62:$I$82,9,0)</f>
        <v>#N/A</v>
      </c>
      <c r="W51" s="45">
        <f t="array" ref="W51">INDEX(V:V,MIN(IF(ISNUMBER(V51:V247),ROW(V51:V247),"")))</f>
        <v>8.6349999999999962</v>
      </c>
      <c r="X51" s="46">
        <f>IF(T51&lt;'Données projet'!$A$63,$U$205^T51,IF(T51='Données projet'!$A$63,'Données projet'!$B$63,X50+W51-AD50))</f>
        <v>344.75999999999988</v>
      </c>
      <c r="Y51" s="46">
        <f>X51*VLOOKUP('Données projet'!$B$11,Paramètres!$A$1:$J$25,3,0)*VLOOKUP('Données projet'!$B$11,Paramètres!$A$1:$J$25,5,0)</f>
        <v>252.77803199999988</v>
      </c>
      <c r="Z51" s="46">
        <f t="shared" si="14"/>
        <v>61.180431455330606</v>
      </c>
      <c r="AA51" s="52">
        <f t="shared" si="2"/>
        <v>546.81099051803392</v>
      </c>
      <c r="AB51" s="149">
        <f ca="1">AVERAGE(OFFSET($AA$3,'Données projet'!$C$7,0,30,1))</f>
        <v>367.84920904283939</v>
      </c>
      <c r="AC51" s="48">
        <f>IF(ISNA(VLOOKUP(T51,'Données projet'!$A$62:$I$82,3,0)),0,VLOOKUP(T51,'Données projet'!$A$62:$I$82,3,0))</f>
        <v>0</v>
      </c>
      <c r="AD51" s="48">
        <f>IF(ISNA(VLOOKUP(T51,'Données projet'!$A$62:$I$82,4,0)),0,VLOOKUP(T51,'Données projet'!$A$62:$I$82,4,0))</f>
        <v>0</v>
      </c>
      <c r="AE51" s="49">
        <f>IF(ISNA(VLOOKUP(T51,'Données projet'!$A$62:$I$82,5,0)),0%,VLOOKUP(T51,'Données projet'!$A$62:$I$82,5,0)*VLOOKUP('Données projet'!$B$11,Paramètres!$A$1:$J$25,7,0))</f>
        <v>0</v>
      </c>
      <c r="AF51" s="49">
        <f>IF(ISNA(VLOOKUP(T51,'Données projet'!$A$62:$I$82,6,0)),0%,VLOOKUP(T51,'Données projet'!$A$62:$I$82,6,0)*VLOOKUP('Données projet'!$B$11,Paramètres!$A$1:$J$25,7,0))</f>
        <v>0</v>
      </c>
      <c r="AG51" s="49">
        <f>IF(ISNA(VLOOKUP(T51,'Données projet'!$A$62:$I$82,7,0)),0%,VLOOKUP(T51,'Données projet'!$A$62:$I$82,7,0))</f>
        <v>0</v>
      </c>
      <c r="AH51" s="53">
        <f>EXP(-LN(2)/35)*AH50+(1-EXP(-LN(2)/35))/(LN(2)/35)*AD51*AE51*VLOOKUP('Données projet'!$B$11,Paramètres!$A$1:$J$25,3,0)*0.475*44/12</f>
        <v>0</v>
      </c>
      <c r="AI51" s="53">
        <f>EXP(-LN(2)/5)*AI50+(1-EXP(-LN(2)/5))/(LN(2)/5)*Calculateur!AD51*Calculateur!AF51*VLOOKUP('Données projet'!$B$11,Paramètres!$A$1:$J$25,3,0)*0.475*44/12</f>
        <v>0</v>
      </c>
      <c r="AJ51" s="53">
        <f>EXP(-LN(2)/2)*AJ50+(1-EXP(-LN(2)/2))/(LN(2)/2)*AD51*AG51*VLOOKUP('Données projet'!$B$11,Paramètres!$A$1:$J$25,3,0)*0.475*44/12</f>
        <v>0</v>
      </c>
      <c r="AK51" s="53">
        <f t="shared" si="3"/>
        <v>0</v>
      </c>
      <c r="AL51" s="203">
        <f>IF(AL50+1&lt;='Données projet'!$E$13,AL50+1,1)</f>
        <v>1</v>
      </c>
      <c r="AM51" s="182" t="e">
        <f>VLOOKUP(B51,'Données projet'!$A$88:$I$108,2,0)</f>
        <v>#N/A</v>
      </c>
      <c r="AN51" s="182" t="e">
        <f>VLOOKUP(B51,'Données projet'!$A$88:$I$108,9,0)</f>
        <v>#N/A</v>
      </c>
      <c r="AO51" s="182">
        <f t="array" ref="AO51">INDEX(AN:AN,MIN(IF(ISNUMBER(AN51:AN247),ROW(AN51:AN247),"")))</f>
        <v>0</v>
      </c>
      <c r="AP51" s="182">
        <f>IF(B51&lt;'Données projet'!$A$89,$AM$205^B51,IF(B51='Données projet'!$A$89,'Données projet'!$B$89,AP50+AO51-AV50))</f>
        <v>0</v>
      </c>
      <c r="AQ51" s="186" t="e">
        <f>AP51*VLOOKUP('Données projet'!$B$13,Paramètres!$A$1:$J$25,3,0)*VLOOKUP('Données projet'!$B$13,Paramètres!$A$1:$J$25,5,0)</f>
        <v>#N/A</v>
      </c>
      <c r="AR51" s="186" t="e">
        <f t="shared" si="15"/>
        <v>#N/A</v>
      </c>
      <c r="AS51" s="187" t="e">
        <f t="shared" si="4"/>
        <v>#N/A</v>
      </c>
      <c r="AT51" s="185" t="e">
        <f ca="1">AVERAGE(OFFSET($AS$3,'Données projet'!$C$7,0,30,1))</f>
        <v>#N/A</v>
      </c>
      <c r="AU51" s="193">
        <f>IF(ISNA(VLOOKUP(B51,'Données projet'!$A$88:$I$108,3,0)),0,VLOOKUP(B51,'Données projet'!$A$88:$I$108,3,0))</f>
        <v>0</v>
      </c>
      <c r="AV51" s="193">
        <f>IF(ISNA(VLOOKUP(B51,'Données projet'!$A$88:$I$108,4,0)),0,VLOOKUP(B51,'Données projet'!$A$88:$I$108,4,0))</f>
        <v>0</v>
      </c>
      <c r="AW51" s="194">
        <f>IF(ISNA(VLOOKUP(B51,'Données projet'!$A$88:$I$108,5,0)),0%,VLOOKUP(B51,'Données projet'!$A$88:$I$108,5,0)*VLOOKUP('Données projet'!$B$13,Paramètres!$A$1:$J$25,7,0))</f>
        <v>0</v>
      </c>
      <c r="AX51" s="194">
        <f>IF(ISNA(VLOOKUP(B51,'Données projet'!$A$88:$I$108,6,0)),0%,VLOOKUP(B51,'Données projet'!$A$88:$I$108,6,0)*VLOOKUP('Données projet'!$B$13,Paramètres!$A$1:$J$25,7,0))</f>
        <v>0</v>
      </c>
      <c r="AY51" s="194">
        <f>IF(ISNA(VLOOKUP(B51,'Données projet'!$A$88:$I$108,7,0)),0%,VLOOKUP(B51,'Données projet'!$A$88:$I$108,7,0))</f>
        <v>0</v>
      </c>
      <c r="AZ51" s="196">
        <f>EXP(-LN(2)/35)*AZ50+(1-EXP(-LN(2)/35))/(LN(2)/35)*AV51*AW51*VLOOKUP('Données projet'!$B$11,Paramètres!$A$1:$J$25,3,0)*0.475*44/12</f>
        <v>0</v>
      </c>
      <c r="BA51" s="196">
        <f>EXP(-LN(2)/5)*BA50+(1-EXP(-LN(2)/5))/(LN(2)/5)*Calculateur!AV51*Calculateur!AX51*VLOOKUP('Données projet'!$B$11,Paramètres!$A$1:$J$25,3,0)*0.475*44/12</f>
        <v>0</v>
      </c>
      <c r="BB51" s="196">
        <f>EXP(-LN(2)/2)*BB50+(1-EXP(-LN(2)/2))/(LN(2)/2)*AV51*AY51*VLOOKUP('Données projet'!$B$11,Paramètres!$A$1:$J$25,3,0)*0.475*44/12</f>
        <v>0</v>
      </c>
      <c r="BC51" s="197">
        <f t="shared" si="5"/>
        <v>0</v>
      </c>
      <c r="BD51" s="50">
        <f>IF(BD50+1&lt;='Données projet'!$E$16,BD50+1,1)</f>
        <v>1</v>
      </c>
      <c r="BE51" s="45" t="e">
        <f>VLOOKUP(BD51,'Données projet'!$A$114:$I$134,2,0)</f>
        <v>#N/A</v>
      </c>
      <c r="BF51" s="45" t="e">
        <f>VLOOKUP(BD51,'Données projet'!$A$114:$I$134,9,0)</f>
        <v>#N/A</v>
      </c>
      <c r="BG51" s="45">
        <f t="array" ref="BG51">INDEX(BF:BF,MIN(IF(ISNUMBER(BF51:BF247),ROW(BF51:BF247),"")))</f>
        <v>0</v>
      </c>
      <c r="BH51" s="45">
        <f>IF(BD51&lt;'Données projet'!$A$115,$BE$205^BD51,IF(BD51='Données projet'!$A$115,'Données projet'!$B$115,BH50+BG51-BN50))</f>
        <v>0</v>
      </c>
      <c r="BI51" s="50" t="e">
        <f>BH51*VLOOKUP('Données projet'!$B$13,Paramètres!$A$1:$J$25,3,0)*VLOOKUP('Données projet'!$B$13,Paramètres!$A$1:$J$25,5,0)</f>
        <v>#N/A</v>
      </c>
      <c r="BJ51" s="46" t="e">
        <f t="shared" si="16"/>
        <v>#N/A</v>
      </c>
      <c r="BK51" s="52" t="e">
        <f t="shared" si="6"/>
        <v>#N/A</v>
      </c>
      <c r="BL51" s="149" t="e">
        <f ca="1">AVERAGE(OFFSET($BK$3,'Données projet'!$C$7,0,30,1))</f>
        <v>#N/A</v>
      </c>
      <c r="BM51" s="48">
        <f>IF(ISNA(VLOOKUP(BD51,'Données projet'!$A$114:$I$134,3,0)),0,VLOOKUP(BD51,'Données projet'!$A$114:$I$134,3,0))</f>
        <v>0</v>
      </c>
      <c r="BN51" s="48">
        <f>IF(ISNA(VLOOKUP(BD51,'Données projet'!$A$114:$I$134,4,0)),0,VLOOKUP(BD51,'Données projet'!$A$114:$I$134,4,0))</f>
        <v>0</v>
      </c>
      <c r="BO51" s="49">
        <f>IF(ISNA(VLOOKUP(BD51,'Données projet'!$A$114:$I$134,5,0)),0%,VLOOKUP(BD51,'Données projet'!$A$114:$I$134,5,0)*VLOOKUP('Données projet'!$B$13,Paramètres!$A$1:$J$25,7,0))</f>
        <v>0</v>
      </c>
      <c r="BP51" s="49">
        <f>IF(ISNA(VLOOKUP(BD51,'Données projet'!$A$114:$I$134,6,0)),0%,VLOOKUP(BD51,'Données projet'!$A$114:$I$134,6,0)*VLOOKUP('Données projet'!$B$13,Paramètres!$A$1:$J$25,7,0))</f>
        <v>0</v>
      </c>
      <c r="BQ51" s="49">
        <f>IF(ISNA(VLOOKUP(BD51,'Données projet'!$A$114:$I$134,7,0)),0%,VLOOKUP(BD51,'Données projet'!$A$114:$I$134,7,0))</f>
        <v>0</v>
      </c>
      <c r="BR51" s="53" t="e">
        <f>EXP(-LN(2)/35)*BR50+(1-EXP(-LN(2)/35))/(LN(2)/35)*BN51*BO51*VLOOKUP('Données projet'!$B$13,Paramètres!$A$1:$J$25,3,0)*0.475*44/12</f>
        <v>#N/A</v>
      </c>
      <c r="BS51" s="53" t="e">
        <f>EXP(-LN(2)/5)*BS50+(1-EXP(-LN(2)/5))/(LN(2)/5)*Calculateur!BN51*Calculateur!BP51*VLOOKUP('Données projet'!$B$13,Paramètres!$A$1:$J$25,3,0)*0.475*44/12</f>
        <v>#N/A</v>
      </c>
      <c r="BT51" s="53" t="e">
        <f>EXP(-LN(2)/2)*BT50+(1-EXP(-LN(2)/2))/(LN(2)/2)*BN51*BQ51*VLOOKUP('Données projet'!$B$13,Paramètres!$A$1:$J$25,3,0)*0.475*44/12</f>
        <v>#N/A</v>
      </c>
      <c r="BU51" s="54" t="e">
        <f t="shared" si="7"/>
        <v>#N/A</v>
      </c>
      <c r="BV51" s="203">
        <f>IF(BV50+1&lt;='Données projet'!$E$15,BV50+1,1)</f>
        <v>1</v>
      </c>
      <c r="BW51" s="182" t="e">
        <f>VLOOKUP(B51,'Données projet'!$A$140:$I$167,2,0)</f>
        <v>#N/A</v>
      </c>
      <c r="BX51" s="182" t="e">
        <f>VLOOKUP(B51,'Données projet'!$A$140:$I$167,9,0)</f>
        <v>#N/A</v>
      </c>
      <c r="BY51" s="182">
        <f t="array" ref="BY51">INDEX(BX:BX,MIN(IF(ISNUMBER(BX51:BX247),ROW(BX51:BX247),"")))</f>
        <v>0</v>
      </c>
      <c r="BZ51" s="182">
        <f>IF(B51&lt;'Données projet'!$A$141,$BW$205^B51,IF(B51='Données projet'!$A$141,'Données projet'!$B$141,BZ50+BY51-CF50))</f>
        <v>0</v>
      </c>
      <c r="CA51" s="183" t="e">
        <f>BZ51*VLOOKUP('Données projet'!$B$15,Paramètres!$A$1:$J$25,3,0)*VLOOKUP('Données projet'!$B$15,Paramètres!$A$1:$J$25,5,0)</f>
        <v>#N/A</v>
      </c>
      <c r="CB51" s="186" t="e">
        <f t="shared" si="17"/>
        <v>#N/A</v>
      </c>
      <c r="CC51" s="187" t="e">
        <f t="shared" si="8"/>
        <v>#N/A</v>
      </c>
      <c r="CD51" s="185" t="e">
        <f ca="1">AVERAGE(OFFSET($CC$3,'Données projet'!$C$7,0,30,1))</f>
        <v>#N/A</v>
      </c>
      <c r="CE51" s="193">
        <f>IF(ISNA(VLOOKUP(B51,'Données projet'!$A$140:$I$167,3,0)),0,VLOOKUP(B51,'Données projet'!$A$140:$I$167,3,0))</f>
        <v>0</v>
      </c>
      <c r="CF51" s="193">
        <f>IF(ISNA(VLOOKUP(B51,'Données projet'!$A$140:$I$167,4,0)),0,VLOOKUP(B51,'Données projet'!$A$140:$I$167,4,0))</f>
        <v>0</v>
      </c>
      <c r="CG51" s="194">
        <f>IF(ISNA(VLOOKUP(B51,'Données projet'!$A$140:$I$167,5,0)),0%,VLOOKUP(B51,'Données projet'!$A$140:$I$167,5,0)*VLOOKUP('Données projet'!$B$15,Paramètres!$A$1:$J$25,7,0))</f>
        <v>0</v>
      </c>
      <c r="CH51" s="194">
        <f>IF(ISNA(VLOOKUP(B51,'Données projet'!$A$140:$I$167,6,0)),0%,VLOOKUP(B51,'Données projet'!$A$140:$I$167,6,0)*VLOOKUP('Données projet'!$B$15,Paramètres!$A$1:$J$25,7,0))</f>
        <v>0</v>
      </c>
      <c r="CI51" s="194">
        <f>IF(ISNA(VLOOKUP(B51,'Données projet'!$A$140:$I$167,7,0)),0%,VLOOKUP(B51,'Données projet'!$A$140:$I$167,7,0))</f>
        <v>0</v>
      </c>
      <c r="CJ51" s="196">
        <f>EXP(-LN(2)/35)*CJ50+(1-EXP(-LN(2)/35))/(LN(2)/35)*CF51*CG51*VLOOKUP('Données projet'!$B$11,Paramètres!$A$1:$J$25,3,0)*0.475*44/12</f>
        <v>0</v>
      </c>
      <c r="CK51" s="196">
        <f>EXP(-LN(2)/5)*CK50+(1-EXP(-LN(2)/5))/(LN(2)/5)*Calculateur!CF51*Calculateur!CH51*VLOOKUP('Données projet'!$B$11,Paramètres!$A$1:$J$25,3,0)*0.475*44/12</f>
        <v>0</v>
      </c>
      <c r="CL51" s="196">
        <f>EXP(-LN(2)/2)*CL50+(1-EXP(-LN(2)/2))/(LN(2)/2)*CF51*CI51*VLOOKUP('Données projet'!$B$11,Paramètres!$A$1:$J$25,3,0)*0.475*44/12</f>
        <v>0</v>
      </c>
      <c r="CM51" s="197">
        <f t="shared" si="9"/>
        <v>0</v>
      </c>
      <c r="CN51" s="50">
        <f>IF(CN50+1&lt;='Données projet'!$E$16,CN50+1,1)</f>
        <v>1</v>
      </c>
      <c r="CO51" s="45" t="e">
        <f>VLOOKUP(CN51,'Données projet'!$A$173:$I$193,2,0)</f>
        <v>#N/A</v>
      </c>
      <c r="CP51" s="45" t="e">
        <f>VLOOKUP(CN51,'Données projet'!$A$173:$I$193,9,0)</f>
        <v>#N/A</v>
      </c>
      <c r="CQ51" s="45">
        <f t="array" ref="CQ51">INDEX(CP:CP,MIN(IF(ISNUMBER(CP51:CP247),ROW(CP51:CP247),"")))</f>
        <v>0</v>
      </c>
      <c r="CR51" s="45">
        <f>IF(CN51&lt;'Données projet'!$A$174,$CO$205^B51,IF(CN51='Données projet'!$A$174,'Données projet'!$B$174,CR50+CQ51-CX50))</f>
        <v>0</v>
      </c>
      <c r="CS51" s="50" t="e">
        <f>CR51*VLOOKUP('Données projet'!$B$15,Paramètres!$A$1:$J$25,3,0)*VLOOKUP('Données projet'!$B$15,Paramètres!$A$1:$J$25,5,0)</f>
        <v>#N/A</v>
      </c>
      <c r="CT51" s="46" t="e">
        <f t="shared" si="18"/>
        <v>#N/A</v>
      </c>
      <c r="CU51" s="52" t="e">
        <f t="shared" si="10"/>
        <v>#N/A</v>
      </c>
      <c r="CV51" s="149" t="e">
        <f ca="1">AVERAGE(OFFSET($CU$3,'Données projet'!$C$7,0,30,1))</f>
        <v>#N/A</v>
      </c>
      <c r="CW51" s="48">
        <f>IF(ISNA(VLOOKUP(CN51,'Données projet'!$A$173:$I$193,3,0)),0,VLOOKUP(CN51,'Données projet'!$A$173:$I$193,3,0))</f>
        <v>0</v>
      </c>
      <c r="CX51" s="48">
        <f>IF(ISNA(VLOOKUP(CN51,'Données projet'!$A$173:$I$193,4,0)),0,VLOOKUP(CN51,'Données projet'!$A$173:$I$193,4,0))</f>
        <v>0</v>
      </c>
      <c r="CY51" s="49">
        <f>IF(ISNA(VLOOKUP(CN51,'Données projet'!$A$173:$I$193,5,0)),0%,VLOOKUP(CN51,'Données projet'!$A$173:$I$193,5,0)*VLOOKUP('Données projet'!$B$15,Paramètres!$A$1:$J$25,7,0))</f>
        <v>0</v>
      </c>
      <c r="CZ51" s="49">
        <f>IF(ISNA(VLOOKUP(CN51,'Données projet'!$A$173:$I$193,6,0)),0%,VLOOKUP(CN51,'Données projet'!$A$173:$I$193,6,0)*VLOOKUP('Données projet'!$B$15,Paramètres!$A$1:$J$25,7,0))</f>
        <v>0</v>
      </c>
      <c r="DA51" s="49">
        <f>IF(ISNA(VLOOKUP(CN51,'Données projet'!$A$173:$I$193,7,0)),0%,VLOOKUP(CN51,'Données projet'!$A$173:$I$193,7,0))</f>
        <v>0</v>
      </c>
      <c r="DB51" s="53" t="e">
        <f>EXP(-LN(2)/35)*DB50+(1-EXP(-LN(2)/35))/(LN(2)/35)*CX51*CY51*VLOOKUP('Données projet'!$B$15,Paramètres!$A$1:$J$25,3,0)*0.475*44/12</f>
        <v>#N/A</v>
      </c>
      <c r="DC51" s="53" t="e">
        <f>EXP(-LN(2)/5)*DC50+(1-EXP(-LN(2)/5))/(LN(2)/5)*Calculateur!CX51*Calculateur!CZ51*VLOOKUP('Données projet'!$B$15,Paramètres!$A$1:$J$25,3,0)*0.475*44/12</f>
        <v>#N/A</v>
      </c>
      <c r="DD51" s="53" t="e">
        <f>EXP(-LN(2)/2)*DD50+(1-EXP(-LN(2)/2))/(LN(2)/2)*CX51*DA51*VLOOKUP('Données projet'!$B$15,Paramètres!$A$1:$J$25,3,0)*0.475*44/12</f>
        <v>#N/A</v>
      </c>
      <c r="DE51" s="54" t="e">
        <f t="shared" si="11"/>
        <v>#N/A</v>
      </c>
    </row>
    <row r="52" spans="1:109" s="40" customFormat="1" x14ac:dyDescent="0.25">
      <c r="A52" s="208">
        <f t="shared" si="12"/>
        <v>49</v>
      </c>
      <c r="B52" s="200">
        <f>IF(B51+1&lt;='Données projet'!$E$11,B51+1,1)</f>
        <v>24</v>
      </c>
      <c r="C52" s="182" t="e">
        <f>VLOOKUP(B52,'Données projet'!$A$36:$I$56,2,0)</f>
        <v>#N/A</v>
      </c>
      <c r="D52" s="182" t="e">
        <f>VLOOKUP(B52,'Données projet'!$A$36:$I$56,9,0)</f>
        <v>#N/A</v>
      </c>
      <c r="E52" s="182">
        <f t="array" ref="E52">INDEX(D:D,MIN(IF(ISNUMBER(D52:D248),ROW(D52:D248),"")))</f>
        <v>11.968000000000007</v>
      </c>
      <c r="F52" s="186">
        <f>IF(B52&lt;'Données projet'!$A$37,$C$205^B52,IF(B52='Données projet'!$A$37,'Données projet'!$B$37,F51+E52-L51))</f>
        <v>378.19200000000012</v>
      </c>
      <c r="G52" s="186">
        <f>F52*VLOOKUP('Données projet'!$B$11,Paramètres!$A$1:$J$25,3,0)*VLOOKUP('Données projet'!$B$11,Paramètres!$A$1:$J$25,5,0)</f>
        <v>277.29037440000008</v>
      </c>
      <c r="H52" s="186">
        <f t="shared" si="13"/>
        <v>66.39406342270405</v>
      </c>
      <c r="I52" s="187">
        <f t="shared" si="19"/>
        <v>598.58372920787633</v>
      </c>
      <c r="J52" s="188">
        <f ca="1">AVERAGE(OFFSET($I$3,'Données projet'!$C$7,0,30,1))</f>
        <v>281.50422421872497</v>
      </c>
      <c r="K52" s="193">
        <f>IF(ISNA(VLOOKUP(B52,'Données projet'!$A$36:$I$56,3,0)),0,VLOOKUP(B52,'Données projet'!$A$36:$I$56,3,0))</f>
        <v>0</v>
      </c>
      <c r="L52" s="193">
        <f>IF(ISNA(VLOOKUP(B52,'Données projet'!$A$36:$I$56,4,0)),0,VLOOKUP(B52,'Données projet'!$A$36:$I$56,4,0))</f>
        <v>0</v>
      </c>
      <c r="M52" s="194">
        <f>IF(ISNA(VLOOKUP(B52,'Données projet'!$A$36:$I$56,5,0)),0%,VLOOKUP(B52,'Données projet'!$A$36:$I$56,5,0)*VLOOKUP('Données projet'!$B$11,Paramètres!$A$1:$J$25,7,0))</f>
        <v>0</v>
      </c>
      <c r="N52" s="194">
        <f>IF(ISNA(VLOOKUP(B52,'Données projet'!$A$36:$I$56,6,0)),0%,VLOOKUP(B52,'Données projet'!$A$36:$I$56,6,0)*VLOOKUP('Données projet'!$B$11,Paramètres!$A$1:$J$25,7,0))</f>
        <v>0</v>
      </c>
      <c r="O52" s="194">
        <f>IF(ISNA(VLOOKUP(B52,'Données projet'!$A$36:$I$56,7,0)),0%,VLOOKUP(B52,'Données projet'!$A$36:$I$56,7,0))</f>
        <v>0</v>
      </c>
      <c r="P52" s="196">
        <f>EXP(-LN(2)/35)*P51+(1-EXP(-LN(2)/35))/(LN(2)/35)*L52*M52*VLOOKUP('Données projet'!$B$11,Paramètres!$A$1:$J$25,3,0)*0.475*44/12</f>
        <v>0</v>
      </c>
      <c r="Q52" s="196">
        <f>EXP(-LN(2)/5)*Q51+(1-EXP(-LN(2)/5))/(LN(2)/5)*Calculateur!L52*Calculateur!N52*VLOOKUP('Données projet'!$B$11,Paramètres!$A$1:$J$25,3,0)*0.475*44/12</f>
        <v>0</v>
      </c>
      <c r="R52" s="196">
        <f>EXP(-LN(2)/2)*R51+(1-EXP(-LN(2)/2))/(LN(2)/2)*L52*O52*VLOOKUP('Données projet'!$B$11,Paramètres!$A$1:$J$25,3,0)*0.475*44/12</f>
        <v>0</v>
      </c>
      <c r="S52" s="197">
        <f t="shared" si="1"/>
        <v>0</v>
      </c>
      <c r="T52" s="50">
        <f>IF(T51+1&lt;='Données projet'!$E$12,T51+1,1)</f>
        <v>49</v>
      </c>
      <c r="U52" s="45" t="e">
        <f>VLOOKUP(T52,'Données projet'!$A$62:$I$82,2,0)</f>
        <v>#N/A</v>
      </c>
      <c r="V52" s="45" t="e">
        <f>VLOOKUP(T52,'Données projet'!$A$62:$I$82,9,0)</f>
        <v>#N/A</v>
      </c>
      <c r="W52" s="45">
        <f t="array" ref="W52">INDEX(V:V,MIN(IF(ISNUMBER(V52:V248),ROW(V52:V248),"")))</f>
        <v>8.6349999999999962</v>
      </c>
      <c r="X52" s="46">
        <f>IF(T52&lt;'Données projet'!$A$63,$U$205^T52,IF(T52='Données projet'!$A$63,'Données projet'!$B$63,X51+W52-AD51))</f>
        <v>353.39499999999987</v>
      </c>
      <c r="Y52" s="46">
        <f>X52*VLOOKUP('Données projet'!$B$11,Paramètres!$A$1:$J$25,3,0)*VLOOKUP('Données projet'!$B$11,Paramètres!$A$1:$J$25,5,0)</f>
        <v>259.10921399999989</v>
      </c>
      <c r="Z52" s="46">
        <f t="shared" si="14"/>
        <v>62.532460468278188</v>
      </c>
      <c r="AA52" s="52">
        <f t="shared" si="2"/>
        <v>560.19258303225104</v>
      </c>
      <c r="AB52" s="149">
        <f ca="1">AVERAGE(OFFSET($AA$3,'Données projet'!$C$7,0,30,1))</f>
        <v>367.84920904283939</v>
      </c>
      <c r="AC52" s="48">
        <f>IF(ISNA(VLOOKUP(T52,'Données projet'!$A$62:$I$82,3,0)),0,VLOOKUP(T52,'Données projet'!$A$62:$I$82,3,0))</f>
        <v>0</v>
      </c>
      <c r="AD52" s="48">
        <f>IF(ISNA(VLOOKUP(T52,'Données projet'!$A$62:$I$82,4,0)),0,VLOOKUP(T52,'Données projet'!$A$62:$I$82,4,0))</f>
        <v>0</v>
      </c>
      <c r="AE52" s="49">
        <f>IF(ISNA(VLOOKUP(T52,'Données projet'!$A$62:$I$82,5,0)),0%,VLOOKUP(T52,'Données projet'!$A$62:$I$82,5,0)*VLOOKUP('Données projet'!$B$11,Paramètres!$A$1:$J$25,7,0))</f>
        <v>0</v>
      </c>
      <c r="AF52" s="49">
        <f>IF(ISNA(VLOOKUP(T52,'Données projet'!$A$62:$I$82,6,0)),0%,VLOOKUP(T52,'Données projet'!$A$62:$I$82,6,0)*VLOOKUP('Données projet'!$B$11,Paramètres!$A$1:$J$25,7,0))</f>
        <v>0</v>
      </c>
      <c r="AG52" s="49">
        <f>IF(ISNA(VLOOKUP(T52,'Données projet'!$A$62:$I$82,7,0)),0%,VLOOKUP(T52,'Données projet'!$A$62:$I$82,7,0))</f>
        <v>0</v>
      </c>
      <c r="AH52" s="53">
        <f>EXP(-LN(2)/35)*AH51+(1-EXP(-LN(2)/35))/(LN(2)/35)*AD52*AE52*VLOOKUP('Données projet'!$B$11,Paramètres!$A$1:$J$25,3,0)*0.475*44/12</f>
        <v>0</v>
      </c>
      <c r="AI52" s="53">
        <f>EXP(-LN(2)/5)*AI51+(1-EXP(-LN(2)/5))/(LN(2)/5)*Calculateur!AD52*Calculateur!AF52*VLOOKUP('Données projet'!$B$11,Paramètres!$A$1:$J$25,3,0)*0.475*44/12</f>
        <v>0</v>
      </c>
      <c r="AJ52" s="53">
        <f>EXP(-LN(2)/2)*AJ51+(1-EXP(-LN(2)/2))/(LN(2)/2)*AD52*AG52*VLOOKUP('Données projet'!$B$11,Paramètres!$A$1:$J$25,3,0)*0.475*44/12</f>
        <v>0</v>
      </c>
      <c r="AK52" s="53">
        <f t="shared" si="3"/>
        <v>0</v>
      </c>
      <c r="AL52" s="203">
        <f>IF(AL51+1&lt;='Données projet'!$E$13,AL51+1,1)</f>
        <v>1</v>
      </c>
      <c r="AM52" s="182" t="e">
        <f>VLOOKUP(B52,'Données projet'!$A$88:$I$108,2,0)</f>
        <v>#N/A</v>
      </c>
      <c r="AN52" s="182" t="e">
        <f>VLOOKUP(B52,'Données projet'!$A$88:$I$108,9,0)</f>
        <v>#N/A</v>
      </c>
      <c r="AO52" s="182">
        <f t="array" ref="AO52">INDEX(AN:AN,MIN(IF(ISNUMBER(AN52:AN248),ROW(AN52:AN248),"")))</f>
        <v>0</v>
      </c>
      <c r="AP52" s="182">
        <f>IF(B52&lt;'Données projet'!$A$89,$AM$205^B52,IF(B52='Données projet'!$A$89,'Données projet'!$B$89,AP51+AO52-AV51))</f>
        <v>0</v>
      </c>
      <c r="AQ52" s="186" t="e">
        <f>AP52*VLOOKUP('Données projet'!$B$13,Paramètres!$A$1:$J$25,3,0)*VLOOKUP('Données projet'!$B$13,Paramètres!$A$1:$J$25,5,0)</f>
        <v>#N/A</v>
      </c>
      <c r="AR52" s="186" t="e">
        <f t="shared" si="15"/>
        <v>#N/A</v>
      </c>
      <c r="AS52" s="187" t="e">
        <f t="shared" si="4"/>
        <v>#N/A</v>
      </c>
      <c r="AT52" s="185" t="e">
        <f ca="1">AVERAGE(OFFSET($AS$3,'Données projet'!$C$7,0,30,1))</f>
        <v>#N/A</v>
      </c>
      <c r="AU52" s="193">
        <f>IF(ISNA(VLOOKUP(B52,'Données projet'!$A$88:$I$108,3,0)),0,VLOOKUP(B52,'Données projet'!$A$88:$I$108,3,0))</f>
        <v>0</v>
      </c>
      <c r="AV52" s="193">
        <f>IF(ISNA(VLOOKUP(B52,'Données projet'!$A$88:$I$108,4,0)),0,VLOOKUP(B52,'Données projet'!$A$88:$I$108,4,0))</f>
        <v>0</v>
      </c>
      <c r="AW52" s="194">
        <f>IF(ISNA(VLOOKUP(B52,'Données projet'!$A$88:$I$108,5,0)),0%,VLOOKUP(B52,'Données projet'!$A$88:$I$108,5,0)*VLOOKUP('Données projet'!$B$13,Paramètres!$A$1:$J$25,7,0))</f>
        <v>0</v>
      </c>
      <c r="AX52" s="194">
        <f>IF(ISNA(VLOOKUP(B52,'Données projet'!$A$88:$I$108,6,0)),0%,VLOOKUP(B52,'Données projet'!$A$88:$I$108,6,0)*VLOOKUP('Données projet'!$B$13,Paramètres!$A$1:$J$25,7,0))</f>
        <v>0</v>
      </c>
      <c r="AY52" s="194">
        <f>IF(ISNA(VLOOKUP(B52,'Données projet'!$A$88:$I$108,7,0)),0%,VLOOKUP(B52,'Données projet'!$A$88:$I$108,7,0))</f>
        <v>0</v>
      </c>
      <c r="AZ52" s="196">
        <f>EXP(-LN(2)/35)*AZ51+(1-EXP(-LN(2)/35))/(LN(2)/35)*AV52*AW52*VLOOKUP('Données projet'!$B$11,Paramètres!$A$1:$J$25,3,0)*0.475*44/12</f>
        <v>0</v>
      </c>
      <c r="BA52" s="196">
        <f>EXP(-LN(2)/5)*BA51+(1-EXP(-LN(2)/5))/(LN(2)/5)*Calculateur!AV52*Calculateur!AX52*VLOOKUP('Données projet'!$B$11,Paramètres!$A$1:$J$25,3,0)*0.475*44/12</f>
        <v>0</v>
      </c>
      <c r="BB52" s="196">
        <f>EXP(-LN(2)/2)*BB51+(1-EXP(-LN(2)/2))/(LN(2)/2)*AV52*AY52*VLOOKUP('Données projet'!$B$11,Paramètres!$A$1:$J$25,3,0)*0.475*44/12</f>
        <v>0</v>
      </c>
      <c r="BC52" s="197">
        <f t="shared" si="5"/>
        <v>0</v>
      </c>
      <c r="BD52" s="50">
        <f>IF(BD51+1&lt;='Données projet'!$E$16,BD51+1,1)</f>
        <v>1</v>
      </c>
      <c r="BE52" s="45" t="e">
        <f>VLOOKUP(BD52,'Données projet'!$A$114:$I$134,2,0)</f>
        <v>#N/A</v>
      </c>
      <c r="BF52" s="45" t="e">
        <f>VLOOKUP(BD52,'Données projet'!$A$114:$I$134,9,0)</f>
        <v>#N/A</v>
      </c>
      <c r="BG52" s="45">
        <f t="array" ref="BG52">INDEX(BF:BF,MIN(IF(ISNUMBER(BF52:BF248),ROW(BF52:BF248),"")))</f>
        <v>0</v>
      </c>
      <c r="BH52" s="45">
        <f>IF(BD52&lt;'Données projet'!$A$115,$BE$205^BD52,IF(BD52='Données projet'!$A$115,'Données projet'!$B$115,BH51+BG52-BN51))</f>
        <v>0</v>
      </c>
      <c r="BI52" s="50" t="e">
        <f>BH52*VLOOKUP('Données projet'!$B$13,Paramètres!$A$1:$J$25,3,0)*VLOOKUP('Données projet'!$B$13,Paramètres!$A$1:$J$25,5,0)</f>
        <v>#N/A</v>
      </c>
      <c r="BJ52" s="46" t="e">
        <f t="shared" si="16"/>
        <v>#N/A</v>
      </c>
      <c r="BK52" s="52" t="e">
        <f t="shared" si="6"/>
        <v>#N/A</v>
      </c>
      <c r="BL52" s="149" t="e">
        <f ca="1">AVERAGE(OFFSET($BK$3,'Données projet'!$C$7,0,30,1))</f>
        <v>#N/A</v>
      </c>
      <c r="BM52" s="48">
        <f>IF(ISNA(VLOOKUP(BD52,'Données projet'!$A$114:$I$134,3,0)),0,VLOOKUP(BD52,'Données projet'!$A$114:$I$134,3,0))</f>
        <v>0</v>
      </c>
      <c r="BN52" s="48">
        <f>IF(ISNA(VLOOKUP(BD52,'Données projet'!$A$114:$I$134,4,0)),0,VLOOKUP(BD52,'Données projet'!$A$114:$I$134,4,0))</f>
        <v>0</v>
      </c>
      <c r="BO52" s="49">
        <f>IF(ISNA(VLOOKUP(BD52,'Données projet'!$A$114:$I$134,5,0)),0%,VLOOKUP(BD52,'Données projet'!$A$114:$I$134,5,0)*VLOOKUP('Données projet'!$B$13,Paramètres!$A$1:$J$25,7,0))</f>
        <v>0</v>
      </c>
      <c r="BP52" s="49">
        <f>IF(ISNA(VLOOKUP(BD52,'Données projet'!$A$114:$I$134,6,0)),0%,VLOOKUP(BD52,'Données projet'!$A$114:$I$134,6,0)*VLOOKUP('Données projet'!$B$13,Paramètres!$A$1:$J$25,7,0))</f>
        <v>0</v>
      </c>
      <c r="BQ52" s="49">
        <f>IF(ISNA(VLOOKUP(BD52,'Données projet'!$A$114:$I$134,7,0)),0%,VLOOKUP(BD52,'Données projet'!$A$114:$I$134,7,0))</f>
        <v>0</v>
      </c>
      <c r="BR52" s="53" t="e">
        <f>EXP(-LN(2)/35)*BR51+(1-EXP(-LN(2)/35))/(LN(2)/35)*BN52*BO52*VLOOKUP('Données projet'!$B$13,Paramètres!$A$1:$J$25,3,0)*0.475*44/12</f>
        <v>#N/A</v>
      </c>
      <c r="BS52" s="53" t="e">
        <f>EXP(-LN(2)/5)*BS51+(1-EXP(-LN(2)/5))/(LN(2)/5)*Calculateur!BN52*Calculateur!BP52*VLOOKUP('Données projet'!$B$13,Paramètres!$A$1:$J$25,3,0)*0.475*44/12</f>
        <v>#N/A</v>
      </c>
      <c r="BT52" s="53" t="e">
        <f>EXP(-LN(2)/2)*BT51+(1-EXP(-LN(2)/2))/(LN(2)/2)*BN52*BQ52*VLOOKUP('Données projet'!$B$13,Paramètres!$A$1:$J$25,3,0)*0.475*44/12</f>
        <v>#N/A</v>
      </c>
      <c r="BU52" s="54" t="e">
        <f t="shared" si="7"/>
        <v>#N/A</v>
      </c>
      <c r="BV52" s="203">
        <f>IF(BV51+1&lt;='Données projet'!$E$15,BV51+1,1)</f>
        <v>1</v>
      </c>
      <c r="BW52" s="182" t="e">
        <f>VLOOKUP(B52,'Données projet'!$A$140:$I$167,2,0)</f>
        <v>#N/A</v>
      </c>
      <c r="BX52" s="182" t="e">
        <f>VLOOKUP(B52,'Données projet'!$A$140:$I$167,9,0)</f>
        <v>#N/A</v>
      </c>
      <c r="BY52" s="182">
        <f t="array" ref="BY52">INDEX(BX:BX,MIN(IF(ISNUMBER(BX52:BX248),ROW(BX52:BX248),"")))</f>
        <v>0</v>
      </c>
      <c r="BZ52" s="182">
        <f>IF(B52&lt;'Données projet'!$A$141,$BW$205^B52,IF(B52='Données projet'!$A$141,'Données projet'!$B$141,BZ51+BY52-CF51))</f>
        <v>0</v>
      </c>
      <c r="CA52" s="183" t="e">
        <f>BZ52*VLOOKUP('Données projet'!$B$15,Paramètres!$A$1:$J$25,3,0)*VLOOKUP('Données projet'!$B$15,Paramètres!$A$1:$J$25,5,0)</f>
        <v>#N/A</v>
      </c>
      <c r="CB52" s="186" t="e">
        <f t="shared" si="17"/>
        <v>#N/A</v>
      </c>
      <c r="CC52" s="187" t="e">
        <f t="shared" si="8"/>
        <v>#N/A</v>
      </c>
      <c r="CD52" s="185" t="e">
        <f ca="1">AVERAGE(OFFSET($CC$3,'Données projet'!$C$7,0,30,1))</f>
        <v>#N/A</v>
      </c>
      <c r="CE52" s="193">
        <f>IF(ISNA(VLOOKUP(B52,'Données projet'!$A$140:$I$167,3,0)),0,VLOOKUP(B52,'Données projet'!$A$140:$I$167,3,0))</f>
        <v>0</v>
      </c>
      <c r="CF52" s="193">
        <f>IF(ISNA(VLOOKUP(B52,'Données projet'!$A$140:$I$167,4,0)),0,VLOOKUP(B52,'Données projet'!$A$140:$I$167,4,0))</f>
        <v>0</v>
      </c>
      <c r="CG52" s="194">
        <f>IF(ISNA(VLOOKUP(B52,'Données projet'!$A$140:$I$167,5,0)),0%,VLOOKUP(B52,'Données projet'!$A$140:$I$167,5,0)*VLOOKUP('Données projet'!$B$15,Paramètres!$A$1:$J$25,7,0))</f>
        <v>0</v>
      </c>
      <c r="CH52" s="194">
        <f>IF(ISNA(VLOOKUP(B52,'Données projet'!$A$140:$I$167,6,0)),0%,VLOOKUP(B52,'Données projet'!$A$140:$I$167,6,0)*VLOOKUP('Données projet'!$B$15,Paramètres!$A$1:$J$25,7,0))</f>
        <v>0</v>
      </c>
      <c r="CI52" s="194">
        <f>IF(ISNA(VLOOKUP(B52,'Données projet'!$A$140:$I$167,7,0)),0%,VLOOKUP(B52,'Données projet'!$A$140:$I$167,7,0))</f>
        <v>0</v>
      </c>
      <c r="CJ52" s="196">
        <f>EXP(-LN(2)/35)*CJ51+(1-EXP(-LN(2)/35))/(LN(2)/35)*CF52*CG52*VLOOKUP('Données projet'!$B$11,Paramètres!$A$1:$J$25,3,0)*0.475*44/12</f>
        <v>0</v>
      </c>
      <c r="CK52" s="196">
        <f>EXP(-LN(2)/5)*CK51+(1-EXP(-LN(2)/5))/(LN(2)/5)*Calculateur!CF52*Calculateur!CH52*VLOOKUP('Données projet'!$B$11,Paramètres!$A$1:$J$25,3,0)*0.475*44/12</f>
        <v>0</v>
      </c>
      <c r="CL52" s="196">
        <f>EXP(-LN(2)/2)*CL51+(1-EXP(-LN(2)/2))/(LN(2)/2)*CF52*CI52*VLOOKUP('Données projet'!$B$11,Paramètres!$A$1:$J$25,3,0)*0.475*44/12</f>
        <v>0</v>
      </c>
      <c r="CM52" s="197">
        <f t="shared" si="9"/>
        <v>0</v>
      </c>
      <c r="CN52" s="50">
        <f>IF(CN51+1&lt;='Données projet'!$E$16,CN51+1,1)</f>
        <v>1</v>
      </c>
      <c r="CO52" s="45" t="e">
        <f>VLOOKUP(CN52,'Données projet'!$A$173:$I$193,2,0)</f>
        <v>#N/A</v>
      </c>
      <c r="CP52" s="45" t="e">
        <f>VLOOKUP(CN52,'Données projet'!$A$173:$I$193,9,0)</f>
        <v>#N/A</v>
      </c>
      <c r="CQ52" s="45">
        <f t="array" ref="CQ52">INDEX(CP:CP,MIN(IF(ISNUMBER(CP52:CP248),ROW(CP52:CP248),"")))</f>
        <v>0</v>
      </c>
      <c r="CR52" s="45">
        <f>IF(CN52&lt;'Données projet'!$A$174,$CO$205^B52,IF(CN52='Données projet'!$A$174,'Données projet'!$B$174,CR51+CQ52-CX51))</f>
        <v>0</v>
      </c>
      <c r="CS52" s="50" t="e">
        <f>CR52*VLOOKUP('Données projet'!$B$15,Paramètres!$A$1:$J$25,3,0)*VLOOKUP('Données projet'!$B$15,Paramètres!$A$1:$J$25,5,0)</f>
        <v>#N/A</v>
      </c>
      <c r="CT52" s="46" t="e">
        <f t="shared" si="18"/>
        <v>#N/A</v>
      </c>
      <c r="CU52" s="52" t="e">
        <f t="shared" si="10"/>
        <v>#N/A</v>
      </c>
      <c r="CV52" s="149" t="e">
        <f ca="1">AVERAGE(OFFSET($CU$3,'Données projet'!$C$7,0,30,1))</f>
        <v>#N/A</v>
      </c>
      <c r="CW52" s="48">
        <f>IF(ISNA(VLOOKUP(CN52,'Données projet'!$A$173:$I$193,3,0)),0,VLOOKUP(CN52,'Données projet'!$A$173:$I$193,3,0))</f>
        <v>0</v>
      </c>
      <c r="CX52" s="48">
        <f>IF(ISNA(VLOOKUP(CN52,'Données projet'!$A$173:$I$193,4,0)),0,VLOOKUP(CN52,'Données projet'!$A$173:$I$193,4,0))</f>
        <v>0</v>
      </c>
      <c r="CY52" s="49">
        <f>IF(ISNA(VLOOKUP(CN52,'Données projet'!$A$173:$I$193,5,0)),0%,VLOOKUP(CN52,'Données projet'!$A$173:$I$193,5,0)*VLOOKUP('Données projet'!$B$15,Paramètres!$A$1:$J$25,7,0))</f>
        <v>0</v>
      </c>
      <c r="CZ52" s="49">
        <f>IF(ISNA(VLOOKUP(CN52,'Données projet'!$A$173:$I$193,6,0)),0%,VLOOKUP(CN52,'Données projet'!$A$173:$I$193,6,0)*VLOOKUP('Données projet'!$B$15,Paramètres!$A$1:$J$25,7,0))</f>
        <v>0</v>
      </c>
      <c r="DA52" s="49">
        <f>IF(ISNA(VLOOKUP(CN52,'Données projet'!$A$173:$I$193,7,0)),0%,VLOOKUP(CN52,'Données projet'!$A$173:$I$193,7,0))</f>
        <v>0</v>
      </c>
      <c r="DB52" s="53" t="e">
        <f>EXP(-LN(2)/35)*DB51+(1-EXP(-LN(2)/35))/(LN(2)/35)*CX52*CY52*VLOOKUP('Données projet'!$B$15,Paramètres!$A$1:$J$25,3,0)*0.475*44/12</f>
        <v>#N/A</v>
      </c>
      <c r="DC52" s="53" t="e">
        <f>EXP(-LN(2)/5)*DC51+(1-EXP(-LN(2)/5))/(LN(2)/5)*Calculateur!CX52*Calculateur!CZ52*VLOOKUP('Données projet'!$B$15,Paramètres!$A$1:$J$25,3,0)*0.475*44/12</f>
        <v>#N/A</v>
      </c>
      <c r="DD52" s="53" t="e">
        <f>EXP(-LN(2)/2)*DD51+(1-EXP(-LN(2)/2))/(LN(2)/2)*CX52*DA52*VLOOKUP('Données projet'!$B$15,Paramètres!$A$1:$J$25,3,0)*0.475*44/12</f>
        <v>#N/A</v>
      </c>
      <c r="DE52" s="54" t="e">
        <f t="shared" si="11"/>
        <v>#N/A</v>
      </c>
    </row>
    <row r="53" spans="1:109" s="40" customFormat="1" x14ac:dyDescent="0.25">
      <c r="A53" s="208">
        <f t="shared" si="12"/>
        <v>50</v>
      </c>
      <c r="B53" s="200">
        <f>IF(B52+1&lt;='Données projet'!$E$11,B52+1,1)</f>
        <v>25</v>
      </c>
      <c r="C53" s="182">
        <f>VLOOKUP(B53,'Données projet'!$A$36:$I$56,2,0)</f>
        <v>390.16</v>
      </c>
      <c r="D53" s="182">
        <f>VLOOKUP(B53,'Données projet'!$A$36:$I$56,9,0)</f>
        <v>11.968000000000007</v>
      </c>
      <c r="E53" s="182">
        <f t="array" ref="E53">INDEX(D:D,MIN(IF(ISNUMBER(D53:D249),ROW(D53:D249),"")))</f>
        <v>11.968000000000007</v>
      </c>
      <c r="F53" s="186">
        <f>IF(B53&lt;'Données projet'!$A$37,$C$205^B53,IF(B53='Données projet'!$A$37,'Données projet'!$B$37,F52+E53-L52))</f>
        <v>390.16000000000014</v>
      </c>
      <c r="G53" s="186">
        <f>F53*VLOOKUP('Données projet'!$B$11,Paramètres!$A$1:$J$25,3,0)*VLOOKUP('Données projet'!$B$11,Paramètres!$A$1:$J$25,5,0)</f>
        <v>286.06531200000012</v>
      </c>
      <c r="H53" s="186">
        <f t="shared" si="13"/>
        <v>68.247180585769726</v>
      </c>
      <c r="I53" s="187">
        <f t="shared" si="19"/>
        <v>617.0942579202158</v>
      </c>
      <c r="J53" s="188">
        <f ca="1">AVERAGE(OFFSET($I$3,'Données projet'!$C$7,0,30,1))</f>
        <v>281.50422421872497</v>
      </c>
      <c r="K53" s="193">
        <f>IF(ISNA(VLOOKUP(B53,'Données projet'!$A$36:$I$56,3,0)),0,VLOOKUP(B53,'Données projet'!$A$36:$I$56,3,0))</f>
        <v>1</v>
      </c>
      <c r="L53" s="193">
        <f>IF(ISNA(VLOOKUP(B53,'Données projet'!$A$36:$I$56,4,0)),0,VLOOKUP(B53,'Données projet'!$A$36:$I$56,4,0))</f>
        <v>390.16</v>
      </c>
      <c r="M53" s="194">
        <f>IF(ISNA(VLOOKUP(B53,'Données projet'!$A$36:$I$56,5,0)),0%,VLOOKUP(B53,'Données projet'!$A$36:$I$56,5,0)*VLOOKUP('Données projet'!$B$11,Paramètres!$A$1:$J$25,7,0))</f>
        <v>0</v>
      </c>
      <c r="N53" s="194">
        <f>IF(ISNA(VLOOKUP(B53,'Données projet'!$A$36:$I$56,6,0)),0%,VLOOKUP(B53,'Données projet'!$A$36:$I$56,6,0)*VLOOKUP('Données projet'!$B$11,Paramètres!$A$1:$J$25,7,0))</f>
        <v>0</v>
      </c>
      <c r="O53" s="194">
        <f>IF(ISNA(VLOOKUP(B53,'Données projet'!$A$36:$I$56,7,0)),0%,VLOOKUP(B53,'Données projet'!$A$36:$I$56,7,0))</f>
        <v>0</v>
      </c>
      <c r="P53" s="196">
        <f>EXP(-LN(2)/35)*P52+(1-EXP(-LN(2)/35))/(LN(2)/35)*L53*M53*VLOOKUP('Données projet'!$B$11,Paramètres!$A$1:$J$25,3,0)*0.475*44/12</f>
        <v>0</v>
      </c>
      <c r="Q53" s="196">
        <f>EXP(-LN(2)/5)*Q52+(1-EXP(-LN(2)/5))/(LN(2)/5)*Calculateur!L53*Calculateur!N53*VLOOKUP('Données projet'!$B$11,Paramètres!$A$1:$J$25,3,0)*0.475*44/12</f>
        <v>0</v>
      </c>
      <c r="R53" s="196">
        <f>EXP(-LN(2)/2)*R52+(1-EXP(-LN(2)/2))/(LN(2)/2)*L53*O53*VLOOKUP('Données projet'!$B$11,Paramètres!$A$1:$J$25,3,0)*0.475*44/12</f>
        <v>0</v>
      </c>
      <c r="S53" s="197">
        <f t="shared" si="1"/>
        <v>0</v>
      </c>
      <c r="T53" s="50">
        <f>IF(T52+1&lt;='Données projet'!$E$12,T52+1,1)</f>
        <v>50</v>
      </c>
      <c r="U53" s="45">
        <f>VLOOKUP(T53,'Données projet'!$A$62:$I$82,2,0)</f>
        <v>362.03</v>
      </c>
      <c r="V53" s="45">
        <f>VLOOKUP(T53,'Données projet'!$A$62:$I$82,9,0)</f>
        <v>8.6349999999999962</v>
      </c>
      <c r="W53" s="45">
        <f t="array" ref="W53">INDEX(V:V,MIN(IF(ISNUMBER(V53:V249),ROW(V53:V249),"")))</f>
        <v>8.6349999999999962</v>
      </c>
      <c r="X53" s="46">
        <f>IF(T53&lt;'Données projet'!$A$63,$U$205^T53,IF(T53='Données projet'!$A$63,'Données projet'!$B$63,X52+W53-AD52))</f>
        <v>362.02999999999986</v>
      </c>
      <c r="Y53" s="46">
        <f>X53*VLOOKUP('Données projet'!$B$11,Paramètres!$A$1:$J$25,3,0)*VLOOKUP('Données projet'!$B$11,Paramètres!$A$1:$J$25,5,0)</f>
        <v>265.44039599999985</v>
      </c>
      <c r="Z53" s="46">
        <f t="shared" si="14"/>
        <v>63.880649145868823</v>
      </c>
      <c r="AA53" s="52">
        <f t="shared" si="2"/>
        <v>573.56748696238799</v>
      </c>
      <c r="AB53" s="149">
        <f ca="1">AVERAGE(OFFSET($AA$3,'Données projet'!$C$7,0,30,1))</f>
        <v>367.84920904283939</v>
      </c>
      <c r="AC53" s="48">
        <f>IF(ISNA(VLOOKUP(T53,'Données projet'!$A$62:$I$82,3,0)),0,VLOOKUP(T53,'Données projet'!$A$62:$I$82,3,0))</f>
        <v>2</v>
      </c>
      <c r="AD53" s="48">
        <f>IF(ISNA(VLOOKUP(T53,'Données projet'!$A$62:$I$82,4,0)),0,VLOOKUP(T53,'Données projet'!$A$62:$I$82,4,0))</f>
        <v>362.03</v>
      </c>
      <c r="AE53" s="49">
        <f>IF(ISNA(VLOOKUP(T53,'Données projet'!$A$62:$I$82,5,0)),0%,VLOOKUP(T53,'Données projet'!$A$62:$I$82,5,0)*VLOOKUP('Données projet'!$B$11,Paramètres!$A$1:$J$25,7,0))</f>
        <v>0</v>
      </c>
      <c r="AF53" s="49">
        <f>IF(ISNA(VLOOKUP(T53,'Données projet'!$A$62:$I$82,6,0)),0%,VLOOKUP(T53,'Données projet'!$A$62:$I$82,6,0)*VLOOKUP('Données projet'!$B$11,Paramètres!$A$1:$J$25,7,0))</f>
        <v>0</v>
      </c>
      <c r="AG53" s="49">
        <f>IF(ISNA(VLOOKUP(T53,'Données projet'!$A$62:$I$82,7,0)),0%,VLOOKUP(T53,'Données projet'!$A$62:$I$82,7,0))</f>
        <v>0</v>
      </c>
      <c r="AH53" s="53">
        <f>EXP(-LN(2)/35)*AH52+(1-EXP(-LN(2)/35))/(LN(2)/35)*AD53*AE53*VLOOKUP('Données projet'!$B$11,Paramètres!$A$1:$J$25,3,0)*0.475*44/12</f>
        <v>0</v>
      </c>
      <c r="AI53" s="53">
        <f>EXP(-LN(2)/5)*AI52+(1-EXP(-LN(2)/5))/(LN(2)/5)*Calculateur!AD53*Calculateur!AF53*VLOOKUP('Données projet'!$B$11,Paramètres!$A$1:$J$25,3,0)*0.475*44/12</f>
        <v>0</v>
      </c>
      <c r="AJ53" s="53">
        <f>EXP(-LN(2)/2)*AJ52+(1-EXP(-LN(2)/2))/(LN(2)/2)*AD53*AG53*VLOOKUP('Données projet'!$B$11,Paramètres!$A$1:$J$25,3,0)*0.475*44/12</f>
        <v>0</v>
      </c>
      <c r="AK53" s="53">
        <f t="shared" si="3"/>
        <v>0</v>
      </c>
      <c r="AL53" s="203">
        <f>IF(AL52+1&lt;='Données projet'!$E$13,AL52+1,1)</f>
        <v>1</v>
      </c>
      <c r="AM53" s="182" t="e">
        <f>VLOOKUP(B53,'Données projet'!$A$88:$I$108,2,0)</f>
        <v>#N/A</v>
      </c>
      <c r="AN53" s="182" t="e">
        <f>VLOOKUP(B53,'Données projet'!$A$88:$I$108,9,0)</f>
        <v>#N/A</v>
      </c>
      <c r="AO53" s="182">
        <f t="array" ref="AO53">INDEX(AN:AN,MIN(IF(ISNUMBER(AN53:AN249),ROW(AN53:AN249),"")))</f>
        <v>0</v>
      </c>
      <c r="AP53" s="182">
        <f>IF(B53&lt;'Données projet'!$A$89,$AM$205^B53,IF(B53='Données projet'!$A$89,'Données projet'!$B$89,AP52+AO53-AV52))</f>
        <v>0</v>
      </c>
      <c r="AQ53" s="186" t="e">
        <f>AP53*VLOOKUP('Données projet'!$B$13,Paramètres!$A$1:$J$25,3,0)*VLOOKUP('Données projet'!$B$13,Paramètres!$A$1:$J$25,5,0)</f>
        <v>#N/A</v>
      </c>
      <c r="AR53" s="186" t="e">
        <f t="shared" si="15"/>
        <v>#N/A</v>
      </c>
      <c r="AS53" s="187" t="e">
        <f t="shared" si="4"/>
        <v>#N/A</v>
      </c>
      <c r="AT53" s="185" t="e">
        <f ca="1">AVERAGE(OFFSET($AS$3,'Données projet'!$C$7,0,30,1))</f>
        <v>#N/A</v>
      </c>
      <c r="AU53" s="193">
        <f>IF(ISNA(VLOOKUP(B53,'Données projet'!$A$88:$I$108,3,0)),0,VLOOKUP(B53,'Données projet'!$A$88:$I$108,3,0))</f>
        <v>0</v>
      </c>
      <c r="AV53" s="193">
        <f>IF(ISNA(VLOOKUP(B53,'Données projet'!$A$88:$I$108,4,0)),0,VLOOKUP(B53,'Données projet'!$A$88:$I$108,4,0))</f>
        <v>0</v>
      </c>
      <c r="AW53" s="194">
        <f>IF(ISNA(VLOOKUP(B53,'Données projet'!$A$88:$I$108,5,0)),0%,VLOOKUP(B53,'Données projet'!$A$88:$I$108,5,0)*VLOOKUP('Données projet'!$B$13,Paramètres!$A$1:$J$25,7,0))</f>
        <v>0</v>
      </c>
      <c r="AX53" s="194">
        <f>IF(ISNA(VLOOKUP(B53,'Données projet'!$A$88:$I$108,6,0)),0%,VLOOKUP(B53,'Données projet'!$A$88:$I$108,6,0)*VLOOKUP('Données projet'!$B$13,Paramètres!$A$1:$J$25,7,0))</f>
        <v>0</v>
      </c>
      <c r="AY53" s="194">
        <f>IF(ISNA(VLOOKUP(B53,'Données projet'!$A$88:$I$108,7,0)),0%,VLOOKUP(B53,'Données projet'!$A$88:$I$108,7,0))</f>
        <v>0</v>
      </c>
      <c r="AZ53" s="196">
        <f>EXP(-LN(2)/35)*AZ52+(1-EXP(-LN(2)/35))/(LN(2)/35)*AV53*AW53*VLOOKUP('Données projet'!$B$11,Paramètres!$A$1:$J$25,3,0)*0.475*44/12</f>
        <v>0</v>
      </c>
      <c r="BA53" s="196">
        <f>EXP(-LN(2)/5)*BA52+(1-EXP(-LN(2)/5))/(LN(2)/5)*Calculateur!AV53*Calculateur!AX53*VLOOKUP('Données projet'!$B$11,Paramètres!$A$1:$J$25,3,0)*0.475*44/12</f>
        <v>0</v>
      </c>
      <c r="BB53" s="196">
        <f>EXP(-LN(2)/2)*BB52+(1-EXP(-LN(2)/2))/(LN(2)/2)*AV53*AY53*VLOOKUP('Données projet'!$B$11,Paramètres!$A$1:$J$25,3,0)*0.475*44/12</f>
        <v>0</v>
      </c>
      <c r="BC53" s="197">
        <f t="shared" si="5"/>
        <v>0</v>
      </c>
      <c r="BD53" s="50">
        <f>IF(BD52+1&lt;='Données projet'!$E$16,BD52+1,1)</f>
        <v>1</v>
      </c>
      <c r="BE53" s="45" t="e">
        <f>VLOOKUP(BD53,'Données projet'!$A$114:$I$134,2,0)</f>
        <v>#N/A</v>
      </c>
      <c r="BF53" s="45" t="e">
        <f>VLOOKUP(BD53,'Données projet'!$A$114:$I$134,9,0)</f>
        <v>#N/A</v>
      </c>
      <c r="BG53" s="45">
        <f t="array" ref="BG53">INDEX(BF:BF,MIN(IF(ISNUMBER(BF53:BF249),ROW(BF53:BF249),"")))</f>
        <v>0</v>
      </c>
      <c r="BH53" s="45">
        <f>IF(BD53&lt;'Données projet'!$A$115,$BE$205^BD53,IF(BD53='Données projet'!$A$115,'Données projet'!$B$115,BH52+BG53-BN52))</f>
        <v>0</v>
      </c>
      <c r="BI53" s="50" t="e">
        <f>BH53*VLOOKUP('Données projet'!$B$13,Paramètres!$A$1:$J$25,3,0)*VLOOKUP('Données projet'!$B$13,Paramètres!$A$1:$J$25,5,0)</f>
        <v>#N/A</v>
      </c>
      <c r="BJ53" s="46" t="e">
        <f t="shared" si="16"/>
        <v>#N/A</v>
      </c>
      <c r="BK53" s="52" t="e">
        <f t="shared" si="6"/>
        <v>#N/A</v>
      </c>
      <c r="BL53" s="149" t="e">
        <f ca="1">AVERAGE(OFFSET($BK$3,'Données projet'!$C$7,0,30,1))</f>
        <v>#N/A</v>
      </c>
      <c r="BM53" s="48">
        <f>IF(ISNA(VLOOKUP(BD53,'Données projet'!$A$114:$I$134,3,0)),0,VLOOKUP(BD53,'Données projet'!$A$114:$I$134,3,0))</f>
        <v>0</v>
      </c>
      <c r="BN53" s="48">
        <f>IF(ISNA(VLOOKUP(BD53,'Données projet'!$A$114:$I$134,4,0)),0,VLOOKUP(BD53,'Données projet'!$A$114:$I$134,4,0))</f>
        <v>0</v>
      </c>
      <c r="BO53" s="49">
        <f>IF(ISNA(VLOOKUP(BD53,'Données projet'!$A$114:$I$134,5,0)),0%,VLOOKUP(BD53,'Données projet'!$A$114:$I$134,5,0)*VLOOKUP('Données projet'!$B$13,Paramètres!$A$1:$J$25,7,0))</f>
        <v>0</v>
      </c>
      <c r="BP53" s="49">
        <f>IF(ISNA(VLOOKUP(BD53,'Données projet'!$A$114:$I$134,6,0)),0%,VLOOKUP(BD53,'Données projet'!$A$114:$I$134,6,0)*VLOOKUP('Données projet'!$B$13,Paramètres!$A$1:$J$25,7,0))</f>
        <v>0</v>
      </c>
      <c r="BQ53" s="49">
        <f>IF(ISNA(VLOOKUP(BD53,'Données projet'!$A$114:$I$134,7,0)),0%,VLOOKUP(BD53,'Données projet'!$A$114:$I$134,7,0))</f>
        <v>0</v>
      </c>
      <c r="BR53" s="53" t="e">
        <f>EXP(-LN(2)/35)*BR52+(1-EXP(-LN(2)/35))/(LN(2)/35)*BN53*BO53*VLOOKUP('Données projet'!$B$13,Paramètres!$A$1:$J$25,3,0)*0.475*44/12</f>
        <v>#N/A</v>
      </c>
      <c r="BS53" s="53" t="e">
        <f>EXP(-LN(2)/5)*BS52+(1-EXP(-LN(2)/5))/(LN(2)/5)*Calculateur!BN53*Calculateur!BP53*VLOOKUP('Données projet'!$B$13,Paramètres!$A$1:$J$25,3,0)*0.475*44/12</f>
        <v>#N/A</v>
      </c>
      <c r="BT53" s="53" t="e">
        <f>EXP(-LN(2)/2)*BT52+(1-EXP(-LN(2)/2))/(LN(2)/2)*BN53*BQ53*VLOOKUP('Données projet'!$B$13,Paramètres!$A$1:$J$25,3,0)*0.475*44/12</f>
        <v>#N/A</v>
      </c>
      <c r="BU53" s="54" t="e">
        <f t="shared" si="7"/>
        <v>#N/A</v>
      </c>
      <c r="BV53" s="203">
        <f>IF(BV52+1&lt;='Données projet'!$E$15,BV52+1,1)</f>
        <v>1</v>
      </c>
      <c r="BW53" s="182" t="e">
        <f>VLOOKUP(B53,'Données projet'!$A$140:$I$167,2,0)</f>
        <v>#N/A</v>
      </c>
      <c r="BX53" s="182" t="e">
        <f>VLOOKUP(B53,'Données projet'!$A$140:$I$167,9,0)</f>
        <v>#N/A</v>
      </c>
      <c r="BY53" s="182">
        <f t="array" ref="BY53">INDEX(BX:BX,MIN(IF(ISNUMBER(BX53:BX249),ROW(BX53:BX249),"")))</f>
        <v>0</v>
      </c>
      <c r="BZ53" s="182">
        <f>IF(B53&lt;'Données projet'!$A$141,$BW$205^B53,IF(B53='Données projet'!$A$141,'Données projet'!$B$141,BZ52+BY53-CF52))</f>
        <v>0</v>
      </c>
      <c r="CA53" s="183" t="e">
        <f>BZ53*VLOOKUP('Données projet'!$B$15,Paramètres!$A$1:$J$25,3,0)*VLOOKUP('Données projet'!$B$15,Paramètres!$A$1:$J$25,5,0)</f>
        <v>#N/A</v>
      </c>
      <c r="CB53" s="186" t="e">
        <f t="shared" si="17"/>
        <v>#N/A</v>
      </c>
      <c r="CC53" s="187" t="e">
        <f t="shared" si="8"/>
        <v>#N/A</v>
      </c>
      <c r="CD53" s="185" t="e">
        <f ca="1">AVERAGE(OFFSET($CC$3,'Données projet'!$C$7,0,30,1))</f>
        <v>#N/A</v>
      </c>
      <c r="CE53" s="193">
        <f>IF(ISNA(VLOOKUP(B53,'Données projet'!$A$140:$I$167,3,0)),0,VLOOKUP(B53,'Données projet'!$A$140:$I$167,3,0))</f>
        <v>0</v>
      </c>
      <c r="CF53" s="193">
        <f>IF(ISNA(VLOOKUP(B53,'Données projet'!$A$140:$I$167,4,0)),0,VLOOKUP(B53,'Données projet'!$A$140:$I$167,4,0))</f>
        <v>0</v>
      </c>
      <c r="CG53" s="194">
        <f>IF(ISNA(VLOOKUP(B53,'Données projet'!$A$140:$I$167,5,0)),0%,VLOOKUP(B53,'Données projet'!$A$140:$I$167,5,0)*VLOOKUP('Données projet'!$B$15,Paramètres!$A$1:$J$25,7,0))</f>
        <v>0</v>
      </c>
      <c r="CH53" s="194">
        <f>IF(ISNA(VLOOKUP(B53,'Données projet'!$A$140:$I$167,6,0)),0%,VLOOKUP(B53,'Données projet'!$A$140:$I$167,6,0)*VLOOKUP('Données projet'!$B$15,Paramètres!$A$1:$J$25,7,0))</f>
        <v>0</v>
      </c>
      <c r="CI53" s="194">
        <f>IF(ISNA(VLOOKUP(B53,'Données projet'!$A$140:$I$167,7,0)),0%,VLOOKUP(B53,'Données projet'!$A$140:$I$167,7,0))</f>
        <v>0</v>
      </c>
      <c r="CJ53" s="196">
        <f>EXP(-LN(2)/35)*CJ52+(1-EXP(-LN(2)/35))/(LN(2)/35)*CF53*CG53*VLOOKUP('Données projet'!$B$11,Paramètres!$A$1:$J$25,3,0)*0.475*44/12</f>
        <v>0</v>
      </c>
      <c r="CK53" s="196">
        <f>EXP(-LN(2)/5)*CK52+(1-EXP(-LN(2)/5))/(LN(2)/5)*Calculateur!CF53*Calculateur!CH53*VLOOKUP('Données projet'!$B$11,Paramètres!$A$1:$J$25,3,0)*0.475*44/12</f>
        <v>0</v>
      </c>
      <c r="CL53" s="196">
        <f>EXP(-LN(2)/2)*CL52+(1-EXP(-LN(2)/2))/(LN(2)/2)*CF53*CI53*VLOOKUP('Données projet'!$B$11,Paramètres!$A$1:$J$25,3,0)*0.475*44/12</f>
        <v>0</v>
      </c>
      <c r="CM53" s="197">
        <f t="shared" si="9"/>
        <v>0</v>
      </c>
      <c r="CN53" s="50">
        <f>IF(CN52+1&lt;='Données projet'!$E$16,CN52+1,1)</f>
        <v>1</v>
      </c>
      <c r="CO53" s="45" t="e">
        <f>VLOOKUP(CN53,'Données projet'!$A$173:$I$193,2,0)</f>
        <v>#N/A</v>
      </c>
      <c r="CP53" s="45" t="e">
        <f>VLOOKUP(CN53,'Données projet'!$A$173:$I$193,9,0)</f>
        <v>#N/A</v>
      </c>
      <c r="CQ53" s="45">
        <f t="array" ref="CQ53">INDEX(CP:CP,MIN(IF(ISNUMBER(CP53:CP249),ROW(CP53:CP249),"")))</f>
        <v>0</v>
      </c>
      <c r="CR53" s="45">
        <f>IF(CN53&lt;'Données projet'!$A$174,$CO$205^B53,IF(CN53='Données projet'!$A$174,'Données projet'!$B$174,CR52+CQ53-CX52))</f>
        <v>0</v>
      </c>
      <c r="CS53" s="50" t="e">
        <f>CR53*VLOOKUP('Données projet'!$B$15,Paramètres!$A$1:$J$25,3,0)*VLOOKUP('Données projet'!$B$15,Paramètres!$A$1:$J$25,5,0)</f>
        <v>#N/A</v>
      </c>
      <c r="CT53" s="46" t="e">
        <f t="shared" si="18"/>
        <v>#N/A</v>
      </c>
      <c r="CU53" s="52" t="e">
        <f t="shared" si="10"/>
        <v>#N/A</v>
      </c>
      <c r="CV53" s="149" t="e">
        <f ca="1">AVERAGE(OFFSET($CU$3,'Données projet'!$C$7,0,30,1))</f>
        <v>#N/A</v>
      </c>
      <c r="CW53" s="48">
        <f>IF(ISNA(VLOOKUP(CN53,'Données projet'!$A$173:$I$193,3,0)),0,VLOOKUP(CN53,'Données projet'!$A$173:$I$193,3,0))</f>
        <v>0</v>
      </c>
      <c r="CX53" s="48">
        <f>IF(ISNA(VLOOKUP(CN53,'Données projet'!$A$173:$I$193,4,0)),0,VLOOKUP(CN53,'Données projet'!$A$173:$I$193,4,0))</f>
        <v>0</v>
      </c>
      <c r="CY53" s="49">
        <f>IF(ISNA(VLOOKUP(CN53,'Données projet'!$A$173:$I$193,5,0)),0%,VLOOKUP(CN53,'Données projet'!$A$173:$I$193,5,0)*VLOOKUP('Données projet'!$B$15,Paramètres!$A$1:$J$25,7,0))</f>
        <v>0</v>
      </c>
      <c r="CZ53" s="49">
        <f>IF(ISNA(VLOOKUP(CN53,'Données projet'!$A$173:$I$193,6,0)),0%,VLOOKUP(CN53,'Données projet'!$A$173:$I$193,6,0)*VLOOKUP('Données projet'!$B$15,Paramètres!$A$1:$J$25,7,0))</f>
        <v>0</v>
      </c>
      <c r="DA53" s="49">
        <f>IF(ISNA(VLOOKUP(CN53,'Données projet'!$A$173:$I$193,7,0)),0%,VLOOKUP(CN53,'Données projet'!$A$173:$I$193,7,0))</f>
        <v>0</v>
      </c>
      <c r="DB53" s="53" t="e">
        <f>EXP(-LN(2)/35)*DB52+(1-EXP(-LN(2)/35))/(LN(2)/35)*CX53*CY53*VLOOKUP('Données projet'!$B$15,Paramètres!$A$1:$J$25,3,0)*0.475*44/12</f>
        <v>#N/A</v>
      </c>
      <c r="DC53" s="53" t="e">
        <f>EXP(-LN(2)/5)*DC52+(1-EXP(-LN(2)/5))/(LN(2)/5)*Calculateur!CX53*Calculateur!CZ53*VLOOKUP('Données projet'!$B$15,Paramètres!$A$1:$J$25,3,0)*0.475*44/12</f>
        <v>#N/A</v>
      </c>
      <c r="DD53" s="53" t="e">
        <f>EXP(-LN(2)/2)*DD52+(1-EXP(-LN(2)/2))/(LN(2)/2)*CX53*DA53*VLOOKUP('Données projet'!$B$15,Paramètres!$A$1:$J$25,3,0)*0.475*44/12</f>
        <v>#N/A</v>
      </c>
      <c r="DE53" s="54" t="e">
        <f t="shared" si="11"/>
        <v>#N/A</v>
      </c>
    </row>
    <row r="54" spans="1:109" s="40" customFormat="1" x14ac:dyDescent="0.25">
      <c r="A54" s="208">
        <f t="shared" si="12"/>
        <v>51</v>
      </c>
      <c r="B54" s="200">
        <f>IF(B53+1&lt;='Données projet'!$E$11,B53+1,1)</f>
        <v>1</v>
      </c>
      <c r="C54" s="182" t="e">
        <f>VLOOKUP(B54,'Données projet'!$A$36:$I$56,2,0)</f>
        <v>#N/A</v>
      </c>
      <c r="D54" s="182" t="e">
        <f>VLOOKUP(B54,'Données projet'!$A$36:$I$56,9,0)</f>
        <v>#N/A</v>
      </c>
      <c r="E54" s="182">
        <f t="array" ref="E54">INDEX(D:D,MIN(IF(ISNUMBER(D54:D250),ROW(D54:D250),"")))</f>
        <v>14.47</v>
      </c>
      <c r="F54" s="186">
        <f>IF(B54&lt;'Données projet'!$A$37,$C$205^B54,IF(B54='Données projet'!$A$37,'Données projet'!$B$37,F53+E54-L53))</f>
        <v>1.9342362139770111</v>
      </c>
      <c r="G54" s="186">
        <f>F54*VLOOKUP('Données projet'!$B$11,Paramètres!$A$1:$J$25,3,0)*VLOOKUP('Données projet'!$B$11,Paramètres!$A$1:$J$25,5,0)</f>
        <v>1.4181819920879444</v>
      </c>
      <c r="H54" s="186">
        <f t="shared" si="13"/>
        <v>0.62751257090880364</v>
      </c>
      <c r="I54" s="187">
        <f t="shared" si="19"/>
        <v>3.5629180305526691</v>
      </c>
      <c r="J54" s="188">
        <f ca="1">AVERAGE(OFFSET($I$3,'Données projet'!$C$7,0,30,1))</f>
        <v>281.50422421872497</v>
      </c>
      <c r="K54" s="193">
        <f>IF(ISNA(VLOOKUP(B54,'Données projet'!$A$36:$I$56,3,0)),0,VLOOKUP(B54,'Données projet'!$A$36:$I$56,3,0))</f>
        <v>0</v>
      </c>
      <c r="L54" s="193">
        <f>IF(ISNA(VLOOKUP(B54,'Données projet'!$A$36:$I$56,4,0)),0,VLOOKUP(B54,'Données projet'!$A$36:$I$56,4,0))</f>
        <v>0</v>
      </c>
      <c r="M54" s="194">
        <f>IF(ISNA(VLOOKUP(B54,'Données projet'!$A$36:$I$56,5,0)),0%,VLOOKUP(B54,'Données projet'!$A$36:$I$56,5,0)*VLOOKUP('Données projet'!$B$11,Paramètres!$A$1:$J$25,7,0))</f>
        <v>0</v>
      </c>
      <c r="N54" s="194">
        <f>IF(ISNA(VLOOKUP(B54,'Données projet'!$A$36:$I$56,6,0)),0%,VLOOKUP(B54,'Données projet'!$A$36:$I$56,6,0)*VLOOKUP('Données projet'!$B$11,Paramètres!$A$1:$J$25,7,0))</f>
        <v>0</v>
      </c>
      <c r="O54" s="194">
        <f>IF(ISNA(VLOOKUP(B54,'Données projet'!$A$36:$I$56,7,0)),0%,VLOOKUP(B54,'Données projet'!$A$36:$I$56,7,0))</f>
        <v>0</v>
      </c>
      <c r="P54" s="196">
        <f>EXP(-LN(2)/35)*P53+(1-EXP(-LN(2)/35))/(LN(2)/35)*L54*M54*VLOOKUP('Données projet'!$B$11,Paramètres!$A$1:$J$25,3,0)*0.475*44/12</f>
        <v>0</v>
      </c>
      <c r="Q54" s="196">
        <f>EXP(-LN(2)/5)*Q53+(1-EXP(-LN(2)/5))/(LN(2)/5)*Calculateur!L54*Calculateur!N54*VLOOKUP('Données projet'!$B$11,Paramètres!$A$1:$J$25,3,0)*0.475*44/12</f>
        <v>0</v>
      </c>
      <c r="R54" s="196">
        <f>EXP(-LN(2)/2)*R53+(1-EXP(-LN(2)/2))/(LN(2)/2)*L54*O54*VLOOKUP('Données projet'!$B$11,Paramètres!$A$1:$J$25,3,0)*0.475*44/12</f>
        <v>0</v>
      </c>
      <c r="S54" s="197">
        <f t="shared" si="1"/>
        <v>0</v>
      </c>
      <c r="T54" s="50">
        <f>IF(T53+1&lt;='Données projet'!$E$12,T53+1,1)</f>
        <v>1</v>
      </c>
      <c r="U54" s="45" t="e">
        <f>VLOOKUP(T54,'Données projet'!$A$62:$I$82,2,0)</f>
        <v>#N/A</v>
      </c>
      <c r="V54" s="45" t="e">
        <f>VLOOKUP(T54,'Données projet'!$A$62:$I$82,9,0)</f>
        <v>#N/A</v>
      </c>
      <c r="W54" s="45">
        <f t="array" ref="W54">INDEX(V:V,MIN(IF(ISNUMBER(V54:V250),ROW(V54:V250),"")))</f>
        <v>14.39625</v>
      </c>
      <c r="X54" s="46">
        <f>IF(T54&lt;'Données projet'!$A$63,$U$205^T54,IF(T54='Données projet'!$A$63,'Données projet'!$B$63,X53+W54-AD53))</f>
        <v>1.8099535142445364</v>
      </c>
      <c r="Y54" s="46">
        <f>X54*VLOOKUP('Données projet'!$B$11,Paramètres!$A$1:$J$25,3,0)*VLOOKUP('Données projet'!$B$11,Paramètres!$A$1:$J$25,5,0)</f>
        <v>1.3270579166440941</v>
      </c>
      <c r="Z54" s="46">
        <f t="shared" si="14"/>
        <v>0.59174903764689035</v>
      </c>
      <c r="AA54" s="52">
        <f t="shared" si="2"/>
        <v>3.3419221120567979</v>
      </c>
      <c r="AB54" s="149">
        <f ca="1">AVERAGE(OFFSET($AA$3,'Données projet'!$C$7,0,30,1))</f>
        <v>367.84920904283939</v>
      </c>
      <c r="AC54" s="48">
        <f>IF(ISNA(VLOOKUP(T54,'Données projet'!$A$62:$I$82,3,0)),0,VLOOKUP(T54,'Données projet'!$A$62:$I$82,3,0))</f>
        <v>0</v>
      </c>
      <c r="AD54" s="48">
        <f>IF(ISNA(VLOOKUP(T54,'Données projet'!$A$62:$I$82,4,0)),0,VLOOKUP(T54,'Données projet'!$A$62:$I$82,4,0))</f>
        <v>0</v>
      </c>
      <c r="AE54" s="49">
        <f>IF(ISNA(VLOOKUP(T54,'Données projet'!$A$62:$I$82,5,0)),0%,VLOOKUP(T54,'Données projet'!$A$62:$I$82,5,0)*VLOOKUP('Données projet'!$B$11,Paramètres!$A$1:$J$25,7,0))</f>
        <v>0</v>
      </c>
      <c r="AF54" s="49">
        <f>IF(ISNA(VLOOKUP(T54,'Données projet'!$A$62:$I$82,6,0)),0%,VLOOKUP(T54,'Données projet'!$A$62:$I$82,6,0)*VLOOKUP('Données projet'!$B$11,Paramètres!$A$1:$J$25,7,0))</f>
        <v>0</v>
      </c>
      <c r="AG54" s="49">
        <f>IF(ISNA(VLOOKUP(T54,'Données projet'!$A$62:$I$82,7,0)),0%,VLOOKUP(T54,'Données projet'!$A$62:$I$82,7,0))</f>
        <v>0</v>
      </c>
      <c r="AH54" s="53">
        <f>EXP(-LN(2)/35)*AH53+(1-EXP(-LN(2)/35))/(LN(2)/35)*AD54*AE54*VLOOKUP('Données projet'!$B$11,Paramètres!$A$1:$J$25,3,0)*0.475*44/12</f>
        <v>0</v>
      </c>
      <c r="AI54" s="53">
        <f>EXP(-LN(2)/5)*AI53+(1-EXP(-LN(2)/5))/(LN(2)/5)*Calculateur!AD54*Calculateur!AF54*VLOOKUP('Données projet'!$B$11,Paramètres!$A$1:$J$25,3,0)*0.475*44/12</f>
        <v>0</v>
      </c>
      <c r="AJ54" s="53">
        <f>EXP(-LN(2)/2)*AJ53+(1-EXP(-LN(2)/2))/(LN(2)/2)*AD54*AG54*VLOOKUP('Données projet'!$B$11,Paramètres!$A$1:$J$25,3,0)*0.475*44/12</f>
        <v>0</v>
      </c>
      <c r="AK54" s="53">
        <f t="shared" si="3"/>
        <v>0</v>
      </c>
      <c r="AL54" s="203">
        <f>IF(AL53+1&lt;='Données projet'!$E$13,AL53+1,1)</f>
        <v>1</v>
      </c>
      <c r="AM54" s="182" t="e">
        <f>VLOOKUP(B54,'Données projet'!$A$88:$I$108,2,0)</f>
        <v>#N/A</v>
      </c>
      <c r="AN54" s="182" t="e">
        <f>VLOOKUP(B54,'Données projet'!$A$88:$I$108,9,0)</f>
        <v>#N/A</v>
      </c>
      <c r="AO54" s="182">
        <f t="array" ref="AO54">INDEX(AN:AN,MIN(IF(ISNUMBER(AN54:AN250),ROW(AN54:AN250),"")))</f>
        <v>0</v>
      </c>
      <c r="AP54" s="182">
        <f>IF(B54&lt;'Données projet'!$A$89,$AM$205^B54,IF(B54='Données projet'!$A$89,'Données projet'!$B$89,AP53+AO54-AV53))</f>
        <v>0</v>
      </c>
      <c r="AQ54" s="186" t="e">
        <f>AP54*VLOOKUP('Données projet'!$B$13,Paramètres!$A$1:$J$25,3,0)*VLOOKUP('Données projet'!$B$13,Paramètres!$A$1:$J$25,5,0)</f>
        <v>#N/A</v>
      </c>
      <c r="AR54" s="186" t="e">
        <f t="shared" si="15"/>
        <v>#N/A</v>
      </c>
      <c r="AS54" s="187" t="e">
        <f t="shared" si="4"/>
        <v>#N/A</v>
      </c>
      <c r="AT54" s="185" t="e">
        <f ca="1">AVERAGE(OFFSET($AS$3,'Données projet'!$C$7,0,30,1))</f>
        <v>#N/A</v>
      </c>
      <c r="AU54" s="193">
        <f>IF(ISNA(VLOOKUP(B54,'Données projet'!$A$88:$I$108,3,0)),0,VLOOKUP(B54,'Données projet'!$A$88:$I$108,3,0))</f>
        <v>0</v>
      </c>
      <c r="AV54" s="193">
        <f>IF(ISNA(VLOOKUP(B54,'Données projet'!$A$88:$I$108,4,0)),0,VLOOKUP(B54,'Données projet'!$A$88:$I$108,4,0))</f>
        <v>0</v>
      </c>
      <c r="AW54" s="194">
        <f>IF(ISNA(VLOOKUP(B54,'Données projet'!$A$88:$I$108,5,0)),0%,VLOOKUP(B54,'Données projet'!$A$88:$I$108,5,0)*VLOOKUP('Données projet'!$B$13,Paramètres!$A$1:$J$25,7,0))</f>
        <v>0</v>
      </c>
      <c r="AX54" s="194">
        <f>IF(ISNA(VLOOKUP(B54,'Données projet'!$A$88:$I$108,6,0)),0%,VLOOKUP(B54,'Données projet'!$A$88:$I$108,6,0)*VLOOKUP('Données projet'!$B$13,Paramètres!$A$1:$J$25,7,0))</f>
        <v>0</v>
      </c>
      <c r="AY54" s="194">
        <f>IF(ISNA(VLOOKUP(B54,'Données projet'!$A$88:$I$108,7,0)),0%,VLOOKUP(B54,'Données projet'!$A$88:$I$108,7,0))</f>
        <v>0</v>
      </c>
      <c r="AZ54" s="196">
        <f>EXP(-LN(2)/35)*AZ53+(1-EXP(-LN(2)/35))/(LN(2)/35)*AV54*AW54*VLOOKUP('Données projet'!$B$11,Paramètres!$A$1:$J$25,3,0)*0.475*44/12</f>
        <v>0</v>
      </c>
      <c r="BA54" s="196">
        <f>EXP(-LN(2)/5)*BA53+(1-EXP(-LN(2)/5))/(LN(2)/5)*Calculateur!AV54*Calculateur!AX54*VLOOKUP('Données projet'!$B$11,Paramètres!$A$1:$J$25,3,0)*0.475*44/12</f>
        <v>0</v>
      </c>
      <c r="BB54" s="196">
        <f>EXP(-LN(2)/2)*BB53+(1-EXP(-LN(2)/2))/(LN(2)/2)*AV54*AY54*VLOOKUP('Données projet'!$B$11,Paramètres!$A$1:$J$25,3,0)*0.475*44/12</f>
        <v>0</v>
      </c>
      <c r="BC54" s="197">
        <f t="shared" si="5"/>
        <v>0</v>
      </c>
      <c r="BD54" s="50">
        <f>IF(BD53+1&lt;='Données projet'!$E$16,BD53+1,1)</f>
        <v>1</v>
      </c>
      <c r="BE54" s="45" t="e">
        <f>VLOOKUP(BD54,'Données projet'!$A$114:$I$134,2,0)</f>
        <v>#N/A</v>
      </c>
      <c r="BF54" s="45" t="e">
        <f>VLOOKUP(BD54,'Données projet'!$A$114:$I$134,9,0)</f>
        <v>#N/A</v>
      </c>
      <c r="BG54" s="45">
        <f t="array" ref="BG54">INDEX(BF:BF,MIN(IF(ISNUMBER(BF54:BF250),ROW(BF54:BF250),"")))</f>
        <v>0</v>
      </c>
      <c r="BH54" s="45">
        <f>IF(BD54&lt;'Données projet'!$A$115,$BE$205^BD54,IF(BD54='Données projet'!$A$115,'Données projet'!$B$115,BH53+BG54-BN53))</f>
        <v>0</v>
      </c>
      <c r="BI54" s="50" t="e">
        <f>BH54*VLOOKUP('Données projet'!$B$13,Paramètres!$A$1:$J$25,3,0)*VLOOKUP('Données projet'!$B$13,Paramètres!$A$1:$J$25,5,0)</f>
        <v>#N/A</v>
      </c>
      <c r="BJ54" s="46" t="e">
        <f t="shared" si="16"/>
        <v>#N/A</v>
      </c>
      <c r="BK54" s="52" t="e">
        <f t="shared" si="6"/>
        <v>#N/A</v>
      </c>
      <c r="BL54" s="149" t="e">
        <f ca="1">AVERAGE(OFFSET($BK$3,'Données projet'!$C$7,0,30,1))</f>
        <v>#N/A</v>
      </c>
      <c r="BM54" s="48">
        <f>IF(ISNA(VLOOKUP(BD54,'Données projet'!$A$114:$I$134,3,0)),0,VLOOKUP(BD54,'Données projet'!$A$114:$I$134,3,0))</f>
        <v>0</v>
      </c>
      <c r="BN54" s="48">
        <f>IF(ISNA(VLOOKUP(BD54,'Données projet'!$A$114:$I$134,4,0)),0,VLOOKUP(BD54,'Données projet'!$A$114:$I$134,4,0))</f>
        <v>0</v>
      </c>
      <c r="BO54" s="49">
        <f>IF(ISNA(VLOOKUP(BD54,'Données projet'!$A$114:$I$134,5,0)),0%,VLOOKUP(BD54,'Données projet'!$A$114:$I$134,5,0)*VLOOKUP('Données projet'!$B$13,Paramètres!$A$1:$J$25,7,0))</f>
        <v>0</v>
      </c>
      <c r="BP54" s="49">
        <f>IF(ISNA(VLOOKUP(BD54,'Données projet'!$A$114:$I$134,6,0)),0%,VLOOKUP(BD54,'Données projet'!$A$114:$I$134,6,0)*VLOOKUP('Données projet'!$B$13,Paramètres!$A$1:$J$25,7,0))</f>
        <v>0</v>
      </c>
      <c r="BQ54" s="49">
        <f>IF(ISNA(VLOOKUP(BD54,'Données projet'!$A$114:$I$134,7,0)),0%,VLOOKUP(BD54,'Données projet'!$A$114:$I$134,7,0))</f>
        <v>0</v>
      </c>
      <c r="BR54" s="53" t="e">
        <f>EXP(-LN(2)/35)*BR53+(1-EXP(-LN(2)/35))/(LN(2)/35)*BN54*BO54*VLOOKUP('Données projet'!$B$13,Paramètres!$A$1:$J$25,3,0)*0.475*44/12</f>
        <v>#N/A</v>
      </c>
      <c r="BS54" s="53" t="e">
        <f>EXP(-LN(2)/5)*BS53+(1-EXP(-LN(2)/5))/(LN(2)/5)*Calculateur!BN54*Calculateur!BP54*VLOOKUP('Données projet'!$B$13,Paramètres!$A$1:$J$25,3,0)*0.475*44/12</f>
        <v>#N/A</v>
      </c>
      <c r="BT54" s="53" t="e">
        <f>EXP(-LN(2)/2)*BT53+(1-EXP(-LN(2)/2))/(LN(2)/2)*BN54*BQ54*VLOOKUP('Données projet'!$B$13,Paramètres!$A$1:$J$25,3,0)*0.475*44/12</f>
        <v>#N/A</v>
      </c>
      <c r="BU54" s="54" t="e">
        <f t="shared" si="7"/>
        <v>#N/A</v>
      </c>
      <c r="BV54" s="203">
        <f>IF(BV53+1&lt;='Données projet'!$E$15,BV53+1,1)</f>
        <v>1</v>
      </c>
      <c r="BW54" s="182" t="e">
        <f>VLOOKUP(B54,'Données projet'!$A$140:$I$167,2,0)</f>
        <v>#N/A</v>
      </c>
      <c r="BX54" s="182" t="e">
        <f>VLOOKUP(B54,'Données projet'!$A$140:$I$167,9,0)</f>
        <v>#N/A</v>
      </c>
      <c r="BY54" s="182">
        <f t="array" ref="BY54">INDEX(BX:BX,MIN(IF(ISNUMBER(BX54:BX250),ROW(BX54:BX250),"")))</f>
        <v>0</v>
      </c>
      <c r="BZ54" s="182">
        <f>IF(B54&lt;'Données projet'!$A$141,$BW$205^B54,IF(B54='Données projet'!$A$141,'Données projet'!$B$141,BZ53+BY54-CF53))</f>
        <v>0</v>
      </c>
      <c r="CA54" s="183" t="e">
        <f>BZ54*VLOOKUP('Données projet'!$B$15,Paramètres!$A$1:$J$25,3,0)*VLOOKUP('Données projet'!$B$15,Paramètres!$A$1:$J$25,5,0)</f>
        <v>#N/A</v>
      </c>
      <c r="CB54" s="186" t="e">
        <f t="shared" si="17"/>
        <v>#N/A</v>
      </c>
      <c r="CC54" s="187" t="e">
        <f t="shared" si="8"/>
        <v>#N/A</v>
      </c>
      <c r="CD54" s="185" t="e">
        <f ca="1">AVERAGE(OFFSET($CC$3,'Données projet'!$C$7,0,30,1))</f>
        <v>#N/A</v>
      </c>
      <c r="CE54" s="193">
        <f>IF(ISNA(VLOOKUP(B54,'Données projet'!$A$140:$I$167,3,0)),0,VLOOKUP(B54,'Données projet'!$A$140:$I$167,3,0))</f>
        <v>0</v>
      </c>
      <c r="CF54" s="193">
        <f>IF(ISNA(VLOOKUP(B54,'Données projet'!$A$140:$I$167,4,0)),0,VLOOKUP(B54,'Données projet'!$A$140:$I$167,4,0))</f>
        <v>0</v>
      </c>
      <c r="CG54" s="194">
        <f>IF(ISNA(VLOOKUP(B54,'Données projet'!$A$140:$I$167,5,0)),0%,VLOOKUP(B54,'Données projet'!$A$140:$I$167,5,0)*VLOOKUP('Données projet'!$B$15,Paramètres!$A$1:$J$25,7,0))</f>
        <v>0</v>
      </c>
      <c r="CH54" s="194">
        <f>IF(ISNA(VLOOKUP(B54,'Données projet'!$A$140:$I$167,6,0)),0%,VLOOKUP(B54,'Données projet'!$A$140:$I$167,6,0)*VLOOKUP('Données projet'!$B$15,Paramètres!$A$1:$J$25,7,0))</f>
        <v>0</v>
      </c>
      <c r="CI54" s="194">
        <f>IF(ISNA(VLOOKUP(B54,'Données projet'!$A$140:$I$167,7,0)),0%,VLOOKUP(B54,'Données projet'!$A$140:$I$167,7,0))</f>
        <v>0</v>
      </c>
      <c r="CJ54" s="196">
        <f>EXP(-LN(2)/35)*CJ53+(1-EXP(-LN(2)/35))/(LN(2)/35)*CF54*CG54*VLOOKUP('Données projet'!$B$11,Paramètres!$A$1:$J$25,3,0)*0.475*44/12</f>
        <v>0</v>
      </c>
      <c r="CK54" s="196">
        <f>EXP(-LN(2)/5)*CK53+(1-EXP(-LN(2)/5))/(LN(2)/5)*Calculateur!CF54*Calculateur!CH54*VLOOKUP('Données projet'!$B$11,Paramètres!$A$1:$J$25,3,0)*0.475*44/12</f>
        <v>0</v>
      </c>
      <c r="CL54" s="196">
        <f>EXP(-LN(2)/2)*CL53+(1-EXP(-LN(2)/2))/(LN(2)/2)*CF54*CI54*VLOOKUP('Données projet'!$B$11,Paramètres!$A$1:$J$25,3,0)*0.475*44/12</f>
        <v>0</v>
      </c>
      <c r="CM54" s="197">
        <f t="shared" si="9"/>
        <v>0</v>
      </c>
      <c r="CN54" s="50">
        <f>IF(CN53+1&lt;='Données projet'!$E$16,CN53+1,1)</f>
        <v>1</v>
      </c>
      <c r="CO54" s="45" t="e">
        <f>VLOOKUP(CN54,'Données projet'!$A$173:$I$193,2,0)</f>
        <v>#N/A</v>
      </c>
      <c r="CP54" s="45" t="e">
        <f>VLOOKUP(CN54,'Données projet'!$A$173:$I$193,9,0)</f>
        <v>#N/A</v>
      </c>
      <c r="CQ54" s="45">
        <f t="array" ref="CQ54">INDEX(CP:CP,MIN(IF(ISNUMBER(CP54:CP250),ROW(CP54:CP250),"")))</f>
        <v>0</v>
      </c>
      <c r="CR54" s="45">
        <f>IF(CN54&lt;'Données projet'!$A$174,$CO$205^B54,IF(CN54='Données projet'!$A$174,'Données projet'!$B$174,CR53+CQ54-CX53))</f>
        <v>0</v>
      </c>
      <c r="CS54" s="50" t="e">
        <f>CR54*VLOOKUP('Données projet'!$B$15,Paramètres!$A$1:$J$25,3,0)*VLOOKUP('Données projet'!$B$15,Paramètres!$A$1:$J$25,5,0)</f>
        <v>#N/A</v>
      </c>
      <c r="CT54" s="46" t="e">
        <f t="shared" si="18"/>
        <v>#N/A</v>
      </c>
      <c r="CU54" s="52" t="e">
        <f t="shared" si="10"/>
        <v>#N/A</v>
      </c>
      <c r="CV54" s="149" t="e">
        <f ca="1">AVERAGE(OFFSET($CU$3,'Données projet'!$C$7,0,30,1))</f>
        <v>#N/A</v>
      </c>
      <c r="CW54" s="48">
        <f>IF(ISNA(VLOOKUP(CN54,'Données projet'!$A$173:$I$193,3,0)),0,VLOOKUP(CN54,'Données projet'!$A$173:$I$193,3,0))</f>
        <v>0</v>
      </c>
      <c r="CX54" s="48">
        <f>IF(ISNA(VLOOKUP(CN54,'Données projet'!$A$173:$I$193,4,0)),0,VLOOKUP(CN54,'Données projet'!$A$173:$I$193,4,0))</f>
        <v>0</v>
      </c>
      <c r="CY54" s="49">
        <f>IF(ISNA(VLOOKUP(CN54,'Données projet'!$A$173:$I$193,5,0)),0%,VLOOKUP(CN54,'Données projet'!$A$173:$I$193,5,0)*VLOOKUP('Données projet'!$B$15,Paramètres!$A$1:$J$25,7,0))</f>
        <v>0</v>
      </c>
      <c r="CZ54" s="49">
        <f>IF(ISNA(VLOOKUP(CN54,'Données projet'!$A$173:$I$193,6,0)),0%,VLOOKUP(CN54,'Données projet'!$A$173:$I$193,6,0)*VLOOKUP('Données projet'!$B$15,Paramètres!$A$1:$J$25,7,0))</f>
        <v>0</v>
      </c>
      <c r="DA54" s="49">
        <f>IF(ISNA(VLOOKUP(CN54,'Données projet'!$A$173:$I$193,7,0)),0%,VLOOKUP(CN54,'Données projet'!$A$173:$I$193,7,0))</f>
        <v>0</v>
      </c>
      <c r="DB54" s="53" t="e">
        <f>EXP(-LN(2)/35)*DB53+(1-EXP(-LN(2)/35))/(LN(2)/35)*CX54*CY54*VLOOKUP('Données projet'!$B$15,Paramètres!$A$1:$J$25,3,0)*0.475*44/12</f>
        <v>#N/A</v>
      </c>
      <c r="DC54" s="53" t="e">
        <f>EXP(-LN(2)/5)*DC53+(1-EXP(-LN(2)/5))/(LN(2)/5)*Calculateur!CX54*Calculateur!CZ54*VLOOKUP('Données projet'!$B$15,Paramètres!$A$1:$J$25,3,0)*0.475*44/12</f>
        <v>#N/A</v>
      </c>
      <c r="DD54" s="53" t="e">
        <f>EXP(-LN(2)/2)*DD53+(1-EXP(-LN(2)/2))/(LN(2)/2)*CX54*DA54*VLOOKUP('Données projet'!$B$15,Paramètres!$A$1:$J$25,3,0)*0.475*44/12</f>
        <v>#N/A</v>
      </c>
      <c r="DE54" s="54" t="e">
        <f t="shared" si="11"/>
        <v>#N/A</v>
      </c>
    </row>
    <row r="55" spans="1:109" s="40" customFormat="1" x14ac:dyDescent="0.25">
      <c r="A55" s="208">
        <f t="shared" si="12"/>
        <v>52</v>
      </c>
      <c r="B55" s="200">
        <f>IF(B54+1&lt;='Données projet'!$E$11,B54+1,1)</f>
        <v>2</v>
      </c>
      <c r="C55" s="182" t="e">
        <f>VLOOKUP(B55,'Données projet'!$A$36:$I$56,2,0)</f>
        <v>#N/A</v>
      </c>
      <c r="D55" s="182" t="e">
        <f>VLOOKUP(B55,'Données projet'!$A$36:$I$56,9,0)</f>
        <v>#N/A</v>
      </c>
      <c r="E55" s="182">
        <f t="array" ref="E55">INDEX(D:D,MIN(IF(ISNUMBER(D55:D251),ROW(D55:D251),"")))</f>
        <v>14.47</v>
      </c>
      <c r="F55" s="186">
        <f>IF(B55&lt;'Données projet'!$A$37,$C$205^B55,IF(B55='Données projet'!$A$37,'Données projet'!$B$37,F54+E55-L54))</f>
        <v>3.7412697314601218</v>
      </c>
      <c r="G55" s="186">
        <f>F55*VLOOKUP('Données projet'!$B$11,Paramètres!$A$1:$J$25,3,0)*VLOOKUP('Données projet'!$B$11,Paramètres!$A$1:$J$25,5,0)</f>
        <v>2.7430989671065613</v>
      </c>
      <c r="H55" s="186">
        <f t="shared" si="13"/>
        <v>1.1240412095378698</v>
      </c>
      <c r="I55" s="187">
        <f t="shared" si="19"/>
        <v>6.7352691409890504</v>
      </c>
      <c r="J55" s="188">
        <f ca="1">AVERAGE(OFFSET($I$3,'Données projet'!$C$7,0,30,1))</f>
        <v>281.50422421872497</v>
      </c>
      <c r="K55" s="193">
        <f>IF(ISNA(VLOOKUP(B55,'Données projet'!$A$36:$I$56,3,0)),0,VLOOKUP(B55,'Données projet'!$A$36:$I$56,3,0))</f>
        <v>0</v>
      </c>
      <c r="L55" s="193">
        <f>IF(ISNA(VLOOKUP(B55,'Données projet'!$A$36:$I$56,4,0)),0,VLOOKUP(B55,'Données projet'!$A$36:$I$56,4,0))</f>
        <v>0</v>
      </c>
      <c r="M55" s="194">
        <f>IF(ISNA(VLOOKUP(B55,'Données projet'!$A$36:$I$56,5,0)),0%,VLOOKUP(B55,'Données projet'!$A$36:$I$56,5,0)*VLOOKUP('Données projet'!$B$11,Paramètres!$A$1:$J$25,7,0))</f>
        <v>0</v>
      </c>
      <c r="N55" s="194">
        <f>IF(ISNA(VLOOKUP(B55,'Données projet'!$A$36:$I$56,6,0)),0%,VLOOKUP(B55,'Données projet'!$A$36:$I$56,6,0)*VLOOKUP('Données projet'!$B$11,Paramètres!$A$1:$J$25,7,0))</f>
        <v>0</v>
      </c>
      <c r="O55" s="194">
        <f>IF(ISNA(VLOOKUP(B55,'Données projet'!$A$36:$I$56,7,0)),0%,VLOOKUP(B55,'Données projet'!$A$36:$I$56,7,0))</f>
        <v>0</v>
      </c>
      <c r="P55" s="196">
        <f>EXP(-LN(2)/35)*P54+(1-EXP(-LN(2)/35))/(LN(2)/35)*L55*M55*VLOOKUP('Données projet'!$B$11,Paramètres!$A$1:$J$25,3,0)*0.475*44/12</f>
        <v>0</v>
      </c>
      <c r="Q55" s="196">
        <f>EXP(-LN(2)/5)*Q54+(1-EXP(-LN(2)/5))/(LN(2)/5)*Calculateur!L55*Calculateur!N55*VLOOKUP('Données projet'!$B$11,Paramètres!$A$1:$J$25,3,0)*0.475*44/12</f>
        <v>0</v>
      </c>
      <c r="R55" s="196">
        <f>EXP(-LN(2)/2)*R54+(1-EXP(-LN(2)/2))/(LN(2)/2)*L55*O55*VLOOKUP('Données projet'!$B$11,Paramètres!$A$1:$J$25,3,0)*0.475*44/12</f>
        <v>0</v>
      </c>
      <c r="S55" s="197">
        <f t="shared" si="1"/>
        <v>0</v>
      </c>
      <c r="T55" s="50">
        <f>IF(T54+1&lt;='Données projet'!$E$12,T54+1,1)</f>
        <v>2</v>
      </c>
      <c r="U55" s="45" t="e">
        <f>VLOOKUP(T55,'Données projet'!$A$62:$I$82,2,0)</f>
        <v>#N/A</v>
      </c>
      <c r="V55" s="45" t="e">
        <f>VLOOKUP(T55,'Données projet'!$A$62:$I$82,9,0)</f>
        <v>#N/A</v>
      </c>
      <c r="W55" s="45">
        <f t="array" ref="W55">INDEX(V:V,MIN(IF(ISNUMBER(V55:V251),ROW(V55:V251),"")))</f>
        <v>14.39625</v>
      </c>
      <c r="X55" s="46">
        <f>IF(T55&lt;'Données projet'!$A$63,$U$205^T55,IF(T55='Données projet'!$A$63,'Données projet'!$B$63,X54+W55-AD54))</f>
        <v>3.2759317237261474</v>
      </c>
      <c r="Y55" s="46">
        <f>X55*VLOOKUP('Données projet'!$B$11,Paramètres!$A$1:$J$25,3,0)*VLOOKUP('Données projet'!$B$11,Paramètres!$A$1:$J$25,5,0)</f>
        <v>2.4019131398360112</v>
      </c>
      <c r="Z55" s="46">
        <f t="shared" si="14"/>
        <v>0.99956834324683086</v>
      </c>
      <c r="AA55" s="52">
        <f t="shared" si="2"/>
        <v>5.9242469163692819</v>
      </c>
      <c r="AB55" s="149">
        <f ca="1">AVERAGE(OFFSET($AA$3,'Données projet'!$C$7,0,30,1))</f>
        <v>367.84920904283939</v>
      </c>
      <c r="AC55" s="48">
        <f>IF(ISNA(VLOOKUP(T55,'Données projet'!$A$62:$I$82,3,0)),0,VLOOKUP(T55,'Données projet'!$A$62:$I$82,3,0))</f>
        <v>0</v>
      </c>
      <c r="AD55" s="48">
        <f>IF(ISNA(VLOOKUP(T55,'Données projet'!$A$62:$I$82,4,0)),0,VLOOKUP(T55,'Données projet'!$A$62:$I$82,4,0))</f>
        <v>0</v>
      </c>
      <c r="AE55" s="49">
        <f>IF(ISNA(VLOOKUP(T55,'Données projet'!$A$62:$I$82,5,0)),0%,VLOOKUP(T55,'Données projet'!$A$62:$I$82,5,0)*VLOOKUP('Données projet'!$B$11,Paramètres!$A$1:$J$25,7,0))</f>
        <v>0</v>
      </c>
      <c r="AF55" s="49">
        <f>IF(ISNA(VLOOKUP(T55,'Données projet'!$A$62:$I$82,6,0)),0%,VLOOKUP(T55,'Données projet'!$A$62:$I$82,6,0)*VLOOKUP('Données projet'!$B$11,Paramètres!$A$1:$J$25,7,0))</f>
        <v>0</v>
      </c>
      <c r="AG55" s="49">
        <f>IF(ISNA(VLOOKUP(T55,'Données projet'!$A$62:$I$82,7,0)),0%,VLOOKUP(T55,'Données projet'!$A$62:$I$82,7,0))</f>
        <v>0</v>
      </c>
      <c r="AH55" s="53">
        <f>EXP(-LN(2)/35)*AH54+(1-EXP(-LN(2)/35))/(LN(2)/35)*AD55*AE55*VLOOKUP('Données projet'!$B$11,Paramètres!$A$1:$J$25,3,0)*0.475*44/12</f>
        <v>0</v>
      </c>
      <c r="AI55" s="53">
        <f>EXP(-LN(2)/5)*AI54+(1-EXP(-LN(2)/5))/(LN(2)/5)*Calculateur!AD55*Calculateur!AF55*VLOOKUP('Données projet'!$B$11,Paramètres!$A$1:$J$25,3,0)*0.475*44/12</f>
        <v>0</v>
      </c>
      <c r="AJ55" s="53">
        <f>EXP(-LN(2)/2)*AJ54+(1-EXP(-LN(2)/2))/(LN(2)/2)*AD55*AG55*VLOOKUP('Données projet'!$B$11,Paramètres!$A$1:$J$25,3,0)*0.475*44/12</f>
        <v>0</v>
      </c>
      <c r="AK55" s="53">
        <f t="shared" si="3"/>
        <v>0</v>
      </c>
      <c r="AL55" s="203">
        <f>IF(AL54+1&lt;='Données projet'!$E$13,AL54+1,1)</f>
        <v>1</v>
      </c>
      <c r="AM55" s="182" t="e">
        <f>VLOOKUP(B55,'Données projet'!$A$88:$I$108,2,0)</f>
        <v>#N/A</v>
      </c>
      <c r="AN55" s="182" t="e">
        <f>VLOOKUP(B55,'Données projet'!$A$88:$I$108,9,0)</f>
        <v>#N/A</v>
      </c>
      <c r="AO55" s="182">
        <f t="array" ref="AO55">INDEX(AN:AN,MIN(IF(ISNUMBER(AN55:AN251),ROW(AN55:AN251),"")))</f>
        <v>0</v>
      </c>
      <c r="AP55" s="182">
        <f>IF(B55&lt;'Données projet'!$A$89,$AM$205^B55,IF(B55='Données projet'!$A$89,'Données projet'!$B$89,AP54+AO55-AV54))</f>
        <v>0</v>
      </c>
      <c r="AQ55" s="186" t="e">
        <f>AP55*VLOOKUP('Données projet'!$B$13,Paramètres!$A$1:$J$25,3,0)*VLOOKUP('Données projet'!$B$13,Paramètres!$A$1:$J$25,5,0)</f>
        <v>#N/A</v>
      </c>
      <c r="AR55" s="186" t="e">
        <f t="shared" si="15"/>
        <v>#N/A</v>
      </c>
      <c r="AS55" s="187" t="e">
        <f t="shared" si="4"/>
        <v>#N/A</v>
      </c>
      <c r="AT55" s="185" t="e">
        <f ca="1">AVERAGE(OFFSET($AS$3,'Données projet'!$C$7,0,30,1))</f>
        <v>#N/A</v>
      </c>
      <c r="AU55" s="193">
        <f>IF(ISNA(VLOOKUP(B55,'Données projet'!$A$88:$I$108,3,0)),0,VLOOKUP(B55,'Données projet'!$A$88:$I$108,3,0))</f>
        <v>0</v>
      </c>
      <c r="AV55" s="193">
        <f>IF(ISNA(VLOOKUP(B55,'Données projet'!$A$88:$I$108,4,0)),0,VLOOKUP(B55,'Données projet'!$A$88:$I$108,4,0))</f>
        <v>0</v>
      </c>
      <c r="AW55" s="194">
        <f>IF(ISNA(VLOOKUP(B55,'Données projet'!$A$88:$I$108,5,0)),0%,VLOOKUP(B55,'Données projet'!$A$88:$I$108,5,0)*VLOOKUP('Données projet'!$B$13,Paramètres!$A$1:$J$25,7,0))</f>
        <v>0</v>
      </c>
      <c r="AX55" s="194">
        <f>IF(ISNA(VLOOKUP(B55,'Données projet'!$A$88:$I$108,6,0)),0%,VLOOKUP(B55,'Données projet'!$A$88:$I$108,6,0)*VLOOKUP('Données projet'!$B$13,Paramètres!$A$1:$J$25,7,0))</f>
        <v>0</v>
      </c>
      <c r="AY55" s="194">
        <f>IF(ISNA(VLOOKUP(B55,'Données projet'!$A$88:$I$108,7,0)),0%,VLOOKUP(B55,'Données projet'!$A$88:$I$108,7,0))</f>
        <v>0</v>
      </c>
      <c r="AZ55" s="196">
        <f>EXP(-LN(2)/35)*AZ54+(1-EXP(-LN(2)/35))/(LN(2)/35)*AV55*AW55*VLOOKUP('Données projet'!$B$11,Paramètres!$A$1:$J$25,3,0)*0.475*44/12</f>
        <v>0</v>
      </c>
      <c r="BA55" s="196">
        <f>EXP(-LN(2)/5)*BA54+(1-EXP(-LN(2)/5))/(LN(2)/5)*Calculateur!AV55*Calculateur!AX55*VLOOKUP('Données projet'!$B$11,Paramètres!$A$1:$J$25,3,0)*0.475*44/12</f>
        <v>0</v>
      </c>
      <c r="BB55" s="196">
        <f>EXP(-LN(2)/2)*BB54+(1-EXP(-LN(2)/2))/(LN(2)/2)*AV55*AY55*VLOOKUP('Données projet'!$B$11,Paramètres!$A$1:$J$25,3,0)*0.475*44/12</f>
        <v>0</v>
      </c>
      <c r="BC55" s="197">
        <f t="shared" si="5"/>
        <v>0</v>
      </c>
      <c r="BD55" s="50">
        <f>IF(BD54+1&lt;='Données projet'!$E$16,BD54+1,1)</f>
        <v>1</v>
      </c>
      <c r="BE55" s="45" t="e">
        <f>VLOOKUP(BD55,'Données projet'!$A$114:$I$134,2,0)</f>
        <v>#N/A</v>
      </c>
      <c r="BF55" s="45" t="e">
        <f>VLOOKUP(BD55,'Données projet'!$A$114:$I$134,9,0)</f>
        <v>#N/A</v>
      </c>
      <c r="BG55" s="45">
        <f t="array" ref="BG55">INDEX(BF:BF,MIN(IF(ISNUMBER(BF55:BF251),ROW(BF55:BF251),"")))</f>
        <v>0</v>
      </c>
      <c r="BH55" s="45">
        <f>IF(BD55&lt;'Données projet'!$A$115,$BE$205^BD55,IF(BD55='Données projet'!$A$115,'Données projet'!$B$115,BH54+BG55-BN54))</f>
        <v>0</v>
      </c>
      <c r="BI55" s="50" t="e">
        <f>BH55*VLOOKUP('Données projet'!$B$13,Paramètres!$A$1:$J$25,3,0)*VLOOKUP('Données projet'!$B$13,Paramètres!$A$1:$J$25,5,0)</f>
        <v>#N/A</v>
      </c>
      <c r="BJ55" s="46" t="e">
        <f t="shared" si="16"/>
        <v>#N/A</v>
      </c>
      <c r="BK55" s="52" t="e">
        <f t="shared" si="6"/>
        <v>#N/A</v>
      </c>
      <c r="BL55" s="149" t="e">
        <f ca="1">AVERAGE(OFFSET($BK$3,'Données projet'!$C$7,0,30,1))</f>
        <v>#N/A</v>
      </c>
      <c r="BM55" s="48">
        <f>IF(ISNA(VLOOKUP(BD55,'Données projet'!$A$114:$I$134,3,0)),0,VLOOKUP(BD55,'Données projet'!$A$114:$I$134,3,0))</f>
        <v>0</v>
      </c>
      <c r="BN55" s="48">
        <f>IF(ISNA(VLOOKUP(BD55,'Données projet'!$A$114:$I$134,4,0)),0,VLOOKUP(BD55,'Données projet'!$A$114:$I$134,4,0))</f>
        <v>0</v>
      </c>
      <c r="BO55" s="49">
        <f>IF(ISNA(VLOOKUP(BD55,'Données projet'!$A$114:$I$134,5,0)),0%,VLOOKUP(BD55,'Données projet'!$A$114:$I$134,5,0)*VLOOKUP('Données projet'!$B$13,Paramètres!$A$1:$J$25,7,0))</f>
        <v>0</v>
      </c>
      <c r="BP55" s="49">
        <f>IF(ISNA(VLOOKUP(BD55,'Données projet'!$A$114:$I$134,6,0)),0%,VLOOKUP(BD55,'Données projet'!$A$114:$I$134,6,0)*VLOOKUP('Données projet'!$B$13,Paramètres!$A$1:$J$25,7,0))</f>
        <v>0</v>
      </c>
      <c r="BQ55" s="49">
        <f>IF(ISNA(VLOOKUP(BD55,'Données projet'!$A$114:$I$134,7,0)),0%,VLOOKUP(BD55,'Données projet'!$A$114:$I$134,7,0))</f>
        <v>0</v>
      </c>
      <c r="BR55" s="53" t="e">
        <f>EXP(-LN(2)/35)*BR54+(1-EXP(-LN(2)/35))/(LN(2)/35)*BN55*BO55*VLOOKUP('Données projet'!$B$13,Paramètres!$A$1:$J$25,3,0)*0.475*44/12</f>
        <v>#N/A</v>
      </c>
      <c r="BS55" s="53" t="e">
        <f>EXP(-LN(2)/5)*BS54+(1-EXP(-LN(2)/5))/(LN(2)/5)*Calculateur!BN55*Calculateur!BP55*VLOOKUP('Données projet'!$B$13,Paramètres!$A$1:$J$25,3,0)*0.475*44/12</f>
        <v>#N/A</v>
      </c>
      <c r="BT55" s="53" t="e">
        <f>EXP(-LN(2)/2)*BT54+(1-EXP(-LN(2)/2))/(LN(2)/2)*BN55*BQ55*VLOOKUP('Données projet'!$B$13,Paramètres!$A$1:$J$25,3,0)*0.475*44/12</f>
        <v>#N/A</v>
      </c>
      <c r="BU55" s="54" t="e">
        <f t="shared" si="7"/>
        <v>#N/A</v>
      </c>
      <c r="BV55" s="203">
        <f>IF(BV54+1&lt;='Données projet'!$E$15,BV54+1,1)</f>
        <v>1</v>
      </c>
      <c r="BW55" s="182" t="e">
        <f>VLOOKUP(B55,'Données projet'!$A$140:$I$167,2,0)</f>
        <v>#N/A</v>
      </c>
      <c r="BX55" s="182" t="e">
        <f>VLOOKUP(B55,'Données projet'!$A$140:$I$167,9,0)</f>
        <v>#N/A</v>
      </c>
      <c r="BY55" s="182">
        <f t="array" ref="BY55">INDEX(BX:BX,MIN(IF(ISNUMBER(BX55:BX251),ROW(BX55:BX251),"")))</f>
        <v>0</v>
      </c>
      <c r="BZ55" s="182">
        <f>IF(B55&lt;'Données projet'!$A$141,$BW$205^B55,IF(B55='Données projet'!$A$141,'Données projet'!$B$141,BZ54+BY55-CF54))</f>
        <v>0</v>
      </c>
      <c r="CA55" s="183" t="e">
        <f>BZ55*VLOOKUP('Données projet'!$B$15,Paramètres!$A$1:$J$25,3,0)*VLOOKUP('Données projet'!$B$15,Paramètres!$A$1:$J$25,5,0)</f>
        <v>#N/A</v>
      </c>
      <c r="CB55" s="186" t="e">
        <f t="shared" si="17"/>
        <v>#N/A</v>
      </c>
      <c r="CC55" s="187" t="e">
        <f t="shared" si="8"/>
        <v>#N/A</v>
      </c>
      <c r="CD55" s="185" t="e">
        <f ca="1">AVERAGE(OFFSET($CC$3,'Données projet'!$C$7,0,30,1))</f>
        <v>#N/A</v>
      </c>
      <c r="CE55" s="193">
        <f>IF(ISNA(VLOOKUP(B55,'Données projet'!$A$140:$I$167,3,0)),0,VLOOKUP(B55,'Données projet'!$A$140:$I$167,3,0))</f>
        <v>0</v>
      </c>
      <c r="CF55" s="193">
        <f>IF(ISNA(VLOOKUP(B55,'Données projet'!$A$140:$I$167,4,0)),0,VLOOKUP(B55,'Données projet'!$A$140:$I$167,4,0))</f>
        <v>0</v>
      </c>
      <c r="CG55" s="194">
        <f>IF(ISNA(VLOOKUP(B55,'Données projet'!$A$140:$I$167,5,0)),0%,VLOOKUP(B55,'Données projet'!$A$140:$I$167,5,0)*VLOOKUP('Données projet'!$B$15,Paramètres!$A$1:$J$25,7,0))</f>
        <v>0</v>
      </c>
      <c r="CH55" s="194">
        <f>IF(ISNA(VLOOKUP(B55,'Données projet'!$A$140:$I$167,6,0)),0%,VLOOKUP(B55,'Données projet'!$A$140:$I$167,6,0)*VLOOKUP('Données projet'!$B$15,Paramètres!$A$1:$J$25,7,0))</f>
        <v>0</v>
      </c>
      <c r="CI55" s="194">
        <f>IF(ISNA(VLOOKUP(B55,'Données projet'!$A$140:$I$167,7,0)),0%,VLOOKUP(B55,'Données projet'!$A$140:$I$167,7,0))</f>
        <v>0</v>
      </c>
      <c r="CJ55" s="196">
        <f>EXP(-LN(2)/35)*CJ54+(1-EXP(-LN(2)/35))/(LN(2)/35)*CF55*CG55*VLOOKUP('Données projet'!$B$11,Paramètres!$A$1:$J$25,3,0)*0.475*44/12</f>
        <v>0</v>
      </c>
      <c r="CK55" s="196">
        <f>EXP(-LN(2)/5)*CK54+(1-EXP(-LN(2)/5))/(LN(2)/5)*Calculateur!CF55*Calculateur!CH55*VLOOKUP('Données projet'!$B$11,Paramètres!$A$1:$J$25,3,0)*0.475*44/12</f>
        <v>0</v>
      </c>
      <c r="CL55" s="196">
        <f>EXP(-LN(2)/2)*CL54+(1-EXP(-LN(2)/2))/(LN(2)/2)*CF55*CI55*VLOOKUP('Données projet'!$B$11,Paramètres!$A$1:$J$25,3,0)*0.475*44/12</f>
        <v>0</v>
      </c>
      <c r="CM55" s="197">
        <f t="shared" si="9"/>
        <v>0</v>
      </c>
      <c r="CN55" s="50">
        <f>IF(CN54+1&lt;='Données projet'!$E$16,CN54+1,1)</f>
        <v>1</v>
      </c>
      <c r="CO55" s="45" t="e">
        <f>VLOOKUP(CN55,'Données projet'!$A$173:$I$193,2,0)</f>
        <v>#N/A</v>
      </c>
      <c r="CP55" s="45" t="e">
        <f>VLOOKUP(CN55,'Données projet'!$A$173:$I$193,9,0)</f>
        <v>#N/A</v>
      </c>
      <c r="CQ55" s="45">
        <f t="array" ref="CQ55">INDEX(CP:CP,MIN(IF(ISNUMBER(CP55:CP251),ROW(CP55:CP251),"")))</f>
        <v>0</v>
      </c>
      <c r="CR55" s="45">
        <f>IF(CN55&lt;'Données projet'!$A$174,$CO$205^B55,IF(CN55='Données projet'!$A$174,'Données projet'!$B$174,CR54+CQ55-CX54))</f>
        <v>0</v>
      </c>
      <c r="CS55" s="50" t="e">
        <f>CR55*VLOOKUP('Données projet'!$B$15,Paramètres!$A$1:$J$25,3,0)*VLOOKUP('Données projet'!$B$15,Paramètres!$A$1:$J$25,5,0)</f>
        <v>#N/A</v>
      </c>
      <c r="CT55" s="46" t="e">
        <f t="shared" si="18"/>
        <v>#N/A</v>
      </c>
      <c r="CU55" s="52" t="e">
        <f t="shared" si="10"/>
        <v>#N/A</v>
      </c>
      <c r="CV55" s="149" t="e">
        <f ca="1">AVERAGE(OFFSET($CU$3,'Données projet'!$C$7,0,30,1))</f>
        <v>#N/A</v>
      </c>
      <c r="CW55" s="48">
        <f>IF(ISNA(VLOOKUP(CN55,'Données projet'!$A$173:$I$193,3,0)),0,VLOOKUP(CN55,'Données projet'!$A$173:$I$193,3,0))</f>
        <v>0</v>
      </c>
      <c r="CX55" s="48">
        <f>IF(ISNA(VLOOKUP(CN55,'Données projet'!$A$173:$I$193,4,0)),0,VLOOKUP(CN55,'Données projet'!$A$173:$I$193,4,0))</f>
        <v>0</v>
      </c>
      <c r="CY55" s="49">
        <f>IF(ISNA(VLOOKUP(CN55,'Données projet'!$A$173:$I$193,5,0)),0%,VLOOKUP(CN55,'Données projet'!$A$173:$I$193,5,0)*VLOOKUP('Données projet'!$B$15,Paramètres!$A$1:$J$25,7,0))</f>
        <v>0</v>
      </c>
      <c r="CZ55" s="49">
        <f>IF(ISNA(VLOOKUP(CN55,'Données projet'!$A$173:$I$193,6,0)),0%,VLOOKUP(CN55,'Données projet'!$A$173:$I$193,6,0)*VLOOKUP('Données projet'!$B$15,Paramètres!$A$1:$J$25,7,0))</f>
        <v>0</v>
      </c>
      <c r="DA55" s="49">
        <f>IF(ISNA(VLOOKUP(CN55,'Données projet'!$A$173:$I$193,7,0)),0%,VLOOKUP(CN55,'Données projet'!$A$173:$I$193,7,0))</f>
        <v>0</v>
      </c>
      <c r="DB55" s="53" t="e">
        <f>EXP(-LN(2)/35)*DB54+(1-EXP(-LN(2)/35))/(LN(2)/35)*CX55*CY55*VLOOKUP('Données projet'!$B$15,Paramètres!$A$1:$J$25,3,0)*0.475*44/12</f>
        <v>#N/A</v>
      </c>
      <c r="DC55" s="53" t="e">
        <f>EXP(-LN(2)/5)*DC54+(1-EXP(-LN(2)/5))/(LN(2)/5)*Calculateur!CX55*Calculateur!CZ55*VLOOKUP('Données projet'!$B$15,Paramètres!$A$1:$J$25,3,0)*0.475*44/12</f>
        <v>#N/A</v>
      </c>
      <c r="DD55" s="53" t="e">
        <f>EXP(-LN(2)/2)*DD54+(1-EXP(-LN(2)/2))/(LN(2)/2)*CX55*DA55*VLOOKUP('Données projet'!$B$15,Paramètres!$A$1:$J$25,3,0)*0.475*44/12</f>
        <v>#N/A</v>
      </c>
      <c r="DE55" s="54" t="e">
        <f t="shared" si="11"/>
        <v>#N/A</v>
      </c>
    </row>
    <row r="56" spans="1:109" s="40" customFormat="1" x14ac:dyDescent="0.25">
      <c r="A56" s="208">
        <f t="shared" si="12"/>
        <v>53</v>
      </c>
      <c r="B56" s="200">
        <f>IF(B55+1&lt;='Données projet'!$E$11,B55+1,1)</f>
        <v>3</v>
      </c>
      <c r="C56" s="182" t="e">
        <f>VLOOKUP(B56,'Données projet'!$A$36:$I$56,2,0)</f>
        <v>#N/A</v>
      </c>
      <c r="D56" s="182" t="e">
        <f>VLOOKUP(B56,'Données projet'!$A$36:$I$56,9,0)</f>
        <v>#N/A</v>
      </c>
      <c r="E56" s="182">
        <f t="array" ref="E56">INDEX(D:D,MIN(IF(ISNUMBER(D56:D252),ROW(D56:D252),"")))</f>
        <v>14.47</v>
      </c>
      <c r="F56" s="186">
        <f>IF(B56&lt;'Données projet'!$A$37,$C$205^B56,IF(B56='Données projet'!$A$37,'Données projet'!$B$37,F55+E56-L55))</f>
        <v>7.2364994008462151</v>
      </c>
      <c r="G56" s="186">
        <f>F56*VLOOKUP('Données projet'!$B$11,Paramètres!$A$1:$J$25,3,0)*VLOOKUP('Données projet'!$B$11,Paramètres!$A$1:$J$25,5,0)</f>
        <v>5.3058013607004444</v>
      </c>
      <c r="H56" s="186">
        <f t="shared" si="13"/>
        <v>2.0134555056156427</v>
      </c>
      <c r="I56" s="187">
        <f t="shared" si="19"/>
        <v>12.74770570883385</v>
      </c>
      <c r="J56" s="188">
        <f ca="1">AVERAGE(OFFSET($I$3,'Données projet'!$C$7,0,30,1))</f>
        <v>281.50422421872497</v>
      </c>
      <c r="K56" s="193">
        <f>IF(ISNA(VLOOKUP(B56,'Données projet'!$A$36:$I$56,3,0)),0,VLOOKUP(B56,'Données projet'!$A$36:$I$56,3,0))</f>
        <v>0</v>
      </c>
      <c r="L56" s="193">
        <f>IF(ISNA(VLOOKUP(B56,'Données projet'!$A$36:$I$56,4,0)),0,VLOOKUP(B56,'Données projet'!$A$36:$I$56,4,0))</f>
        <v>0</v>
      </c>
      <c r="M56" s="194">
        <f>IF(ISNA(VLOOKUP(B56,'Données projet'!$A$36:$I$56,5,0)),0%,VLOOKUP(B56,'Données projet'!$A$36:$I$56,5,0)*VLOOKUP('Données projet'!$B$11,Paramètres!$A$1:$J$25,7,0))</f>
        <v>0</v>
      </c>
      <c r="N56" s="194">
        <f>IF(ISNA(VLOOKUP(B56,'Données projet'!$A$36:$I$56,6,0)),0%,VLOOKUP(B56,'Données projet'!$A$36:$I$56,6,0)*VLOOKUP('Données projet'!$B$11,Paramètres!$A$1:$J$25,7,0))</f>
        <v>0</v>
      </c>
      <c r="O56" s="194">
        <f>IF(ISNA(VLOOKUP(B56,'Données projet'!$A$36:$I$56,7,0)),0%,VLOOKUP(B56,'Données projet'!$A$36:$I$56,7,0))</f>
        <v>0</v>
      </c>
      <c r="P56" s="196">
        <f>EXP(-LN(2)/35)*P55+(1-EXP(-LN(2)/35))/(LN(2)/35)*L56*M56*VLOOKUP('Données projet'!$B$11,Paramètres!$A$1:$J$25,3,0)*0.475*44/12</f>
        <v>0</v>
      </c>
      <c r="Q56" s="196">
        <f>EXP(-LN(2)/5)*Q55+(1-EXP(-LN(2)/5))/(LN(2)/5)*Calculateur!L56*Calculateur!N56*VLOOKUP('Données projet'!$B$11,Paramètres!$A$1:$J$25,3,0)*0.475*44/12</f>
        <v>0</v>
      </c>
      <c r="R56" s="196">
        <f>EXP(-LN(2)/2)*R55+(1-EXP(-LN(2)/2))/(LN(2)/2)*L56*O56*VLOOKUP('Données projet'!$B$11,Paramètres!$A$1:$J$25,3,0)*0.475*44/12</f>
        <v>0</v>
      </c>
      <c r="S56" s="197">
        <f t="shared" si="1"/>
        <v>0</v>
      </c>
      <c r="T56" s="50">
        <f>IF(T55+1&lt;='Données projet'!$E$12,T55+1,1)</f>
        <v>3</v>
      </c>
      <c r="U56" s="45" t="e">
        <f>VLOOKUP(T56,'Données projet'!$A$62:$I$82,2,0)</f>
        <v>#N/A</v>
      </c>
      <c r="V56" s="45" t="e">
        <f>VLOOKUP(T56,'Données projet'!$A$62:$I$82,9,0)</f>
        <v>#N/A</v>
      </c>
      <c r="W56" s="45">
        <f t="array" ref="W56">INDEX(V:V,MIN(IF(ISNUMBER(V56:V252),ROW(V56:V252),"")))</f>
        <v>14.39625</v>
      </c>
      <c r="X56" s="46">
        <f>IF(T56&lt;'Données projet'!$A$63,$U$205^T56,IF(T56='Données projet'!$A$63,'Données projet'!$B$63,X55+W56-AD55))</f>
        <v>5.9292841357833019</v>
      </c>
      <c r="Y56" s="46">
        <f>X56*VLOOKUP('Données projet'!$B$11,Paramètres!$A$1:$J$25,3,0)*VLOOKUP('Données projet'!$B$11,Paramètres!$A$1:$J$25,5,0)</f>
        <v>4.3473511283563173</v>
      </c>
      <c r="Z56" s="46">
        <f t="shared" si="14"/>
        <v>1.688446975417679</v>
      </c>
      <c r="AA56" s="52">
        <f t="shared" si="2"/>
        <v>10.512348364073043</v>
      </c>
      <c r="AB56" s="149">
        <f ca="1">AVERAGE(OFFSET($AA$3,'Données projet'!$C$7,0,30,1))</f>
        <v>367.84920904283939</v>
      </c>
      <c r="AC56" s="48">
        <f>IF(ISNA(VLOOKUP(T56,'Données projet'!$A$62:$I$82,3,0)),0,VLOOKUP(T56,'Données projet'!$A$62:$I$82,3,0))</f>
        <v>0</v>
      </c>
      <c r="AD56" s="48">
        <f>IF(ISNA(VLOOKUP(T56,'Données projet'!$A$62:$I$82,4,0)),0,VLOOKUP(T56,'Données projet'!$A$62:$I$82,4,0))</f>
        <v>0</v>
      </c>
      <c r="AE56" s="49">
        <f>IF(ISNA(VLOOKUP(T56,'Données projet'!$A$62:$I$82,5,0)),0%,VLOOKUP(T56,'Données projet'!$A$62:$I$82,5,0)*VLOOKUP('Données projet'!$B$11,Paramètres!$A$1:$J$25,7,0))</f>
        <v>0</v>
      </c>
      <c r="AF56" s="49">
        <f>IF(ISNA(VLOOKUP(T56,'Données projet'!$A$62:$I$82,6,0)),0%,VLOOKUP(T56,'Données projet'!$A$62:$I$82,6,0)*VLOOKUP('Données projet'!$B$11,Paramètres!$A$1:$J$25,7,0))</f>
        <v>0</v>
      </c>
      <c r="AG56" s="49">
        <f>IF(ISNA(VLOOKUP(T56,'Données projet'!$A$62:$I$82,7,0)),0%,VLOOKUP(T56,'Données projet'!$A$62:$I$82,7,0))</f>
        <v>0</v>
      </c>
      <c r="AH56" s="53">
        <f>EXP(-LN(2)/35)*AH55+(1-EXP(-LN(2)/35))/(LN(2)/35)*AD56*AE56*VLOOKUP('Données projet'!$B$11,Paramètres!$A$1:$J$25,3,0)*0.475*44/12</f>
        <v>0</v>
      </c>
      <c r="AI56" s="53">
        <f>EXP(-LN(2)/5)*AI55+(1-EXP(-LN(2)/5))/(LN(2)/5)*Calculateur!AD56*Calculateur!AF56*VLOOKUP('Données projet'!$B$11,Paramètres!$A$1:$J$25,3,0)*0.475*44/12</f>
        <v>0</v>
      </c>
      <c r="AJ56" s="53">
        <f>EXP(-LN(2)/2)*AJ55+(1-EXP(-LN(2)/2))/(LN(2)/2)*AD56*AG56*VLOOKUP('Données projet'!$B$11,Paramètres!$A$1:$J$25,3,0)*0.475*44/12</f>
        <v>0</v>
      </c>
      <c r="AK56" s="53">
        <f t="shared" si="3"/>
        <v>0</v>
      </c>
      <c r="AL56" s="203">
        <f>IF(AL55+1&lt;='Données projet'!$E$13,AL55+1,1)</f>
        <v>1</v>
      </c>
      <c r="AM56" s="182" t="e">
        <f>VLOOKUP(B56,'Données projet'!$A$88:$I$108,2,0)</f>
        <v>#N/A</v>
      </c>
      <c r="AN56" s="182" t="e">
        <f>VLOOKUP(B56,'Données projet'!$A$88:$I$108,9,0)</f>
        <v>#N/A</v>
      </c>
      <c r="AO56" s="182">
        <f t="array" ref="AO56">INDEX(AN:AN,MIN(IF(ISNUMBER(AN56:AN252),ROW(AN56:AN252),"")))</f>
        <v>0</v>
      </c>
      <c r="AP56" s="182">
        <f>IF(B56&lt;'Données projet'!$A$89,$AM$205^B56,IF(B56='Données projet'!$A$89,'Données projet'!$B$89,AP55+AO56-AV55))</f>
        <v>0</v>
      </c>
      <c r="AQ56" s="186" t="e">
        <f>AP56*VLOOKUP('Données projet'!$B$13,Paramètres!$A$1:$J$25,3,0)*VLOOKUP('Données projet'!$B$13,Paramètres!$A$1:$J$25,5,0)</f>
        <v>#N/A</v>
      </c>
      <c r="AR56" s="186" t="e">
        <f t="shared" si="15"/>
        <v>#N/A</v>
      </c>
      <c r="AS56" s="187" t="e">
        <f t="shared" si="4"/>
        <v>#N/A</v>
      </c>
      <c r="AT56" s="185" t="e">
        <f ca="1">AVERAGE(OFFSET($AS$3,'Données projet'!$C$7,0,30,1))</f>
        <v>#N/A</v>
      </c>
      <c r="AU56" s="193">
        <f>IF(ISNA(VLOOKUP(B56,'Données projet'!$A$88:$I$108,3,0)),0,VLOOKUP(B56,'Données projet'!$A$88:$I$108,3,0))</f>
        <v>0</v>
      </c>
      <c r="AV56" s="193">
        <f>IF(ISNA(VLOOKUP(B56,'Données projet'!$A$88:$I$108,4,0)),0,VLOOKUP(B56,'Données projet'!$A$88:$I$108,4,0))</f>
        <v>0</v>
      </c>
      <c r="AW56" s="194">
        <f>IF(ISNA(VLOOKUP(B56,'Données projet'!$A$88:$I$108,5,0)),0%,VLOOKUP(B56,'Données projet'!$A$88:$I$108,5,0)*VLOOKUP('Données projet'!$B$13,Paramètres!$A$1:$J$25,7,0))</f>
        <v>0</v>
      </c>
      <c r="AX56" s="194">
        <f>IF(ISNA(VLOOKUP(B56,'Données projet'!$A$88:$I$108,6,0)),0%,VLOOKUP(B56,'Données projet'!$A$88:$I$108,6,0)*VLOOKUP('Données projet'!$B$13,Paramètres!$A$1:$J$25,7,0))</f>
        <v>0</v>
      </c>
      <c r="AY56" s="194">
        <f>IF(ISNA(VLOOKUP(B56,'Données projet'!$A$88:$I$108,7,0)),0%,VLOOKUP(B56,'Données projet'!$A$88:$I$108,7,0))</f>
        <v>0</v>
      </c>
      <c r="AZ56" s="196">
        <f>EXP(-LN(2)/35)*AZ55+(1-EXP(-LN(2)/35))/(LN(2)/35)*AV56*AW56*VLOOKUP('Données projet'!$B$11,Paramètres!$A$1:$J$25,3,0)*0.475*44/12</f>
        <v>0</v>
      </c>
      <c r="BA56" s="196">
        <f>EXP(-LN(2)/5)*BA55+(1-EXP(-LN(2)/5))/(LN(2)/5)*Calculateur!AV56*Calculateur!AX56*VLOOKUP('Données projet'!$B$11,Paramètres!$A$1:$J$25,3,0)*0.475*44/12</f>
        <v>0</v>
      </c>
      <c r="BB56" s="196">
        <f>EXP(-LN(2)/2)*BB55+(1-EXP(-LN(2)/2))/(LN(2)/2)*AV56*AY56*VLOOKUP('Données projet'!$B$11,Paramètres!$A$1:$J$25,3,0)*0.475*44/12</f>
        <v>0</v>
      </c>
      <c r="BC56" s="197">
        <f t="shared" si="5"/>
        <v>0</v>
      </c>
      <c r="BD56" s="50">
        <f>IF(BD55+1&lt;='Données projet'!$E$16,BD55+1,1)</f>
        <v>1</v>
      </c>
      <c r="BE56" s="45" t="e">
        <f>VLOOKUP(BD56,'Données projet'!$A$114:$I$134,2,0)</f>
        <v>#N/A</v>
      </c>
      <c r="BF56" s="45" t="e">
        <f>VLOOKUP(BD56,'Données projet'!$A$114:$I$134,9,0)</f>
        <v>#N/A</v>
      </c>
      <c r="BG56" s="45">
        <f t="array" ref="BG56">INDEX(BF:BF,MIN(IF(ISNUMBER(BF56:BF252),ROW(BF56:BF252),"")))</f>
        <v>0</v>
      </c>
      <c r="BH56" s="45">
        <f>IF(BD56&lt;'Données projet'!$A$115,$BE$205^BD56,IF(BD56='Données projet'!$A$115,'Données projet'!$B$115,BH55+BG56-BN55))</f>
        <v>0</v>
      </c>
      <c r="BI56" s="50" t="e">
        <f>BH56*VLOOKUP('Données projet'!$B$13,Paramètres!$A$1:$J$25,3,0)*VLOOKUP('Données projet'!$B$13,Paramètres!$A$1:$J$25,5,0)</f>
        <v>#N/A</v>
      </c>
      <c r="BJ56" s="46" t="e">
        <f t="shared" si="16"/>
        <v>#N/A</v>
      </c>
      <c r="BK56" s="52" t="e">
        <f t="shared" si="6"/>
        <v>#N/A</v>
      </c>
      <c r="BL56" s="149" t="e">
        <f ca="1">AVERAGE(OFFSET($BK$3,'Données projet'!$C$7,0,30,1))</f>
        <v>#N/A</v>
      </c>
      <c r="BM56" s="48">
        <f>IF(ISNA(VLOOKUP(BD56,'Données projet'!$A$114:$I$134,3,0)),0,VLOOKUP(BD56,'Données projet'!$A$114:$I$134,3,0))</f>
        <v>0</v>
      </c>
      <c r="BN56" s="48">
        <f>IF(ISNA(VLOOKUP(BD56,'Données projet'!$A$114:$I$134,4,0)),0,VLOOKUP(BD56,'Données projet'!$A$114:$I$134,4,0))</f>
        <v>0</v>
      </c>
      <c r="BO56" s="49">
        <f>IF(ISNA(VLOOKUP(BD56,'Données projet'!$A$114:$I$134,5,0)),0%,VLOOKUP(BD56,'Données projet'!$A$114:$I$134,5,0)*VLOOKUP('Données projet'!$B$13,Paramètres!$A$1:$J$25,7,0))</f>
        <v>0</v>
      </c>
      <c r="BP56" s="49">
        <f>IF(ISNA(VLOOKUP(BD56,'Données projet'!$A$114:$I$134,6,0)),0%,VLOOKUP(BD56,'Données projet'!$A$114:$I$134,6,0)*VLOOKUP('Données projet'!$B$13,Paramètres!$A$1:$J$25,7,0))</f>
        <v>0</v>
      </c>
      <c r="BQ56" s="49">
        <f>IF(ISNA(VLOOKUP(BD56,'Données projet'!$A$114:$I$134,7,0)),0%,VLOOKUP(BD56,'Données projet'!$A$114:$I$134,7,0))</f>
        <v>0</v>
      </c>
      <c r="BR56" s="53" t="e">
        <f>EXP(-LN(2)/35)*BR55+(1-EXP(-LN(2)/35))/(LN(2)/35)*BN56*BO56*VLOOKUP('Données projet'!$B$13,Paramètres!$A$1:$J$25,3,0)*0.475*44/12</f>
        <v>#N/A</v>
      </c>
      <c r="BS56" s="53" t="e">
        <f>EXP(-LN(2)/5)*BS55+(1-EXP(-LN(2)/5))/(LN(2)/5)*Calculateur!BN56*Calculateur!BP56*VLOOKUP('Données projet'!$B$13,Paramètres!$A$1:$J$25,3,0)*0.475*44/12</f>
        <v>#N/A</v>
      </c>
      <c r="BT56" s="53" t="e">
        <f>EXP(-LN(2)/2)*BT55+(1-EXP(-LN(2)/2))/(LN(2)/2)*BN56*BQ56*VLOOKUP('Données projet'!$B$13,Paramètres!$A$1:$J$25,3,0)*0.475*44/12</f>
        <v>#N/A</v>
      </c>
      <c r="BU56" s="54" t="e">
        <f t="shared" si="7"/>
        <v>#N/A</v>
      </c>
      <c r="BV56" s="203">
        <f>IF(BV55+1&lt;='Données projet'!$E$15,BV55+1,1)</f>
        <v>1</v>
      </c>
      <c r="BW56" s="182" t="e">
        <f>VLOOKUP(B56,'Données projet'!$A$140:$I$167,2,0)</f>
        <v>#N/A</v>
      </c>
      <c r="BX56" s="182" t="e">
        <f>VLOOKUP(B56,'Données projet'!$A$140:$I$167,9,0)</f>
        <v>#N/A</v>
      </c>
      <c r="BY56" s="182">
        <f t="array" ref="BY56">INDEX(BX:BX,MIN(IF(ISNUMBER(BX56:BX252),ROW(BX56:BX252),"")))</f>
        <v>0</v>
      </c>
      <c r="BZ56" s="182">
        <f>IF(B56&lt;'Données projet'!$A$141,$BW$205^B56,IF(B56='Données projet'!$A$141,'Données projet'!$B$141,BZ55+BY56-CF55))</f>
        <v>0</v>
      </c>
      <c r="CA56" s="183" t="e">
        <f>BZ56*VLOOKUP('Données projet'!$B$15,Paramètres!$A$1:$J$25,3,0)*VLOOKUP('Données projet'!$B$15,Paramètres!$A$1:$J$25,5,0)</f>
        <v>#N/A</v>
      </c>
      <c r="CB56" s="186" t="e">
        <f t="shared" si="17"/>
        <v>#N/A</v>
      </c>
      <c r="CC56" s="187" t="e">
        <f t="shared" si="8"/>
        <v>#N/A</v>
      </c>
      <c r="CD56" s="185" t="e">
        <f ca="1">AVERAGE(OFFSET($CC$3,'Données projet'!$C$7,0,30,1))</f>
        <v>#N/A</v>
      </c>
      <c r="CE56" s="193">
        <f>IF(ISNA(VLOOKUP(B56,'Données projet'!$A$140:$I$167,3,0)),0,VLOOKUP(B56,'Données projet'!$A$140:$I$167,3,0))</f>
        <v>0</v>
      </c>
      <c r="CF56" s="193">
        <f>IF(ISNA(VLOOKUP(B56,'Données projet'!$A$140:$I$167,4,0)),0,VLOOKUP(B56,'Données projet'!$A$140:$I$167,4,0))</f>
        <v>0</v>
      </c>
      <c r="CG56" s="194">
        <f>IF(ISNA(VLOOKUP(B56,'Données projet'!$A$140:$I$167,5,0)),0%,VLOOKUP(B56,'Données projet'!$A$140:$I$167,5,0)*VLOOKUP('Données projet'!$B$15,Paramètres!$A$1:$J$25,7,0))</f>
        <v>0</v>
      </c>
      <c r="CH56" s="194">
        <f>IF(ISNA(VLOOKUP(B56,'Données projet'!$A$140:$I$167,6,0)),0%,VLOOKUP(B56,'Données projet'!$A$140:$I$167,6,0)*VLOOKUP('Données projet'!$B$15,Paramètres!$A$1:$J$25,7,0))</f>
        <v>0</v>
      </c>
      <c r="CI56" s="194">
        <f>IF(ISNA(VLOOKUP(B56,'Données projet'!$A$140:$I$167,7,0)),0%,VLOOKUP(B56,'Données projet'!$A$140:$I$167,7,0))</f>
        <v>0</v>
      </c>
      <c r="CJ56" s="196">
        <f>EXP(-LN(2)/35)*CJ55+(1-EXP(-LN(2)/35))/(LN(2)/35)*CF56*CG56*VLOOKUP('Données projet'!$B$11,Paramètres!$A$1:$J$25,3,0)*0.475*44/12</f>
        <v>0</v>
      </c>
      <c r="CK56" s="196">
        <f>EXP(-LN(2)/5)*CK55+(1-EXP(-LN(2)/5))/(LN(2)/5)*Calculateur!CF56*Calculateur!CH56*VLOOKUP('Données projet'!$B$11,Paramètres!$A$1:$J$25,3,0)*0.475*44/12</f>
        <v>0</v>
      </c>
      <c r="CL56" s="196">
        <f>EXP(-LN(2)/2)*CL55+(1-EXP(-LN(2)/2))/(LN(2)/2)*CF56*CI56*VLOOKUP('Données projet'!$B$11,Paramètres!$A$1:$J$25,3,0)*0.475*44/12</f>
        <v>0</v>
      </c>
      <c r="CM56" s="197">
        <f t="shared" si="9"/>
        <v>0</v>
      </c>
      <c r="CN56" s="50">
        <f>IF(CN55+1&lt;='Données projet'!$E$16,CN55+1,1)</f>
        <v>1</v>
      </c>
      <c r="CO56" s="45" t="e">
        <f>VLOOKUP(CN56,'Données projet'!$A$173:$I$193,2,0)</f>
        <v>#N/A</v>
      </c>
      <c r="CP56" s="45" t="e">
        <f>VLOOKUP(CN56,'Données projet'!$A$173:$I$193,9,0)</f>
        <v>#N/A</v>
      </c>
      <c r="CQ56" s="45">
        <f t="array" ref="CQ56">INDEX(CP:CP,MIN(IF(ISNUMBER(CP56:CP252),ROW(CP56:CP252),"")))</f>
        <v>0</v>
      </c>
      <c r="CR56" s="45">
        <f>IF(CN56&lt;'Données projet'!$A$174,$CO$205^B56,IF(CN56='Données projet'!$A$174,'Données projet'!$B$174,CR55+CQ56-CX55))</f>
        <v>0</v>
      </c>
      <c r="CS56" s="50" t="e">
        <f>CR56*VLOOKUP('Données projet'!$B$15,Paramètres!$A$1:$J$25,3,0)*VLOOKUP('Données projet'!$B$15,Paramètres!$A$1:$J$25,5,0)</f>
        <v>#N/A</v>
      </c>
      <c r="CT56" s="46" t="e">
        <f t="shared" si="18"/>
        <v>#N/A</v>
      </c>
      <c r="CU56" s="52" t="e">
        <f t="shared" si="10"/>
        <v>#N/A</v>
      </c>
      <c r="CV56" s="149" t="e">
        <f ca="1">AVERAGE(OFFSET($CU$3,'Données projet'!$C$7,0,30,1))</f>
        <v>#N/A</v>
      </c>
      <c r="CW56" s="48">
        <f>IF(ISNA(VLOOKUP(CN56,'Données projet'!$A$173:$I$193,3,0)),0,VLOOKUP(CN56,'Données projet'!$A$173:$I$193,3,0))</f>
        <v>0</v>
      </c>
      <c r="CX56" s="48">
        <f>IF(ISNA(VLOOKUP(CN56,'Données projet'!$A$173:$I$193,4,0)),0,VLOOKUP(CN56,'Données projet'!$A$173:$I$193,4,0))</f>
        <v>0</v>
      </c>
      <c r="CY56" s="49">
        <f>IF(ISNA(VLOOKUP(CN56,'Données projet'!$A$173:$I$193,5,0)),0%,VLOOKUP(CN56,'Données projet'!$A$173:$I$193,5,0)*VLOOKUP('Données projet'!$B$15,Paramètres!$A$1:$J$25,7,0))</f>
        <v>0</v>
      </c>
      <c r="CZ56" s="49">
        <f>IF(ISNA(VLOOKUP(CN56,'Données projet'!$A$173:$I$193,6,0)),0%,VLOOKUP(CN56,'Données projet'!$A$173:$I$193,6,0)*VLOOKUP('Données projet'!$B$15,Paramètres!$A$1:$J$25,7,0))</f>
        <v>0</v>
      </c>
      <c r="DA56" s="49">
        <f>IF(ISNA(VLOOKUP(CN56,'Données projet'!$A$173:$I$193,7,0)),0%,VLOOKUP(CN56,'Données projet'!$A$173:$I$193,7,0))</f>
        <v>0</v>
      </c>
      <c r="DB56" s="53" t="e">
        <f>EXP(-LN(2)/35)*DB55+(1-EXP(-LN(2)/35))/(LN(2)/35)*CX56*CY56*VLOOKUP('Données projet'!$B$15,Paramètres!$A$1:$J$25,3,0)*0.475*44/12</f>
        <v>#N/A</v>
      </c>
      <c r="DC56" s="53" t="e">
        <f>EXP(-LN(2)/5)*DC55+(1-EXP(-LN(2)/5))/(LN(2)/5)*Calculateur!CX56*Calculateur!CZ56*VLOOKUP('Données projet'!$B$15,Paramètres!$A$1:$J$25,3,0)*0.475*44/12</f>
        <v>#N/A</v>
      </c>
      <c r="DD56" s="53" t="e">
        <f>EXP(-LN(2)/2)*DD55+(1-EXP(-LN(2)/2))/(LN(2)/2)*CX56*DA56*VLOOKUP('Données projet'!$B$15,Paramètres!$A$1:$J$25,3,0)*0.475*44/12</f>
        <v>#N/A</v>
      </c>
      <c r="DE56" s="54" t="e">
        <f t="shared" si="11"/>
        <v>#N/A</v>
      </c>
    </row>
    <row r="57" spans="1:109" s="40" customFormat="1" x14ac:dyDescent="0.25">
      <c r="A57" s="208">
        <f t="shared" si="12"/>
        <v>54</v>
      </c>
      <c r="B57" s="200">
        <f>IF(B56+1&lt;='Données projet'!$E$11,B56+1,1)</f>
        <v>4</v>
      </c>
      <c r="C57" s="182" t="e">
        <f>VLOOKUP(B57,'Données projet'!$A$36:$I$56,2,0)</f>
        <v>#N/A</v>
      </c>
      <c r="D57" s="182" t="e">
        <f>VLOOKUP(B57,'Données projet'!$A$36:$I$56,9,0)</f>
        <v>#N/A</v>
      </c>
      <c r="E57" s="182">
        <f t="array" ref="E57">INDEX(D:D,MIN(IF(ISNUMBER(D57:D253),ROW(D57:D253),"")))</f>
        <v>14.47</v>
      </c>
      <c r="F57" s="186">
        <f>IF(B57&lt;'Données projet'!$A$37,$C$205^B57,IF(B57='Données projet'!$A$37,'Données projet'!$B$37,F56+E57-L56))</f>
        <v>13.997099203539692</v>
      </c>
      <c r="G57" s="186">
        <f>F57*VLOOKUP('Données projet'!$B$11,Paramètres!$A$1:$J$25,3,0)*VLOOKUP('Données projet'!$B$11,Paramètres!$A$1:$J$25,5,0)</f>
        <v>10.262673136035302</v>
      </c>
      <c r="H57" s="186">
        <f t="shared" si="13"/>
        <v>3.6066320689084663</v>
      </c>
      <c r="I57" s="187">
        <f t="shared" si="19"/>
        <v>24.155706565277061</v>
      </c>
      <c r="J57" s="188">
        <f ca="1">AVERAGE(OFFSET($I$3,'Données projet'!$C$7,0,30,1))</f>
        <v>281.50422421872497</v>
      </c>
      <c r="K57" s="193">
        <f>IF(ISNA(VLOOKUP(B57,'Données projet'!$A$36:$I$56,3,0)),0,VLOOKUP(B57,'Données projet'!$A$36:$I$56,3,0))</f>
        <v>0</v>
      </c>
      <c r="L57" s="193">
        <f>IF(ISNA(VLOOKUP(B57,'Données projet'!$A$36:$I$56,4,0)),0,VLOOKUP(B57,'Données projet'!$A$36:$I$56,4,0))</f>
        <v>0</v>
      </c>
      <c r="M57" s="194">
        <f>IF(ISNA(VLOOKUP(B57,'Données projet'!$A$36:$I$56,5,0)),0%,VLOOKUP(B57,'Données projet'!$A$36:$I$56,5,0)*VLOOKUP('Données projet'!$B$11,Paramètres!$A$1:$J$25,7,0))</f>
        <v>0</v>
      </c>
      <c r="N57" s="194">
        <f>IF(ISNA(VLOOKUP(B57,'Données projet'!$A$36:$I$56,6,0)),0%,VLOOKUP(B57,'Données projet'!$A$36:$I$56,6,0)*VLOOKUP('Données projet'!$B$11,Paramètres!$A$1:$J$25,7,0))</f>
        <v>0</v>
      </c>
      <c r="O57" s="194">
        <f>IF(ISNA(VLOOKUP(B57,'Données projet'!$A$36:$I$56,7,0)),0%,VLOOKUP(B57,'Données projet'!$A$36:$I$56,7,0))</f>
        <v>0</v>
      </c>
      <c r="P57" s="196">
        <f>EXP(-LN(2)/35)*P56+(1-EXP(-LN(2)/35))/(LN(2)/35)*L57*M57*VLOOKUP('Données projet'!$B$11,Paramètres!$A$1:$J$25,3,0)*0.475*44/12</f>
        <v>0</v>
      </c>
      <c r="Q57" s="196">
        <f>EXP(-LN(2)/5)*Q56+(1-EXP(-LN(2)/5))/(LN(2)/5)*Calculateur!L57*Calculateur!N57*VLOOKUP('Données projet'!$B$11,Paramètres!$A$1:$J$25,3,0)*0.475*44/12</f>
        <v>0</v>
      </c>
      <c r="R57" s="196">
        <f>EXP(-LN(2)/2)*R56+(1-EXP(-LN(2)/2))/(LN(2)/2)*L57*O57*VLOOKUP('Données projet'!$B$11,Paramètres!$A$1:$J$25,3,0)*0.475*44/12</f>
        <v>0</v>
      </c>
      <c r="S57" s="197">
        <f t="shared" si="1"/>
        <v>0</v>
      </c>
      <c r="T57" s="50">
        <f>IF(T56+1&lt;='Données projet'!$E$12,T56+1,1)</f>
        <v>4</v>
      </c>
      <c r="U57" s="45" t="e">
        <f>VLOOKUP(T57,'Données projet'!$A$62:$I$82,2,0)</f>
        <v>#N/A</v>
      </c>
      <c r="V57" s="45" t="e">
        <f>VLOOKUP(T57,'Données projet'!$A$62:$I$82,9,0)</f>
        <v>#N/A</v>
      </c>
      <c r="W57" s="45">
        <f t="array" ref="W57">INDEX(V:V,MIN(IF(ISNUMBER(V57:V253),ROW(V57:V253),"")))</f>
        <v>14.39625</v>
      </c>
      <c r="X57" s="46">
        <f>IF(T57&lt;'Données projet'!$A$63,$U$205^T57,IF(T57='Données projet'!$A$63,'Données projet'!$B$63,X56+W57-AD56))</f>
        <v>10.731728658515367</v>
      </c>
      <c r="Y57" s="46">
        <f>X57*VLOOKUP('Données projet'!$B$11,Paramètres!$A$1:$J$25,3,0)*VLOOKUP('Données projet'!$B$11,Paramètres!$A$1:$J$25,5,0)</f>
        <v>7.8685034524234672</v>
      </c>
      <c r="Z57" s="46">
        <f t="shared" si="14"/>
        <v>2.8520843102502358</v>
      </c>
      <c r="AA57" s="52">
        <f t="shared" si="2"/>
        <v>18.671690353323363</v>
      </c>
      <c r="AB57" s="149">
        <f ca="1">AVERAGE(OFFSET($AA$3,'Données projet'!$C$7,0,30,1))</f>
        <v>367.84920904283939</v>
      </c>
      <c r="AC57" s="48">
        <f>IF(ISNA(VLOOKUP(T57,'Données projet'!$A$62:$I$82,3,0)),0,VLOOKUP(T57,'Données projet'!$A$62:$I$82,3,0))</f>
        <v>0</v>
      </c>
      <c r="AD57" s="48">
        <f>IF(ISNA(VLOOKUP(T57,'Données projet'!$A$62:$I$82,4,0)),0,VLOOKUP(T57,'Données projet'!$A$62:$I$82,4,0))</f>
        <v>0</v>
      </c>
      <c r="AE57" s="49">
        <f>IF(ISNA(VLOOKUP(T57,'Données projet'!$A$62:$I$82,5,0)),0%,VLOOKUP(T57,'Données projet'!$A$62:$I$82,5,0)*VLOOKUP('Données projet'!$B$11,Paramètres!$A$1:$J$25,7,0))</f>
        <v>0</v>
      </c>
      <c r="AF57" s="49">
        <f>IF(ISNA(VLOOKUP(T57,'Données projet'!$A$62:$I$82,6,0)),0%,VLOOKUP(T57,'Données projet'!$A$62:$I$82,6,0)*VLOOKUP('Données projet'!$B$11,Paramètres!$A$1:$J$25,7,0))</f>
        <v>0</v>
      </c>
      <c r="AG57" s="49">
        <f>IF(ISNA(VLOOKUP(T57,'Données projet'!$A$62:$I$82,7,0)),0%,VLOOKUP(T57,'Données projet'!$A$62:$I$82,7,0))</f>
        <v>0</v>
      </c>
      <c r="AH57" s="53">
        <f>EXP(-LN(2)/35)*AH56+(1-EXP(-LN(2)/35))/(LN(2)/35)*AD57*AE57*VLOOKUP('Données projet'!$B$11,Paramètres!$A$1:$J$25,3,0)*0.475*44/12</f>
        <v>0</v>
      </c>
      <c r="AI57" s="53">
        <f>EXP(-LN(2)/5)*AI56+(1-EXP(-LN(2)/5))/(LN(2)/5)*Calculateur!AD57*Calculateur!AF57*VLOOKUP('Données projet'!$B$11,Paramètres!$A$1:$J$25,3,0)*0.475*44/12</f>
        <v>0</v>
      </c>
      <c r="AJ57" s="53">
        <f>EXP(-LN(2)/2)*AJ56+(1-EXP(-LN(2)/2))/(LN(2)/2)*AD57*AG57*VLOOKUP('Données projet'!$B$11,Paramètres!$A$1:$J$25,3,0)*0.475*44/12</f>
        <v>0</v>
      </c>
      <c r="AK57" s="53">
        <f t="shared" si="3"/>
        <v>0</v>
      </c>
      <c r="AL57" s="203">
        <f>IF(AL56+1&lt;='Données projet'!$E$13,AL56+1,1)</f>
        <v>1</v>
      </c>
      <c r="AM57" s="182" t="e">
        <f>VLOOKUP(B57,'Données projet'!$A$88:$I$108,2,0)</f>
        <v>#N/A</v>
      </c>
      <c r="AN57" s="182" t="e">
        <f>VLOOKUP(B57,'Données projet'!$A$88:$I$108,9,0)</f>
        <v>#N/A</v>
      </c>
      <c r="AO57" s="182">
        <f t="array" ref="AO57">INDEX(AN:AN,MIN(IF(ISNUMBER(AN57:AN253),ROW(AN57:AN253),"")))</f>
        <v>0</v>
      </c>
      <c r="AP57" s="182">
        <f>IF(B57&lt;'Données projet'!$A$89,$AM$205^B57,IF(B57='Données projet'!$A$89,'Données projet'!$B$89,AP56+AO57-AV56))</f>
        <v>0</v>
      </c>
      <c r="AQ57" s="186" t="e">
        <f>AP57*VLOOKUP('Données projet'!$B$13,Paramètres!$A$1:$J$25,3,0)*VLOOKUP('Données projet'!$B$13,Paramètres!$A$1:$J$25,5,0)</f>
        <v>#N/A</v>
      </c>
      <c r="AR57" s="186" t="e">
        <f t="shared" si="15"/>
        <v>#N/A</v>
      </c>
      <c r="AS57" s="187" t="e">
        <f t="shared" si="4"/>
        <v>#N/A</v>
      </c>
      <c r="AT57" s="185" t="e">
        <f ca="1">AVERAGE(OFFSET($AS$3,'Données projet'!$C$7,0,30,1))</f>
        <v>#N/A</v>
      </c>
      <c r="AU57" s="193">
        <f>IF(ISNA(VLOOKUP(B57,'Données projet'!$A$88:$I$108,3,0)),0,VLOOKUP(B57,'Données projet'!$A$88:$I$108,3,0))</f>
        <v>0</v>
      </c>
      <c r="AV57" s="193">
        <f>IF(ISNA(VLOOKUP(B57,'Données projet'!$A$88:$I$108,4,0)),0,VLOOKUP(B57,'Données projet'!$A$88:$I$108,4,0))</f>
        <v>0</v>
      </c>
      <c r="AW57" s="194">
        <f>IF(ISNA(VLOOKUP(B57,'Données projet'!$A$88:$I$108,5,0)),0%,VLOOKUP(B57,'Données projet'!$A$88:$I$108,5,0)*VLOOKUP('Données projet'!$B$13,Paramètres!$A$1:$J$25,7,0))</f>
        <v>0</v>
      </c>
      <c r="AX57" s="194">
        <f>IF(ISNA(VLOOKUP(B57,'Données projet'!$A$88:$I$108,6,0)),0%,VLOOKUP(B57,'Données projet'!$A$88:$I$108,6,0)*VLOOKUP('Données projet'!$B$13,Paramètres!$A$1:$J$25,7,0))</f>
        <v>0</v>
      </c>
      <c r="AY57" s="194">
        <f>IF(ISNA(VLOOKUP(B57,'Données projet'!$A$88:$I$108,7,0)),0%,VLOOKUP(B57,'Données projet'!$A$88:$I$108,7,0))</f>
        <v>0</v>
      </c>
      <c r="AZ57" s="196">
        <f>EXP(-LN(2)/35)*AZ56+(1-EXP(-LN(2)/35))/(LN(2)/35)*AV57*AW57*VLOOKUP('Données projet'!$B$11,Paramètres!$A$1:$J$25,3,0)*0.475*44/12</f>
        <v>0</v>
      </c>
      <c r="BA57" s="196">
        <f>EXP(-LN(2)/5)*BA56+(1-EXP(-LN(2)/5))/(LN(2)/5)*Calculateur!AV57*Calculateur!AX57*VLOOKUP('Données projet'!$B$11,Paramètres!$A$1:$J$25,3,0)*0.475*44/12</f>
        <v>0</v>
      </c>
      <c r="BB57" s="196">
        <f>EXP(-LN(2)/2)*BB56+(1-EXP(-LN(2)/2))/(LN(2)/2)*AV57*AY57*VLOOKUP('Données projet'!$B$11,Paramètres!$A$1:$J$25,3,0)*0.475*44/12</f>
        <v>0</v>
      </c>
      <c r="BC57" s="197">
        <f t="shared" si="5"/>
        <v>0</v>
      </c>
      <c r="BD57" s="50">
        <f>IF(BD56+1&lt;='Données projet'!$E$16,BD56+1,1)</f>
        <v>1</v>
      </c>
      <c r="BE57" s="45" t="e">
        <f>VLOOKUP(BD57,'Données projet'!$A$114:$I$134,2,0)</f>
        <v>#N/A</v>
      </c>
      <c r="BF57" s="45" t="e">
        <f>VLOOKUP(BD57,'Données projet'!$A$114:$I$134,9,0)</f>
        <v>#N/A</v>
      </c>
      <c r="BG57" s="45">
        <f t="array" ref="BG57">INDEX(BF:BF,MIN(IF(ISNUMBER(BF57:BF253),ROW(BF57:BF253),"")))</f>
        <v>0</v>
      </c>
      <c r="BH57" s="45">
        <f>IF(BD57&lt;'Données projet'!$A$115,$BE$205^BD57,IF(BD57='Données projet'!$A$115,'Données projet'!$B$115,BH56+BG57-BN56))</f>
        <v>0</v>
      </c>
      <c r="BI57" s="50" t="e">
        <f>BH57*VLOOKUP('Données projet'!$B$13,Paramètres!$A$1:$J$25,3,0)*VLOOKUP('Données projet'!$B$13,Paramètres!$A$1:$J$25,5,0)</f>
        <v>#N/A</v>
      </c>
      <c r="BJ57" s="46" t="e">
        <f t="shared" si="16"/>
        <v>#N/A</v>
      </c>
      <c r="BK57" s="52" t="e">
        <f t="shared" si="6"/>
        <v>#N/A</v>
      </c>
      <c r="BL57" s="149" t="e">
        <f ca="1">AVERAGE(OFFSET($BK$3,'Données projet'!$C$7,0,30,1))</f>
        <v>#N/A</v>
      </c>
      <c r="BM57" s="48">
        <f>IF(ISNA(VLOOKUP(BD57,'Données projet'!$A$114:$I$134,3,0)),0,VLOOKUP(BD57,'Données projet'!$A$114:$I$134,3,0))</f>
        <v>0</v>
      </c>
      <c r="BN57" s="48">
        <f>IF(ISNA(VLOOKUP(BD57,'Données projet'!$A$114:$I$134,4,0)),0,VLOOKUP(BD57,'Données projet'!$A$114:$I$134,4,0))</f>
        <v>0</v>
      </c>
      <c r="BO57" s="49">
        <f>IF(ISNA(VLOOKUP(BD57,'Données projet'!$A$114:$I$134,5,0)),0%,VLOOKUP(BD57,'Données projet'!$A$114:$I$134,5,0)*VLOOKUP('Données projet'!$B$13,Paramètres!$A$1:$J$25,7,0))</f>
        <v>0</v>
      </c>
      <c r="BP57" s="49">
        <f>IF(ISNA(VLOOKUP(BD57,'Données projet'!$A$114:$I$134,6,0)),0%,VLOOKUP(BD57,'Données projet'!$A$114:$I$134,6,0)*VLOOKUP('Données projet'!$B$13,Paramètres!$A$1:$J$25,7,0))</f>
        <v>0</v>
      </c>
      <c r="BQ57" s="49">
        <f>IF(ISNA(VLOOKUP(BD57,'Données projet'!$A$114:$I$134,7,0)),0%,VLOOKUP(BD57,'Données projet'!$A$114:$I$134,7,0))</f>
        <v>0</v>
      </c>
      <c r="BR57" s="53" t="e">
        <f>EXP(-LN(2)/35)*BR56+(1-EXP(-LN(2)/35))/(LN(2)/35)*BN57*BO57*VLOOKUP('Données projet'!$B$13,Paramètres!$A$1:$J$25,3,0)*0.475*44/12</f>
        <v>#N/A</v>
      </c>
      <c r="BS57" s="53" t="e">
        <f>EXP(-LN(2)/5)*BS56+(1-EXP(-LN(2)/5))/(LN(2)/5)*Calculateur!BN57*Calculateur!BP57*VLOOKUP('Données projet'!$B$13,Paramètres!$A$1:$J$25,3,0)*0.475*44/12</f>
        <v>#N/A</v>
      </c>
      <c r="BT57" s="53" t="e">
        <f>EXP(-LN(2)/2)*BT56+(1-EXP(-LN(2)/2))/(LN(2)/2)*BN57*BQ57*VLOOKUP('Données projet'!$B$13,Paramètres!$A$1:$J$25,3,0)*0.475*44/12</f>
        <v>#N/A</v>
      </c>
      <c r="BU57" s="54" t="e">
        <f t="shared" si="7"/>
        <v>#N/A</v>
      </c>
      <c r="BV57" s="203">
        <f>IF(BV56+1&lt;='Données projet'!$E$15,BV56+1,1)</f>
        <v>1</v>
      </c>
      <c r="BW57" s="182" t="e">
        <f>VLOOKUP(B57,'Données projet'!$A$140:$I$167,2,0)</f>
        <v>#N/A</v>
      </c>
      <c r="BX57" s="182" t="e">
        <f>VLOOKUP(B57,'Données projet'!$A$140:$I$167,9,0)</f>
        <v>#N/A</v>
      </c>
      <c r="BY57" s="182">
        <f t="array" ref="BY57">INDEX(BX:BX,MIN(IF(ISNUMBER(BX57:BX253),ROW(BX57:BX253),"")))</f>
        <v>0</v>
      </c>
      <c r="BZ57" s="182">
        <f>IF(B57&lt;'Données projet'!$A$141,$BW$205^B57,IF(B57='Données projet'!$A$141,'Données projet'!$B$141,BZ56+BY57-CF56))</f>
        <v>0</v>
      </c>
      <c r="CA57" s="183" t="e">
        <f>BZ57*VLOOKUP('Données projet'!$B$15,Paramètres!$A$1:$J$25,3,0)*VLOOKUP('Données projet'!$B$15,Paramètres!$A$1:$J$25,5,0)</f>
        <v>#N/A</v>
      </c>
      <c r="CB57" s="186" t="e">
        <f t="shared" si="17"/>
        <v>#N/A</v>
      </c>
      <c r="CC57" s="187" t="e">
        <f t="shared" si="8"/>
        <v>#N/A</v>
      </c>
      <c r="CD57" s="185" t="e">
        <f ca="1">AVERAGE(OFFSET($CC$3,'Données projet'!$C$7,0,30,1))</f>
        <v>#N/A</v>
      </c>
      <c r="CE57" s="193">
        <f>IF(ISNA(VLOOKUP(B57,'Données projet'!$A$140:$I$167,3,0)),0,VLOOKUP(B57,'Données projet'!$A$140:$I$167,3,0))</f>
        <v>0</v>
      </c>
      <c r="CF57" s="193">
        <f>IF(ISNA(VLOOKUP(B57,'Données projet'!$A$140:$I$167,4,0)),0,VLOOKUP(B57,'Données projet'!$A$140:$I$167,4,0))</f>
        <v>0</v>
      </c>
      <c r="CG57" s="194">
        <f>IF(ISNA(VLOOKUP(B57,'Données projet'!$A$140:$I$167,5,0)),0%,VLOOKUP(B57,'Données projet'!$A$140:$I$167,5,0)*VLOOKUP('Données projet'!$B$15,Paramètres!$A$1:$J$25,7,0))</f>
        <v>0</v>
      </c>
      <c r="CH57" s="194">
        <f>IF(ISNA(VLOOKUP(B57,'Données projet'!$A$140:$I$167,6,0)),0%,VLOOKUP(B57,'Données projet'!$A$140:$I$167,6,0)*VLOOKUP('Données projet'!$B$15,Paramètres!$A$1:$J$25,7,0))</f>
        <v>0</v>
      </c>
      <c r="CI57" s="194">
        <f>IF(ISNA(VLOOKUP(B57,'Données projet'!$A$140:$I$167,7,0)),0%,VLOOKUP(B57,'Données projet'!$A$140:$I$167,7,0))</f>
        <v>0</v>
      </c>
      <c r="CJ57" s="196">
        <f>EXP(-LN(2)/35)*CJ56+(1-EXP(-LN(2)/35))/(LN(2)/35)*CF57*CG57*VLOOKUP('Données projet'!$B$11,Paramètres!$A$1:$J$25,3,0)*0.475*44/12</f>
        <v>0</v>
      </c>
      <c r="CK57" s="196">
        <f>EXP(-LN(2)/5)*CK56+(1-EXP(-LN(2)/5))/(LN(2)/5)*Calculateur!CF57*Calculateur!CH57*VLOOKUP('Données projet'!$B$11,Paramètres!$A$1:$J$25,3,0)*0.475*44/12</f>
        <v>0</v>
      </c>
      <c r="CL57" s="196">
        <f>EXP(-LN(2)/2)*CL56+(1-EXP(-LN(2)/2))/(LN(2)/2)*CF57*CI57*VLOOKUP('Données projet'!$B$11,Paramètres!$A$1:$J$25,3,0)*0.475*44/12</f>
        <v>0</v>
      </c>
      <c r="CM57" s="197">
        <f t="shared" si="9"/>
        <v>0</v>
      </c>
      <c r="CN57" s="50">
        <f>IF(CN56+1&lt;='Données projet'!$E$16,CN56+1,1)</f>
        <v>1</v>
      </c>
      <c r="CO57" s="45" t="e">
        <f>VLOOKUP(CN57,'Données projet'!$A$173:$I$193,2,0)</f>
        <v>#N/A</v>
      </c>
      <c r="CP57" s="45" t="e">
        <f>VLOOKUP(CN57,'Données projet'!$A$173:$I$193,9,0)</f>
        <v>#N/A</v>
      </c>
      <c r="CQ57" s="45">
        <f t="array" ref="CQ57">INDEX(CP:CP,MIN(IF(ISNUMBER(CP57:CP253),ROW(CP57:CP253),"")))</f>
        <v>0</v>
      </c>
      <c r="CR57" s="45">
        <f>IF(CN57&lt;'Données projet'!$A$174,$CO$205^B57,IF(CN57='Données projet'!$A$174,'Données projet'!$B$174,CR56+CQ57-CX56))</f>
        <v>0</v>
      </c>
      <c r="CS57" s="50" t="e">
        <f>CR57*VLOOKUP('Données projet'!$B$15,Paramètres!$A$1:$J$25,3,0)*VLOOKUP('Données projet'!$B$15,Paramètres!$A$1:$J$25,5,0)</f>
        <v>#N/A</v>
      </c>
      <c r="CT57" s="46" t="e">
        <f t="shared" si="18"/>
        <v>#N/A</v>
      </c>
      <c r="CU57" s="52" t="e">
        <f t="shared" si="10"/>
        <v>#N/A</v>
      </c>
      <c r="CV57" s="149" t="e">
        <f ca="1">AVERAGE(OFFSET($CU$3,'Données projet'!$C$7,0,30,1))</f>
        <v>#N/A</v>
      </c>
      <c r="CW57" s="48">
        <f>IF(ISNA(VLOOKUP(CN57,'Données projet'!$A$173:$I$193,3,0)),0,VLOOKUP(CN57,'Données projet'!$A$173:$I$193,3,0))</f>
        <v>0</v>
      </c>
      <c r="CX57" s="48">
        <f>IF(ISNA(VLOOKUP(CN57,'Données projet'!$A$173:$I$193,4,0)),0,VLOOKUP(CN57,'Données projet'!$A$173:$I$193,4,0))</f>
        <v>0</v>
      </c>
      <c r="CY57" s="49">
        <f>IF(ISNA(VLOOKUP(CN57,'Données projet'!$A$173:$I$193,5,0)),0%,VLOOKUP(CN57,'Données projet'!$A$173:$I$193,5,0)*VLOOKUP('Données projet'!$B$15,Paramètres!$A$1:$J$25,7,0))</f>
        <v>0</v>
      </c>
      <c r="CZ57" s="49">
        <f>IF(ISNA(VLOOKUP(CN57,'Données projet'!$A$173:$I$193,6,0)),0%,VLOOKUP(CN57,'Données projet'!$A$173:$I$193,6,0)*VLOOKUP('Données projet'!$B$15,Paramètres!$A$1:$J$25,7,0))</f>
        <v>0</v>
      </c>
      <c r="DA57" s="49">
        <f>IF(ISNA(VLOOKUP(CN57,'Données projet'!$A$173:$I$193,7,0)),0%,VLOOKUP(CN57,'Données projet'!$A$173:$I$193,7,0))</f>
        <v>0</v>
      </c>
      <c r="DB57" s="53" t="e">
        <f>EXP(-LN(2)/35)*DB56+(1-EXP(-LN(2)/35))/(LN(2)/35)*CX57*CY57*VLOOKUP('Données projet'!$B$15,Paramètres!$A$1:$J$25,3,0)*0.475*44/12</f>
        <v>#N/A</v>
      </c>
      <c r="DC57" s="53" t="e">
        <f>EXP(-LN(2)/5)*DC56+(1-EXP(-LN(2)/5))/(LN(2)/5)*Calculateur!CX57*Calculateur!CZ57*VLOOKUP('Données projet'!$B$15,Paramètres!$A$1:$J$25,3,0)*0.475*44/12</f>
        <v>#N/A</v>
      </c>
      <c r="DD57" s="53" t="e">
        <f>EXP(-LN(2)/2)*DD56+(1-EXP(-LN(2)/2))/(LN(2)/2)*CX57*DA57*VLOOKUP('Données projet'!$B$15,Paramètres!$A$1:$J$25,3,0)*0.475*44/12</f>
        <v>#N/A</v>
      </c>
      <c r="DE57" s="54" t="e">
        <f t="shared" si="11"/>
        <v>#N/A</v>
      </c>
    </row>
    <row r="58" spans="1:109" s="40" customFormat="1" x14ac:dyDescent="0.25">
      <c r="A58" s="208">
        <f t="shared" si="12"/>
        <v>55</v>
      </c>
      <c r="B58" s="200">
        <f>IF(B57+1&lt;='Données projet'!$E$11,B57+1,1)</f>
        <v>5</v>
      </c>
      <c r="C58" s="182" t="e">
        <f>VLOOKUP(B58,'Données projet'!$A$36:$I$56,2,0)</f>
        <v>#N/A</v>
      </c>
      <c r="D58" s="182" t="e">
        <f>VLOOKUP(B58,'Données projet'!$A$36:$I$56,9,0)</f>
        <v>#N/A</v>
      </c>
      <c r="E58" s="182">
        <f t="array" ref="E58">INDEX(D:D,MIN(IF(ISNUMBER(D58:D254),ROW(D58:D254),"")))</f>
        <v>14.47</v>
      </c>
      <c r="F58" s="186">
        <f>IF(B58&lt;'Données projet'!$A$37,$C$205^B58,IF(B58='Données projet'!$A$37,'Données projet'!$B$37,F57+E58-L57))</f>
        <v>27.073696170115252</v>
      </c>
      <c r="G58" s="186">
        <f>F58*VLOOKUP('Données projet'!$B$11,Paramètres!$A$1:$J$25,3,0)*VLOOKUP('Données projet'!$B$11,Paramètres!$A$1:$J$25,5,0)</f>
        <v>19.850434031928504</v>
      </c>
      <c r="H58" s="186">
        <f t="shared" si="13"/>
        <v>6.4604332423535</v>
      </c>
      <c r="I58" s="187">
        <f t="shared" si="19"/>
        <v>45.824760502707818</v>
      </c>
      <c r="J58" s="188">
        <f ca="1">AVERAGE(OFFSET($I$3,'Données projet'!$C$7,0,30,1))</f>
        <v>281.50422421872497</v>
      </c>
      <c r="K58" s="193">
        <f>IF(ISNA(VLOOKUP(B58,'Données projet'!$A$36:$I$56,3,0)),0,VLOOKUP(B58,'Données projet'!$A$36:$I$56,3,0))</f>
        <v>0</v>
      </c>
      <c r="L58" s="193">
        <f>IF(ISNA(VLOOKUP(B58,'Données projet'!$A$36:$I$56,4,0)),0,VLOOKUP(B58,'Données projet'!$A$36:$I$56,4,0))</f>
        <v>0</v>
      </c>
      <c r="M58" s="194">
        <f>IF(ISNA(VLOOKUP(B58,'Données projet'!$A$36:$I$56,5,0)),0%,VLOOKUP(B58,'Données projet'!$A$36:$I$56,5,0)*VLOOKUP('Données projet'!$B$11,Paramètres!$A$1:$J$25,7,0))</f>
        <v>0</v>
      </c>
      <c r="N58" s="194">
        <f>IF(ISNA(VLOOKUP(B58,'Données projet'!$A$36:$I$56,6,0)),0%,VLOOKUP(B58,'Données projet'!$A$36:$I$56,6,0)*VLOOKUP('Données projet'!$B$11,Paramètres!$A$1:$J$25,7,0))</f>
        <v>0</v>
      </c>
      <c r="O58" s="194">
        <f>IF(ISNA(VLOOKUP(B58,'Données projet'!$A$36:$I$56,7,0)),0%,VLOOKUP(B58,'Données projet'!$A$36:$I$56,7,0))</f>
        <v>0</v>
      </c>
      <c r="P58" s="196">
        <f>EXP(-LN(2)/35)*P57+(1-EXP(-LN(2)/35))/(LN(2)/35)*L58*M58*VLOOKUP('Données projet'!$B$11,Paramètres!$A$1:$J$25,3,0)*0.475*44/12</f>
        <v>0</v>
      </c>
      <c r="Q58" s="196">
        <f>EXP(-LN(2)/5)*Q57+(1-EXP(-LN(2)/5))/(LN(2)/5)*Calculateur!L58*Calculateur!N58*VLOOKUP('Données projet'!$B$11,Paramètres!$A$1:$J$25,3,0)*0.475*44/12</f>
        <v>0</v>
      </c>
      <c r="R58" s="196">
        <f>EXP(-LN(2)/2)*R57+(1-EXP(-LN(2)/2))/(LN(2)/2)*L58*O58*VLOOKUP('Données projet'!$B$11,Paramètres!$A$1:$J$25,3,0)*0.475*44/12</f>
        <v>0</v>
      </c>
      <c r="S58" s="197">
        <f t="shared" si="1"/>
        <v>0</v>
      </c>
      <c r="T58" s="50">
        <f>IF(T57+1&lt;='Données projet'!$E$12,T57+1,1)</f>
        <v>5</v>
      </c>
      <c r="U58" s="45" t="e">
        <f>VLOOKUP(T58,'Données projet'!$A$62:$I$82,2,0)</f>
        <v>#N/A</v>
      </c>
      <c r="V58" s="45" t="e">
        <f>VLOOKUP(T58,'Données projet'!$A$62:$I$82,9,0)</f>
        <v>#N/A</v>
      </c>
      <c r="W58" s="45">
        <f t="array" ref="W58">INDEX(V:V,MIN(IF(ISNUMBER(V58:V254),ROW(V58:V254),"")))</f>
        <v>14.39625</v>
      </c>
      <c r="X58" s="46">
        <f>IF(T58&lt;'Données projet'!$A$63,$U$205^T58,IF(T58='Données projet'!$A$63,'Données projet'!$B$63,X57+W58-AD57))</f>
        <v>19.423929999398695</v>
      </c>
      <c r="Y58" s="46">
        <f>X58*VLOOKUP('Données projet'!$B$11,Paramètres!$A$1:$J$25,3,0)*VLOOKUP('Données projet'!$B$11,Paramètres!$A$1:$J$25,5,0)</f>
        <v>14.241625475559122</v>
      </c>
      <c r="Z58" s="46">
        <f t="shared" si="14"/>
        <v>4.8176727082372981</v>
      </c>
      <c r="AA58" s="52">
        <f t="shared" si="2"/>
        <v>33.194944336778768</v>
      </c>
      <c r="AB58" s="149">
        <f ca="1">AVERAGE(OFFSET($AA$3,'Données projet'!$C$7,0,30,1))</f>
        <v>367.84920904283939</v>
      </c>
      <c r="AC58" s="48">
        <f>IF(ISNA(VLOOKUP(T58,'Données projet'!$A$62:$I$82,3,0)),0,VLOOKUP(T58,'Données projet'!$A$62:$I$82,3,0))</f>
        <v>0</v>
      </c>
      <c r="AD58" s="48">
        <f>IF(ISNA(VLOOKUP(T58,'Données projet'!$A$62:$I$82,4,0)),0,VLOOKUP(T58,'Données projet'!$A$62:$I$82,4,0))</f>
        <v>0</v>
      </c>
      <c r="AE58" s="49">
        <f>IF(ISNA(VLOOKUP(T58,'Données projet'!$A$62:$I$82,5,0)),0%,VLOOKUP(T58,'Données projet'!$A$62:$I$82,5,0)*VLOOKUP('Données projet'!$B$11,Paramètres!$A$1:$J$25,7,0))</f>
        <v>0</v>
      </c>
      <c r="AF58" s="49">
        <f>IF(ISNA(VLOOKUP(T58,'Données projet'!$A$62:$I$82,6,0)),0%,VLOOKUP(T58,'Données projet'!$A$62:$I$82,6,0)*VLOOKUP('Données projet'!$B$11,Paramètres!$A$1:$J$25,7,0))</f>
        <v>0</v>
      </c>
      <c r="AG58" s="49">
        <f>IF(ISNA(VLOOKUP(T58,'Données projet'!$A$62:$I$82,7,0)),0%,VLOOKUP(T58,'Données projet'!$A$62:$I$82,7,0))</f>
        <v>0</v>
      </c>
      <c r="AH58" s="53">
        <f>EXP(-LN(2)/35)*AH57+(1-EXP(-LN(2)/35))/(LN(2)/35)*AD58*AE58*VLOOKUP('Données projet'!$B$11,Paramètres!$A$1:$J$25,3,0)*0.475*44/12</f>
        <v>0</v>
      </c>
      <c r="AI58" s="53">
        <f>EXP(-LN(2)/5)*AI57+(1-EXP(-LN(2)/5))/(LN(2)/5)*Calculateur!AD58*Calculateur!AF58*VLOOKUP('Données projet'!$B$11,Paramètres!$A$1:$J$25,3,0)*0.475*44/12</f>
        <v>0</v>
      </c>
      <c r="AJ58" s="53">
        <f>EXP(-LN(2)/2)*AJ57+(1-EXP(-LN(2)/2))/(LN(2)/2)*AD58*AG58*VLOOKUP('Données projet'!$B$11,Paramètres!$A$1:$J$25,3,0)*0.475*44/12</f>
        <v>0</v>
      </c>
      <c r="AK58" s="53">
        <f t="shared" si="3"/>
        <v>0</v>
      </c>
      <c r="AL58" s="203">
        <f>IF(AL57+1&lt;='Données projet'!$E$13,AL57+1,1)</f>
        <v>1</v>
      </c>
      <c r="AM58" s="182" t="e">
        <f>VLOOKUP(B58,'Données projet'!$A$88:$I$108,2,0)</f>
        <v>#N/A</v>
      </c>
      <c r="AN58" s="182" t="e">
        <f>VLOOKUP(B58,'Données projet'!$A$88:$I$108,9,0)</f>
        <v>#N/A</v>
      </c>
      <c r="AO58" s="182">
        <f t="array" ref="AO58">INDEX(AN:AN,MIN(IF(ISNUMBER(AN58:AN254),ROW(AN58:AN254),"")))</f>
        <v>0</v>
      </c>
      <c r="AP58" s="182">
        <f>IF(B58&lt;'Données projet'!$A$89,$AM$205^B58,IF(B58='Données projet'!$A$89,'Données projet'!$B$89,AP57+AO58-AV57))</f>
        <v>0</v>
      </c>
      <c r="AQ58" s="186" t="e">
        <f>AP58*VLOOKUP('Données projet'!$B$13,Paramètres!$A$1:$J$25,3,0)*VLOOKUP('Données projet'!$B$13,Paramètres!$A$1:$J$25,5,0)</f>
        <v>#N/A</v>
      </c>
      <c r="AR58" s="186" t="e">
        <f t="shared" si="15"/>
        <v>#N/A</v>
      </c>
      <c r="AS58" s="187" t="e">
        <f t="shared" si="4"/>
        <v>#N/A</v>
      </c>
      <c r="AT58" s="185" t="e">
        <f ca="1">AVERAGE(OFFSET($AS$3,'Données projet'!$C$7,0,30,1))</f>
        <v>#N/A</v>
      </c>
      <c r="AU58" s="193">
        <f>IF(ISNA(VLOOKUP(B58,'Données projet'!$A$88:$I$108,3,0)),0,VLOOKUP(B58,'Données projet'!$A$88:$I$108,3,0))</f>
        <v>0</v>
      </c>
      <c r="AV58" s="193">
        <f>IF(ISNA(VLOOKUP(B58,'Données projet'!$A$88:$I$108,4,0)),0,VLOOKUP(B58,'Données projet'!$A$88:$I$108,4,0))</f>
        <v>0</v>
      </c>
      <c r="AW58" s="194">
        <f>IF(ISNA(VLOOKUP(B58,'Données projet'!$A$88:$I$108,5,0)),0%,VLOOKUP(B58,'Données projet'!$A$88:$I$108,5,0)*VLOOKUP('Données projet'!$B$13,Paramètres!$A$1:$J$25,7,0))</f>
        <v>0</v>
      </c>
      <c r="AX58" s="194">
        <f>IF(ISNA(VLOOKUP(B58,'Données projet'!$A$88:$I$108,6,0)),0%,VLOOKUP(B58,'Données projet'!$A$88:$I$108,6,0)*VLOOKUP('Données projet'!$B$13,Paramètres!$A$1:$J$25,7,0))</f>
        <v>0</v>
      </c>
      <c r="AY58" s="194">
        <f>IF(ISNA(VLOOKUP(B58,'Données projet'!$A$88:$I$108,7,0)),0%,VLOOKUP(B58,'Données projet'!$A$88:$I$108,7,0))</f>
        <v>0</v>
      </c>
      <c r="AZ58" s="196">
        <f>EXP(-LN(2)/35)*AZ57+(1-EXP(-LN(2)/35))/(LN(2)/35)*AV58*AW58*VLOOKUP('Données projet'!$B$11,Paramètres!$A$1:$J$25,3,0)*0.475*44/12</f>
        <v>0</v>
      </c>
      <c r="BA58" s="196">
        <f>EXP(-LN(2)/5)*BA57+(1-EXP(-LN(2)/5))/(LN(2)/5)*Calculateur!AV58*Calculateur!AX58*VLOOKUP('Données projet'!$B$11,Paramètres!$A$1:$J$25,3,0)*0.475*44/12</f>
        <v>0</v>
      </c>
      <c r="BB58" s="196">
        <f>EXP(-LN(2)/2)*BB57+(1-EXP(-LN(2)/2))/(LN(2)/2)*AV58*AY58*VLOOKUP('Données projet'!$B$11,Paramètres!$A$1:$J$25,3,0)*0.475*44/12</f>
        <v>0</v>
      </c>
      <c r="BC58" s="197">
        <f t="shared" si="5"/>
        <v>0</v>
      </c>
      <c r="BD58" s="50">
        <f>IF(BD57+1&lt;='Données projet'!$E$16,BD57+1,1)</f>
        <v>1</v>
      </c>
      <c r="BE58" s="45" t="e">
        <f>VLOOKUP(BD58,'Données projet'!$A$114:$I$134,2,0)</f>
        <v>#N/A</v>
      </c>
      <c r="BF58" s="45" t="e">
        <f>VLOOKUP(BD58,'Données projet'!$A$114:$I$134,9,0)</f>
        <v>#N/A</v>
      </c>
      <c r="BG58" s="45">
        <f t="array" ref="BG58">INDEX(BF:BF,MIN(IF(ISNUMBER(BF58:BF254),ROW(BF58:BF254),"")))</f>
        <v>0</v>
      </c>
      <c r="BH58" s="45">
        <f>IF(BD58&lt;'Données projet'!$A$115,$BE$205^BD58,IF(BD58='Données projet'!$A$115,'Données projet'!$B$115,BH57+BG58-BN57))</f>
        <v>0</v>
      </c>
      <c r="BI58" s="50" t="e">
        <f>BH58*VLOOKUP('Données projet'!$B$13,Paramètres!$A$1:$J$25,3,0)*VLOOKUP('Données projet'!$B$13,Paramètres!$A$1:$J$25,5,0)</f>
        <v>#N/A</v>
      </c>
      <c r="BJ58" s="46" t="e">
        <f t="shared" si="16"/>
        <v>#N/A</v>
      </c>
      <c r="BK58" s="52" t="e">
        <f t="shared" si="6"/>
        <v>#N/A</v>
      </c>
      <c r="BL58" s="149" t="e">
        <f ca="1">AVERAGE(OFFSET($BK$3,'Données projet'!$C$7,0,30,1))</f>
        <v>#N/A</v>
      </c>
      <c r="BM58" s="48">
        <f>IF(ISNA(VLOOKUP(BD58,'Données projet'!$A$114:$I$134,3,0)),0,VLOOKUP(BD58,'Données projet'!$A$114:$I$134,3,0))</f>
        <v>0</v>
      </c>
      <c r="BN58" s="48">
        <f>IF(ISNA(VLOOKUP(BD58,'Données projet'!$A$114:$I$134,4,0)),0,VLOOKUP(BD58,'Données projet'!$A$114:$I$134,4,0))</f>
        <v>0</v>
      </c>
      <c r="BO58" s="49">
        <f>IF(ISNA(VLOOKUP(BD58,'Données projet'!$A$114:$I$134,5,0)),0%,VLOOKUP(BD58,'Données projet'!$A$114:$I$134,5,0)*VLOOKUP('Données projet'!$B$13,Paramètres!$A$1:$J$25,7,0))</f>
        <v>0</v>
      </c>
      <c r="BP58" s="49">
        <f>IF(ISNA(VLOOKUP(BD58,'Données projet'!$A$114:$I$134,6,0)),0%,VLOOKUP(BD58,'Données projet'!$A$114:$I$134,6,0)*VLOOKUP('Données projet'!$B$13,Paramètres!$A$1:$J$25,7,0))</f>
        <v>0</v>
      </c>
      <c r="BQ58" s="49">
        <f>IF(ISNA(VLOOKUP(BD58,'Données projet'!$A$114:$I$134,7,0)),0%,VLOOKUP(BD58,'Données projet'!$A$114:$I$134,7,0))</f>
        <v>0</v>
      </c>
      <c r="BR58" s="53" t="e">
        <f>EXP(-LN(2)/35)*BR57+(1-EXP(-LN(2)/35))/(LN(2)/35)*BN58*BO58*VLOOKUP('Données projet'!$B$13,Paramètres!$A$1:$J$25,3,0)*0.475*44/12</f>
        <v>#N/A</v>
      </c>
      <c r="BS58" s="53" t="e">
        <f>EXP(-LN(2)/5)*BS57+(1-EXP(-LN(2)/5))/(LN(2)/5)*Calculateur!BN58*Calculateur!BP58*VLOOKUP('Données projet'!$B$13,Paramètres!$A$1:$J$25,3,0)*0.475*44/12</f>
        <v>#N/A</v>
      </c>
      <c r="BT58" s="53" t="e">
        <f>EXP(-LN(2)/2)*BT57+(1-EXP(-LN(2)/2))/(LN(2)/2)*BN58*BQ58*VLOOKUP('Données projet'!$B$13,Paramètres!$A$1:$J$25,3,0)*0.475*44/12</f>
        <v>#N/A</v>
      </c>
      <c r="BU58" s="54" t="e">
        <f t="shared" si="7"/>
        <v>#N/A</v>
      </c>
      <c r="BV58" s="203">
        <f>IF(BV57+1&lt;='Données projet'!$E$15,BV57+1,1)</f>
        <v>1</v>
      </c>
      <c r="BW58" s="182" t="e">
        <f>VLOOKUP(B58,'Données projet'!$A$140:$I$167,2,0)</f>
        <v>#N/A</v>
      </c>
      <c r="BX58" s="182" t="e">
        <f>VLOOKUP(B58,'Données projet'!$A$140:$I$167,9,0)</f>
        <v>#N/A</v>
      </c>
      <c r="BY58" s="182">
        <f t="array" ref="BY58">INDEX(BX:BX,MIN(IF(ISNUMBER(BX58:BX254),ROW(BX58:BX254),"")))</f>
        <v>0</v>
      </c>
      <c r="BZ58" s="182">
        <f>IF(B58&lt;'Données projet'!$A$141,$BW$205^B58,IF(B58='Données projet'!$A$141,'Données projet'!$B$141,BZ57+BY58-CF57))</f>
        <v>0</v>
      </c>
      <c r="CA58" s="183" t="e">
        <f>BZ58*VLOOKUP('Données projet'!$B$15,Paramètres!$A$1:$J$25,3,0)*VLOOKUP('Données projet'!$B$15,Paramètres!$A$1:$J$25,5,0)</f>
        <v>#N/A</v>
      </c>
      <c r="CB58" s="186" t="e">
        <f t="shared" si="17"/>
        <v>#N/A</v>
      </c>
      <c r="CC58" s="187" t="e">
        <f t="shared" si="8"/>
        <v>#N/A</v>
      </c>
      <c r="CD58" s="185" t="e">
        <f ca="1">AVERAGE(OFFSET($CC$3,'Données projet'!$C$7,0,30,1))</f>
        <v>#N/A</v>
      </c>
      <c r="CE58" s="193">
        <f>IF(ISNA(VLOOKUP(B58,'Données projet'!$A$140:$I$167,3,0)),0,VLOOKUP(B58,'Données projet'!$A$140:$I$167,3,0))</f>
        <v>0</v>
      </c>
      <c r="CF58" s="193">
        <f>IF(ISNA(VLOOKUP(B58,'Données projet'!$A$140:$I$167,4,0)),0,VLOOKUP(B58,'Données projet'!$A$140:$I$167,4,0))</f>
        <v>0</v>
      </c>
      <c r="CG58" s="194">
        <f>IF(ISNA(VLOOKUP(B58,'Données projet'!$A$140:$I$167,5,0)),0%,VLOOKUP(B58,'Données projet'!$A$140:$I$167,5,0)*VLOOKUP('Données projet'!$B$15,Paramètres!$A$1:$J$25,7,0))</f>
        <v>0</v>
      </c>
      <c r="CH58" s="194">
        <f>IF(ISNA(VLOOKUP(B58,'Données projet'!$A$140:$I$167,6,0)),0%,VLOOKUP(B58,'Données projet'!$A$140:$I$167,6,0)*VLOOKUP('Données projet'!$B$15,Paramètres!$A$1:$J$25,7,0))</f>
        <v>0</v>
      </c>
      <c r="CI58" s="194">
        <f>IF(ISNA(VLOOKUP(B58,'Données projet'!$A$140:$I$167,7,0)),0%,VLOOKUP(B58,'Données projet'!$A$140:$I$167,7,0))</f>
        <v>0</v>
      </c>
      <c r="CJ58" s="196">
        <f>EXP(-LN(2)/35)*CJ57+(1-EXP(-LN(2)/35))/(LN(2)/35)*CF58*CG58*VLOOKUP('Données projet'!$B$11,Paramètres!$A$1:$J$25,3,0)*0.475*44/12</f>
        <v>0</v>
      </c>
      <c r="CK58" s="196">
        <f>EXP(-LN(2)/5)*CK57+(1-EXP(-LN(2)/5))/(LN(2)/5)*Calculateur!CF58*Calculateur!CH58*VLOOKUP('Données projet'!$B$11,Paramètres!$A$1:$J$25,3,0)*0.475*44/12</f>
        <v>0</v>
      </c>
      <c r="CL58" s="196">
        <f>EXP(-LN(2)/2)*CL57+(1-EXP(-LN(2)/2))/(LN(2)/2)*CF58*CI58*VLOOKUP('Données projet'!$B$11,Paramètres!$A$1:$J$25,3,0)*0.475*44/12</f>
        <v>0</v>
      </c>
      <c r="CM58" s="197">
        <f t="shared" si="9"/>
        <v>0</v>
      </c>
      <c r="CN58" s="50">
        <f>IF(CN57+1&lt;='Données projet'!$E$16,CN57+1,1)</f>
        <v>1</v>
      </c>
      <c r="CO58" s="45" t="e">
        <f>VLOOKUP(CN58,'Données projet'!$A$173:$I$193,2,0)</f>
        <v>#N/A</v>
      </c>
      <c r="CP58" s="45" t="e">
        <f>VLOOKUP(CN58,'Données projet'!$A$173:$I$193,9,0)</f>
        <v>#N/A</v>
      </c>
      <c r="CQ58" s="45">
        <f t="array" ref="CQ58">INDEX(CP:CP,MIN(IF(ISNUMBER(CP58:CP254),ROW(CP58:CP254),"")))</f>
        <v>0</v>
      </c>
      <c r="CR58" s="45">
        <f>IF(CN58&lt;'Données projet'!$A$174,$CO$205^B58,IF(CN58='Données projet'!$A$174,'Données projet'!$B$174,CR57+CQ58-CX57))</f>
        <v>0</v>
      </c>
      <c r="CS58" s="50" t="e">
        <f>CR58*VLOOKUP('Données projet'!$B$15,Paramètres!$A$1:$J$25,3,0)*VLOOKUP('Données projet'!$B$15,Paramètres!$A$1:$J$25,5,0)</f>
        <v>#N/A</v>
      </c>
      <c r="CT58" s="46" t="e">
        <f t="shared" si="18"/>
        <v>#N/A</v>
      </c>
      <c r="CU58" s="52" t="e">
        <f t="shared" si="10"/>
        <v>#N/A</v>
      </c>
      <c r="CV58" s="149" t="e">
        <f ca="1">AVERAGE(OFFSET($CU$3,'Données projet'!$C$7,0,30,1))</f>
        <v>#N/A</v>
      </c>
      <c r="CW58" s="48">
        <f>IF(ISNA(VLOOKUP(CN58,'Données projet'!$A$173:$I$193,3,0)),0,VLOOKUP(CN58,'Données projet'!$A$173:$I$193,3,0))</f>
        <v>0</v>
      </c>
      <c r="CX58" s="48">
        <f>IF(ISNA(VLOOKUP(CN58,'Données projet'!$A$173:$I$193,4,0)),0,VLOOKUP(CN58,'Données projet'!$A$173:$I$193,4,0))</f>
        <v>0</v>
      </c>
      <c r="CY58" s="49">
        <f>IF(ISNA(VLOOKUP(CN58,'Données projet'!$A$173:$I$193,5,0)),0%,VLOOKUP(CN58,'Données projet'!$A$173:$I$193,5,0)*VLOOKUP('Données projet'!$B$15,Paramètres!$A$1:$J$25,7,0))</f>
        <v>0</v>
      </c>
      <c r="CZ58" s="49">
        <f>IF(ISNA(VLOOKUP(CN58,'Données projet'!$A$173:$I$193,6,0)),0%,VLOOKUP(CN58,'Données projet'!$A$173:$I$193,6,0)*VLOOKUP('Données projet'!$B$15,Paramètres!$A$1:$J$25,7,0))</f>
        <v>0</v>
      </c>
      <c r="DA58" s="49">
        <f>IF(ISNA(VLOOKUP(CN58,'Données projet'!$A$173:$I$193,7,0)),0%,VLOOKUP(CN58,'Données projet'!$A$173:$I$193,7,0))</f>
        <v>0</v>
      </c>
      <c r="DB58" s="53" t="e">
        <f>EXP(-LN(2)/35)*DB57+(1-EXP(-LN(2)/35))/(LN(2)/35)*CX58*CY58*VLOOKUP('Données projet'!$B$15,Paramètres!$A$1:$J$25,3,0)*0.475*44/12</f>
        <v>#N/A</v>
      </c>
      <c r="DC58" s="53" t="e">
        <f>EXP(-LN(2)/5)*DC57+(1-EXP(-LN(2)/5))/(LN(2)/5)*Calculateur!CX58*Calculateur!CZ58*VLOOKUP('Données projet'!$B$15,Paramètres!$A$1:$J$25,3,0)*0.475*44/12</f>
        <v>#N/A</v>
      </c>
      <c r="DD58" s="53" t="e">
        <f>EXP(-LN(2)/2)*DD57+(1-EXP(-LN(2)/2))/(LN(2)/2)*CX58*DA58*VLOOKUP('Données projet'!$B$15,Paramètres!$A$1:$J$25,3,0)*0.475*44/12</f>
        <v>#N/A</v>
      </c>
      <c r="DE58" s="54" t="e">
        <f t="shared" si="11"/>
        <v>#N/A</v>
      </c>
    </row>
    <row r="59" spans="1:109" s="40" customFormat="1" x14ac:dyDescent="0.25">
      <c r="A59" s="208">
        <f t="shared" si="12"/>
        <v>56</v>
      </c>
      <c r="B59" s="200">
        <f>IF(B58+1&lt;='Données projet'!$E$11,B58+1,1)</f>
        <v>6</v>
      </c>
      <c r="C59" s="182" t="e">
        <f>VLOOKUP(B59,'Données projet'!$A$36:$I$56,2,0)</f>
        <v>#N/A</v>
      </c>
      <c r="D59" s="182" t="e">
        <f>VLOOKUP(B59,'Données projet'!$A$36:$I$56,9,0)</f>
        <v>#N/A</v>
      </c>
      <c r="E59" s="182">
        <f t="array" ref="E59">INDEX(D:D,MIN(IF(ISNUMBER(D59:D255),ROW(D59:D255),"")))</f>
        <v>14.47</v>
      </c>
      <c r="F59" s="186">
        <f>IF(B59&lt;'Données projet'!$A$37,$C$205^B59,IF(B59='Données projet'!$A$37,'Données projet'!$B$37,F58+E59-L58))</f>
        <v>52.366923578447626</v>
      </c>
      <c r="G59" s="186">
        <f>F59*VLOOKUP('Données projet'!$B$11,Paramètres!$A$1:$J$25,3,0)*VLOOKUP('Données projet'!$B$11,Paramètres!$A$1:$J$25,5,0)</f>
        <v>38.395428367717798</v>
      </c>
      <c r="H59" s="186">
        <f t="shared" si="13"/>
        <v>11.572346965665874</v>
      </c>
      <c r="I59" s="187">
        <f t="shared" si="19"/>
        <v>87.027208705643218</v>
      </c>
      <c r="J59" s="188">
        <f ca="1">AVERAGE(OFFSET($I$3,'Données projet'!$C$7,0,30,1))</f>
        <v>281.50422421872497</v>
      </c>
      <c r="K59" s="193">
        <f>IF(ISNA(VLOOKUP(B59,'Données projet'!$A$36:$I$56,3,0)),0,VLOOKUP(B59,'Données projet'!$A$36:$I$56,3,0))</f>
        <v>0</v>
      </c>
      <c r="L59" s="193">
        <f>IF(ISNA(VLOOKUP(B59,'Données projet'!$A$36:$I$56,4,0)),0,VLOOKUP(B59,'Données projet'!$A$36:$I$56,4,0))</f>
        <v>0</v>
      </c>
      <c r="M59" s="194">
        <f>IF(ISNA(VLOOKUP(B59,'Données projet'!$A$36:$I$56,5,0)),0%,VLOOKUP(B59,'Données projet'!$A$36:$I$56,5,0)*VLOOKUP('Données projet'!$B$11,Paramètres!$A$1:$J$25,7,0))</f>
        <v>0</v>
      </c>
      <c r="N59" s="194">
        <f>IF(ISNA(VLOOKUP(B59,'Données projet'!$A$36:$I$56,6,0)),0%,VLOOKUP(B59,'Données projet'!$A$36:$I$56,6,0)*VLOOKUP('Données projet'!$B$11,Paramètres!$A$1:$J$25,7,0))</f>
        <v>0</v>
      </c>
      <c r="O59" s="194">
        <f>IF(ISNA(VLOOKUP(B59,'Données projet'!$A$36:$I$56,7,0)),0%,VLOOKUP(B59,'Données projet'!$A$36:$I$56,7,0))</f>
        <v>0</v>
      </c>
      <c r="P59" s="196">
        <f>EXP(-LN(2)/35)*P58+(1-EXP(-LN(2)/35))/(LN(2)/35)*L59*M59*VLOOKUP('Données projet'!$B$11,Paramètres!$A$1:$J$25,3,0)*0.475*44/12</f>
        <v>0</v>
      </c>
      <c r="Q59" s="196">
        <f>EXP(-LN(2)/5)*Q58+(1-EXP(-LN(2)/5))/(LN(2)/5)*Calculateur!L59*Calculateur!N59*VLOOKUP('Données projet'!$B$11,Paramètres!$A$1:$J$25,3,0)*0.475*44/12</f>
        <v>0</v>
      </c>
      <c r="R59" s="196">
        <f>EXP(-LN(2)/2)*R58+(1-EXP(-LN(2)/2))/(LN(2)/2)*L59*O59*VLOOKUP('Données projet'!$B$11,Paramètres!$A$1:$J$25,3,0)*0.475*44/12</f>
        <v>0</v>
      </c>
      <c r="S59" s="197">
        <f t="shared" si="1"/>
        <v>0</v>
      </c>
      <c r="T59" s="50">
        <f>IF(T58+1&lt;='Données projet'!$E$12,T58+1,1)</f>
        <v>6</v>
      </c>
      <c r="U59" s="45" t="e">
        <f>VLOOKUP(T59,'Données projet'!$A$62:$I$82,2,0)</f>
        <v>#N/A</v>
      </c>
      <c r="V59" s="45" t="e">
        <f>VLOOKUP(T59,'Données projet'!$A$62:$I$82,9,0)</f>
        <v>#N/A</v>
      </c>
      <c r="W59" s="45">
        <f t="array" ref="W59">INDEX(V:V,MIN(IF(ISNUMBER(V59:V255),ROW(V59:V255),"")))</f>
        <v>14.39625</v>
      </c>
      <c r="X59" s="46">
        <f>IF(T59&lt;'Données projet'!$A$63,$U$205^T59,IF(T59='Données projet'!$A$63,'Données projet'!$B$63,X58+W59-AD58))</f>
        <v>35.156410362851538</v>
      </c>
      <c r="Y59" s="46">
        <f>X59*VLOOKUP('Données projet'!$B$11,Paramètres!$A$1:$J$25,3,0)*VLOOKUP('Données projet'!$B$11,Paramètres!$A$1:$J$25,5,0)</f>
        <v>25.776680078042748</v>
      </c>
      <c r="Z59" s="46">
        <f t="shared" si="14"/>
        <v>8.1378976912705951</v>
      </c>
      <c r="AA59" s="52">
        <f t="shared" si="2"/>
        <v>59.067889614887406</v>
      </c>
      <c r="AB59" s="149">
        <f ca="1">AVERAGE(OFFSET($AA$3,'Données projet'!$C$7,0,30,1))</f>
        <v>367.84920904283939</v>
      </c>
      <c r="AC59" s="48">
        <f>IF(ISNA(VLOOKUP(T59,'Données projet'!$A$62:$I$82,3,0)),0,VLOOKUP(T59,'Données projet'!$A$62:$I$82,3,0))</f>
        <v>0</v>
      </c>
      <c r="AD59" s="48">
        <f>IF(ISNA(VLOOKUP(T59,'Données projet'!$A$62:$I$82,4,0)),0,VLOOKUP(T59,'Données projet'!$A$62:$I$82,4,0))</f>
        <v>0</v>
      </c>
      <c r="AE59" s="49">
        <f>IF(ISNA(VLOOKUP(T59,'Données projet'!$A$62:$I$82,5,0)),0%,VLOOKUP(T59,'Données projet'!$A$62:$I$82,5,0)*VLOOKUP('Données projet'!$B$11,Paramètres!$A$1:$J$25,7,0))</f>
        <v>0</v>
      </c>
      <c r="AF59" s="49">
        <f>IF(ISNA(VLOOKUP(T59,'Données projet'!$A$62:$I$82,6,0)),0%,VLOOKUP(T59,'Données projet'!$A$62:$I$82,6,0)*VLOOKUP('Données projet'!$B$11,Paramètres!$A$1:$J$25,7,0))</f>
        <v>0</v>
      </c>
      <c r="AG59" s="49">
        <f>IF(ISNA(VLOOKUP(T59,'Données projet'!$A$62:$I$82,7,0)),0%,VLOOKUP(T59,'Données projet'!$A$62:$I$82,7,0))</f>
        <v>0</v>
      </c>
      <c r="AH59" s="53">
        <f>EXP(-LN(2)/35)*AH58+(1-EXP(-LN(2)/35))/(LN(2)/35)*AD59*AE59*VLOOKUP('Données projet'!$B$11,Paramètres!$A$1:$J$25,3,0)*0.475*44/12</f>
        <v>0</v>
      </c>
      <c r="AI59" s="53">
        <f>EXP(-LN(2)/5)*AI58+(1-EXP(-LN(2)/5))/(LN(2)/5)*Calculateur!AD59*Calculateur!AF59*VLOOKUP('Données projet'!$B$11,Paramètres!$A$1:$J$25,3,0)*0.475*44/12</f>
        <v>0</v>
      </c>
      <c r="AJ59" s="53">
        <f>EXP(-LN(2)/2)*AJ58+(1-EXP(-LN(2)/2))/(LN(2)/2)*AD59*AG59*VLOOKUP('Données projet'!$B$11,Paramètres!$A$1:$J$25,3,0)*0.475*44/12</f>
        <v>0</v>
      </c>
      <c r="AK59" s="53">
        <f t="shared" si="3"/>
        <v>0</v>
      </c>
      <c r="AL59" s="203">
        <f>IF(AL58+1&lt;='Données projet'!$E$13,AL58+1,1)</f>
        <v>1</v>
      </c>
      <c r="AM59" s="182" t="e">
        <f>VLOOKUP(B59,'Données projet'!$A$88:$I$108,2,0)</f>
        <v>#N/A</v>
      </c>
      <c r="AN59" s="182" t="e">
        <f>VLOOKUP(B59,'Données projet'!$A$88:$I$108,9,0)</f>
        <v>#N/A</v>
      </c>
      <c r="AO59" s="182">
        <f t="array" ref="AO59">INDEX(AN:AN,MIN(IF(ISNUMBER(AN59:AN255),ROW(AN59:AN255),"")))</f>
        <v>0</v>
      </c>
      <c r="AP59" s="182">
        <f>IF(B59&lt;'Données projet'!$A$89,$AM$205^B59,IF(B59='Données projet'!$A$89,'Données projet'!$B$89,AP58+AO59-AV58))</f>
        <v>0</v>
      </c>
      <c r="AQ59" s="186" t="e">
        <f>AP59*VLOOKUP('Données projet'!$B$13,Paramètres!$A$1:$J$25,3,0)*VLOOKUP('Données projet'!$B$13,Paramètres!$A$1:$J$25,5,0)</f>
        <v>#N/A</v>
      </c>
      <c r="AR59" s="186" t="e">
        <f t="shared" si="15"/>
        <v>#N/A</v>
      </c>
      <c r="AS59" s="187" t="e">
        <f t="shared" si="4"/>
        <v>#N/A</v>
      </c>
      <c r="AT59" s="185" t="e">
        <f ca="1">AVERAGE(OFFSET($AS$3,'Données projet'!$C$7,0,30,1))</f>
        <v>#N/A</v>
      </c>
      <c r="AU59" s="193">
        <f>IF(ISNA(VLOOKUP(B59,'Données projet'!$A$88:$I$108,3,0)),0,VLOOKUP(B59,'Données projet'!$A$88:$I$108,3,0))</f>
        <v>0</v>
      </c>
      <c r="AV59" s="193">
        <f>IF(ISNA(VLOOKUP(B59,'Données projet'!$A$88:$I$108,4,0)),0,VLOOKUP(B59,'Données projet'!$A$88:$I$108,4,0))</f>
        <v>0</v>
      </c>
      <c r="AW59" s="194">
        <f>IF(ISNA(VLOOKUP(B59,'Données projet'!$A$88:$I$108,5,0)),0%,VLOOKUP(B59,'Données projet'!$A$88:$I$108,5,0)*VLOOKUP('Données projet'!$B$13,Paramètres!$A$1:$J$25,7,0))</f>
        <v>0</v>
      </c>
      <c r="AX59" s="194">
        <f>IF(ISNA(VLOOKUP(B59,'Données projet'!$A$88:$I$108,6,0)),0%,VLOOKUP(B59,'Données projet'!$A$88:$I$108,6,0)*VLOOKUP('Données projet'!$B$13,Paramètres!$A$1:$J$25,7,0))</f>
        <v>0</v>
      </c>
      <c r="AY59" s="194">
        <f>IF(ISNA(VLOOKUP(B59,'Données projet'!$A$88:$I$108,7,0)),0%,VLOOKUP(B59,'Données projet'!$A$88:$I$108,7,0))</f>
        <v>0</v>
      </c>
      <c r="AZ59" s="196">
        <f>EXP(-LN(2)/35)*AZ58+(1-EXP(-LN(2)/35))/(LN(2)/35)*AV59*AW59*VLOOKUP('Données projet'!$B$11,Paramètres!$A$1:$J$25,3,0)*0.475*44/12</f>
        <v>0</v>
      </c>
      <c r="BA59" s="196">
        <f>EXP(-LN(2)/5)*BA58+(1-EXP(-LN(2)/5))/(LN(2)/5)*Calculateur!AV59*Calculateur!AX59*VLOOKUP('Données projet'!$B$11,Paramètres!$A$1:$J$25,3,0)*0.475*44/12</f>
        <v>0</v>
      </c>
      <c r="BB59" s="196">
        <f>EXP(-LN(2)/2)*BB58+(1-EXP(-LN(2)/2))/(LN(2)/2)*AV59*AY59*VLOOKUP('Données projet'!$B$11,Paramètres!$A$1:$J$25,3,0)*0.475*44/12</f>
        <v>0</v>
      </c>
      <c r="BC59" s="197">
        <f t="shared" si="5"/>
        <v>0</v>
      </c>
      <c r="BD59" s="50">
        <f>IF(BD58+1&lt;='Données projet'!$E$16,BD58+1,1)</f>
        <v>1</v>
      </c>
      <c r="BE59" s="45" t="e">
        <f>VLOOKUP(BD59,'Données projet'!$A$114:$I$134,2,0)</f>
        <v>#N/A</v>
      </c>
      <c r="BF59" s="45" t="e">
        <f>VLOOKUP(BD59,'Données projet'!$A$114:$I$134,9,0)</f>
        <v>#N/A</v>
      </c>
      <c r="BG59" s="45">
        <f t="array" ref="BG59">INDEX(BF:BF,MIN(IF(ISNUMBER(BF59:BF255),ROW(BF59:BF255),"")))</f>
        <v>0</v>
      </c>
      <c r="BH59" s="45">
        <f>IF(BD59&lt;'Données projet'!$A$115,$BE$205^BD59,IF(BD59='Données projet'!$A$115,'Données projet'!$B$115,BH58+BG59-BN58))</f>
        <v>0</v>
      </c>
      <c r="BI59" s="50" t="e">
        <f>BH59*VLOOKUP('Données projet'!$B$13,Paramètres!$A$1:$J$25,3,0)*VLOOKUP('Données projet'!$B$13,Paramètres!$A$1:$J$25,5,0)</f>
        <v>#N/A</v>
      </c>
      <c r="BJ59" s="46" t="e">
        <f t="shared" si="16"/>
        <v>#N/A</v>
      </c>
      <c r="BK59" s="52" t="e">
        <f t="shared" si="6"/>
        <v>#N/A</v>
      </c>
      <c r="BL59" s="149" t="e">
        <f ca="1">AVERAGE(OFFSET($BK$3,'Données projet'!$C$7,0,30,1))</f>
        <v>#N/A</v>
      </c>
      <c r="BM59" s="48">
        <f>IF(ISNA(VLOOKUP(BD59,'Données projet'!$A$114:$I$134,3,0)),0,VLOOKUP(BD59,'Données projet'!$A$114:$I$134,3,0))</f>
        <v>0</v>
      </c>
      <c r="BN59" s="48">
        <f>IF(ISNA(VLOOKUP(BD59,'Données projet'!$A$114:$I$134,4,0)),0,VLOOKUP(BD59,'Données projet'!$A$114:$I$134,4,0))</f>
        <v>0</v>
      </c>
      <c r="BO59" s="49">
        <f>IF(ISNA(VLOOKUP(BD59,'Données projet'!$A$114:$I$134,5,0)),0%,VLOOKUP(BD59,'Données projet'!$A$114:$I$134,5,0)*VLOOKUP('Données projet'!$B$13,Paramètres!$A$1:$J$25,7,0))</f>
        <v>0</v>
      </c>
      <c r="BP59" s="49">
        <f>IF(ISNA(VLOOKUP(BD59,'Données projet'!$A$114:$I$134,6,0)),0%,VLOOKUP(BD59,'Données projet'!$A$114:$I$134,6,0)*VLOOKUP('Données projet'!$B$13,Paramètres!$A$1:$J$25,7,0))</f>
        <v>0</v>
      </c>
      <c r="BQ59" s="49">
        <f>IF(ISNA(VLOOKUP(BD59,'Données projet'!$A$114:$I$134,7,0)),0%,VLOOKUP(BD59,'Données projet'!$A$114:$I$134,7,0))</f>
        <v>0</v>
      </c>
      <c r="BR59" s="53" t="e">
        <f>EXP(-LN(2)/35)*BR58+(1-EXP(-LN(2)/35))/(LN(2)/35)*BN59*BO59*VLOOKUP('Données projet'!$B$13,Paramètres!$A$1:$J$25,3,0)*0.475*44/12</f>
        <v>#N/A</v>
      </c>
      <c r="BS59" s="53" t="e">
        <f>EXP(-LN(2)/5)*BS58+(1-EXP(-LN(2)/5))/(LN(2)/5)*Calculateur!BN59*Calculateur!BP59*VLOOKUP('Données projet'!$B$13,Paramètres!$A$1:$J$25,3,0)*0.475*44/12</f>
        <v>#N/A</v>
      </c>
      <c r="BT59" s="53" t="e">
        <f>EXP(-LN(2)/2)*BT58+(1-EXP(-LN(2)/2))/(LN(2)/2)*BN59*BQ59*VLOOKUP('Données projet'!$B$13,Paramètres!$A$1:$J$25,3,0)*0.475*44/12</f>
        <v>#N/A</v>
      </c>
      <c r="BU59" s="54" t="e">
        <f t="shared" si="7"/>
        <v>#N/A</v>
      </c>
      <c r="BV59" s="203">
        <f>IF(BV58+1&lt;='Données projet'!$E$15,BV58+1,1)</f>
        <v>1</v>
      </c>
      <c r="BW59" s="182" t="e">
        <f>VLOOKUP(B59,'Données projet'!$A$140:$I$167,2,0)</f>
        <v>#N/A</v>
      </c>
      <c r="BX59" s="182" t="e">
        <f>VLOOKUP(B59,'Données projet'!$A$140:$I$167,9,0)</f>
        <v>#N/A</v>
      </c>
      <c r="BY59" s="182">
        <f t="array" ref="BY59">INDEX(BX:BX,MIN(IF(ISNUMBER(BX59:BX255),ROW(BX59:BX255),"")))</f>
        <v>0</v>
      </c>
      <c r="BZ59" s="182">
        <f>IF(B59&lt;'Données projet'!$A$141,$BW$205^B59,IF(B59='Données projet'!$A$141,'Données projet'!$B$141,BZ58+BY59-CF58))</f>
        <v>0</v>
      </c>
      <c r="CA59" s="183" t="e">
        <f>BZ59*VLOOKUP('Données projet'!$B$15,Paramètres!$A$1:$J$25,3,0)*VLOOKUP('Données projet'!$B$15,Paramètres!$A$1:$J$25,5,0)</f>
        <v>#N/A</v>
      </c>
      <c r="CB59" s="186" t="e">
        <f t="shared" si="17"/>
        <v>#N/A</v>
      </c>
      <c r="CC59" s="187" t="e">
        <f t="shared" si="8"/>
        <v>#N/A</v>
      </c>
      <c r="CD59" s="185" t="e">
        <f ca="1">AVERAGE(OFFSET($CC$3,'Données projet'!$C$7,0,30,1))</f>
        <v>#N/A</v>
      </c>
      <c r="CE59" s="193">
        <f>IF(ISNA(VLOOKUP(B59,'Données projet'!$A$140:$I$167,3,0)),0,VLOOKUP(B59,'Données projet'!$A$140:$I$167,3,0))</f>
        <v>0</v>
      </c>
      <c r="CF59" s="193">
        <f>IF(ISNA(VLOOKUP(B59,'Données projet'!$A$140:$I$167,4,0)),0,VLOOKUP(B59,'Données projet'!$A$140:$I$167,4,0))</f>
        <v>0</v>
      </c>
      <c r="CG59" s="194">
        <f>IF(ISNA(VLOOKUP(B59,'Données projet'!$A$140:$I$167,5,0)),0%,VLOOKUP(B59,'Données projet'!$A$140:$I$167,5,0)*VLOOKUP('Données projet'!$B$15,Paramètres!$A$1:$J$25,7,0))</f>
        <v>0</v>
      </c>
      <c r="CH59" s="194">
        <f>IF(ISNA(VLOOKUP(B59,'Données projet'!$A$140:$I$167,6,0)),0%,VLOOKUP(B59,'Données projet'!$A$140:$I$167,6,0)*VLOOKUP('Données projet'!$B$15,Paramètres!$A$1:$J$25,7,0))</f>
        <v>0</v>
      </c>
      <c r="CI59" s="194">
        <f>IF(ISNA(VLOOKUP(B59,'Données projet'!$A$140:$I$167,7,0)),0%,VLOOKUP(B59,'Données projet'!$A$140:$I$167,7,0))</f>
        <v>0</v>
      </c>
      <c r="CJ59" s="196">
        <f>EXP(-LN(2)/35)*CJ58+(1-EXP(-LN(2)/35))/(LN(2)/35)*CF59*CG59*VLOOKUP('Données projet'!$B$11,Paramètres!$A$1:$J$25,3,0)*0.475*44/12</f>
        <v>0</v>
      </c>
      <c r="CK59" s="196">
        <f>EXP(-LN(2)/5)*CK58+(1-EXP(-LN(2)/5))/(LN(2)/5)*Calculateur!CF59*Calculateur!CH59*VLOOKUP('Données projet'!$B$11,Paramètres!$A$1:$J$25,3,0)*0.475*44/12</f>
        <v>0</v>
      </c>
      <c r="CL59" s="196">
        <f>EXP(-LN(2)/2)*CL58+(1-EXP(-LN(2)/2))/(LN(2)/2)*CF59*CI59*VLOOKUP('Données projet'!$B$11,Paramètres!$A$1:$J$25,3,0)*0.475*44/12</f>
        <v>0</v>
      </c>
      <c r="CM59" s="197">
        <f t="shared" si="9"/>
        <v>0</v>
      </c>
      <c r="CN59" s="50">
        <f>IF(CN58+1&lt;='Données projet'!$E$16,CN58+1,1)</f>
        <v>1</v>
      </c>
      <c r="CO59" s="45" t="e">
        <f>VLOOKUP(CN59,'Données projet'!$A$173:$I$193,2,0)</f>
        <v>#N/A</v>
      </c>
      <c r="CP59" s="45" t="e">
        <f>VLOOKUP(CN59,'Données projet'!$A$173:$I$193,9,0)</f>
        <v>#N/A</v>
      </c>
      <c r="CQ59" s="45">
        <f t="array" ref="CQ59">INDEX(CP:CP,MIN(IF(ISNUMBER(CP59:CP255),ROW(CP59:CP255),"")))</f>
        <v>0</v>
      </c>
      <c r="CR59" s="45">
        <f>IF(CN59&lt;'Données projet'!$A$174,$CO$205^B59,IF(CN59='Données projet'!$A$174,'Données projet'!$B$174,CR58+CQ59-CX58))</f>
        <v>0</v>
      </c>
      <c r="CS59" s="50" t="e">
        <f>CR59*VLOOKUP('Données projet'!$B$15,Paramètres!$A$1:$J$25,3,0)*VLOOKUP('Données projet'!$B$15,Paramètres!$A$1:$J$25,5,0)</f>
        <v>#N/A</v>
      </c>
      <c r="CT59" s="46" t="e">
        <f t="shared" si="18"/>
        <v>#N/A</v>
      </c>
      <c r="CU59" s="52" t="e">
        <f t="shared" si="10"/>
        <v>#N/A</v>
      </c>
      <c r="CV59" s="149" t="e">
        <f ca="1">AVERAGE(OFFSET($CU$3,'Données projet'!$C$7,0,30,1))</f>
        <v>#N/A</v>
      </c>
      <c r="CW59" s="48">
        <f>IF(ISNA(VLOOKUP(CN59,'Données projet'!$A$173:$I$193,3,0)),0,VLOOKUP(CN59,'Données projet'!$A$173:$I$193,3,0))</f>
        <v>0</v>
      </c>
      <c r="CX59" s="48">
        <f>IF(ISNA(VLOOKUP(CN59,'Données projet'!$A$173:$I$193,4,0)),0,VLOOKUP(CN59,'Données projet'!$A$173:$I$193,4,0))</f>
        <v>0</v>
      </c>
      <c r="CY59" s="49">
        <f>IF(ISNA(VLOOKUP(CN59,'Données projet'!$A$173:$I$193,5,0)),0%,VLOOKUP(CN59,'Données projet'!$A$173:$I$193,5,0)*VLOOKUP('Données projet'!$B$15,Paramètres!$A$1:$J$25,7,0))</f>
        <v>0</v>
      </c>
      <c r="CZ59" s="49">
        <f>IF(ISNA(VLOOKUP(CN59,'Données projet'!$A$173:$I$193,6,0)),0%,VLOOKUP(CN59,'Données projet'!$A$173:$I$193,6,0)*VLOOKUP('Données projet'!$B$15,Paramètres!$A$1:$J$25,7,0))</f>
        <v>0</v>
      </c>
      <c r="DA59" s="49">
        <f>IF(ISNA(VLOOKUP(CN59,'Données projet'!$A$173:$I$193,7,0)),0%,VLOOKUP(CN59,'Données projet'!$A$173:$I$193,7,0))</f>
        <v>0</v>
      </c>
      <c r="DB59" s="53" t="e">
        <f>EXP(-LN(2)/35)*DB58+(1-EXP(-LN(2)/35))/(LN(2)/35)*CX59*CY59*VLOOKUP('Données projet'!$B$15,Paramètres!$A$1:$J$25,3,0)*0.475*44/12</f>
        <v>#N/A</v>
      </c>
      <c r="DC59" s="53" t="e">
        <f>EXP(-LN(2)/5)*DC58+(1-EXP(-LN(2)/5))/(LN(2)/5)*Calculateur!CX59*Calculateur!CZ59*VLOOKUP('Données projet'!$B$15,Paramètres!$A$1:$J$25,3,0)*0.475*44/12</f>
        <v>#N/A</v>
      </c>
      <c r="DD59" s="53" t="e">
        <f>EXP(-LN(2)/2)*DD58+(1-EXP(-LN(2)/2))/(LN(2)/2)*CX59*DA59*VLOOKUP('Données projet'!$B$15,Paramètres!$A$1:$J$25,3,0)*0.475*44/12</f>
        <v>#N/A</v>
      </c>
      <c r="DE59" s="54" t="e">
        <f t="shared" si="11"/>
        <v>#N/A</v>
      </c>
    </row>
    <row r="60" spans="1:109" s="40" customFormat="1" x14ac:dyDescent="0.25">
      <c r="A60" s="208">
        <f t="shared" si="12"/>
        <v>57</v>
      </c>
      <c r="B60" s="200">
        <f>IF(B59+1&lt;='Données projet'!$E$11,B59+1,1)</f>
        <v>7</v>
      </c>
      <c r="C60" s="182">
        <f>VLOOKUP(B60,'Données projet'!$A$36:$I$56,2,0)</f>
        <v>101.29</v>
      </c>
      <c r="D60" s="182">
        <f>VLOOKUP(B60,'Données projet'!$A$36:$I$56,9,0)</f>
        <v>14.47</v>
      </c>
      <c r="E60" s="182">
        <f t="array" ref="E60">INDEX(D:D,MIN(IF(ISNUMBER(D60:D256),ROW(D60:D256),"")))</f>
        <v>14.47</v>
      </c>
      <c r="F60" s="186">
        <f>IF(B60&lt;'Données projet'!$A$37,$C$205^B60,IF(B60='Données projet'!$A$37,'Données projet'!$B$37,F59+E60-L59))</f>
        <v>101.29</v>
      </c>
      <c r="G60" s="186">
        <f>F60*VLOOKUP('Données projet'!$B$11,Paramètres!$A$1:$J$25,3,0)*VLOOKUP('Données projet'!$B$11,Paramètres!$A$1:$J$25,5,0)</f>
        <v>74.265827999999999</v>
      </c>
      <c r="H60" s="186">
        <f t="shared" si="13"/>
        <v>20.729138320910838</v>
      </c>
      <c r="I60" s="187">
        <f t="shared" si="19"/>
        <v>165.44956634225304</v>
      </c>
      <c r="J60" s="188">
        <f ca="1">AVERAGE(OFFSET($I$3,'Données projet'!$C$7,0,30,1))</f>
        <v>281.50422421872497</v>
      </c>
      <c r="K60" s="193">
        <f>IF(ISNA(VLOOKUP(B60,'Données projet'!$A$36:$I$56,3,0)),0,VLOOKUP(B60,'Données projet'!$A$36:$I$56,3,0))</f>
        <v>0</v>
      </c>
      <c r="L60" s="193">
        <f>IF(ISNA(VLOOKUP(B60,'Données projet'!$A$36:$I$56,4,0)),0,VLOOKUP(B60,'Données projet'!$A$36:$I$56,4,0))</f>
        <v>0</v>
      </c>
      <c r="M60" s="194">
        <f>IF(ISNA(VLOOKUP(B60,'Données projet'!$A$36:$I$56,5,0)),0%,VLOOKUP(B60,'Données projet'!$A$36:$I$56,5,0)*VLOOKUP('Données projet'!$B$11,Paramètres!$A$1:$J$25,7,0))</f>
        <v>0</v>
      </c>
      <c r="N60" s="194">
        <f>IF(ISNA(VLOOKUP(B60,'Données projet'!$A$36:$I$56,6,0)),0%,VLOOKUP(B60,'Données projet'!$A$36:$I$56,6,0)*VLOOKUP('Données projet'!$B$11,Paramètres!$A$1:$J$25,7,0))</f>
        <v>0</v>
      </c>
      <c r="O60" s="194">
        <f>IF(ISNA(VLOOKUP(B60,'Données projet'!$A$36:$I$56,7,0)),0%,VLOOKUP(B60,'Données projet'!$A$36:$I$56,7,0))</f>
        <v>0</v>
      </c>
      <c r="P60" s="196">
        <f>EXP(-LN(2)/35)*P59+(1-EXP(-LN(2)/35))/(LN(2)/35)*L60*M60*VLOOKUP('Données projet'!$B$11,Paramètres!$A$1:$J$25,3,0)*0.475*44/12</f>
        <v>0</v>
      </c>
      <c r="Q60" s="196">
        <f>EXP(-LN(2)/5)*Q59+(1-EXP(-LN(2)/5))/(LN(2)/5)*Calculateur!L60*Calculateur!N60*VLOOKUP('Données projet'!$B$11,Paramètres!$A$1:$J$25,3,0)*0.475*44/12</f>
        <v>0</v>
      </c>
      <c r="R60" s="196">
        <f>EXP(-LN(2)/2)*R59+(1-EXP(-LN(2)/2))/(LN(2)/2)*L60*O60*VLOOKUP('Données projet'!$B$11,Paramètres!$A$1:$J$25,3,0)*0.475*44/12</f>
        <v>0</v>
      </c>
      <c r="S60" s="197">
        <f t="shared" si="1"/>
        <v>0</v>
      </c>
      <c r="T60" s="50">
        <f>IF(T59+1&lt;='Données projet'!$E$12,T59+1,1)</f>
        <v>7</v>
      </c>
      <c r="U60" s="45" t="e">
        <f>VLOOKUP(T60,'Données projet'!$A$62:$I$82,2,0)</f>
        <v>#N/A</v>
      </c>
      <c r="V60" s="45" t="e">
        <f>VLOOKUP(T60,'Données projet'!$A$62:$I$82,9,0)</f>
        <v>#N/A</v>
      </c>
      <c r="W60" s="45">
        <f t="array" ref="W60">INDEX(V:V,MIN(IF(ISNUMBER(V60:V256),ROW(V60:V256),"")))</f>
        <v>14.39625</v>
      </c>
      <c r="X60" s="46">
        <f>IF(T60&lt;'Données projet'!$A$63,$U$205^T60,IF(T60='Données projet'!$A$63,'Données projet'!$B$63,X59+W60-AD59))</f>
        <v>63.631468484466183</v>
      </c>
      <c r="Y60" s="46">
        <f>X60*VLOOKUP('Données projet'!$B$11,Paramètres!$A$1:$J$25,3,0)*VLOOKUP('Données projet'!$B$11,Paramètres!$A$1:$J$25,5,0)</f>
        <v>46.654592692810603</v>
      </c>
      <c r="Z60" s="46">
        <f t="shared" si="14"/>
        <v>13.746342444631948</v>
      </c>
      <c r="AA60" s="52">
        <f t="shared" si="2"/>
        <v>105.19829536437909</v>
      </c>
      <c r="AB60" s="149">
        <f ca="1">AVERAGE(OFFSET($AA$3,'Données projet'!$C$7,0,30,1))</f>
        <v>367.84920904283939</v>
      </c>
      <c r="AC60" s="48">
        <f>IF(ISNA(VLOOKUP(T60,'Données projet'!$A$62:$I$82,3,0)),0,VLOOKUP(T60,'Données projet'!$A$62:$I$82,3,0))</f>
        <v>0</v>
      </c>
      <c r="AD60" s="48">
        <f>IF(ISNA(VLOOKUP(T60,'Données projet'!$A$62:$I$82,4,0)),0,VLOOKUP(T60,'Données projet'!$A$62:$I$82,4,0))</f>
        <v>0</v>
      </c>
      <c r="AE60" s="49">
        <f>IF(ISNA(VLOOKUP(T60,'Données projet'!$A$62:$I$82,5,0)),0%,VLOOKUP(T60,'Données projet'!$A$62:$I$82,5,0)*VLOOKUP('Données projet'!$B$11,Paramètres!$A$1:$J$25,7,0))</f>
        <v>0</v>
      </c>
      <c r="AF60" s="49">
        <f>IF(ISNA(VLOOKUP(T60,'Données projet'!$A$62:$I$82,6,0)),0%,VLOOKUP(T60,'Données projet'!$A$62:$I$82,6,0)*VLOOKUP('Données projet'!$B$11,Paramètres!$A$1:$J$25,7,0))</f>
        <v>0</v>
      </c>
      <c r="AG60" s="49">
        <f>IF(ISNA(VLOOKUP(T60,'Données projet'!$A$62:$I$82,7,0)),0%,VLOOKUP(T60,'Données projet'!$A$62:$I$82,7,0))</f>
        <v>0</v>
      </c>
      <c r="AH60" s="53">
        <f>EXP(-LN(2)/35)*AH59+(1-EXP(-LN(2)/35))/(LN(2)/35)*AD60*AE60*VLOOKUP('Données projet'!$B$11,Paramètres!$A$1:$J$25,3,0)*0.475*44/12</f>
        <v>0</v>
      </c>
      <c r="AI60" s="53">
        <f>EXP(-LN(2)/5)*AI59+(1-EXP(-LN(2)/5))/(LN(2)/5)*Calculateur!AD60*Calculateur!AF60*VLOOKUP('Données projet'!$B$11,Paramètres!$A$1:$J$25,3,0)*0.475*44/12</f>
        <v>0</v>
      </c>
      <c r="AJ60" s="53">
        <f>EXP(-LN(2)/2)*AJ59+(1-EXP(-LN(2)/2))/(LN(2)/2)*AD60*AG60*VLOOKUP('Données projet'!$B$11,Paramètres!$A$1:$J$25,3,0)*0.475*44/12</f>
        <v>0</v>
      </c>
      <c r="AK60" s="53">
        <f t="shared" si="3"/>
        <v>0</v>
      </c>
      <c r="AL60" s="203">
        <f>IF(AL59+1&lt;='Données projet'!$E$13,AL59+1,1)</f>
        <v>1</v>
      </c>
      <c r="AM60" s="182" t="e">
        <f>VLOOKUP(B60,'Données projet'!$A$88:$I$108,2,0)</f>
        <v>#N/A</v>
      </c>
      <c r="AN60" s="182" t="e">
        <f>VLOOKUP(B60,'Données projet'!$A$88:$I$108,9,0)</f>
        <v>#N/A</v>
      </c>
      <c r="AO60" s="182">
        <f t="array" ref="AO60">INDEX(AN:AN,MIN(IF(ISNUMBER(AN60:AN256),ROW(AN60:AN256),"")))</f>
        <v>0</v>
      </c>
      <c r="AP60" s="182">
        <f>IF(B60&lt;'Données projet'!$A$89,$AM$205^B60,IF(B60='Données projet'!$A$89,'Données projet'!$B$89,AP59+AO60-AV59))</f>
        <v>0</v>
      </c>
      <c r="AQ60" s="186" t="e">
        <f>AP60*VLOOKUP('Données projet'!$B$13,Paramètres!$A$1:$J$25,3,0)*VLOOKUP('Données projet'!$B$13,Paramètres!$A$1:$J$25,5,0)</f>
        <v>#N/A</v>
      </c>
      <c r="AR60" s="186" t="e">
        <f t="shared" si="15"/>
        <v>#N/A</v>
      </c>
      <c r="AS60" s="187" t="e">
        <f t="shared" si="4"/>
        <v>#N/A</v>
      </c>
      <c r="AT60" s="185" t="e">
        <f ca="1">AVERAGE(OFFSET($AS$3,'Données projet'!$C$7,0,30,1))</f>
        <v>#N/A</v>
      </c>
      <c r="AU60" s="193">
        <f>IF(ISNA(VLOOKUP(B60,'Données projet'!$A$88:$I$108,3,0)),0,VLOOKUP(B60,'Données projet'!$A$88:$I$108,3,0))</f>
        <v>0</v>
      </c>
      <c r="AV60" s="193">
        <f>IF(ISNA(VLOOKUP(B60,'Données projet'!$A$88:$I$108,4,0)),0,VLOOKUP(B60,'Données projet'!$A$88:$I$108,4,0))</f>
        <v>0</v>
      </c>
      <c r="AW60" s="194">
        <f>IF(ISNA(VLOOKUP(B60,'Données projet'!$A$88:$I$108,5,0)),0%,VLOOKUP(B60,'Données projet'!$A$88:$I$108,5,0)*VLOOKUP('Données projet'!$B$13,Paramètres!$A$1:$J$25,7,0))</f>
        <v>0</v>
      </c>
      <c r="AX60" s="194">
        <f>IF(ISNA(VLOOKUP(B60,'Données projet'!$A$88:$I$108,6,0)),0%,VLOOKUP(B60,'Données projet'!$A$88:$I$108,6,0)*VLOOKUP('Données projet'!$B$13,Paramètres!$A$1:$J$25,7,0))</f>
        <v>0</v>
      </c>
      <c r="AY60" s="194">
        <f>IF(ISNA(VLOOKUP(B60,'Données projet'!$A$88:$I$108,7,0)),0%,VLOOKUP(B60,'Données projet'!$A$88:$I$108,7,0))</f>
        <v>0</v>
      </c>
      <c r="AZ60" s="196">
        <f>EXP(-LN(2)/35)*AZ59+(1-EXP(-LN(2)/35))/(LN(2)/35)*AV60*AW60*VLOOKUP('Données projet'!$B$11,Paramètres!$A$1:$J$25,3,0)*0.475*44/12</f>
        <v>0</v>
      </c>
      <c r="BA60" s="196">
        <f>EXP(-LN(2)/5)*BA59+(1-EXP(-LN(2)/5))/(LN(2)/5)*Calculateur!AV60*Calculateur!AX60*VLOOKUP('Données projet'!$B$11,Paramètres!$A$1:$J$25,3,0)*0.475*44/12</f>
        <v>0</v>
      </c>
      <c r="BB60" s="196">
        <f>EXP(-LN(2)/2)*BB59+(1-EXP(-LN(2)/2))/(LN(2)/2)*AV60*AY60*VLOOKUP('Données projet'!$B$11,Paramètres!$A$1:$J$25,3,0)*0.475*44/12</f>
        <v>0</v>
      </c>
      <c r="BC60" s="197">
        <f t="shared" si="5"/>
        <v>0</v>
      </c>
      <c r="BD60" s="50">
        <f>IF(BD59+1&lt;='Données projet'!$E$16,BD59+1,1)</f>
        <v>1</v>
      </c>
      <c r="BE60" s="45" t="e">
        <f>VLOOKUP(BD60,'Données projet'!$A$114:$I$134,2,0)</f>
        <v>#N/A</v>
      </c>
      <c r="BF60" s="45" t="e">
        <f>VLOOKUP(BD60,'Données projet'!$A$114:$I$134,9,0)</f>
        <v>#N/A</v>
      </c>
      <c r="BG60" s="45">
        <f t="array" ref="BG60">INDEX(BF:BF,MIN(IF(ISNUMBER(BF60:BF256),ROW(BF60:BF256),"")))</f>
        <v>0</v>
      </c>
      <c r="BH60" s="45">
        <f>IF(BD60&lt;'Données projet'!$A$115,$BE$205^BD60,IF(BD60='Données projet'!$A$115,'Données projet'!$B$115,BH59+BG60-BN59))</f>
        <v>0</v>
      </c>
      <c r="BI60" s="50" t="e">
        <f>BH60*VLOOKUP('Données projet'!$B$13,Paramètres!$A$1:$J$25,3,0)*VLOOKUP('Données projet'!$B$13,Paramètres!$A$1:$J$25,5,0)</f>
        <v>#N/A</v>
      </c>
      <c r="BJ60" s="46" t="e">
        <f t="shared" si="16"/>
        <v>#N/A</v>
      </c>
      <c r="BK60" s="52" t="e">
        <f t="shared" si="6"/>
        <v>#N/A</v>
      </c>
      <c r="BL60" s="149" t="e">
        <f ca="1">AVERAGE(OFFSET($BK$3,'Données projet'!$C$7,0,30,1))</f>
        <v>#N/A</v>
      </c>
      <c r="BM60" s="48">
        <f>IF(ISNA(VLOOKUP(BD60,'Données projet'!$A$114:$I$134,3,0)),0,VLOOKUP(BD60,'Données projet'!$A$114:$I$134,3,0))</f>
        <v>0</v>
      </c>
      <c r="BN60" s="48">
        <f>IF(ISNA(VLOOKUP(BD60,'Données projet'!$A$114:$I$134,4,0)),0,VLOOKUP(BD60,'Données projet'!$A$114:$I$134,4,0))</f>
        <v>0</v>
      </c>
      <c r="BO60" s="49">
        <f>IF(ISNA(VLOOKUP(BD60,'Données projet'!$A$114:$I$134,5,0)),0%,VLOOKUP(BD60,'Données projet'!$A$114:$I$134,5,0)*VLOOKUP('Données projet'!$B$13,Paramètres!$A$1:$J$25,7,0))</f>
        <v>0</v>
      </c>
      <c r="BP60" s="49">
        <f>IF(ISNA(VLOOKUP(BD60,'Données projet'!$A$114:$I$134,6,0)),0%,VLOOKUP(BD60,'Données projet'!$A$114:$I$134,6,0)*VLOOKUP('Données projet'!$B$13,Paramètres!$A$1:$J$25,7,0))</f>
        <v>0</v>
      </c>
      <c r="BQ60" s="49">
        <f>IF(ISNA(VLOOKUP(BD60,'Données projet'!$A$114:$I$134,7,0)),0%,VLOOKUP(BD60,'Données projet'!$A$114:$I$134,7,0))</f>
        <v>0</v>
      </c>
      <c r="BR60" s="53" t="e">
        <f>EXP(-LN(2)/35)*BR59+(1-EXP(-LN(2)/35))/(LN(2)/35)*BN60*BO60*VLOOKUP('Données projet'!$B$13,Paramètres!$A$1:$J$25,3,0)*0.475*44/12</f>
        <v>#N/A</v>
      </c>
      <c r="BS60" s="53" t="e">
        <f>EXP(-LN(2)/5)*BS59+(1-EXP(-LN(2)/5))/(LN(2)/5)*Calculateur!BN60*Calculateur!BP60*VLOOKUP('Données projet'!$B$13,Paramètres!$A$1:$J$25,3,0)*0.475*44/12</f>
        <v>#N/A</v>
      </c>
      <c r="BT60" s="53" t="e">
        <f>EXP(-LN(2)/2)*BT59+(1-EXP(-LN(2)/2))/(LN(2)/2)*BN60*BQ60*VLOOKUP('Données projet'!$B$13,Paramètres!$A$1:$J$25,3,0)*0.475*44/12</f>
        <v>#N/A</v>
      </c>
      <c r="BU60" s="54" t="e">
        <f t="shared" si="7"/>
        <v>#N/A</v>
      </c>
      <c r="BV60" s="203">
        <f>IF(BV59+1&lt;='Données projet'!$E$15,BV59+1,1)</f>
        <v>1</v>
      </c>
      <c r="BW60" s="182" t="e">
        <f>VLOOKUP(B60,'Données projet'!$A$140:$I$167,2,0)</f>
        <v>#N/A</v>
      </c>
      <c r="BX60" s="182" t="e">
        <f>VLOOKUP(B60,'Données projet'!$A$140:$I$167,9,0)</f>
        <v>#N/A</v>
      </c>
      <c r="BY60" s="182">
        <f t="array" ref="BY60">INDEX(BX:BX,MIN(IF(ISNUMBER(BX60:BX256),ROW(BX60:BX256),"")))</f>
        <v>0</v>
      </c>
      <c r="BZ60" s="182">
        <f>IF(B60&lt;'Données projet'!$A$141,$BW$205^B60,IF(B60='Données projet'!$A$141,'Données projet'!$B$141,BZ59+BY60-CF59))</f>
        <v>0</v>
      </c>
      <c r="CA60" s="183" t="e">
        <f>BZ60*VLOOKUP('Données projet'!$B$15,Paramètres!$A$1:$J$25,3,0)*VLOOKUP('Données projet'!$B$15,Paramètres!$A$1:$J$25,5,0)</f>
        <v>#N/A</v>
      </c>
      <c r="CB60" s="186" t="e">
        <f t="shared" si="17"/>
        <v>#N/A</v>
      </c>
      <c r="CC60" s="187" t="e">
        <f t="shared" si="8"/>
        <v>#N/A</v>
      </c>
      <c r="CD60" s="185" t="e">
        <f ca="1">AVERAGE(OFFSET($CC$3,'Données projet'!$C$7,0,30,1))</f>
        <v>#N/A</v>
      </c>
      <c r="CE60" s="193">
        <f>IF(ISNA(VLOOKUP(B60,'Données projet'!$A$140:$I$167,3,0)),0,VLOOKUP(B60,'Données projet'!$A$140:$I$167,3,0))</f>
        <v>0</v>
      </c>
      <c r="CF60" s="193">
        <f>IF(ISNA(VLOOKUP(B60,'Données projet'!$A$140:$I$167,4,0)),0,VLOOKUP(B60,'Données projet'!$A$140:$I$167,4,0))</f>
        <v>0</v>
      </c>
      <c r="CG60" s="194">
        <f>IF(ISNA(VLOOKUP(B60,'Données projet'!$A$140:$I$167,5,0)),0%,VLOOKUP(B60,'Données projet'!$A$140:$I$167,5,0)*VLOOKUP('Données projet'!$B$15,Paramètres!$A$1:$J$25,7,0))</f>
        <v>0</v>
      </c>
      <c r="CH60" s="194">
        <f>IF(ISNA(VLOOKUP(B60,'Données projet'!$A$140:$I$167,6,0)),0%,VLOOKUP(B60,'Données projet'!$A$140:$I$167,6,0)*VLOOKUP('Données projet'!$B$15,Paramètres!$A$1:$J$25,7,0))</f>
        <v>0</v>
      </c>
      <c r="CI60" s="194">
        <f>IF(ISNA(VLOOKUP(B60,'Données projet'!$A$140:$I$167,7,0)),0%,VLOOKUP(B60,'Données projet'!$A$140:$I$167,7,0))</f>
        <v>0</v>
      </c>
      <c r="CJ60" s="196">
        <f>EXP(-LN(2)/35)*CJ59+(1-EXP(-LN(2)/35))/(LN(2)/35)*CF60*CG60*VLOOKUP('Données projet'!$B$11,Paramètres!$A$1:$J$25,3,0)*0.475*44/12</f>
        <v>0</v>
      </c>
      <c r="CK60" s="196">
        <f>EXP(-LN(2)/5)*CK59+(1-EXP(-LN(2)/5))/(LN(2)/5)*Calculateur!CF60*Calculateur!CH60*VLOOKUP('Données projet'!$B$11,Paramètres!$A$1:$J$25,3,0)*0.475*44/12</f>
        <v>0</v>
      </c>
      <c r="CL60" s="196">
        <f>EXP(-LN(2)/2)*CL59+(1-EXP(-LN(2)/2))/(LN(2)/2)*CF60*CI60*VLOOKUP('Données projet'!$B$11,Paramètres!$A$1:$J$25,3,0)*0.475*44/12</f>
        <v>0</v>
      </c>
      <c r="CM60" s="197">
        <f t="shared" si="9"/>
        <v>0</v>
      </c>
      <c r="CN60" s="50">
        <f>IF(CN59+1&lt;='Données projet'!$E$16,CN59+1,1)</f>
        <v>1</v>
      </c>
      <c r="CO60" s="45" t="e">
        <f>VLOOKUP(CN60,'Données projet'!$A$173:$I$193,2,0)</f>
        <v>#N/A</v>
      </c>
      <c r="CP60" s="45" t="e">
        <f>VLOOKUP(CN60,'Données projet'!$A$173:$I$193,9,0)</f>
        <v>#N/A</v>
      </c>
      <c r="CQ60" s="45">
        <f t="array" ref="CQ60">INDEX(CP:CP,MIN(IF(ISNUMBER(CP60:CP256),ROW(CP60:CP256),"")))</f>
        <v>0</v>
      </c>
      <c r="CR60" s="45">
        <f>IF(CN60&lt;'Données projet'!$A$174,$CO$205^B60,IF(CN60='Données projet'!$A$174,'Données projet'!$B$174,CR59+CQ60-CX59))</f>
        <v>0</v>
      </c>
      <c r="CS60" s="50" t="e">
        <f>CR60*VLOOKUP('Données projet'!$B$15,Paramètres!$A$1:$J$25,3,0)*VLOOKUP('Données projet'!$B$15,Paramètres!$A$1:$J$25,5,0)</f>
        <v>#N/A</v>
      </c>
      <c r="CT60" s="46" t="e">
        <f t="shared" si="18"/>
        <v>#N/A</v>
      </c>
      <c r="CU60" s="52" t="e">
        <f t="shared" si="10"/>
        <v>#N/A</v>
      </c>
      <c r="CV60" s="149" t="e">
        <f ca="1">AVERAGE(OFFSET($CU$3,'Données projet'!$C$7,0,30,1))</f>
        <v>#N/A</v>
      </c>
      <c r="CW60" s="48">
        <f>IF(ISNA(VLOOKUP(CN60,'Données projet'!$A$173:$I$193,3,0)),0,VLOOKUP(CN60,'Données projet'!$A$173:$I$193,3,0))</f>
        <v>0</v>
      </c>
      <c r="CX60" s="48">
        <f>IF(ISNA(VLOOKUP(CN60,'Données projet'!$A$173:$I$193,4,0)),0,VLOOKUP(CN60,'Données projet'!$A$173:$I$193,4,0))</f>
        <v>0</v>
      </c>
      <c r="CY60" s="49">
        <f>IF(ISNA(VLOOKUP(CN60,'Données projet'!$A$173:$I$193,5,0)),0%,VLOOKUP(CN60,'Données projet'!$A$173:$I$193,5,0)*VLOOKUP('Données projet'!$B$15,Paramètres!$A$1:$J$25,7,0))</f>
        <v>0</v>
      </c>
      <c r="CZ60" s="49">
        <f>IF(ISNA(VLOOKUP(CN60,'Données projet'!$A$173:$I$193,6,0)),0%,VLOOKUP(CN60,'Données projet'!$A$173:$I$193,6,0)*VLOOKUP('Données projet'!$B$15,Paramètres!$A$1:$J$25,7,0))</f>
        <v>0</v>
      </c>
      <c r="DA60" s="49">
        <f>IF(ISNA(VLOOKUP(CN60,'Données projet'!$A$173:$I$193,7,0)),0%,VLOOKUP(CN60,'Données projet'!$A$173:$I$193,7,0))</f>
        <v>0</v>
      </c>
      <c r="DB60" s="53" t="e">
        <f>EXP(-LN(2)/35)*DB59+(1-EXP(-LN(2)/35))/(LN(2)/35)*CX60*CY60*VLOOKUP('Données projet'!$B$15,Paramètres!$A$1:$J$25,3,0)*0.475*44/12</f>
        <v>#N/A</v>
      </c>
      <c r="DC60" s="53" t="e">
        <f>EXP(-LN(2)/5)*DC59+(1-EXP(-LN(2)/5))/(LN(2)/5)*Calculateur!CX60*Calculateur!CZ60*VLOOKUP('Données projet'!$B$15,Paramètres!$A$1:$J$25,3,0)*0.475*44/12</f>
        <v>#N/A</v>
      </c>
      <c r="DD60" s="53" t="e">
        <f>EXP(-LN(2)/2)*DD59+(1-EXP(-LN(2)/2))/(LN(2)/2)*CX60*DA60*VLOOKUP('Données projet'!$B$15,Paramètres!$A$1:$J$25,3,0)*0.475*44/12</f>
        <v>#N/A</v>
      </c>
      <c r="DE60" s="54" t="e">
        <f t="shared" si="11"/>
        <v>#N/A</v>
      </c>
    </row>
    <row r="61" spans="1:109" s="40" customFormat="1" x14ac:dyDescent="0.25">
      <c r="A61" s="208">
        <f t="shared" si="12"/>
        <v>58</v>
      </c>
      <c r="B61" s="200">
        <f>IF(B60+1&lt;='Données projet'!$E$11,B60+1,1)</f>
        <v>8</v>
      </c>
      <c r="C61" s="182">
        <f>VLOOKUP(B61,'Données projet'!$A$36:$I$56,2,0)</f>
        <v>115.17</v>
      </c>
      <c r="D61" s="182">
        <f>VLOOKUP(B61,'Données projet'!$A$36:$I$56,9,0)</f>
        <v>13.879999999999995</v>
      </c>
      <c r="E61" s="182">
        <f t="array" ref="E61">INDEX(D:D,MIN(IF(ISNUMBER(D61:D257),ROW(D61:D257),"")))</f>
        <v>13.879999999999995</v>
      </c>
      <c r="F61" s="186">
        <f>IF(B61&lt;'Données projet'!$A$37,$C$205^B61,IF(B61='Données projet'!$A$37,'Données projet'!$B$37,F60+E61-L60))</f>
        <v>115.17</v>
      </c>
      <c r="G61" s="186">
        <f>F61*VLOOKUP('Données projet'!$B$11,Paramètres!$A$1:$J$25,3,0)*VLOOKUP('Données projet'!$B$11,Paramètres!$A$1:$J$25,5,0)</f>
        <v>84.442644000000001</v>
      </c>
      <c r="H61" s="186">
        <f t="shared" si="13"/>
        <v>23.219993390650089</v>
      </c>
      <c r="I61" s="187">
        <f t="shared" si="19"/>
        <v>187.51242678871554</v>
      </c>
      <c r="J61" s="188">
        <f ca="1">AVERAGE(OFFSET($I$3,'Données projet'!$C$7,0,30,1))</f>
        <v>281.50422421872497</v>
      </c>
      <c r="K61" s="193">
        <f>IF(ISNA(VLOOKUP(B61,'Données projet'!$A$36:$I$56,3,0)),0,VLOOKUP(B61,'Données projet'!$A$36:$I$56,3,0))</f>
        <v>0</v>
      </c>
      <c r="L61" s="193">
        <f>IF(ISNA(VLOOKUP(B61,'Données projet'!$A$36:$I$56,4,0)),0,VLOOKUP(B61,'Données projet'!$A$36:$I$56,4,0))</f>
        <v>0</v>
      </c>
      <c r="M61" s="194">
        <f>IF(ISNA(VLOOKUP(B61,'Données projet'!$A$36:$I$56,5,0)),0%,VLOOKUP(B61,'Données projet'!$A$36:$I$56,5,0)*VLOOKUP('Données projet'!$B$11,Paramètres!$A$1:$J$25,7,0))</f>
        <v>0</v>
      </c>
      <c r="N61" s="194">
        <f>IF(ISNA(VLOOKUP(B61,'Données projet'!$A$36:$I$56,6,0)),0%,VLOOKUP(B61,'Données projet'!$A$36:$I$56,6,0)*VLOOKUP('Données projet'!$B$11,Paramètres!$A$1:$J$25,7,0))</f>
        <v>0</v>
      </c>
      <c r="O61" s="194">
        <f>IF(ISNA(VLOOKUP(B61,'Données projet'!$A$36:$I$56,7,0)),0%,VLOOKUP(B61,'Données projet'!$A$36:$I$56,7,0))</f>
        <v>0</v>
      </c>
      <c r="P61" s="196">
        <f>EXP(-LN(2)/35)*P60+(1-EXP(-LN(2)/35))/(LN(2)/35)*L61*M61*VLOOKUP('Données projet'!$B$11,Paramètres!$A$1:$J$25,3,0)*0.475*44/12</f>
        <v>0</v>
      </c>
      <c r="Q61" s="196">
        <f>EXP(-LN(2)/5)*Q60+(1-EXP(-LN(2)/5))/(LN(2)/5)*Calculateur!L61*Calculateur!N61*VLOOKUP('Données projet'!$B$11,Paramètres!$A$1:$J$25,3,0)*0.475*44/12</f>
        <v>0</v>
      </c>
      <c r="R61" s="196">
        <f>EXP(-LN(2)/2)*R60+(1-EXP(-LN(2)/2))/(LN(2)/2)*L61*O61*VLOOKUP('Données projet'!$B$11,Paramètres!$A$1:$J$25,3,0)*0.475*44/12</f>
        <v>0</v>
      </c>
      <c r="S61" s="197">
        <f t="shared" si="1"/>
        <v>0</v>
      </c>
      <c r="T61" s="50">
        <f>IF(T60+1&lt;='Données projet'!$E$12,T60+1,1)</f>
        <v>8</v>
      </c>
      <c r="U61" s="45">
        <f>VLOOKUP(T61,'Données projet'!$A$62:$I$82,2,0)</f>
        <v>115.17</v>
      </c>
      <c r="V61" s="45">
        <f>VLOOKUP(T61,'Données projet'!$A$62:$I$82,9,0)</f>
        <v>14.39625</v>
      </c>
      <c r="W61" s="45">
        <f t="array" ref="W61">INDEX(V:V,MIN(IF(ISNUMBER(V61:V257),ROW(V61:V257),"")))</f>
        <v>14.39625</v>
      </c>
      <c r="X61" s="46">
        <f>IF(T61&lt;'Données projet'!$A$63,$U$205^T61,IF(T61='Données projet'!$A$63,'Données projet'!$B$63,X60+W61-AD60))</f>
        <v>115.17</v>
      </c>
      <c r="Y61" s="46">
        <f>X61*VLOOKUP('Données projet'!$B$11,Paramètres!$A$1:$J$25,3,0)*VLOOKUP('Données projet'!$B$11,Paramètres!$A$1:$J$25,5,0)</f>
        <v>84.442644000000001</v>
      </c>
      <c r="Z61" s="46">
        <f t="shared" si="14"/>
        <v>23.219993390650089</v>
      </c>
      <c r="AA61" s="52">
        <f t="shared" si="2"/>
        <v>187.51242678871554</v>
      </c>
      <c r="AB61" s="149">
        <f ca="1">AVERAGE(OFFSET($AA$3,'Données projet'!$C$7,0,30,1))</f>
        <v>367.84920904283939</v>
      </c>
      <c r="AC61" s="48">
        <f>IF(ISNA(VLOOKUP(T61,'Données projet'!$A$62:$I$82,3,0)),0,VLOOKUP(T61,'Données projet'!$A$62:$I$82,3,0))</f>
        <v>0</v>
      </c>
      <c r="AD61" s="48">
        <f>IF(ISNA(VLOOKUP(T61,'Données projet'!$A$62:$I$82,4,0)),0,VLOOKUP(T61,'Données projet'!$A$62:$I$82,4,0))</f>
        <v>0</v>
      </c>
      <c r="AE61" s="49">
        <f>IF(ISNA(VLOOKUP(T61,'Données projet'!$A$62:$I$82,5,0)),0%,VLOOKUP(T61,'Données projet'!$A$62:$I$82,5,0)*VLOOKUP('Données projet'!$B$11,Paramètres!$A$1:$J$25,7,0))</f>
        <v>0</v>
      </c>
      <c r="AF61" s="49">
        <f>IF(ISNA(VLOOKUP(T61,'Données projet'!$A$62:$I$82,6,0)),0%,VLOOKUP(T61,'Données projet'!$A$62:$I$82,6,0)*VLOOKUP('Données projet'!$B$11,Paramètres!$A$1:$J$25,7,0))</f>
        <v>0</v>
      </c>
      <c r="AG61" s="49">
        <f>IF(ISNA(VLOOKUP(T61,'Données projet'!$A$62:$I$82,7,0)),0%,VLOOKUP(T61,'Données projet'!$A$62:$I$82,7,0))</f>
        <v>0</v>
      </c>
      <c r="AH61" s="53">
        <f>EXP(-LN(2)/35)*AH60+(1-EXP(-LN(2)/35))/(LN(2)/35)*AD61*AE61*VLOOKUP('Données projet'!$B$11,Paramètres!$A$1:$J$25,3,0)*0.475*44/12</f>
        <v>0</v>
      </c>
      <c r="AI61" s="53">
        <f>EXP(-LN(2)/5)*AI60+(1-EXP(-LN(2)/5))/(LN(2)/5)*Calculateur!AD61*Calculateur!AF61*VLOOKUP('Données projet'!$B$11,Paramètres!$A$1:$J$25,3,0)*0.475*44/12</f>
        <v>0</v>
      </c>
      <c r="AJ61" s="53">
        <f>EXP(-LN(2)/2)*AJ60+(1-EXP(-LN(2)/2))/(LN(2)/2)*AD61*AG61*VLOOKUP('Données projet'!$B$11,Paramètres!$A$1:$J$25,3,0)*0.475*44/12</f>
        <v>0</v>
      </c>
      <c r="AK61" s="53">
        <f t="shared" si="3"/>
        <v>0</v>
      </c>
      <c r="AL61" s="203">
        <f>IF(AL60+1&lt;='Données projet'!$E$13,AL60+1,1)</f>
        <v>1</v>
      </c>
      <c r="AM61" s="182" t="e">
        <f>VLOOKUP(B61,'Données projet'!$A$88:$I$108,2,0)</f>
        <v>#N/A</v>
      </c>
      <c r="AN61" s="182" t="e">
        <f>VLOOKUP(B61,'Données projet'!$A$88:$I$108,9,0)</f>
        <v>#N/A</v>
      </c>
      <c r="AO61" s="182">
        <f t="array" ref="AO61">INDEX(AN:AN,MIN(IF(ISNUMBER(AN61:AN257),ROW(AN61:AN257),"")))</f>
        <v>0</v>
      </c>
      <c r="AP61" s="182">
        <f>IF(B61&lt;'Données projet'!$A$89,$AM$205^B61,IF(B61='Données projet'!$A$89,'Données projet'!$B$89,AP60+AO61-AV60))</f>
        <v>0</v>
      </c>
      <c r="AQ61" s="186" t="e">
        <f>AP61*VLOOKUP('Données projet'!$B$13,Paramètres!$A$1:$J$25,3,0)*VLOOKUP('Données projet'!$B$13,Paramètres!$A$1:$J$25,5,0)</f>
        <v>#N/A</v>
      </c>
      <c r="AR61" s="186" t="e">
        <f t="shared" si="15"/>
        <v>#N/A</v>
      </c>
      <c r="AS61" s="187" t="e">
        <f t="shared" si="4"/>
        <v>#N/A</v>
      </c>
      <c r="AT61" s="185" t="e">
        <f ca="1">AVERAGE(OFFSET($AS$3,'Données projet'!$C$7,0,30,1))</f>
        <v>#N/A</v>
      </c>
      <c r="AU61" s="193">
        <f>IF(ISNA(VLOOKUP(B61,'Données projet'!$A$88:$I$108,3,0)),0,VLOOKUP(B61,'Données projet'!$A$88:$I$108,3,0))</f>
        <v>0</v>
      </c>
      <c r="AV61" s="193">
        <f>IF(ISNA(VLOOKUP(B61,'Données projet'!$A$88:$I$108,4,0)),0,VLOOKUP(B61,'Données projet'!$A$88:$I$108,4,0))</f>
        <v>0</v>
      </c>
      <c r="AW61" s="194">
        <f>IF(ISNA(VLOOKUP(B61,'Données projet'!$A$88:$I$108,5,0)),0%,VLOOKUP(B61,'Données projet'!$A$88:$I$108,5,0)*VLOOKUP('Données projet'!$B$13,Paramètres!$A$1:$J$25,7,0))</f>
        <v>0</v>
      </c>
      <c r="AX61" s="194">
        <f>IF(ISNA(VLOOKUP(B61,'Données projet'!$A$88:$I$108,6,0)),0%,VLOOKUP(B61,'Données projet'!$A$88:$I$108,6,0)*VLOOKUP('Données projet'!$B$13,Paramètres!$A$1:$J$25,7,0))</f>
        <v>0</v>
      </c>
      <c r="AY61" s="194">
        <f>IF(ISNA(VLOOKUP(B61,'Données projet'!$A$88:$I$108,7,0)),0%,VLOOKUP(B61,'Données projet'!$A$88:$I$108,7,0))</f>
        <v>0</v>
      </c>
      <c r="AZ61" s="196">
        <f>EXP(-LN(2)/35)*AZ60+(1-EXP(-LN(2)/35))/(LN(2)/35)*AV61*AW61*VLOOKUP('Données projet'!$B$11,Paramètres!$A$1:$J$25,3,0)*0.475*44/12</f>
        <v>0</v>
      </c>
      <c r="BA61" s="196">
        <f>EXP(-LN(2)/5)*BA60+(1-EXP(-LN(2)/5))/(LN(2)/5)*Calculateur!AV61*Calculateur!AX61*VLOOKUP('Données projet'!$B$11,Paramètres!$A$1:$J$25,3,0)*0.475*44/12</f>
        <v>0</v>
      </c>
      <c r="BB61" s="196">
        <f>EXP(-LN(2)/2)*BB60+(1-EXP(-LN(2)/2))/(LN(2)/2)*AV61*AY61*VLOOKUP('Données projet'!$B$11,Paramètres!$A$1:$J$25,3,0)*0.475*44/12</f>
        <v>0</v>
      </c>
      <c r="BC61" s="197">
        <f t="shared" si="5"/>
        <v>0</v>
      </c>
      <c r="BD61" s="50">
        <f>IF(BD60+1&lt;='Données projet'!$E$16,BD60+1,1)</f>
        <v>1</v>
      </c>
      <c r="BE61" s="45" t="e">
        <f>VLOOKUP(BD61,'Données projet'!$A$114:$I$134,2,0)</f>
        <v>#N/A</v>
      </c>
      <c r="BF61" s="45" t="e">
        <f>VLOOKUP(BD61,'Données projet'!$A$114:$I$134,9,0)</f>
        <v>#N/A</v>
      </c>
      <c r="BG61" s="45">
        <f t="array" ref="BG61">INDEX(BF:BF,MIN(IF(ISNUMBER(BF61:BF257),ROW(BF61:BF257),"")))</f>
        <v>0</v>
      </c>
      <c r="BH61" s="45">
        <f>IF(BD61&lt;'Données projet'!$A$115,$BE$205^BD61,IF(BD61='Données projet'!$A$115,'Données projet'!$B$115,BH60+BG61-BN60))</f>
        <v>0</v>
      </c>
      <c r="BI61" s="50" t="e">
        <f>BH61*VLOOKUP('Données projet'!$B$13,Paramètres!$A$1:$J$25,3,0)*VLOOKUP('Données projet'!$B$13,Paramètres!$A$1:$J$25,5,0)</f>
        <v>#N/A</v>
      </c>
      <c r="BJ61" s="46" t="e">
        <f t="shared" si="16"/>
        <v>#N/A</v>
      </c>
      <c r="BK61" s="52" t="e">
        <f t="shared" si="6"/>
        <v>#N/A</v>
      </c>
      <c r="BL61" s="149" t="e">
        <f ca="1">AVERAGE(OFFSET($BK$3,'Données projet'!$C$7,0,30,1))</f>
        <v>#N/A</v>
      </c>
      <c r="BM61" s="48">
        <f>IF(ISNA(VLOOKUP(BD61,'Données projet'!$A$114:$I$134,3,0)),0,VLOOKUP(BD61,'Données projet'!$A$114:$I$134,3,0))</f>
        <v>0</v>
      </c>
      <c r="BN61" s="48">
        <f>IF(ISNA(VLOOKUP(BD61,'Données projet'!$A$114:$I$134,4,0)),0,VLOOKUP(BD61,'Données projet'!$A$114:$I$134,4,0))</f>
        <v>0</v>
      </c>
      <c r="BO61" s="49">
        <f>IF(ISNA(VLOOKUP(BD61,'Données projet'!$A$114:$I$134,5,0)),0%,VLOOKUP(BD61,'Données projet'!$A$114:$I$134,5,0)*VLOOKUP('Données projet'!$B$13,Paramètres!$A$1:$J$25,7,0))</f>
        <v>0</v>
      </c>
      <c r="BP61" s="49">
        <f>IF(ISNA(VLOOKUP(BD61,'Données projet'!$A$114:$I$134,6,0)),0%,VLOOKUP(BD61,'Données projet'!$A$114:$I$134,6,0)*VLOOKUP('Données projet'!$B$13,Paramètres!$A$1:$J$25,7,0))</f>
        <v>0</v>
      </c>
      <c r="BQ61" s="49">
        <f>IF(ISNA(VLOOKUP(BD61,'Données projet'!$A$114:$I$134,7,0)),0%,VLOOKUP(BD61,'Données projet'!$A$114:$I$134,7,0))</f>
        <v>0</v>
      </c>
      <c r="BR61" s="53" t="e">
        <f>EXP(-LN(2)/35)*BR60+(1-EXP(-LN(2)/35))/(LN(2)/35)*BN61*BO61*VLOOKUP('Données projet'!$B$13,Paramètres!$A$1:$J$25,3,0)*0.475*44/12</f>
        <v>#N/A</v>
      </c>
      <c r="BS61" s="53" t="e">
        <f>EXP(-LN(2)/5)*BS60+(1-EXP(-LN(2)/5))/(LN(2)/5)*Calculateur!BN61*Calculateur!BP61*VLOOKUP('Données projet'!$B$13,Paramètres!$A$1:$J$25,3,0)*0.475*44/12</f>
        <v>#N/A</v>
      </c>
      <c r="BT61" s="53" t="e">
        <f>EXP(-LN(2)/2)*BT60+(1-EXP(-LN(2)/2))/(LN(2)/2)*BN61*BQ61*VLOOKUP('Données projet'!$B$13,Paramètres!$A$1:$J$25,3,0)*0.475*44/12</f>
        <v>#N/A</v>
      </c>
      <c r="BU61" s="54" t="e">
        <f t="shared" si="7"/>
        <v>#N/A</v>
      </c>
      <c r="BV61" s="203">
        <f>IF(BV60+1&lt;='Données projet'!$E$15,BV60+1,1)</f>
        <v>1</v>
      </c>
      <c r="BW61" s="182" t="e">
        <f>VLOOKUP(B61,'Données projet'!$A$140:$I$167,2,0)</f>
        <v>#N/A</v>
      </c>
      <c r="BX61" s="182" t="e">
        <f>VLOOKUP(B61,'Données projet'!$A$140:$I$167,9,0)</f>
        <v>#N/A</v>
      </c>
      <c r="BY61" s="182">
        <f t="array" ref="BY61">INDEX(BX:BX,MIN(IF(ISNUMBER(BX61:BX257),ROW(BX61:BX257),"")))</f>
        <v>0</v>
      </c>
      <c r="BZ61" s="182">
        <f>IF(B61&lt;'Données projet'!$A$141,$BW$205^B61,IF(B61='Données projet'!$A$141,'Données projet'!$B$141,BZ60+BY61-CF60))</f>
        <v>0</v>
      </c>
      <c r="CA61" s="183" t="e">
        <f>BZ61*VLOOKUP('Données projet'!$B$15,Paramètres!$A$1:$J$25,3,0)*VLOOKUP('Données projet'!$B$15,Paramètres!$A$1:$J$25,5,0)</f>
        <v>#N/A</v>
      </c>
      <c r="CB61" s="186" t="e">
        <f t="shared" si="17"/>
        <v>#N/A</v>
      </c>
      <c r="CC61" s="187" t="e">
        <f t="shared" si="8"/>
        <v>#N/A</v>
      </c>
      <c r="CD61" s="185" t="e">
        <f ca="1">AVERAGE(OFFSET($CC$3,'Données projet'!$C$7,0,30,1))</f>
        <v>#N/A</v>
      </c>
      <c r="CE61" s="193">
        <f>IF(ISNA(VLOOKUP(B61,'Données projet'!$A$140:$I$167,3,0)),0,VLOOKUP(B61,'Données projet'!$A$140:$I$167,3,0))</f>
        <v>0</v>
      </c>
      <c r="CF61" s="193">
        <f>IF(ISNA(VLOOKUP(B61,'Données projet'!$A$140:$I$167,4,0)),0,VLOOKUP(B61,'Données projet'!$A$140:$I$167,4,0))</f>
        <v>0</v>
      </c>
      <c r="CG61" s="194">
        <f>IF(ISNA(VLOOKUP(B61,'Données projet'!$A$140:$I$167,5,0)),0%,VLOOKUP(B61,'Données projet'!$A$140:$I$167,5,0)*VLOOKUP('Données projet'!$B$15,Paramètres!$A$1:$J$25,7,0))</f>
        <v>0</v>
      </c>
      <c r="CH61" s="194">
        <f>IF(ISNA(VLOOKUP(B61,'Données projet'!$A$140:$I$167,6,0)),0%,VLOOKUP(B61,'Données projet'!$A$140:$I$167,6,0)*VLOOKUP('Données projet'!$B$15,Paramètres!$A$1:$J$25,7,0))</f>
        <v>0</v>
      </c>
      <c r="CI61" s="194">
        <f>IF(ISNA(VLOOKUP(B61,'Données projet'!$A$140:$I$167,7,0)),0%,VLOOKUP(B61,'Données projet'!$A$140:$I$167,7,0))</f>
        <v>0</v>
      </c>
      <c r="CJ61" s="196">
        <f>EXP(-LN(2)/35)*CJ60+(1-EXP(-LN(2)/35))/(LN(2)/35)*CF61*CG61*VLOOKUP('Données projet'!$B$11,Paramètres!$A$1:$J$25,3,0)*0.475*44/12</f>
        <v>0</v>
      </c>
      <c r="CK61" s="196">
        <f>EXP(-LN(2)/5)*CK60+(1-EXP(-LN(2)/5))/(LN(2)/5)*Calculateur!CF61*Calculateur!CH61*VLOOKUP('Données projet'!$B$11,Paramètres!$A$1:$J$25,3,0)*0.475*44/12</f>
        <v>0</v>
      </c>
      <c r="CL61" s="196">
        <f>EXP(-LN(2)/2)*CL60+(1-EXP(-LN(2)/2))/(LN(2)/2)*CF61*CI61*VLOOKUP('Données projet'!$B$11,Paramètres!$A$1:$J$25,3,0)*0.475*44/12</f>
        <v>0</v>
      </c>
      <c r="CM61" s="197">
        <f t="shared" si="9"/>
        <v>0</v>
      </c>
      <c r="CN61" s="50">
        <f>IF(CN60+1&lt;='Données projet'!$E$16,CN60+1,1)</f>
        <v>1</v>
      </c>
      <c r="CO61" s="45" t="e">
        <f>VLOOKUP(CN61,'Données projet'!$A$173:$I$193,2,0)</f>
        <v>#N/A</v>
      </c>
      <c r="CP61" s="45" t="e">
        <f>VLOOKUP(CN61,'Données projet'!$A$173:$I$193,9,0)</f>
        <v>#N/A</v>
      </c>
      <c r="CQ61" s="45">
        <f t="array" ref="CQ61">INDEX(CP:CP,MIN(IF(ISNUMBER(CP61:CP257),ROW(CP61:CP257),"")))</f>
        <v>0</v>
      </c>
      <c r="CR61" s="45">
        <f>IF(CN61&lt;'Données projet'!$A$174,$CO$205^B61,IF(CN61='Données projet'!$A$174,'Données projet'!$B$174,CR60+CQ61-CX60))</f>
        <v>0</v>
      </c>
      <c r="CS61" s="50" t="e">
        <f>CR61*VLOOKUP('Données projet'!$B$15,Paramètres!$A$1:$J$25,3,0)*VLOOKUP('Données projet'!$B$15,Paramètres!$A$1:$J$25,5,0)</f>
        <v>#N/A</v>
      </c>
      <c r="CT61" s="46" t="e">
        <f t="shared" si="18"/>
        <v>#N/A</v>
      </c>
      <c r="CU61" s="52" t="e">
        <f t="shared" si="10"/>
        <v>#N/A</v>
      </c>
      <c r="CV61" s="149" t="e">
        <f ca="1">AVERAGE(OFFSET($CU$3,'Données projet'!$C$7,0,30,1))</f>
        <v>#N/A</v>
      </c>
      <c r="CW61" s="48">
        <f>IF(ISNA(VLOOKUP(CN61,'Données projet'!$A$173:$I$193,3,0)),0,VLOOKUP(CN61,'Données projet'!$A$173:$I$193,3,0))</f>
        <v>0</v>
      </c>
      <c r="CX61" s="48">
        <f>IF(ISNA(VLOOKUP(CN61,'Données projet'!$A$173:$I$193,4,0)),0,VLOOKUP(CN61,'Données projet'!$A$173:$I$193,4,0))</f>
        <v>0</v>
      </c>
      <c r="CY61" s="49">
        <f>IF(ISNA(VLOOKUP(CN61,'Données projet'!$A$173:$I$193,5,0)),0%,VLOOKUP(CN61,'Données projet'!$A$173:$I$193,5,0)*VLOOKUP('Données projet'!$B$15,Paramètres!$A$1:$J$25,7,0))</f>
        <v>0</v>
      </c>
      <c r="CZ61" s="49">
        <f>IF(ISNA(VLOOKUP(CN61,'Données projet'!$A$173:$I$193,6,0)),0%,VLOOKUP(CN61,'Données projet'!$A$173:$I$193,6,0)*VLOOKUP('Données projet'!$B$15,Paramètres!$A$1:$J$25,7,0))</f>
        <v>0</v>
      </c>
      <c r="DA61" s="49">
        <f>IF(ISNA(VLOOKUP(CN61,'Données projet'!$A$173:$I$193,7,0)),0%,VLOOKUP(CN61,'Données projet'!$A$173:$I$193,7,0))</f>
        <v>0</v>
      </c>
      <c r="DB61" s="53" t="e">
        <f>EXP(-LN(2)/35)*DB60+(1-EXP(-LN(2)/35))/(LN(2)/35)*CX61*CY61*VLOOKUP('Données projet'!$B$15,Paramètres!$A$1:$J$25,3,0)*0.475*44/12</f>
        <v>#N/A</v>
      </c>
      <c r="DC61" s="53" t="e">
        <f>EXP(-LN(2)/5)*DC60+(1-EXP(-LN(2)/5))/(LN(2)/5)*Calculateur!CX61*Calculateur!CZ61*VLOOKUP('Données projet'!$B$15,Paramètres!$A$1:$J$25,3,0)*0.475*44/12</f>
        <v>#N/A</v>
      </c>
      <c r="DD61" s="53" t="e">
        <f>EXP(-LN(2)/2)*DD60+(1-EXP(-LN(2)/2))/(LN(2)/2)*CX61*DA61*VLOOKUP('Données projet'!$B$15,Paramètres!$A$1:$J$25,3,0)*0.475*44/12</f>
        <v>#N/A</v>
      </c>
      <c r="DE61" s="54" t="e">
        <f t="shared" si="11"/>
        <v>#N/A</v>
      </c>
    </row>
    <row r="62" spans="1:109" s="40" customFormat="1" x14ac:dyDescent="0.25">
      <c r="A62" s="208">
        <f t="shared" si="12"/>
        <v>59</v>
      </c>
      <c r="B62" s="200">
        <f>IF(B61+1&lt;='Données projet'!$E$11,B61+1,1)</f>
        <v>9</v>
      </c>
      <c r="C62" s="182" t="e">
        <f>VLOOKUP(B62,'Données projet'!$A$36:$I$56,2,0)</f>
        <v>#N/A</v>
      </c>
      <c r="D62" s="182" t="e">
        <f>VLOOKUP(B62,'Données projet'!$A$36:$I$56,9,0)</f>
        <v>#N/A</v>
      </c>
      <c r="E62" s="182">
        <f t="array" ref="E62">INDEX(D:D,MIN(IF(ISNUMBER(D62:D258),ROW(D62:D258),"")))</f>
        <v>14.589999999999996</v>
      </c>
      <c r="F62" s="186">
        <f>IF(B62&lt;'Données projet'!$A$37,$C$205^B62,IF(B62='Données projet'!$A$37,'Données projet'!$B$37,F61+E62-L61))</f>
        <v>129.76</v>
      </c>
      <c r="G62" s="186">
        <f>F62*VLOOKUP('Données projet'!$B$11,Paramètres!$A$1:$J$25,3,0)*VLOOKUP('Données projet'!$B$11,Paramètres!$A$1:$J$25,5,0)</f>
        <v>95.140031999999991</v>
      </c>
      <c r="H62" s="186">
        <f t="shared" si="13"/>
        <v>25.800841494121876</v>
      </c>
      <c r="I62" s="187">
        <f t="shared" si="19"/>
        <v>210.63868800226223</v>
      </c>
      <c r="J62" s="188">
        <f ca="1">AVERAGE(OFFSET($I$3,'Données projet'!$C$7,0,30,1))</f>
        <v>281.50422421872497</v>
      </c>
      <c r="K62" s="193">
        <f>IF(ISNA(VLOOKUP(B62,'Données projet'!$A$36:$I$56,3,0)),0,VLOOKUP(B62,'Données projet'!$A$36:$I$56,3,0))</f>
        <v>0</v>
      </c>
      <c r="L62" s="193">
        <f>IF(ISNA(VLOOKUP(B62,'Données projet'!$A$36:$I$56,4,0)),0,VLOOKUP(B62,'Données projet'!$A$36:$I$56,4,0))</f>
        <v>0</v>
      </c>
      <c r="M62" s="194">
        <f>IF(ISNA(VLOOKUP(B62,'Données projet'!$A$36:$I$56,5,0)),0%,VLOOKUP(B62,'Données projet'!$A$36:$I$56,5,0)*VLOOKUP('Données projet'!$B$11,Paramètres!$A$1:$J$25,7,0))</f>
        <v>0</v>
      </c>
      <c r="N62" s="194">
        <f>IF(ISNA(VLOOKUP(B62,'Données projet'!$A$36:$I$56,6,0)),0%,VLOOKUP(B62,'Données projet'!$A$36:$I$56,6,0)*VLOOKUP('Données projet'!$B$11,Paramètres!$A$1:$J$25,7,0))</f>
        <v>0</v>
      </c>
      <c r="O62" s="194">
        <f>IF(ISNA(VLOOKUP(B62,'Données projet'!$A$36:$I$56,7,0)),0%,VLOOKUP(B62,'Données projet'!$A$36:$I$56,7,0))</f>
        <v>0</v>
      </c>
      <c r="P62" s="196">
        <f>EXP(-LN(2)/35)*P61+(1-EXP(-LN(2)/35))/(LN(2)/35)*L62*M62*VLOOKUP('Données projet'!$B$11,Paramètres!$A$1:$J$25,3,0)*0.475*44/12</f>
        <v>0</v>
      </c>
      <c r="Q62" s="196">
        <f>EXP(-LN(2)/5)*Q61+(1-EXP(-LN(2)/5))/(LN(2)/5)*Calculateur!L62*Calculateur!N62*VLOOKUP('Données projet'!$B$11,Paramètres!$A$1:$J$25,3,0)*0.475*44/12</f>
        <v>0</v>
      </c>
      <c r="R62" s="196">
        <f>EXP(-LN(2)/2)*R61+(1-EXP(-LN(2)/2))/(LN(2)/2)*L62*O62*VLOOKUP('Données projet'!$B$11,Paramètres!$A$1:$J$25,3,0)*0.475*44/12</f>
        <v>0</v>
      </c>
      <c r="S62" s="197">
        <f t="shared" si="1"/>
        <v>0</v>
      </c>
      <c r="T62" s="50">
        <f>IF(T61+1&lt;='Données projet'!$E$12,T61+1,1)</f>
        <v>9</v>
      </c>
      <c r="U62" s="45" t="e">
        <f>VLOOKUP(T62,'Données projet'!$A$62:$I$82,2,0)</f>
        <v>#N/A</v>
      </c>
      <c r="V62" s="45" t="e">
        <f>VLOOKUP(T62,'Données projet'!$A$62:$I$82,9,0)</f>
        <v>#N/A</v>
      </c>
      <c r="W62" s="45">
        <f t="array" ref="W62">INDEX(V:V,MIN(IF(ISNUMBER(V62:V258),ROW(V62:V258),"")))</f>
        <v>18.195</v>
      </c>
      <c r="X62" s="46">
        <f>IF(T62&lt;'Données projet'!$A$63,$U$205^T62,IF(T62='Données projet'!$A$63,'Données projet'!$B$63,X61+W62-AD61))</f>
        <v>133.36500000000001</v>
      </c>
      <c r="Y62" s="46">
        <f>X62*VLOOKUP('Données projet'!$B$11,Paramètres!$A$1:$J$25,3,0)*VLOOKUP('Données projet'!$B$11,Paramètres!$A$1:$J$25,5,0)</f>
        <v>97.783218000000005</v>
      </c>
      <c r="Z62" s="46">
        <f t="shared" si="14"/>
        <v>26.433192757724466</v>
      </c>
      <c r="AA62" s="52">
        <f t="shared" si="2"/>
        <v>216.34358206970344</v>
      </c>
      <c r="AB62" s="149">
        <f ca="1">AVERAGE(OFFSET($AA$3,'Données projet'!$C$7,0,30,1))</f>
        <v>367.84920904283939</v>
      </c>
      <c r="AC62" s="48">
        <f>IF(ISNA(VLOOKUP(T62,'Données projet'!$A$62:$I$82,3,0)),0,VLOOKUP(T62,'Données projet'!$A$62:$I$82,3,0))</f>
        <v>0</v>
      </c>
      <c r="AD62" s="48">
        <f>IF(ISNA(VLOOKUP(T62,'Données projet'!$A$62:$I$82,4,0)),0,VLOOKUP(T62,'Données projet'!$A$62:$I$82,4,0))</f>
        <v>0</v>
      </c>
      <c r="AE62" s="49">
        <f>IF(ISNA(VLOOKUP(T62,'Données projet'!$A$62:$I$82,5,0)),0%,VLOOKUP(T62,'Données projet'!$A$62:$I$82,5,0)*VLOOKUP('Données projet'!$B$11,Paramètres!$A$1:$J$25,7,0))</f>
        <v>0</v>
      </c>
      <c r="AF62" s="49">
        <f>IF(ISNA(VLOOKUP(T62,'Données projet'!$A$62:$I$82,6,0)),0%,VLOOKUP(T62,'Données projet'!$A$62:$I$82,6,0)*VLOOKUP('Données projet'!$B$11,Paramètres!$A$1:$J$25,7,0))</f>
        <v>0</v>
      </c>
      <c r="AG62" s="49">
        <f>IF(ISNA(VLOOKUP(T62,'Données projet'!$A$62:$I$82,7,0)),0%,VLOOKUP(T62,'Données projet'!$A$62:$I$82,7,0))</f>
        <v>0</v>
      </c>
      <c r="AH62" s="53">
        <f>EXP(-LN(2)/35)*AH61+(1-EXP(-LN(2)/35))/(LN(2)/35)*AD62*AE62*VLOOKUP('Données projet'!$B$11,Paramètres!$A$1:$J$25,3,0)*0.475*44/12</f>
        <v>0</v>
      </c>
      <c r="AI62" s="53">
        <f>EXP(-LN(2)/5)*AI61+(1-EXP(-LN(2)/5))/(LN(2)/5)*Calculateur!AD62*Calculateur!AF62*VLOOKUP('Données projet'!$B$11,Paramètres!$A$1:$J$25,3,0)*0.475*44/12</f>
        <v>0</v>
      </c>
      <c r="AJ62" s="53">
        <f>EXP(-LN(2)/2)*AJ61+(1-EXP(-LN(2)/2))/(LN(2)/2)*AD62*AG62*VLOOKUP('Données projet'!$B$11,Paramètres!$A$1:$J$25,3,0)*0.475*44/12</f>
        <v>0</v>
      </c>
      <c r="AK62" s="53">
        <f t="shared" si="3"/>
        <v>0</v>
      </c>
      <c r="AL62" s="203">
        <f>IF(AL61+1&lt;='Données projet'!$E$13,AL61+1,1)</f>
        <v>1</v>
      </c>
      <c r="AM62" s="182" t="e">
        <f>VLOOKUP(B62,'Données projet'!$A$88:$I$108,2,0)</f>
        <v>#N/A</v>
      </c>
      <c r="AN62" s="182" t="e">
        <f>VLOOKUP(B62,'Données projet'!$A$88:$I$108,9,0)</f>
        <v>#N/A</v>
      </c>
      <c r="AO62" s="182">
        <f t="array" ref="AO62">INDEX(AN:AN,MIN(IF(ISNUMBER(AN62:AN258),ROW(AN62:AN258),"")))</f>
        <v>0</v>
      </c>
      <c r="AP62" s="182">
        <f>IF(B62&lt;'Données projet'!$A$89,$AM$205^B62,IF(B62='Données projet'!$A$89,'Données projet'!$B$89,AP61+AO62-AV61))</f>
        <v>0</v>
      </c>
      <c r="AQ62" s="186" t="e">
        <f>AP62*VLOOKUP('Données projet'!$B$13,Paramètres!$A$1:$J$25,3,0)*VLOOKUP('Données projet'!$B$13,Paramètres!$A$1:$J$25,5,0)</f>
        <v>#N/A</v>
      </c>
      <c r="AR62" s="186" t="e">
        <f t="shared" si="15"/>
        <v>#N/A</v>
      </c>
      <c r="AS62" s="187" t="e">
        <f t="shared" si="4"/>
        <v>#N/A</v>
      </c>
      <c r="AT62" s="185" t="e">
        <f ca="1">AVERAGE(OFFSET($AS$3,'Données projet'!$C$7,0,30,1))</f>
        <v>#N/A</v>
      </c>
      <c r="AU62" s="193">
        <f>IF(ISNA(VLOOKUP(B62,'Données projet'!$A$88:$I$108,3,0)),0,VLOOKUP(B62,'Données projet'!$A$88:$I$108,3,0))</f>
        <v>0</v>
      </c>
      <c r="AV62" s="193">
        <f>IF(ISNA(VLOOKUP(B62,'Données projet'!$A$88:$I$108,4,0)),0,VLOOKUP(B62,'Données projet'!$A$88:$I$108,4,0))</f>
        <v>0</v>
      </c>
      <c r="AW62" s="194">
        <f>IF(ISNA(VLOOKUP(B62,'Données projet'!$A$88:$I$108,5,0)),0%,VLOOKUP(B62,'Données projet'!$A$88:$I$108,5,0)*VLOOKUP('Données projet'!$B$13,Paramètres!$A$1:$J$25,7,0))</f>
        <v>0</v>
      </c>
      <c r="AX62" s="194">
        <f>IF(ISNA(VLOOKUP(B62,'Données projet'!$A$88:$I$108,6,0)),0%,VLOOKUP(B62,'Données projet'!$A$88:$I$108,6,0)*VLOOKUP('Données projet'!$B$13,Paramètres!$A$1:$J$25,7,0))</f>
        <v>0</v>
      </c>
      <c r="AY62" s="194">
        <f>IF(ISNA(VLOOKUP(B62,'Données projet'!$A$88:$I$108,7,0)),0%,VLOOKUP(B62,'Données projet'!$A$88:$I$108,7,0))</f>
        <v>0</v>
      </c>
      <c r="AZ62" s="196">
        <f>EXP(-LN(2)/35)*AZ61+(1-EXP(-LN(2)/35))/(LN(2)/35)*AV62*AW62*VLOOKUP('Données projet'!$B$11,Paramètres!$A$1:$J$25,3,0)*0.475*44/12</f>
        <v>0</v>
      </c>
      <c r="BA62" s="196">
        <f>EXP(-LN(2)/5)*BA61+(1-EXP(-LN(2)/5))/(LN(2)/5)*Calculateur!AV62*Calculateur!AX62*VLOOKUP('Données projet'!$B$11,Paramètres!$A$1:$J$25,3,0)*0.475*44/12</f>
        <v>0</v>
      </c>
      <c r="BB62" s="196">
        <f>EXP(-LN(2)/2)*BB61+(1-EXP(-LN(2)/2))/(LN(2)/2)*AV62*AY62*VLOOKUP('Données projet'!$B$11,Paramètres!$A$1:$J$25,3,0)*0.475*44/12</f>
        <v>0</v>
      </c>
      <c r="BC62" s="197">
        <f t="shared" si="5"/>
        <v>0</v>
      </c>
      <c r="BD62" s="50">
        <f>IF(BD61+1&lt;='Données projet'!$E$16,BD61+1,1)</f>
        <v>1</v>
      </c>
      <c r="BE62" s="45" t="e">
        <f>VLOOKUP(BD62,'Données projet'!$A$114:$I$134,2,0)</f>
        <v>#N/A</v>
      </c>
      <c r="BF62" s="45" t="e">
        <f>VLOOKUP(BD62,'Données projet'!$A$114:$I$134,9,0)</f>
        <v>#N/A</v>
      </c>
      <c r="BG62" s="45">
        <f t="array" ref="BG62">INDEX(BF:BF,MIN(IF(ISNUMBER(BF62:BF258),ROW(BF62:BF258),"")))</f>
        <v>0</v>
      </c>
      <c r="BH62" s="45">
        <f>IF(BD62&lt;'Données projet'!$A$115,$BE$205^BD62,IF(BD62='Données projet'!$A$115,'Données projet'!$B$115,BH61+BG62-BN61))</f>
        <v>0</v>
      </c>
      <c r="BI62" s="50" t="e">
        <f>BH62*VLOOKUP('Données projet'!$B$13,Paramètres!$A$1:$J$25,3,0)*VLOOKUP('Données projet'!$B$13,Paramètres!$A$1:$J$25,5,0)</f>
        <v>#N/A</v>
      </c>
      <c r="BJ62" s="46" t="e">
        <f t="shared" si="16"/>
        <v>#N/A</v>
      </c>
      <c r="BK62" s="52" t="e">
        <f t="shared" si="6"/>
        <v>#N/A</v>
      </c>
      <c r="BL62" s="149" t="e">
        <f ca="1">AVERAGE(OFFSET($BK$3,'Données projet'!$C$7,0,30,1))</f>
        <v>#N/A</v>
      </c>
      <c r="BM62" s="48">
        <f>IF(ISNA(VLOOKUP(BD62,'Données projet'!$A$114:$I$134,3,0)),0,VLOOKUP(BD62,'Données projet'!$A$114:$I$134,3,0))</f>
        <v>0</v>
      </c>
      <c r="BN62" s="48">
        <f>IF(ISNA(VLOOKUP(BD62,'Données projet'!$A$114:$I$134,4,0)),0,VLOOKUP(BD62,'Données projet'!$A$114:$I$134,4,0))</f>
        <v>0</v>
      </c>
      <c r="BO62" s="49">
        <f>IF(ISNA(VLOOKUP(BD62,'Données projet'!$A$114:$I$134,5,0)),0%,VLOOKUP(BD62,'Données projet'!$A$114:$I$134,5,0)*VLOOKUP('Données projet'!$B$13,Paramètres!$A$1:$J$25,7,0))</f>
        <v>0</v>
      </c>
      <c r="BP62" s="49">
        <f>IF(ISNA(VLOOKUP(BD62,'Données projet'!$A$114:$I$134,6,0)),0%,VLOOKUP(BD62,'Données projet'!$A$114:$I$134,6,0)*VLOOKUP('Données projet'!$B$13,Paramètres!$A$1:$J$25,7,0))</f>
        <v>0</v>
      </c>
      <c r="BQ62" s="49">
        <f>IF(ISNA(VLOOKUP(BD62,'Données projet'!$A$114:$I$134,7,0)),0%,VLOOKUP(BD62,'Données projet'!$A$114:$I$134,7,0))</f>
        <v>0</v>
      </c>
      <c r="BR62" s="53" t="e">
        <f>EXP(-LN(2)/35)*BR61+(1-EXP(-LN(2)/35))/(LN(2)/35)*BN62*BO62*VLOOKUP('Données projet'!$B$13,Paramètres!$A$1:$J$25,3,0)*0.475*44/12</f>
        <v>#N/A</v>
      </c>
      <c r="BS62" s="53" t="e">
        <f>EXP(-LN(2)/5)*BS61+(1-EXP(-LN(2)/5))/(LN(2)/5)*Calculateur!BN62*Calculateur!BP62*VLOOKUP('Données projet'!$B$13,Paramètres!$A$1:$J$25,3,0)*0.475*44/12</f>
        <v>#N/A</v>
      </c>
      <c r="BT62" s="53" t="e">
        <f>EXP(-LN(2)/2)*BT61+(1-EXP(-LN(2)/2))/(LN(2)/2)*BN62*BQ62*VLOOKUP('Données projet'!$B$13,Paramètres!$A$1:$J$25,3,0)*0.475*44/12</f>
        <v>#N/A</v>
      </c>
      <c r="BU62" s="54" t="e">
        <f t="shared" si="7"/>
        <v>#N/A</v>
      </c>
      <c r="BV62" s="203">
        <f>IF(BV61+1&lt;='Données projet'!$E$15,BV61+1,1)</f>
        <v>1</v>
      </c>
      <c r="BW62" s="182" t="e">
        <f>VLOOKUP(B62,'Données projet'!$A$140:$I$167,2,0)</f>
        <v>#N/A</v>
      </c>
      <c r="BX62" s="182" t="e">
        <f>VLOOKUP(B62,'Données projet'!$A$140:$I$167,9,0)</f>
        <v>#N/A</v>
      </c>
      <c r="BY62" s="182">
        <f t="array" ref="BY62">INDEX(BX:BX,MIN(IF(ISNUMBER(BX62:BX258),ROW(BX62:BX258),"")))</f>
        <v>0</v>
      </c>
      <c r="BZ62" s="182">
        <f>IF(B62&lt;'Données projet'!$A$141,$BW$205^B62,IF(B62='Données projet'!$A$141,'Données projet'!$B$141,BZ61+BY62-CF61))</f>
        <v>0</v>
      </c>
      <c r="CA62" s="183" t="e">
        <f>BZ62*VLOOKUP('Données projet'!$B$15,Paramètres!$A$1:$J$25,3,0)*VLOOKUP('Données projet'!$B$15,Paramètres!$A$1:$J$25,5,0)</f>
        <v>#N/A</v>
      </c>
      <c r="CB62" s="186" t="e">
        <f t="shared" si="17"/>
        <v>#N/A</v>
      </c>
      <c r="CC62" s="187" t="e">
        <f t="shared" si="8"/>
        <v>#N/A</v>
      </c>
      <c r="CD62" s="185" t="e">
        <f ca="1">AVERAGE(OFFSET($CC$3,'Données projet'!$C$7,0,30,1))</f>
        <v>#N/A</v>
      </c>
      <c r="CE62" s="193">
        <f>IF(ISNA(VLOOKUP(B62,'Données projet'!$A$140:$I$167,3,0)),0,VLOOKUP(B62,'Données projet'!$A$140:$I$167,3,0))</f>
        <v>0</v>
      </c>
      <c r="CF62" s="193">
        <f>IF(ISNA(VLOOKUP(B62,'Données projet'!$A$140:$I$167,4,0)),0,VLOOKUP(B62,'Données projet'!$A$140:$I$167,4,0))</f>
        <v>0</v>
      </c>
      <c r="CG62" s="194">
        <f>IF(ISNA(VLOOKUP(B62,'Données projet'!$A$140:$I$167,5,0)),0%,VLOOKUP(B62,'Données projet'!$A$140:$I$167,5,0)*VLOOKUP('Données projet'!$B$15,Paramètres!$A$1:$J$25,7,0))</f>
        <v>0</v>
      </c>
      <c r="CH62" s="194">
        <f>IF(ISNA(VLOOKUP(B62,'Données projet'!$A$140:$I$167,6,0)),0%,VLOOKUP(B62,'Données projet'!$A$140:$I$167,6,0)*VLOOKUP('Données projet'!$B$15,Paramètres!$A$1:$J$25,7,0))</f>
        <v>0</v>
      </c>
      <c r="CI62" s="194">
        <f>IF(ISNA(VLOOKUP(B62,'Données projet'!$A$140:$I$167,7,0)),0%,VLOOKUP(B62,'Données projet'!$A$140:$I$167,7,0))</f>
        <v>0</v>
      </c>
      <c r="CJ62" s="196">
        <f>EXP(-LN(2)/35)*CJ61+(1-EXP(-LN(2)/35))/(LN(2)/35)*CF62*CG62*VLOOKUP('Données projet'!$B$11,Paramètres!$A$1:$J$25,3,0)*0.475*44/12</f>
        <v>0</v>
      </c>
      <c r="CK62" s="196">
        <f>EXP(-LN(2)/5)*CK61+(1-EXP(-LN(2)/5))/(LN(2)/5)*Calculateur!CF62*Calculateur!CH62*VLOOKUP('Données projet'!$B$11,Paramètres!$A$1:$J$25,3,0)*0.475*44/12</f>
        <v>0</v>
      </c>
      <c r="CL62" s="196">
        <f>EXP(-LN(2)/2)*CL61+(1-EXP(-LN(2)/2))/(LN(2)/2)*CF62*CI62*VLOOKUP('Données projet'!$B$11,Paramètres!$A$1:$J$25,3,0)*0.475*44/12</f>
        <v>0</v>
      </c>
      <c r="CM62" s="197">
        <f t="shared" si="9"/>
        <v>0</v>
      </c>
      <c r="CN62" s="50">
        <f>IF(CN61+1&lt;='Données projet'!$E$16,CN61+1,1)</f>
        <v>1</v>
      </c>
      <c r="CO62" s="45" t="e">
        <f>VLOOKUP(CN62,'Données projet'!$A$173:$I$193,2,0)</f>
        <v>#N/A</v>
      </c>
      <c r="CP62" s="45" t="e">
        <f>VLOOKUP(CN62,'Données projet'!$A$173:$I$193,9,0)</f>
        <v>#N/A</v>
      </c>
      <c r="CQ62" s="45">
        <f t="array" ref="CQ62">INDEX(CP:CP,MIN(IF(ISNUMBER(CP62:CP258),ROW(CP62:CP258),"")))</f>
        <v>0</v>
      </c>
      <c r="CR62" s="45">
        <f>IF(CN62&lt;'Données projet'!$A$174,$CO$205^B62,IF(CN62='Données projet'!$A$174,'Données projet'!$B$174,CR61+CQ62-CX61))</f>
        <v>0</v>
      </c>
      <c r="CS62" s="50" t="e">
        <f>CR62*VLOOKUP('Données projet'!$B$15,Paramètres!$A$1:$J$25,3,0)*VLOOKUP('Données projet'!$B$15,Paramètres!$A$1:$J$25,5,0)</f>
        <v>#N/A</v>
      </c>
      <c r="CT62" s="46" t="e">
        <f t="shared" si="18"/>
        <v>#N/A</v>
      </c>
      <c r="CU62" s="52" t="e">
        <f t="shared" si="10"/>
        <v>#N/A</v>
      </c>
      <c r="CV62" s="149" t="e">
        <f ca="1">AVERAGE(OFFSET($CU$3,'Données projet'!$C$7,0,30,1))</f>
        <v>#N/A</v>
      </c>
      <c r="CW62" s="48">
        <f>IF(ISNA(VLOOKUP(CN62,'Données projet'!$A$173:$I$193,3,0)),0,VLOOKUP(CN62,'Données projet'!$A$173:$I$193,3,0))</f>
        <v>0</v>
      </c>
      <c r="CX62" s="48">
        <f>IF(ISNA(VLOOKUP(CN62,'Données projet'!$A$173:$I$193,4,0)),0,VLOOKUP(CN62,'Données projet'!$A$173:$I$193,4,0))</f>
        <v>0</v>
      </c>
      <c r="CY62" s="49">
        <f>IF(ISNA(VLOOKUP(CN62,'Données projet'!$A$173:$I$193,5,0)),0%,VLOOKUP(CN62,'Données projet'!$A$173:$I$193,5,0)*VLOOKUP('Données projet'!$B$15,Paramètres!$A$1:$J$25,7,0))</f>
        <v>0</v>
      </c>
      <c r="CZ62" s="49">
        <f>IF(ISNA(VLOOKUP(CN62,'Données projet'!$A$173:$I$193,6,0)),0%,VLOOKUP(CN62,'Données projet'!$A$173:$I$193,6,0)*VLOOKUP('Données projet'!$B$15,Paramètres!$A$1:$J$25,7,0))</f>
        <v>0</v>
      </c>
      <c r="DA62" s="49">
        <f>IF(ISNA(VLOOKUP(CN62,'Données projet'!$A$173:$I$193,7,0)),0%,VLOOKUP(CN62,'Données projet'!$A$173:$I$193,7,0))</f>
        <v>0</v>
      </c>
      <c r="DB62" s="53" t="e">
        <f>EXP(-LN(2)/35)*DB61+(1-EXP(-LN(2)/35))/(LN(2)/35)*CX62*CY62*VLOOKUP('Données projet'!$B$15,Paramètres!$A$1:$J$25,3,0)*0.475*44/12</f>
        <v>#N/A</v>
      </c>
      <c r="DC62" s="53" t="e">
        <f>EXP(-LN(2)/5)*DC61+(1-EXP(-LN(2)/5))/(LN(2)/5)*Calculateur!CX62*Calculateur!CZ62*VLOOKUP('Données projet'!$B$15,Paramètres!$A$1:$J$25,3,0)*0.475*44/12</f>
        <v>#N/A</v>
      </c>
      <c r="DD62" s="53" t="e">
        <f>EXP(-LN(2)/2)*DD61+(1-EXP(-LN(2)/2))/(LN(2)/2)*CX62*DA62*VLOOKUP('Données projet'!$B$15,Paramètres!$A$1:$J$25,3,0)*0.475*44/12</f>
        <v>#N/A</v>
      </c>
      <c r="DE62" s="54" t="e">
        <f t="shared" si="11"/>
        <v>#N/A</v>
      </c>
    </row>
    <row r="63" spans="1:109" s="40" customFormat="1" x14ac:dyDescent="0.25">
      <c r="A63" s="208">
        <f t="shared" si="12"/>
        <v>60</v>
      </c>
      <c r="B63" s="200">
        <f>IF(B62+1&lt;='Données projet'!$E$11,B62+1,1)</f>
        <v>10</v>
      </c>
      <c r="C63" s="182">
        <f>VLOOKUP(B63,'Données projet'!$A$36:$I$56,2,0)</f>
        <v>144.35</v>
      </c>
      <c r="D63" s="182">
        <f>VLOOKUP(B63,'Données projet'!$A$36:$I$56,9,0)</f>
        <v>14.589999999999996</v>
      </c>
      <c r="E63" s="182">
        <f t="array" ref="E63">INDEX(D:D,MIN(IF(ISNUMBER(D63:D259),ROW(D63:D259),"")))</f>
        <v>14.589999999999996</v>
      </c>
      <c r="F63" s="186">
        <f>IF(B63&lt;'Données projet'!$A$37,$C$205^B63,IF(B63='Données projet'!$A$37,'Données projet'!$B$37,F62+E63-L62))</f>
        <v>144.35</v>
      </c>
      <c r="G63" s="186">
        <f>F63*VLOOKUP('Données projet'!$B$11,Paramètres!$A$1:$J$25,3,0)*VLOOKUP('Données projet'!$B$11,Paramètres!$A$1:$J$25,5,0)</f>
        <v>105.83741999999999</v>
      </c>
      <c r="H63" s="186">
        <f t="shared" si="13"/>
        <v>28.348057259854123</v>
      </c>
      <c r="I63" s="187">
        <f t="shared" si="19"/>
        <v>233.70637289424587</v>
      </c>
      <c r="J63" s="188">
        <f ca="1">AVERAGE(OFFSET($I$3,'Données projet'!$C$7,0,30,1))</f>
        <v>281.50422421872497</v>
      </c>
      <c r="K63" s="193">
        <f>IF(ISNA(VLOOKUP(B63,'Données projet'!$A$36:$I$56,3,0)),0,VLOOKUP(B63,'Données projet'!$A$36:$I$56,3,0))</f>
        <v>0</v>
      </c>
      <c r="L63" s="193">
        <f>IF(ISNA(VLOOKUP(B63,'Données projet'!$A$36:$I$56,4,0)),0,VLOOKUP(B63,'Données projet'!$A$36:$I$56,4,0))</f>
        <v>0</v>
      </c>
      <c r="M63" s="194">
        <f>IF(ISNA(VLOOKUP(B63,'Données projet'!$A$36:$I$56,5,0)),0%,VLOOKUP(B63,'Données projet'!$A$36:$I$56,5,0)*VLOOKUP('Données projet'!$B$11,Paramètres!$A$1:$J$25,7,0))</f>
        <v>0</v>
      </c>
      <c r="N63" s="194">
        <f>IF(ISNA(VLOOKUP(B63,'Données projet'!$A$36:$I$56,6,0)),0%,VLOOKUP(B63,'Données projet'!$A$36:$I$56,6,0)*VLOOKUP('Données projet'!$B$11,Paramètres!$A$1:$J$25,7,0))</f>
        <v>0</v>
      </c>
      <c r="O63" s="194">
        <f>IF(ISNA(VLOOKUP(B63,'Données projet'!$A$36:$I$56,7,0)),0%,VLOOKUP(B63,'Données projet'!$A$36:$I$56,7,0))</f>
        <v>0</v>
      </c>
      <c r="P63" s="196">
        <f>EXP(-LN(2)/35)*P62+(1-EXP(-LN(2)/35))/(LN(2)/35)*L63*M63*VLOOKUP('Données projet'!$B$11,Paramètres!$A$1:$J$25,3,0)*0.475*44/12</f>
        <v>0</v>
      </c>
      <c r="Q63" s="196">
        <f>EXP(-LN(2)/5)*Q62+(1-EXP(-LN(2)/5))/(LN(2)/5)*Calculateur!L63*Calculateur!N63*VLOOKUP('Données projet'!$B$11,Paramètres!$A$1:$J$25,3,0)*0.475*44/12</f>
        <v>0</v>
      </c>
      <c r="R63" s="196">
        <f>EXP(-LN(2)/2)*R62+(1-EXP(-LN(2)/2))/(LN(2)/2)*L63*O63*VLOOKUP('Données projet'!$B$11,Paramètres!$A$1:$J$25,3,0)*0.475*44/12</f>
        <v>0</v>
      </c>
      <c r="S63" s="197">
        <f t="shared" si="1"/>
        <v>0</v>
      </c>
      <c r="T63" s="50">
        <f>IF(T62+1&lt;='Données projet'!$E$12,T62+1,1)</f>
        <v>10</v>
      </c>
      <c r="U63" s="45">
        <f>VLOOKUP(T63,'Données projet'!$A$62:$I$82,2,0)</f>
        <v>151.56</v>
      </c>
      <c r="V63" s="45">
        <f>VLOOKUP(T63,'Données projet'!$A$62:$I$82,9,0)</f>
        <v>18.195</v>
      </c>
      <c r="W63" s="45">
        <f t="array" ref="W63">INDEX(V:V,MIN(IF(ISNUMBER(V63:V259),ROW(V63:V259),"")))</f>
        <v>18.195</v>
      </c>
      <c r="X63" s="46">
        <f>IF(T63&lt;'Données projet'!$A$63,$U$205^T63,IF(T63='Données projet'!$A$63,'Données projet'!$B$63,X62+W63-AD62))</f>
        <v>151.56</v>
      </c>
      <c r="Y63" s="46">
        <f>X63*VLOOKUP('Données projet'!$B$11,Paramètres!$A$1:$J$25,3,0)*VLOOKUP('Données projet'!$B$11,Paramètres!$A$1:$J$25,5,0)</f>
        <v>111.12379199999999</v>
      </c>
      <c r="Z63" s="46">
        <f t="shared" si="14"/>
        <v>29.595601896751784</v>
      </c>
      <c r="AA63" s="52">
        <f t="shared" si="2"/>
        <v>245.0862777035093</v>
      </c>
      <c r="AB63" s="149">
        <f ca="1">AVERAGE(OFFSET($AA$3,'Données projet'!$C$7,0,30,1))</f>
        <v>367.84920904283939</v>
      </c>
      <c r="AC63" s="48">
        <f>IF(ISNA(VLOOKUP(T63,'Données projet'!$A$62:$I$82,3,0)),0,VLOOKUP(T63,'Données projet'!$A$62:$I$82,3,0))</f>
        <v>0</v>
      </c>
      <c r="AD63" s="48">
        <f>IF(ISNA(VLOOKUP(T63,'Données projet'!$A$62:$I$82,4,0)),0,VLOOKUP(T63,'Données projet'!$A$62:$I$82,4,0))</f>
        <v>0</v>
      </c>
      <c r="AE63" s="49">
        <f>IF(ISNA(VLOOKUP(T63,'Données projet'!$A$62:$I$82,5,0)),0%,VLOOKUP(T63,'Données projet'!$A$62:$I$82,5,0)*VLOOKUP('Données projet'!$B$11,Paramètres!$A$1:$J$25,7,0))</f>
        <v>0</v>
      </c>
      <c r="AF63" s="49">
        <f>IF(ISNA(VLOOKUP(T63,'Données projet'!$A$62:$I$82,6,0)),0%,VLOOKUP(T63,'Données projet'!$A$62:$I$82,6,0)*VLOOKUP('Données projet'!$B$11,Paramètres!$A$1:$J$25,7,0))</f>
        <v>0</v>
      </c>
      <c r="AG63" s="49">
        <f>IF(ISNA(VLOOKUP(T63,'Données projet'!$A$62:$I$82,7,0)),0%,VLOOKUP(T63,'Données projet'!$A$62:$I$82,7,0))</f>
        <v>0</v>
      </c>
      <c r="AH63" s="53">
        <f>EXP(-LN(2)/35)*AH62+(1-EXP(-LN(2)/35))/(LN(2)/35)*AD63*AE63*VLOOKUP('Données projet'!$B$11,Paramètres!$A$1:$J$25,3,0)*0.475*44/12</f>
        <v>0</v>
      </c>
      <c r="AI63" s="53">
        <f>EXP(-LN(2)/5)*AI62+(1-EXP(-LN(2)/5))/(LN(2)/5)*Calculateur!AD63*Calculateur!AF63*VLOOKUP('Données projet'!$B$11,Paramètres!$A$1:$J$25,3,0)*0.475*44/12</f>
        <v>0</v>
      </c>
      <c r="AJ63" s="53">
        <f>EXP(-LN(2)/2)*AJ62+(1-EXP(-LN(2)/2))/(LN(2)/2)*AD63*AG63*VLOOKUP('Données projet'!$B$11,Paramètres!$A$1:$J$25,3,0)*0.475*44/12</f>
        <v>0</v>
      </c>
      <c r="AK63" s="53">
        <f t="shared" si="3"/>
        <v>0</v>
      </c>
      <c r="AL63" s="203">
        <f>IF(AL62+1&lt;='Données projet'!$E$13,AL62+1,1)</f>
        <v>1</v>
      </c>
      <c r="AM63" s="182" t="e">
        <f>VLOOKUP(B63,'Données projet'!$A$88:$I$108,2,0)</f>
        <v>#N/A</v>
      </c>
      <c r="AN63" s="182" t="e">
        <f>VLOOKUP(B63,'Données projet'!$A$88:$I$108,9,0)</f>
        <v>#N/A</v>
      </c>
      <c r="AO63" s="182">
        <f t="array" ref="AO63">INDEX(AN:AN,MIN(IF(ISNUMBER(AN63:AN259),ROW(AN63:AN259),"")))</f>
        <v>0</v>
      </c>
      <c r="AP63" s="182">
        <f>IF(B63&lt;'Données projet'!$A$89,$AM$205^B63,IF(B63='Données projet'!$A$89,'Données projet'!$B$89,AP62+AO63-AV62))</f>
        <v>0</v>
      </c>
      <c r="AQ63" s="186" t="e">
        <f>AP63*VLOOKUP('Données projet'!$B$13,Paramètres!$A$1:$J$25,3,0)*VLOOKUP('Données projet'!$B$13,Paramètres!$A$1:$J$25,5,0)</f>
        <v>#N/A</v>
      </c>
      <c r="AR63" s="186" t="e">
        <f t="shared" si="15"/>
        <v>#N/A</v>
      </c>
      <c r="AS63" s="187" t="e">
        <f t="shared" si="4"/>
        <v>#N/A</v>
      </c>
      <c r="AT63" s="185" t="e">
        <f ca="1">AVERAGE(OFFSET($AS$3,'Données projet'!$C$7,0,30,1))</f>
        <v>#N/A</v>
      </c>
      <c r="AU63" s="193">
        <f>IF(ISNA(VLOOKUP(B63,'Données projet'!$A$88:$I$108,3,0)),0,VLOOKUP(B63,'Données projet'!$A$88:$I$108,3,0))</f>
        <v>0</v>
      </c>
      <c r="AV63" s="193">
        <f>IF(ISNA(VLOOKUP(B63,'Données projet'!$A$88:$I$108,4,0)),0,VLOOKUP(B63,'Données projet'!$A$88:$I$108,4,0))</f>
        <v>0</v>
      </c>
      <c r="AW63" s="194">
        <f>IF(ISNA(VLOOKUP(B63,'Données projet'!$A$88:$I$108,5,0)),0%,VLOOKUP(B63,'Données projet'!$A$88:$I$108,5,0)*VLOOKUP('Données projet'!$B$13,Paramètres!$A$1:$J$25,7,0))</f>
        <v>0</v>
      </c>
      <c r="AX63" s="194">
        <f>IF(ISNA(VLOOKUP(B63,'Données projet'!$A$88:$I$108,6,0)),0%,VLOOKUP(B63,'Données projet'!$A$88:$I$108,6,0)*VLOOKUP('Données projet'!$B$13,Paramètres!$A$1:$J$25,7,0))</f>
        <v>0</v>
      </c>
      <c r="AY63" s="194">
        <f>IF(ISNA(VLOOKUP(B63,'Données projet'!$A$88:$I$108,7,0)),0%,VLOOKUP(B63,'Données projet'!$A$88:$I$108,7,0))</f>
        <v>0</v>
      </c>
      <c r="AZ63" s="196">
        <f>EXP(-LN(2)/35)*AZ62+(1-EXP(-LN(2)/35))/(LN(2)/35)*AV63*AW63*VLOOKUP('Données projet'!$B$11,Paramètres!$A$1:$J$25,3,0)*0.475*44/12</f>
        <v>0</v>
      </c>
      <c r="BA63" s="196">
        <f>EXP(-LN(2)/5)*BA62+(1-EXP(-LN(2)/5))/(LN(2)/5)*Calculateur!AV63*Calculateur!AX63*VLOOKUP('Données projet'!$B$11,Paramètres!$A$1:$J$25,3,0)*0.475*44/12</f>
        <v>0</v>
      </c>
      <c r="BB63" s="196">
        <f>EXP(-LN(2)/2)*BB62+(1-EXP(-LN(2)/2))/(LN(2)/2)*AV63*AY63*VLOOKUP('Données projet'!$B$11,Paramètres!$A$1:$J$25,3,0)*0.475*44/12</f>
        <v>0</v>
      </c>
      <c r="BC63" s="197">
        <f t="shared" si="5"/>
        <v>0</v>
      </c>
      <c r="BD63" s="50">
        <f>IF(BD62+1&lt;='Données projet'!$E$16,BD62+1,1)</f>
        <v>1</v>
      </c>
      <c r="BE63" s="45" t="e">
        <f>VLOOKUP(BD63,'Données projet'!$A$114:$I$134,2,0)</f>
        <v>#N/A</v>
      </c>
      <c r="BF63" s="45" t="e">
        <f>VLOOKUP(BD63,'Données projet'!$A$114:$I$134,9,0)</f>
        <v>#N/A</v>
      </c>
      <c r="BG63" s="45">
        <f t="array" ref="BG63">INDEX(BF:BF,MIN(IF(ISNUMBER(BF63:BF259),ROW(BF63:BF259),"")))</f>
        <v>0</v>
      </c>
      <c r="BH63" s="45">
        <f>IF(BD63&lt;'Données projet'!$A$115,$BE$205^BD63,IF(BD63='Données projet'!$A$115,'Données projet'!$B$115,BH62+BG63-BN62))</f>
        <v>0</v>
      </c>
      <c r="BI63" s="50" t="e">
        <f>BH63*VLOOKUP('Données projet'!$B$13,Paramètres!$A$1:$J$25,3,0)*VLOOKUP('Données projet'!$B$13,Paramètres!$A$1:$J$25,5,0)</f>
        <v>#N/A</v>
      </c>
      <c r="BJ63" s="46" t="e">
        <f t="shared" si="16"/>
        <v>#N/A</v>
      </c>
      <c r="BK63" s="52" t="e">
        <f t="shared" si="6"/>
        <v>#N/A</v>
      </c>
      <c r="BL63" s="149" t="e">
        <f ca="1">AVERAGE(OFFSET($BK$3,'Données projet'!$C$7,0,30,1))</f>
        <v>#N/A</v>
      </c>
      <c r="BM63" s="48">
        <f>IF(ISNA(VLOOKUP(BD63,'Données projet'!$A$114:$I$134,3,0)),0,VLOOKUP(BD63,'Données projet'!$A$114:$I$134,3,0))</f>
        <v>0</v>
      </c>
      <c r="BN63" s="48">
        <f>IF(ISNA(VLOOKUP(BD63,'Données projet'!$A$114:$I$134,4,0)),0,VLOOKUP(BD63,'Données projet'!$A$114:$I$134,4,0))</f>
        <v>0</v>
      </c>
      <c r="BO63" s="49">
        <f>IF(ISNA(VLOOKUP(BD63,'Données projet'!$A$114:$I$134,5,0)),0%,VLOOKUP(BD63,'Données projet'!$A$114:$I$134,5,0)*VLOOKUP('Données projet'!$B$13,Paramètres!$A$1:$J$25,7,0))</f>
        <v>0</v>
      </c>
      <c r="BP63" s="49">
        <f>IF(ISNA(VLOOKUP(BD63,'Données projet'!$A$114:$I$134,6,0)),0%,VLOOKUP(BD63,'Données projet'!$A$114:$I$134,6,0)*VLOOKUP('Données projet'!$B$13,Paramètres!$A$1:$J$25,7,0))</f>
        <v>0</v>
      </c>
      <c r="BQ63" s="49">
        <f>IF(ISNA(VLOOKUP(BD63,'Données projet'!$A$114:$I$134,7,0)),0%,VLOOKUP(BD63,'Données projet'!$A$114:$I$134,7,0))</f>
        <v>0</v>
      </c>
      <c r="BR63" s="53" t="e">
        <f>EXP(-LN(2)/35)*BR62+(1-EXP(-LN(2)/35))/(LN(2)/35)*BN63*BO63*VLOOKUP('Données projet'!$B$13,Paramètres!$A$1:$J$25,3,0)*0.475*44/12</f>
        <v>#N/A</v>
      </c>
      <c r="BS63" s="53" t="e">
        <f>EXP(-LN(2)/5)*BS62+(1-EXP(-LN(2)/5))/(LN(2)/5)*Calculateur!BN63*Calculateur!BP63*VLOOKUP('Données projet'!$B$13,Paramètres!$A$1:$J$25,3,0)*0.475*44/12</f>
        <v>#N/A</v>
      </c>
      <c r="BT63" s="53" t="e">
        <f>EXP(-LN(2)/2)*BT62+(1-EXP(-LN(2)/2))/(LN(2)/2)*BN63*BQ63*VLOOKUP('Données projet'!$B$13,Paramètres!$A$1:$J$25,3,0)*0.475*44/12</f>
        <v>#N/A</v>
      </c>
      <c r="BU63" s="54" t="e">
        <f t="shared" si="7"/>
        <v>#N/A</v>
      </c>
      <c r="BV63" s="203">
        <f>IF(BV62+1&lt;='Données projet'!$E$15,BV62+1,1)</f>
        <v>1</v>
      </c>
      <c r="BW63" s="182" t="e">
        <f>VLOOKUP(B63,'Données projet'!$A$140:$I$167,2,0)</f>
        <v>#N/A</v>
      </c>
      <c r="BX63" s="182" t="e">
        <f>VLOOKUP(B63,'Données projet'!$A$140:$I$167,9,0)</f>
        <v>#N/A</v>
      </c>
      <c r="BY63" s="182">
        <f t="array" ref="BY63">INDEX(BX:BX,MIN(IF(ISNUMBER(BX63:BX259),ROW(BX63:BX259),"")))</f>
        <v>0</v>
      </c>
      <c r="BZ63" s="182">
        <f>IF(B63&lt;'Données projet'!$A$141,$BW$205^B63,IF(B63='Données projet'!$A$141,'Données projet'!$B$141,BZ62+BY63-CF62))</f>
        <v>0</v>
      </c>
      <c r="CA63" s="183" t="e">
        <f>BZ63*VLOOKUP('Données projet'!$B$15,Paramètres!$A$1:$J$25,3,0)*VLOOKUP('Données projet'!$B$15,Paramètres!$A$1:$J$25,5,0)</f>
        <v>#N/A</v>
      </c>
      <c r="CB63" s="186" t="e">
        <f t="shared" si="17"/>
        <v>#N/A</v>
      </c>
      <c r="CC63" s="187" t="e">
        <f t="shared" si="8"/>
        <v>#N/A</v>
      </c>
      <c r="CD63" s="185" t="e">
        <f ca="1">AVERAGE(OFFSET($CC$3,'Données projet'!$C$7,0,30,1))</f>
        <v>#N/A</v>
      </c>
      <c r="CE63" s="193">
        <f>IF(ISNA(VLOOKUP(B63,'Données projet'!$A$140:$I$167,3,0)),0,VLOOKUP(B63,'Données projet'!$A$140:$I$167,3,0))</f>
        <v>0</v>
      </c>
      <c r="CF63" s="193">
        <f>IF(ISNA(VLOOKUP(B63,'Données projet'!$A$140:$I$167,4,0)),0,VLOOKUP(B63,'Données projet'!$A$140:$I$167,4,0))</f>
        <v>0</v>
      </c>
      <c r="CG63" s="194">
        <f>IF(ISNA(VLOOKUP(B63,'Données projet'!$A$140:$I$167,5,0)),0%,VLOOKUP(B63,'Données projet'!$A$140:$I$167,5,0)*VLOOKUP('Données projet'!$B$15,Paramètres!$A$1:$J$25,7,0))</f>
        <v>0</v>
      </c>
      <c r="CH63" s="194">
        <f>IF(ISNA(VLOOKUP(B63,'Données projet'!$A$140:$I$167,6,0)),0%,VLOOKUP(B63,'Données projet'!$A$140:$I$167,6,0)*VLOOKUP('Données projet'!$B$15,Paramètres!$A$1:$J$25,7,0))</f>
        <v>0</v>
      </c>
      <c r="CI63" s="194">
        <f>IF(ISNA(VLOOKUP(B63,'Données projet'!$A$140:$I$167,7,0)),0%,VLOOKUP(B63,'Données projet'!$A$140:$I$167,7,0))</f>
        <v>0</v>
      </c>
      <c r="CJ63" s="196">
        <f>EXP(-LN(2)/35)*CJ62+(1-EXP(-LN(2)/35))/(LN(2)/35)*CF63*CG63*VLOOKUP('Données projet'!$B$11,Paramètres!$A$1:$J$25,3,0)*0.475*44/12</f>
        <v>0</v>
      </c>
      <c r="CK63" s="196">
        <f>EXP(-LN(2)/5)*CK62+(1-EXP(-LN(2)/5))/(LN(2)/5)*Calculateur!CF63*Calculateur!CH63*VLOOKUP('Données projet'!$B$11,Paramètres!$A$1:$J$25,3,0)*0.475*44/12</f>
        <v>0</v>
      </c>
      <c r="CL63" s="196">
        <f>EXP(-LN(2)/2)*CL62+(1-EXP(-LN(2)/2))/(LN(2)/2)*CF63*CI63*VLOOKUP('Données projet'!$B$11,Paramètres!$A$1:$J$25,3,0)*0.475*44/12</f>
        <v>0</v>
      </c>
      <c r="CM63" s="197">
        <f t="shared" si="9"/>
        <v>0</v>
      </c>
      <c r="CN63" s="50">
        <f>IF(CN62+1&lt;='Données projet'!$E$16,CN62+1,1)</f>
        <v>1</v>
      </c>
      <c r="CO63" s="45" t="e">
        <f>VLOOKUP(CN63,'Données projet'!$A$173:$I$193,2,0)</f>
        <v>#N/A</v>
      </c>
      <c r="CP63" s="45" t="e">
        <f>VLOOKUP(CN63,'Données projet'!$A$173:$I$193,9,0)</f>
        <v>#N/A</v>
      </c>
      <c r="CQ63" s="45">
        <f t="array" ref="CQ63">INDEX(CP:CP,MIN(IF(ISNUMBER(CP63:CP259),ROW(CP63:CP259),"")))</f>
        <v>0</v>
      </c>
      <c r="CR63" s="45">
        <f>IF(CN63&lt;'Données projet'!$A$174,$CO$205^B63,IF(CN63='Données projet'!$A$174,'Données projet'!$B$174,CR62+CQ63-CX62))</f>
        <v>0</v>
      </c>
      <c r="CS63" s="50" t="e">
        <f>CR63*VLOOKUP('Données projet'!$B$15,Paramètres!$A$1:$J$25,3,0)*VLOOKUP('Données projet'!$B$15,Paramètres!$A$1:$J$25,5,0)</f>
        <v>#N/A</v>
      </c>
      <c r="CT63" s="46" t="e">
        <f t="shared" si="18"/>
        <v>#N/A</v>
      </c>
      <c r="CU63" s="52" t="e">
        <f t="shared" si="10"/>
        <v>#N/A</v>
      </c>
      <c r="CV63" s="149" t="e">
        <f ca="1">AVERAGE(OFFSET($CU$3,'Données projet'!$C$7,0,30,1))</f>
        <v>#N/A</v>
      </c>
      <c r="CW63" s="48">
        <f>IF(ISNA(VLOOKUP(CN63,'Données projet'!$A$173:$I$193,3,0)),0,VLOOKUP(CN63,'Données projet'!$A$173:$I$193,3,0))</f>
        <v>0</v>
      </c>
      <c r="CX63" s="48">
        <f>IF(ISNA(VLOOKUP(CN63,'Données projet'!$A$173:$I$193,4,0)),0,VLOOKUP(CN63,'Données projet'!$A$173:$I$193,4,0))</f>
        <v>0</v>
      </c>
      <c r="CY63" s="49">
        <f>IF(ISNA(VLOOKUP(CN63,'Données projet'!$A$173:$I$193,5,0)),0%,VLOOKUP(CN63,'Données projet'!$A$173:$I$193,5,0)*VLOOKUP('Données projet'!$B$15,Paramètres!$A$1:$J$25,7,0))</f>
        <v>0</v>
      </c>
      <c r="CZ63" s="49">
        <f>IF(ISNA(VLOOKUP(CN63,'Données projet'!$A$173:$I$193,6,0)),0%,VLOOKUP(CN63,'Données projet'!$A$173:$I$193,6,0)*VLOOKUP('Données projet'!$B$15,Paramètres!$A$1:$J$25,7,0))</f>
        <v>0</v>
      </c>
      <c r="DA63" s="49">
        <f>IF(ISNA(VLOOKUP(CN63,'Données projet'!$A$173:$I$193,7,0)),0%,VLOOKUP(CN63,'Données projet'!$A$173:$I$193,7,0))</f>
        <v>0</v>
      </c>
      <c r="DB63" s="53" t="e">
        <f>EXP(-LN(2)/35)*DB62+(1-EXP(-LN(2)/35))/(LN(2)/35)*CX63*CY63*VLOOKUP('Données projet'!$B$15,Paramètres!$A$1:$J$25,3,0)*0.475*44/12</f>
        <v>#N/A</v>
      </c>
      <c r="DC63" s="53" t="e">
        <f>EXP(-LN(2)/5)*DC62+(1-EXP(-LN(2)/5))/(LN(2)/5)*Calculateur!CX63*Calculateur!CZ63*VLOOKUP('Données projet'!$B$15,Paramètres!$A$1:$J$25,3,0)*0.475*44/12</f>
        <v>#N/A</v>
      </c>
      <c r="DD63" s="53" t="e">
        <f>EXP(-LN(2)/2)*DD62+(1-EXP(-LN(2)/2))/(LN(2)/2)*CX63*DA63*VLOOKUP('Données projet'!$B$15,Paramètres!$A$1:$J$25,3,0)*0.475*44/12</f>
        <v>#N/A</v>
      </c>
      <c r="DE63" s="54" t="e">
        <f t="shared" si="11"/>
        <v>#N/A</v>
      </c>
    </row>
    <row r="64" spans="1:109" s="40" customFormat="1" x14ac:dyDescent="0.25">
      <c r="A64" s="208">
        <f t="shared" si="12"/>
        <v>61</v>
      </c>
      <c r="B64" s="200">
        <f>IF(B63+1&lt;='Données projet'!$E$11,B63+1,1)</f>
        <v>11</v>
      </c>
      <c r="C64" s="182" t="e">
        <f>VLOOKUP(B64,'Données projet'!$A$36:$I$56,2,0)</f>
        <v>#N/A</v>
      </c>
      <c r="D64" s="182" t="e">
        <f>VLOOKUP(B64,'Données projet'!$A$36:$I$56,9,0)</f>
        <v>#N/A</v>
      </c>
      <c r="E64" s="182">
        <f t="array" ref="E64">INDEX(D:D,MIN(IF(ISNUMBER(D64:D260),ROW(D64:D260),"")))</f>
        <v>15.77</v>
      </c>
      <c r="F64" s="186">
        <f>IF(B64&lt;'Données projet'!$A$37,$C$205^B64,IF(B64='Données projet'!$A$37,'Données projet'!$B$37,F63+E64-L63))</f>
        <v>160.12</v>
      </c>
      <c r="G64" s="186">
        <f>F64*VLOOKUP('Données projet'!$B$11,Paramètres!$A$1:$J$25,3,0)*VLOOKUP('Données projet'!$B$11,Paramètres!$A$1:$J$25,5,0)</f>
        <v>117.399984</v>
      </c>
      <c r="H64" s="186">
        <f t="shared" si="13"/>
        <v>31.067817332920349</v>
      </c>
      <c r="I64" s="187">
        <f t="shared" si="19"/>
        <v>258.58142065483622</v>
      </c>
      <c r="J64" s="188">
        <f ca="1">AVERAGE(OFFSET($I$3,'Données projet'!$C$7,0,30,1))</f>
        <v>281.50422421872497</v>
      </c>
      <c r="K64" s="193">
        <f>IF(ISNA(VLOOKUP(B64,'Données projet'!$A$36:$I$56,3,0)),0,VLOOKUP(B64,'Données projet'!$A$36:$I$56,3,0))</f>
        <v>0</v>
      </c>
      <c r="L64" s="193">
        <f>IF(ISNA(VLOOKUP(B64,'Données projet'!$A$36:$I$56,4,0)),0,VLOOKUP(B64,'Données projet'!$A$36:$I$56,4,0))</f>
        <v>0</v>
      </c>
      <c r="M64" s="194">
        <f>IF(ISNA(VLOOKUP(B64,'Données projet'!$A$36:$I$56,5,0)),0%,VLOOKUP(B64,'Données projet'!$A$36:$I$56,5,0)*VLOOKUP('Données projet'!$B$11,Paramètres!$A$1:$J$25,7,0))</f>
        <v>0</v>
      </c>
      <c r="N64" s="194">
        <f>IF(ISNA(VLOOKUP(B64,'Données projet'!$A$36:$I$56,6,0)),0%,VLOOKUP(B64,'Données projet'!$A$36:$I$56,6,0)*VLOOKUP('Données projet'!$B$11,Paramètres!$A$1:$J$25,7,0))</f>
        <v>0</v>
      </c>
      <c r="O64" s="194">
        <f>IF(ISNA(VLOOKUP(B64,'Données projet'!$A$36:$I$56,7,0)),0%,VLOOKUP(B64,'Données projet'!$A$36:$I$56,7,0))</f>
        <v>0</v>
      </c>
      <c r="P64" s="196">
        <f>EXP(-LN(2)/35)*P63+(1-EXP(-LN(2)/35))/(LN(2)/35)*L64*M64*VLOOKUP('Données projet'!$B$11,Paramètres!$A$1:$J$25,3,0)*0.475*44/12</f>
        <v>0</v>
      </c>
      <c r="Q64" s="196">
        <f>EXP(-LN(2)/5)*Q63+(1-EXP(-LN(2)/5))/(LN(2)/5)*Calculateur!L64*Calculateur!N64*VLOOKUP('Données projet'!$B$11,Paramètres!$A$1:$J$25,3,0)*0.475*44/12</f>
        <v>0</v>
      </c>
      <c r="R64" s="196">
        <f>EXP(-LN(2)/2)*R63+(1-EXP(-LN(2)/2))/(LN(2)/2)*L64*O64*VLOOKUP('Données projet'!$B$11,Paramètres!$A$1:$J$25,3,0)*0.475*44/12</f>
        <v>0</v>
      </c>
      <c r="S64" s="197">
        <f t="shared" si="1"/>
        <v>0</v>
      </c>
      <c r="T64" s="50">
        <f>IF(T63+1&lt;='Données projet'!$E$12,T63+1,1)</f>
        <v>11</v>
      </c>
      <c r="U64" s="45" t="e">
        <f>VLOOKUP(T64,'Données projet'!$A$62:$I$82,2,0)</f>
        <v>#N/A</v>
      </c>
      <c r="V64" s="45" t="e">
        <f>VLOOKUP(T64,'Données projet'!$A$62:$I$82,9,0)</f>
        <v>#N/A</v>
      </c>
      <c r="W64" s="45">
        <f t="array" ref="W64">INDEX(V:V,MIN(IF(ISNUMBER(V64:V260),ROW(V64:V260),"")))</f>
        <v>14.256250000000001</v>
      </c>
      <c r="X64" s="46">
        <f>IF(T64&lt;'Données projet'!$A$63,$U$205^T64,IF(T64='Données projet'!$A$63,'Données projet'!$B$63,X63+W64-AD63))</f>
        <v>165.81625</v>
      </c>
      <c r="Y64" s="46">
        <f>X64*VLOOKUP('Données projet'!$B$11,Paramètres!$A$1:$J$25,3,0)*VLOOKUP('Données projet'!$B$11,Paramètres!$A$1:$J$25,5,0)</f>
        <v>121.57647449999999</v>
      </c>
      <c r="Z64" s="46">
        <f t="shared" si="14"/>
        <v>32.04240631782482</v>
      </c>
      <c r="AA64" s="52">
        <f t="shared" si="2"/>
        <v>267.55288409104492</v>
      </c>
      <c r="AB64" s="149">
        <f ca="1">AVERAGE(OFFSET($AA$3,'Données projet'!$C$7,0,30,1))</f>
        <v>367.84920904283939</v>
      </c>
      <c r="AC64" s="48">
        <f>IF(ISNA(VLOOKUP(T64,'Données projet'!$A$62:$I$82,3,0)),0,VLOOKUP(T64,'Données projet'!$A$62:$I$82,3,0))</f>
        <v>0</v>
      </c>
      <c r="AD64" s="48">
        <f>IF(ISNA(VLOOKUP(T64,'Données projet'!$A$62:$I$82,4,0)),0,VLOOKUP(T64,'Données projet'!$A$62:$I$82,4,0))</f>
        <v>0</v>
      </c>
      <c r="AE64" s="49">
        <f>IF(ISNA(VLOOKUP(T64,'Données projet'!$A$62:$I$82,5,0)),0%,VLOOKUP(T64,'Données projet'!$A$62:$I$82,5,0)*VLOOKUP('Données projet'!$B$11,Paramètres!$A$1:$J$25,7,0))</f>
        <v>0</v>
      </c>
      <c r="AF64" s="49">
        <f>IF(ISNA(VLOOKUP(T64,'Données projet'!$A$62:$I$82,6,0)),0%,VLOOKUP(T64,'Données projet'!$A$62:$I$82,6,0)*VLOOKUP('Données projet'!$B$11,Paramètres!$A$1:$J$25,7,0))</f>
        <v>0</v>
      </c>
      <c r="AG64" s="49">
        <f>IF(ISNA(VLOOKUP(T64,'Données projet'!$A$62:$I$82,7,0)),0%,VLOOKUP(T64,'Données projet'!$A$62:$I$82,7,0))</f>
        <v>0</v>
      </c>
      <c r="AH64" s="53">
        <f>EXP(-LN(2)/35)*AH63+(1-EXP(-LN(2)/35))/(LN(2)/35)*AD64*AE64*VLOOKUP('Données projet'!$B$11,Paramètres!$A$1:$J$25,3,0)*0.475*44/12</f>
        <v>0</v>
      </c>
      <c r="AI64" s="53">
        <f>EXP(-LN(2)/5)*AI63+(1-EXP(-LN(2)/5))/(LN(2)/5)*Calculateur!AD64*Calculateur!AF64*VLOOKUP('Données projet'!$B$11,Paramètres!$A$1:$J$25,3,0)*0.475*44/12</f>
        <v>0</v>
      </c>
      <c r="AJ64" s="53">
        <f>EXP(-LN(2)/2)*AJ63+(1-EXP(-LN(2)/2))/(LN(2)/2)*AD64*AG64*VLOOKUP('Données projet'!$B$11,Paramètres!$A$1:$J$25,3,0)*0.475*44/12</f>
        <v>0</v>
      </c>
      <c r="AK64" s="53">
        <f t="shared" si="3"/>
        <v>0</v>
      </c>
      <c r="AL64" s="203">
        <f>IF(AL63+1&lt;='Données projet'!$E$13,AL63+1,1)</f>
        <v>1</v>
      </c>
      <c r="AM64" s="182" t="e">
        <f>VLOOKUP(B64,'Données projet'!$A$88:$I$108,2,0)</f>
        <v>#N/A</v>
      </c>
      <c r="AN64" s="182" t="e">
        <f>VLOOKUP(B64,'Données projet'!$A$88:$I$108,9,0)</f>
        <v>#N/A</v>
      </c>
      <c r="AO64" s="182">
        <f t="array" ref="AO64">INDEX(AN:AN,MIN(IF(ISNUMBER(AN64:AN260),ROW(AN64:AN260),"")))</f>
        <v>0</v>
      </c>
      <c r="AP64" s="182">
        <f>IF(B64&lt;'Données projet'!$A$89,$AM$205^B64,IF(B64='Données projet'!$A$89,'Données projet'!$B$89,AP63+AO64-AV63))</f>
        <v>0</v>
      </c>
      <c r="AQ64" s="186" t="e">
        <f>AP64*VLOOKUP('Données projet'!$B$13,Paramètres!$A$1:$J$25,3,0)*VLOOKUP('Données projet'!$B$13,Paramètres!$A$1:$J$25,5,0)</f>
        <v>#N/A</v>
      </c>
      <c r="AR64" s="186" t="e">
        <f t="shared" si="15"/>
        <v>#N/A</v>
      </c>
      <c r="AS64" s="187" t="e">
        <f t="shared" si="4"/>
        <v>#N/A</v>
      </c>
      <c r="AT64" s="185" t="e">
        <f ca="1">AVERAGE(OFFSET($AS$3,'Données projet'!$C$7,0,30,1))</f>
        <v>#N/A</v>
      </c>
      <c r="AU64" s="193">
        <f>IF(ISNA(VLOOKUP(B64,'Données projet'!$A$88:$I$108,3,0)),0,VLOOKUP(B64,'Données projet'!$A$88:$I$108,3,0))</f>
        <v>0</v>
      </c>
      <c r="AV64" s="193">
        <f>IF(ISNA(VLOOKUP(B64,'Données projet'!$A$88:$I$108,4,0)),0,VLOOKUP(B64,'Données projet'!$A$88:$I$108,4,0))</f>
        <v>0</v>
      </c>
      <c r="AW64" s="194">
        <f>IF(ISNA(VLOOKUP(B64,'Données projet'!$A$88:$I$108,5,0)),0%,VLOOKUP(B64,'Données projet'!$A$88:$I$108,5,0)*VLOOKUP('Données projet'!$B$13,Paramètres!$A$1:$J$25,7,0))</f>
        <v>0</v>
      </c>
      <c r="AX64" s="194">
        <f>IF(ISNA(VLOOKUP(B64,'Données projet'!$A$88:$I$108,6,0)),0%,VLOOKUP(B64,'Données projet'!$A$88:$I$108,6,0)*VLOOKUP('Données projet'!$B$13,Paramètres!$A$1:$J$25,7,0))</f>
        <v>0</v>
      </c>
      <c r="AY64" s="194">
        <f>IF(ISNA(VLOOKUP(B64,'Données projet'!$A$88:$I$108,7,0)),0%,VLOOKUP(B64,'Données projet'!$A$88:$I$108,7,0))</f>
        <v>0</v>
      </c>
      <c r="AZ64" s="196">
        <f>EXP(-LN(2)/35)*AZ63+(1-EXP(-LN(2)/35))/(LN(2)/35)*AV64*AW64*VLOOKUP('Données projet'!$B$11,Paramètres!$A$1:$J$25,3,0)*0.475*44/12</f>
        <v>0</v>
      </c>
      <c r="BA64" s="196">
        <f>EXP(-LN(2)/5)*BA63+(1-EXP(-LN(2)/5))/(LN(2)/5)*Calculateur!AV64*Calculateur!AX64*VLOOKUP('Données projet'!$B$11,Paramètres!$A$1:$J$25,3,0)*0.475*44/12</f>
        <v>0</v>
      </c>
      <c r="BB64" s="196">
        <f>EXP(-LN(2)/2)*BB63+(1-EXP(-LN(2)/2))/(LN(2)/2)*AV64*AY64*VLOOKUP('Données projet'!$B$11,Paramètres!$A$1:$J$25,3,0)*0.475*44/12</f>
        <v>0</v>
      </c>
      <c r="BC64" s="197">
        <f t="shared" si="5"/>
        <v>0</v>
      </c>
      <c r="BD64" s="50">
        <f>IF(BD63+1&lt;='Données projet'!$E$16,BD63+1,1)</f>
        <v>1</v>
      </c>
      <c r="BE64" s="45" t="e">
        <f>VLOOKUP(BD64,'Données projet'!$A$114:$I$134,2,0)</f>
        <v>#N/A</v>
      </c>
      <c r="BF64" s="45" t="e">
        <f>VLOOKUP(BD64,'Données projet'!$A$114:$I$134,9,0)</f>
        <v>#N/A</v>
      </c>
      <c r="BG64" s="45">
        <f t="array" ref="BG64">INDEX(BF:BF,MIN(IF(ISNUMBER(BF64:BF260),ROW(BF64:BF260),"")))</f>
        <v>0</v>
      </c>
      <c r="BH64" s="45">
        <f>IF(BD64&lt;'Données projet'!$A$115,$BE$205^BD64,IF(BD64='Données projet'!$A$115,'Données projet'!$B$115,BH63+BG64-BN63))</f>
        <v>0</v>
      </c>
      <c r="BI64" s="50" t="e">
        <f>BH64*VLOOKUP('Données projet'!$B$13,Paramètres!$A$1:$J$25,3,0)*VLOOKUP('Données projet'!$B$13,Paramètres!$A$1:$J$25,5,0)</f>
        <v>#N/A</v>
      </c>
      <c r="BJ64" s="46" t="e">
        <f t="shared" si="16"/>
        <v>#N/A</v>
      </c>
      <c r="BK64" s="52" t="e">
        <f t="shared" si="6"/>
        <v>#N/A</v>
      </c>
      <c r="BL64" s="149" t="e">
        <f ca="1">AVERAGE(OFFSET($BK$3,'Données projet'!$C$7,0,30,1))</f>
        <v>#N/A</v>
      </c>
      <c r="BM64" s="48">
        <f>IF(ISNA(VLOOKUP(BD64,'Données projet'!$A$114:$I$134,3,0)),0,VLOOKUP(BD64,'Données projet'!$A$114:$I$134,3,0))</f>
        <v>0</v>
      </c>
      <c r="BN64" s="48">
        <f>IF(ISNA(VLOOKUP(BD64,'Données projet'!$A$114:$I$134,4,0)),0,VLOOKUP(BD64,'Données projet'!$A$114:$I$134,4,0))</f>
        <v>0</v>
      </c>
      <c r="BO64" s="49">
        <f>IF(ISNA(VLOOKUP(BD64,'Données projet'!$A$114:$I$134,5,0)),0%,VLOOKUP(BD64,'Données projet'!$A$114:$I$134,5,0)*VLOOKUP('Données projet'!$B$13,Paramètres!$A$1:$J$25,7,0))</f>
        <v>0</v>
      </c>
      <c r="BP64" s="49">
        <f>IF(ISNA(VLOOKUP(BD64,'Données projet'!$A$114:$I$134,6,0)),0%,VLOOKUP(BD64,'Données projet'!$A$114:$I$134,6,0)*VLOOKUP('Données projet'!$B$13,Paramètres!$A$1:$J$25,7,0))</f>
        <v>0</v>
      </c>
      <c r="BQ64" s="49">
        <f>IF(ISNA(VLOOKUP(BD64,'Données projet'!$A$114:$I$134,7,0)),0%,VLOOKUP(BD64,'Données projet'!$A$114:$I$134,7,0))</f>
        <v>0</v>
      </c>
      <c r="BR64" s="53" t="e">
        <f>EXP(-LN(2)/35)*BR63+(1-EXP(-LN(2)/35))/(LN(2)/35)*BN64*BO64*VLOOKUP('Données projet'!$B$13,Paramètres!$A$1:$J$25,3,0)*0.475*44/12</f>
        <v>#N/A</v>
      </c>
      <c r="BS64" s="53" t="e">
        <f>EXP(-LN(2)/5)*BS63+(1-EXP(-LN(2)/5))/(LN(2)/5)*Calculateur!BN64*Calculateur!BP64*VLOOKUP('Données projet'!$B$13,Paramètres!$A$1:$J$25,3,0)*0.475*44/12</f>
        <v>#N/A</v>
      </c>
      <c r="BT64" s="53" t="e">
        <f>EXP(-LN(2)/2)*BT63+(1-EXP(-LN(2)/2))/(LN(2)/2)*BN64*BQ64*VLOOKUP('Données projet'!$B$13,Paramètres!$A$1:$J$25,3,0)*0.475*44/12</f>
        <v>#N/A</v>
      </c>
      <c r="BU64" s="54" t="e">
        <f t="shared" si="7"/>
        <v>#N/A</v>
      </c>
      <c r="BV64" s="203">
        <f>IF(BV63+1&lt;='Données projet'!$E$15,BV63+1,1)</f>
        <v>1</v>
      </c>
      <c r="BW64" s="182" t="e">
        <f>VLOOKUP(B64,'Données projet'!$A$140:$I$167,2,0)</f>
        <v>#N/A</v>
      </c>
      <c r="BX64" s="182" t="e">
        <f>VLOOKUP(B64,'Données projet'!$A$140:$I$167,9,0)</f>
        <v>#N/A</v>
      </c>
      <c r="BY64" s="182">
        <f t="array" ref="BY64">INDEX(BX:BX,MIN(IF(ISNUMBER(BX64:BX260),ROW(BX64:BX260),"")))</f>
        <v>0</v>
      </c>
      <c r="BZ64" s="182">
        <f>IF(B64&lt;'Données projet'!$A$141,$BW$205^B64,IF(B64='Données projet'!$A$141,'Données projet'!$B$141,BZ63+BY64-CF63))</f>
        <v>0</v>
      </c>
      <c r="CA64" s="183" t="e">
        <f>BZ64*VLOOKUP('Données projet'!$B$15,Paramètres!$A$1:$J$25,3,0)*VLOOKUP('Données projet'!$B$15,Paramètres!$A$1:$J$25,5,0)</f>
        <v>#N/A</v>
      </c>
      <c r="CB64" s="186" t="e">
        <f t="shared" si="17"/>
        <v>#N/A</v>
      </c>
      <c r="CC64" s="187" t="e">
        <f t="shared" si="8"/>
        <v>#N/A</v>
      </c>
      <c r="CD64" s="185" t="e">
        <f ca="1">AVERAGE(OFFSET($CC$3,'Données projet'!$C$7,0,30,1))</f>
        <v>#N/A</v>
      </c>
      <c r="CE64" s="193">
        <f>IF(ISNA(VLOOKUP(B64,'Données projet'!$A$140:$I$167,3,0)),0,VLOOKUP(B64,'Données projet'!$A$140:$I$167,3,0))</f>
        <v>0</v>
      </c>
      <c r="CF64" s="193">
        <f>IF(ISNA(VLOOKUP(B64,'Données projet'!$A$140:$I$167,4,0)),0,VLOOKUP(B64,'Données projet'!$A$140:$I$167,4,0))</f>
        <v>0</v>
      </c>
      <c r="CG64" s="194">
        <f>IF(ISNA(VLOOKUP(B64,'Données projet'!$A$140:$I$167,5,0)),0%,VLOOKUP(B64,'Données projet'!$A$140:$I$167,5,0)*VLOOKUP('Données projet'!$B$15,Paramètres!$A$1:$J$25,7,0))</f>
        <v>0</v>
      </c>
      <c r="CH64" s="194">
        <f>IF(ISNA(VLOOKUP(B64,'Données projet'!$A$140:$I$167,6,0)),0%,VLOOKUP(B64,'Données projet'!$A$140:$I$167,6,0)*VLOOKUP('Données projet'!$B$15,Paramètres!$A$1:$J$25,7,0))</f>
        <v>0</v>
      </c>
      <c r="CI64" s="194">
        <f>IF(ISNA(VLOOKUP(B64,'Données projet'!$A$140:$I$167,7,0)),0%,VLOOKUP(B64,'Données projet'!$A$140:$I$167,7,0))</f>
        <v>0</v>
      </c>
      <c r="CJ64" s="196">
        <f>EXP(-LN(2)/35)*CJ63+(1-EXP(-LN(2)/35))/(LN(2)/35)*CF64*CG64*VLOOKUP('Données projet'!$B$11,Paramètres!$A$1:$J$25,3,0)*0.475*44/12</f>
        <v>0</v>
      </c>
      <c r="CK64" s="196">
        <f>EXP(-LN(2)/5)*CK63+(1-EXP(-LN(2)/5))/(LN(2)/5)*Calculateur!CF64*Calculateur!CH64*VLOOKUP('Données projet'!$B$11,Paramètres!$A$1:$J$25,3,0)*0.475*44/12</f>
        <v>0</v>
      </c>
      <c r="CL64" s="196">
        <f>EXP(-LN(2)/2)*CL63+(1-EXP(-LN(2)/2))/(LN(2)/2)*CF64*CI64*VLOOKUP('Données projet'!$B$11,Paramètres!$A$1:$J$25,3,0)*0.475*44/12</f>
        <v>0</v>
      </c>
      <c r="CM64" s="197">
        <f t="shared" si="9"/>
        <v>0</v>
      </c>
      <c r="CN64" s="50">
        <f>IF(CN63+1&lt;='Données projet'!$E$16,CN63+1,1)</f>
        <v>1</v>
      </c>
      <c r="CO64" s="45" t="e">
        <f>VLOOKUP(CN64,'Données projet'!$A$173:$I$193,2,0)</f>
        <v>#N/A</v>
      </c>
      <c r="CP64" s="45" t="e">
        <f>VLOOKUP(CN64,'Données projet'!$A$173:$I$193,9,0)</f>
        <v>#N/A</v>
      </c>
      <c r="CQ64" s="45">
        <f t="array" ref="CQ64">INDEX(CP:CP,MIN(IF(ISNUMBER(CP64:CP260),ROW(CP64:CP260),"")))</f>
        <v>0</v>
      </c>
      <c r="CR64" s="45">
        <f>IF(CN64&lt;'Données projet'!$A$174,$CO$205^B64,IF(CN64='Données projet'!$A$174,'Données projet'!$B$174,CR63+CQ64-CX63))</f>
        <v>0</v>
      </c>
      <c r="CS64" s="50" t="e">
        <f>CR64*VLOOKUP('Données projet'!$B$15,Paramètres!$A$1:$J$25,3,0)*VLOOKUP('Données projet'!$B$15,Paramètres!$A$1:$J$25,5,0)</f>
        <v>#N/A</v>
      </c>
      <c r="CT64" s="46" t="e">
        <f t="shared" si="18"/>
        <v>#N/A</v>
      </c>
      <c r="CU64" s="52" t="e">
        <f t="shared" si="10"/>
        <v>#N/A</v>
      </c>
      <c r="CV64" s="149" t="e">
        <f ca="1">AVERAGE(OFFSET($CU$3,'Données projet'!$C$7,0,30,1))</f>
        <v>#N/A</v>
      </c>
      <c r="CW64" s="48">
        <f>IF(ISNA(VLOOKUP(CN64,'Données projet'!$A$173:$I$193,3,0)),0,VLOOKUP(CN64,'Données projet'!$A$173:$I$193,3,0))</f>
        <v>0</v>
      </c>
      <c r="CX64" s="48">
        <f>IF(ISNA(VLOOKUP(CN64,'Données projet'!$A$173:$I$193,4,0)),0,VLOOKUP(CN64,'Données projet'!$A$173:$I$193,4,0))</f>
        <v>0</v>
      </c>
      <c r="CY64" s="49">
        <f>IF(ISNA(VLOOKUP(CN64,'Données projet'!$A$173:$I$193,5,0)),0%,VLOOKUP(CN64,'Données projet'!$A$173:$I$193,5,0)*VLOOKUP('Données projet'!$B$15,Paramètres!$A$1:$J$25,7,0))</f>
        <v>0</v>
      </c>
      <c r="CZ64" s="49">
        <f>IF(ISNA(VLOOKUP(CN64,'Données projet'!$A$173:$I$193,6,0)),0%,VLOOKUP(CN64,'Données projet'!$A$173:$I$193,6,0)*VLOOKUP('Données projet'!$B$15,Paramètres!$A$1:$J$25,7,0))</f>
        <v>0</v>
      </c>
      <c r="DA64" s="49">
        <f>IF(ISNA(VLOOKUP(CN64,'Données projet'!$A$173:$I$193,7,0)),0%,VLOOKUP(CN64,'Données projet'!$A$173:$I$193,7,0))</f>
        <v>0</v>
      </c>
      <c r="DB64" s="53" t="e">
        <f>EXP(-LN(2)/35)*DB63+(1-EXP(-LN(2)/35))/(LN(2)/35)*CX64*CY64*VLOOKUP('Données projet'!$B$15,Paramètres!$A$1:$J$25,3,0)*0.475*44/12</f>
        <v>#N/A</v>
      </c>
      <c r="DC64" s="53" t="e">
        <f>EXP(-LN(2)/5)*DC63+(1-EXP(-LN(2)/5))/(LN(2)/5)*Calculateur!CX64*Calculateur!CZ64*VLOOKUP('Données projet'!$B$15,Paramètres!$A$1:$J$25,3,0)*0.475*44/12</f>
        <v>#N/A</v>
      </c>
      <c r="DD64" s="53" t="e">
        <f>EXP(-LN(2)/2)*DD63+(1-EXP(-LN(2)/2))/(LN(2)/2)*CX64*DA64*VLOOKUP('Données projet'!$B$15,Paramètres!$A$1:$J$25,3,0)*0.475*44/12</f>
        <v>#N/A</v>
      </c>
      <c r="DE64" s="54" t="e">
        <f t="shared" si="11"/>
        <v>#N/A</v>
      </c>
    </row>
    <row r="65" spans="1:109" s="40" customFormat="1" x14ac:dyDescent="0.25">
      <c r="A65" s="208">
        <f t="shared" si="12"/>
        <v>62</v>
      </c>
      <c r="B65" s="200">
        <f>IF(B64+1&lt;='Données projet'!$E$11,B64+1,1)</f>
        <v>12</v>
      </c>
      <c r="C65" s="182" t="e">
        <f>VLOOKUP(B65,'Données projet'!$A$36:$I$56,2,0)</f>
        <v>#N/A</v>
      </c>
      <c r="D65" s="182" t="e">
        <f>VLOOKUP(B65,'Données projet'!$A$36:$I$56,9,0)</f>
        <v>#N/A</v>
      </c>
      <c r="E65" s="182">
        <f t="array" ref="E65">INDEX(D:D,MIN(IF(ISNUMBER(D65:D261),ROW(D65:D261),"")))</f>
        <v>15.77</v>
      </c>
      <c r="F65" s="186">
        <f>IF(B65&lt;'Données projet'!$A$37,$C$205^B65,IF(B65='Données projet'!$A$37,'Données projet'!$B$37,F64+E65-L64))</f>
        <v>175.89000000000001</v>
      </c>
      <c r="G65" s="186">
        <f>F65*VLOOKUP('Données projet'!$B$11,Paramètres!$A$1:$J$25,3,0)*VLOOKUP('Données projet'!$B$11,Paramètres!$A$1:$J$25,5,0)</f>
        <v>128.962548</v>
      </c>
      <c r="H65" s="186">
        <f t="shared" si="13"/>
        <v>33.756522961065308</v>
      </c>
      <c r="I65" s="187">
        <f t="shared" si="19"/>
        <v>283.40238192385544</v>
      </c>
      <c r="J65" s="188">
        <f ca="1">AVERAGE(OFFSET($I$3,'Données projet'!$C$7,0,30,1))</f>
        <v>281.50422421872497</v>
      </c>
      <c r="K65" s="193">
        <f>IF(ISNA(VLOOKUP(B65,'Données projet'!$A$36:$I$56,3,0)),0,VLOOKUP(B65,'Données projet'!$A$36:$I$56,3,0))</f>
        <v>0</v>
      </c>
      <c r="L65" s="193">
        <f>IF(ISNA(VLOOKUP(B65,'Données projet'!$A$36:$I$56,4,0)),0,VLOOKUP(B65,'Données projet'!$A$36:$I$56,4,0))</f>
        <v>0</v>
      </c>
      <c r="M65" s="194">
        <f>IF(ISNA(VLOOKUP(B65,'Données projet'!$A$36:$I$56,5,0)),0%,VLOOKUP(B65,'Données projet'!$A$36:$I$56,5,0)*VLOOKUP('Données projet'!$B$11,Paramètres!$A$1:$J$25,7,0))</f>
        <v>0</v>
      </c>
      <c r="N65" s="194">
        <f>IF(ISNA(VLOOKUP(B65,'Données projet'!$A$36:$I$56,6,0)),0%,VLOOKUP(B65,'Données projet'!$A$36:$I$56,6,0)*VLOOKUP('Données projet'!$B$11,Paramètres!$A$1:$J$25,7,0))</f>
        <v>0</v>
      </c>
      <c r="O65" s="194">
        <f>IF(ISNA(VLOOKUP(B65,'Données projet'!$A$36:$I$56,7,0)),0%,VLOOKUP(B65,'Données projet'!$A$36:$I$56,7,0))</f>
        <v>0</v>
      </c>
      <c r="P65" s="196">
        <f>EXP(-LN(2)/35)*P64+(1-EXP(-LN(2)/35))/(LN(2)/35)*L65*M65*VLOOKUP('Données projet'!$B$11,Paramètres!$A$1:$J$25,3,0)*0.475*44/12</f>
        <v>0</v>
      </c>
      <c r="Q65" s="196">
        <f>EXP(-LN(2)/5)*Q64+(1-EXP(-LN(2)/5))/(LN(2)/5)*Calculateur!L65*Calculateur!N65*VLOOKUP('Données projet'!$B$11,Paramètres!$A$1:$J$25,3,0)*0.475*44/12</f>
        <v>0</v>
      </c>
      <c r="R65" s="196">
        <f>EXP(-LN(2)/2)*R64+(1-EXP(-LN(2)/2))/(LN(2)/2)*L65*O65*VLOOKUP('Données projet'!$B$11,Paramètres!$A$1:$J$25,3,0)*0.475*44/12</f>
        <v>0</v>
      </c>
      <c r="S65" s="197">
        <f t="shared" si="1"/>
        <v>0</v>
      </c>
      <c r="T65" s="50">
        <f>IF(T64+1&lt;='Données projet'!$E$12,T64+1,1)</f>
        <v>12</v>
      </c>
      <c r="U65" s="45" t="e">
        <f>VLOOKUP(T65,'Données projet'!$A$62:$I$82,2,0)</f>
        <v>#N/A</v>
      </c>
      <c r="V65" s="45" t="e">
        <f>VLOOKUP(T65,'Données projet'!$A$62:$I$82,9,0)</f>
        <v>#N/A</v>
      </c>
      <c r="W65" s="45">
        <f t="array" ref="W65">INDEX(V:V,MIN(IF(ISNUMBER(V65:V261),ROW(V65:V261),"")))</f>
        <v>14.256250000000001</v>
      </c>
      <c r="X65" s="46">
        <f>IF(T65&lt;'Données projet'!$A$63,$U$205^T65,IF(T65='Données projet'!$A$63,'Données projet'!$B$63,X64+W65-AD64))</f>
        <v>180.07249999999999</v>
      </c>
      <c r="Y65" s="46">
        <f>X65*VLOOKUP('Données projet'!$B$11,Paramètres!$A$1:$J$25,3,0)*VLOOKUP('Données projet'!$B$11,Paramètres!$A$1:$J$25,5,0)</f>
        <v>132.029157</v>
      </c>
      <c r="Z65" s="46">
        <f t="shared" si="14"/>
        <v>34.464814444317632</v>
      </c>
      <c r="AA65" s="52">
        <f t="shared" si="2"/>
        <v>289.97700026551985</v>
      </c>
      <c r="AB65" s="149">
        <f ca="1">AVERAGE(OFFSET($AA$3,'Données projet'!$C$7,0,30,1))</f>
        <v>367.84920904283939</v>
      </c>
      <c r="AC65" s="48">
        <f>IF(ISNA(VLOOKUP(T65,'Données projet'!$A$62:$I$82,3,0)),0,VLOOKUP(T65,'Données projet'!$A$62:$I$82,3,0))</f>
        <v>0</v>
      </c>
      <c r="AD65" s="48">
        <f>IF(ISNA(VLOOKUP(T65,'Données projet'!$A$62:$I$82,4,0)),0,VLOOKUP(T65,'Données projet'!$A$62:$I$82,4,0))</f>
        <v>0</v>
      </c>
      <c r="AE65" s="49">
        <f>IF(ISNA(VLOOKUP(T65,'Données projet'!$A$62:$I$82,5,0)),0%,VLOOKUP(T65,'Données projet'!$A$62:$I$82,5,0)*VLOOKUP('Données projet'!$B$11,Paramètres!$A$1:$J$25,7,0))</f>
        <v>0</v>
      </c>
      <c r="AF65" s="49">
        <f>IF(ISNA(VLOOKUP(T65,'Données projet'!$A$62:$I$82,6,0)),0%,VLOOKUP(T65,'Données projet'!$A$62:$I$82,6,0)*VLOOKUP('Données projet'!$B$11,Paramètres!$A$1:$J$25,7,0))</f>
        <v>0</v>
      </c>
      <c r="AG65" s="49">
        <f>IF(ISNA(VLOOKUP(T65,'Données projet'!$A$62:$I$82,7,0)),0%,VLOOKUP(T65,'Données projet'!$A$62:$I$82,7,0))</f>
        <v>0</v>
      </c>
      <c r="AH65" s="53">
        <f>EXP(-LN(2)/35)*AH64+(1-EXP(-LN(2)/35))/(LN(2)/35)*AD65*AE65*VLOOKUP('Données projet'!$B$11,Paramètres!$A$1:$J$25,3,0)*0.475*44/12</f>
        <v>0</v>
      </c>
      <c r="AI65" s="53">
        <f>EXP(-LN(2)/5)*AI64+(1-EXP(-LN(2)/5))/(LN(2)/5)*Calculateur!AD65*Calculateur!AF65*VLOOKUP('Données projet'!$B$11,Paramètres!$A$1:$J$25,3,0)*0.475*44/12</f>
        <v>0</v>
      </c>
      <c r="AJ65" s="53">
        <f>EXP(-LN(2)/2)*AJ64+(1-EXP(-LN(2)/2))/(LN(2)/2)*AD65*AG65*VLOOKUP('Données projet'!$B$11,Paramètres!$A$1:$J$25,3,0)*0.475*44/12</f>
        <v>0</v>
      </c>
      <c r="AK65" s="53">
        <f t="shared" si="3"/>
        <v>0</v>
      </c>
      <c r="AL65" s="203">
        <f>IF(AL64+1&lt;='Données projet'!$E$13,AL64+1,1)</f>
        <v>1</v>
      </c>
      <c r="AM65" s="182" t="e">
        <f>VLOOKUP(B65,'Données projet'!$A$88:$I$108,2,0)</f>
        <v>#N/A</v>
      </c>
      <c r="AN65" s="182" t="e">
        <f>VLOOKUP(B65,'Données projet'!$A$88:$I$108,9,0)</f>
        <v>#N/A</v>
      </c>
      <c r="AO65" s="182">
        <f t="array" ref="AO65">INDEX(AN:AN,MIN(IF(ISNUMBER(AN65:AN261),ROW(AN65:AN261),"")))</f>
        <v>0</v>
      </c>
      <c r="AP65" s="182">
        <f>IF(B65&lt;'Données projet'!$A$89,$AM$205^B65,IF(B65='Données projet'!$A$89,'Données projet'!$B$89,AP64+AO65-AV64))</f>
        <v>0</v>
      </c>
      <c r="AQ65" s="186" t="e">
        <f>AP65*VLOOKUP('Données projet'!$B$13,Paramètres!$A$1:$J$25,3,0)*VLOOKUP('Données projet'!$B$13,Paramètres!$A$1:$J$25,5,0)</f>
        <v>#N/A</v>
      </c>
      <c r="AR65" s="186" t="e">
        <f t="shared" si="15"/>
        <v>#N/A</v>
      </c>
      <c r="AS65" s="187" t="e">
        <f t="shared" si="4"/>
        <v>#N/A</v>
      </c>
      <c r="AT65" s="185" t="e">
        <f ca="1">AVERAGE(OFFSET($AS$3,'Données projet'!$C$7,0,30,1))</f>
        <v>#N/A</v>
      </c>
      <c r="AU65" s="193">
        <f>IF(ISNA(VLOOKUP(B65,'Données projet'!$A$88:$I$108,3,0)),0,VLOOKUP(B65,'Données projet'!$A$88:$I$108,3,0))</f>
        <v>0</v>
      </c>
      <c r="AV65" s="193">
        <f>IF(ISNA(VLOOKUP(B65,'Données projet'!$A$88:$I$108,4,0)),0,VLOOKUP(B65,'Données projet'!$A$88:$I$108,4,0))</f>
        <v>0</v>
      </c>
      <c r="AW65" s="194">
        <f>IF(ISNA(VLOOKUP(B65,'Données projet'!$A$88:$I$108,5,0)),0%,VLOOKUP(B65,'Données projet'!$A$88:$I$108,5,0)*VLOOKUP('Données projet'!$B$13,Paramètres!$A$1:$J$25,7,0))</f>
        <v>0</v>
      </c>
      <c r="AX65" s="194">
        <f>IF(ISNA(VLOOKUP(B65,'Données projet'!$A$88:$I$108,6,0)),0%,VLOOKUP(B65,'Données projet'!$A$88:$I$108,6,0)*VLOOKUP('Données projet'!$B$13,Paramètres!$A$1:$J$25,7,0))</f>
        <v>0</v>
      </c>
      <c r="AY65" s="194">
        <f>IF(ISNA(VLOOKUP(B65,'Données projet'!$A$88:$I$108,7,0)),0%,VLOOKUP(B65,'Données projet'!$A$88:$I$108,7,0))</f>
        <v>0</v>
      </c>
      <c r="AZ65" s="196">
        <f>EXP(-LN(2)/35)*AZ64+(1-EXP(-LN(2)/35))/(LN(2)/35)*AV65*AW65*VLOOKUP('Données projet'!$B$11,Paramètres!$A$1:$J$25,3,0)*0.475*44/12</f>
        <v>0</v>
      </c>
      <c r="BA65" s="196">
        <f>EXP(-LN(2)/5)*BA64+(1-EXP(-LN(2)/5))/(LN(2)/5)*Calculateur!AV65*Calculateur!AX65*VLOOKUP('Données projet'!$B$11,Paramètres!$A$1:$J$25,3,0)*0.475*44/12</f>
        <v>0</v>
      </c>
      <c r="BB65" s="196">
        <f>EXP(-LN(2)/2)*BB64+(1-EXP(-LN(2)/2))/(LN(2)/2)*AV65*AY65*VLOOKUP('Données projet'!$B$11,Paramètres!$A$1:$J$25,3,0)*0.475*44/12</f>
        <v>0</v>
      </c>
      <c r="BC65" s="197">
        <f t="shared" si="5"/>
        <v>0</v>
      </c>
      <c r="BD65" s="50">
        <f>IF(BD64+1&lt;='Données projet'!$E$16,BD64+1,1)</f>
        <v>1</v>
      </c>
      <c r="BE65" s="45" t="e">
        <f>VLOOKUP(BD65,'Données projet'!$A$114:$I$134,2,0)</f>
        <v>#N/A</v>
      </c>
      <c r="BF65" s="45" t="e">
        <f>VLOOKUP(BD65,'Données projet'!$A$114:$I$134,9,0)</f>
        <v>#N/A</v>
      </c>
      <c r="BG65" s="45">
        <f t="array" ref="BG65">INDEX(BF:BF,MIN(IF(ISNUMBER(BF65:BF261),ROW(BF65:BF261),"")))</f>
        <v>0</v>
      </c>
      <c r="BH65" s="45">
        <f>IF(BD65&lt;'Données projet'!$A$115,$BE$205^BD65,IF(BD65='Données projet'!$A$115,'Données projet'!$B$115,BH64+BG65-BN64))</f>
        <v>0</v>
      </c>
      <c r="BI65" s="50" t="e">
        <f>BH65*VLOOKUP('Données projet'!$B$13,Paramètres!$A$1:$J$25,3,0)*VLOOKUP('Données projet'!$B$13,Paramètres!$A$1:$J$25,5,0)</f>
        <v>#N/A</v>
      </c>
      <c r="BJ65" s="46" t="e">
        <f t="shared" si="16"/>
        <v>#N/A</v>
      </c>
      <c r="BK65" s="52" t="e">
        <f t="shared" si="6"/>
        <v>#N/A</v>
      </c>
      <c r="BL65" s="149" t="e">
        <f ca="1">AVERAGE(OFFSET($BK$3,'Données projet'!$C$7,0,30,1))</f>
        <v>#N/A</v>
      </c>
      <c r="BM65" s="48">
        <f>IF(ISNA(VLOOKUP(BD65,'Données projet'!$A$114:$I$134,3,0)),0,VLOOKUP(BD65,'Données projet'!$A$114:$I$134,3,0))</f>
        <v>0</v>
      </c>
      <c r="BN65" s="48">
        <f>IF(ISNA(VLOOKUP(BD65,'Données projet'!$A$114:$I$134,4,0)),0,VLOOKUP(BD65,'Données projet'!$A$114:$I$134,4,0))</f>
        <v>0</v>
      </c>
      <c r="BO65" s="49">
        <f>IF(ISNA(VLOOKUP(BD65,'Données projet'!$A$114:$I$134,5,0)),0%,VLOOKUP(BD65,'Données projet'!$A$114:$I$134,5,0)*VLOOKUP('Données projet'!$B$13,Paramètres!$A$1:$J$25,7,0))</f>
        <v>0</v>
      </c>
      <c r="BP65" s="49">
        <f>IF(ISNA(VLOOKUP(BD65,'Données projet'!$A$114:$I$134,6,0)),0%,VLOOKUP(BD65,'Données projet'!$A$114:$I$134,6,0)*VLOOKUP('Données projet'!$B$13,Paramètres!$A$1:$J$25,7,0))</f>
        <v>0</v>
      </c>
      <c r="BQ65" s="49">
        <f>IF(ISNA(VLOOKUP(BD65,'Données projet'!$A$114:$I$134,7,0)),0%,VLOOKUP(BD65,'Données projet'!$A$114:$I$134,7,0))</f>
        <v>0</v>
      </c>
      <c r="BR65" s="53" t="e">
        <f>EXP(-LN(2)/35)*BR64+(1-EXP(-LN(2)/35))/(LN(2)/35)*BN65*BO65*VLOOKUP('Données projet'!$B$13,Paramètres!$A$1:$J$25,3,0)*0.475*44/12</f>
        <v>#N/A</v>
      </c>
      <c r="BS65" s="53" t="e">
        <f>EXP(-LN(2)/5)*BS64+(1-EXP(-LN(2)/5))/(LN(2)/5)*Calculateur!BN65*Calculateur!BP65*VLOOKUP('Données projet'!$B$13,Paramètres!$A$1:$J$25,3,0)*0.475*44/12</f>
        <v>#N/A</v>
      </c>
      <c r="BT65" s="53" t="e">
        <f>EXP(-LN(2)/2)*BT64+(1-EXP(-LN(2)/2))/(LN(2)/2)*BN65*BQ65*VLOOKUP('Données projet'!$B$13,Paramètres!$A$1:$J$25,3,0)*0.475*44/12</f>
        <v>#N/A</v>
      </c>
      <c r="BU65" s="54" t="e">
        <f t="shared" si="7"/>
        <v>#N/A</v>
      </c>
      <c r="BV65" s="203">
        <f>IF(BV64+1&lt;='Données projet'!$E$15,BV64+1,1)</f>
        <v>1</v>
      </c>
      <c r="BW65" s="182" t="e">
        <f>VLOOKUP(B65,'Données projet'!$A$140:$I$167,2,0)</f>
        <v>#N/A</v>
      </c>
      <c r="BX65" s="182" t="e">
        <f>VLOOKUP(B65,'Données projet'!$A$140:$I$167,9,0)</f>
        <v>#N/A</v>
      </c>
      <c r="BY65" s="182">
        <f t="array" ref="BY65">INDEX(BX:BX,MIN(IF(ISNUMBER(BX65:BX261),ROW(BX65:BX261),"")))</f>
        <v>0</v>
      </c>
      <c r="BZ65" s="182">
        <f>IF(B65&lt;'Données projet'!$A$141,$BW$205^B65,IF(B65='Données projet'!$A$141,'Données projet'!$B$141,BZ64+BY65-CF64))</f>
        <v>0</v>
      </c>
      <c r="CA65" s="183" t="e">
        <f>BZ65*VLOOKUP('Données projet'!$B$15,Paramètres!$A$1:$J$25,3,0)*VLOOKUP('Données projet'!$B$15,Paramètres!$A$1:$J$25,5,0)</f>
        <v>#N/A</v>
      </c>
      <c r="CB65" s="186" t="e">
        <f t="shared" si="17"/>
        <v>#N/A</v>
      </c>
      <c r="CC65" s="187" t="e">
        <f t="shared" si="8"/>
        <v>#N/A</v>
      </c>
      <c r="CD65" s="185" t="e">
        <f ca="1">AVERAGE(OFFSET($CC$3,'Données projet'!$C$7,0,30,1))</f>
        <v>#N/A</v>
      </c>
      <c r="CE65" s="193">
        <f>IF(ISNA(VLOOKUP(B65,'Données projet'!$A$140:$I$167,3,0)),0,VLOOKUP(B65,'Données projet'!$A$140:$I$167,3,0))</f>
        <v>0</v>
      </c>
      <c r="CF65" s="193">
        <f>IF(ISNA(VLOOKUP(B65,'Données projet'!$A$140:$I$167,4,0)),0,VLOOKUP(B65,'Données projet'!$A$140:$I$167,4,0))</f>
        <v>0</v>
      </c>
      <c r="CG65" s="194">
        <f>IF(ISNA(VLOOKUP(B65,'Données projet'!$A$140:$I$167,5,0)),0%,VLOOKUP(B65,'Données projet'!$A$140:$I$167,5,0)*VLOOKUP('Données projet'!$B$15,Paramètres!$A$1:$J$25,7,0))</f>
        <v>0</v>
      </c>
      <c r="CH65" s="194">
        <f>IF(ISNA(VLOOKUP(B65,'Données projet'!$A$140:$I$167,6,0)),0%,VLOOKUP(B65,'Données projet'!$A$140:$I$167,6,0)*VLOOKUP('Données projet'!$B$15,Paramètres!$A$1:$J$25,7,0))</f>
        <v>0</v>
      </c>
      <c r="CI65" s="194">
        <f>IF(ISNA(VLOOKUP(B65,'Données projet'!$A$140:$I$167,7,0)),0%,VLOOKUP(B65,'Données projet'!$A$140:$I$167,7,0))</f>
        <v>0</v>
      </c>
      <c r="CJ65" s="196">
        <f>EXP(-LN(2)/35)*CJ64+(1-EXP(-LN(2)/35))/(LN(2)/35)*CF65*CG65*VLOOKUP('Données projet'!$B$11,Paramètres!$A$1:$J$25,3,0)*0.475*44/12</f>
        <v>0</v>
      </c>
      <c r="CK65" s="196">
        <f>EXP(-LN(2)/5)*CK64+(1-EXP(-LN(2)/5))/(LN(2)/5)*Calculateur!CF65*Calculateur!CH65*VLOOKUP('Données projet'!$B$11,Paramètres!$A$1:$J$25,3,0)*0.475*44/12</f>
        <v>0</v>
      </c>
      <c r="CL65" s="196">
        <f>EXP(-LN(2)/2)*CL64+(1-EXP(-LN(2)/2))/(LN(2)/2)*CF65*CI65*VLOOKUP('Données projet'!$B$11,Paramètres!$A$1:$J$25,3,0)*0.475*44/12</f>
        <v>0</v>
      </c>
      <c r="CM65" s="197">
        <f t="shared" si="9"/>
        <v>0</v>
      </c>
      <c r="CN65" s="50">
        <f>IF(CN64+1&lt;='Données projet'!$E$16,CN64+1,1)</f>
        <v>1</v>
      </c>
      <c r="CO65" s="45" t="e">
        <f>VLOOKUP(CN65,'Données projet'!$A$173:$I$193,2,0)</f>
        <v>#N/A</v>
      </c>
      <c r="CP65" s="45" t="e">
        <f>VLOOKUP(CN65,'Données projet'!$A$173:$I$193,9,0)</f>
        <v>#N/A</v>
      </c>
      <c r="CQ65" s="45">
        <f t="array" ref="CQ65">INDEX(CP:CP,MIN(IF(ISNUMBER(CP65:CP261),ROW(CP65:CP261),"")))</f>
        <v>0</v>
      </c>
      <c r="CR65" s="45">
        <f>IF(CN65&lt;'Données projet'!$A$174,$CO$205^B65,IF(CN65='Données projet'!$A$174,'Données projet'!$B$174,CR64+CQ65-CX64))</f>
        <v>0</v>
      </c>
      <c r="CS65" s="50" t="e">
        <f>CR65*VLOOKUP('Données projet'!$B$15,Paramètres!$A$1:$J$25,3,0)*VLOOKUP('Données projet'!$B$15,Paramètres!$A$1:$J$25,5,0)</f>
        <v>#N/A</v>
      </c>
      <c r="CT65" s="46" t="e">
        <f t="shared" si="18"/>
        <v>#N/A</v>
      </c>
      <c r="CU65" s="52" t="e">
        <f t="shared" si="10"/>
        <v>#N/A</v>
      </c>
      <c r="CV65" s="149" t="e">
        <f ca="1">AVERAGE(OFFSET($CU$3,'Données projet'!$C$7,0,30,1))</f>
        <v>#N/A</v>
      </c>
      <c r="CW65" s="48">
        <f>IF(ISNA(VLOOKUP(CN65,'Données projet'!$A$173:$I$193,3,0)),0,VLOOKUP(CN65,'Données projet'!$A$173:$I$193,3,0))</f>
        <v>0</v>
      </c>
      <c r="CX65" s="48">
        <f>IF(ISNA(VLOOKUP(CN65,'Données projet'!$A$173:$I$193,4,0)),0,VLOOKUP(CN65,'Données projet'!$A$173:$I$193,4,0))</f>
        <v>0</v>
      </c>
      <c r="CY65" s="49">
        <f>IF(ISNA(VLOOKUP(CN65,'Données projet'!$A$173:$I$193,5,0)),0%,VLOOKUP(CN65,'Données projet'!$A$173:$I$193,5,0)*VLOOKUP('Données projet'!$B$15,Paramètres!$A$1:$J$25,7,0))</f>
        <v>0</v>
      </c>
      <c r="CZ65" s="49">
        <f>IF(ISNA(VLOOKUP(CN65,'Données projet'!$A$173:$I$193,6,0)),0%,VLOOKUP(CN65,'Données projet'!$A$173:$I$193,6,0)*VLOOKUP('Données projet'!$B$15,Paramètres!$A$1:$J$25,7,0))</f>
        <v>0</v>
      </c>
      <c r="DA65" s="49">
        <f>IF(ISNA(VLOOKUP(CN65,'Données projet'!$A$173:$I$193,7,0)),0%,VLOOKUP(CN65,'Données projet'!$A$173:$I$193,7,0))</f>
        <v>0</v>
      </c>
      <c r="DB65" s="53" t="e">
        <f>EXP(-LN(2)/35)*DB64+(1-EXP(-LN(2)/35))/(LN(2)/35)*CX65*CY65*VLOOKUP('Données projet'!$B$15,Paramètres!$A$1:$J$25,3,0)*0.475*44/12</f>
        <v>#N/A</v>
      </c>
      <c r="DC65" s="53" t="e">
        <f>EXP(-LN(2)/5)*DC64+(1-EXP(-LN(2)/5))/(LN(2)/5)*Calculateur!CX65*Calculateur!CZ65*VLOOKUP('Données projet'!$B$15,Paramètres!$A$1:$J$25,3,0)*0.475*44/12</f>
        <v>#N/A</v>
      </c>
      <c r="DD65" s="53" t="e">
        <f>EXP(-LN(2)/2)*DD64+(1-EXP(-LN(2)/2))/(LN(2)/2)*CX65*DA65*VLOOKUP('Données projet'!$B$15,Paramètres!$A$1:$J$25,3,0)*0.475*44/12</f>
        <v>#N/A</v>
      </c>
      <c r="DE65" s="54" t="e">
        <f t="shared" si="11"/>
        <v>#N/A</v>
      </c>
    </row>
    <row r="66" spans="1:109" s="40" customFormat="1" x14ac:dyDescent="0.25">
      <c r="A66" s="208">
        <f t="shared" si="12"/>
        <v>63</v>
      </c>
      <c r="B66" s="200">
        <f>IF(B65+1&lt;='Données projet'!$E$11,B65+1,1)</f>
        <v>13</v>
      </c>
      <c r="C66" s="182" t="e">
        <f>VLOOKUP(B66,'Données projet'!$A$36:$I$56,2,0)</f>
        <v>#N/A</v>
      </c>
      <c r="D66" s="182" t="e">
        <f>VLOOKUP(B66,'Données projet'!$A$36:$I$56,9,0)</f>
        <v>#N/A</v>
      </c>
      <c r="E66" s="182">
        <f t="array" ref="E66">INDEX(D:D,MIN(IF(ISNUMBER(D66:D262),ROW(D66:D262),"")))</f>
        <v>15.77</v>
      </c>
      <c r="F66" s="186">
        <f>IF(B66&lt;'Données projet'!$A$37,$C$205^B66,IF(B66='Données projet'!$A$37,'Données projet'!$B$37,F65+E66-L65))</f>
        <v>191.66000000000003</v>
      </c>
      <c r="G66" s="186">
        <f>F66*VLOOKUP('Données projet'!$B$11,Paramètres!$A$1:$J$25,3,0)*VLOOKUP('Données projet'!$B$11,Paramètres!$A$1:$J$25,5,0)</f>
        <v>140.52511200000001</v>
      </c>
      <c r="H66" s="186">
        <f t="shared" si="13"/>
        <v>36.417275056768148</v>
      </c>
      <c r="I66" s="187">
        <f t="shared" si="19"/>
        <v>308.17465745720455</v>
      </c>
      <c r="J66" s="188">
        <f ca="1">AVERAGE(OFFSET($I$3,'Données projet'!$C$7,0,30,1))</f>
        <v>281.50422421872497</v>
      </c>
      <c r="K66" s="193">
        <f>IF(ISNA(VLOOKUP(B66,'Données projet'!$A$36:$I$56,3,0)),0,VLOOKUP(B66,'Données projet'!$A$36:$I$56,3,0))</f>
        <v>0</v>
      </c>
      <c r="L66" s="193">
        <f>IF(ISNA(VLOOKUP(B66,'Données projet'!$A$36:$I$56,4,0)),0,VLOOKUP(B66,'Données projet'!$A$36:$I$56,4,0))</f>
        <v>0</v>
      </c>
      <c r="M66" s="194">
        <f>IF(ISNA(VLOOKUP(B66,'Données projet'!$A$36:$I$56,5,0)),0%,VLOOKUP(B66,'Données projet'!$A$36:$I$56,5,0)*VLOOKUP('Données projet'!$B$11,Paramètres!$A$1:$J$25,7,0))</f>
        <v>0</v>
      </c>
      <c r="N66" s="194">
        <f>IF(ISNA(VLOOKUP(B66,'Données projet'!$A$36:$I$56,6,0)),0%,VLOOKUP(B66,'Données projet'!$A$36:$I$56,6,0)*VLOOKUP('Données projet'!$B$11,Paramètres!$A$1:$J$25,7,0))</f>
        <v>0</v>
      </c>
      <c r="O66" s="194">
        <f>IF(ISNA(VLOOKUP(B66,'Données projet'!$A$36:$I$56,7,0)),0%,VLOOKUP(B66,'Données projet'!$A$36:$I$56,7,0))</f>
        <v>0</v>
      </c>
      <c r="P66" s="196">
        <f>EXP(-LN(2)/35)*P65+(1-EXP(-LN(2)/35))/(LN(2)/35)*L66*M66*VLOOKUP('Données projet'!$B$11,Paramètres!$A$1:$J$25,3,0)*0.475*44/12</f>
        <v>0</v>
      </c>
      <c r="Q66" s="196">
        <f>EXP(-LN(2)/5)*Q65+(1-EXP(-LN(2)/5))/(LN(2)/5)*Calculateur!L66*Calculateur!N66*VLOOKUP('Données projet'!$B$11,Paramètres!$A$1:$J$25,3,0)*0.475*44/12</f>
        <v>0</v>
      </c>
      <c r="R66" s="196">
        <f>EXP(-LN(2)/2)*R65+(1-EXP(-LN(2)/2))/(LN(2)/2)*L66*O66*VLOOKUP('Données projet'!$B$11,Paramètres!$A$1:$J$25,3,0)*0.475*44/12</f>
        <v>0</v>
      </c>
      <c r="S66" s="197">
        <f t="shared" si="1"/>
        <v>0</v>
      </c>
      <c r="T66" s="50">
        <f>IF(T65+1&lt;='Données projet'!$E$12,T65+1,1)</f>
        <v>13</v>
      </c>
      <c r="U66" s="45" t="e">
        <f>VLOOKUP(T66,'Données projet'!$A$62:$I$82,2,0)</f>
        <v>#N/A</v>
      </c>
      <c r="V66" s="45" t="e">
        <f>VLOOKUP(T66,'Données projet'!$A$62:$I$82,9,0)</f>
        <v>#N/A</v>
      </c>
      <c r="W66" s="45">
        <f t="array" ref="W66">INDEX(V:V,MIN(IF(ISNUMBER(V66:V262),ROW(V66:V262),"")))</f>
        <v>14.256250000000001</v>
      </c>
      <c r="X66" s="46">
        <f>IF(T66&lt;'Données projet'!$A$63,$U$205^T66,IF(T66='Données projet'!$A$63,'Données projet'!$B$63,X65+W66-AD65))</f>
        <v>194.32874999999999</v>
      </c>
      <c r="Y66" s="46">
        <f>X66*VLOOKUP('Données projet'!$B$11,Paramètres!$A$1:$J$25,3,0)*VLOOKUP('Données projet'!$B$11,Paramètres!$A$1:$J$25,5,0)</f>
        <v>142.48183949999998</v>
      </c>
      <c r="Z66" s="46">
        <f t="shared" si="14"/>
        <v>36.864977308887532</v>
      </c>
      <c r="AA66" s="52">
        <f t="shared" si="2"/>
        <v>312.36237260881239</v>
      </c>
      <c r="AB66" s="149">
        <f ca="1">AVERAGE(OFFSET($AA$3,'Données projet'!$C$7,0,30,1))</f>
        <v>367.84920904283939</v>
      </c>
      <c r="AC66" s="48">
        <f>IF(ISNA(VLOOKUP(T66,'Données projet'!$A$62:$I$82,3,0)),0,VLOOKUP(T66,'Données projet'!$A$62:$I$82,3,0))</f>
        <v>0</v>
      </c>
      <c r="AD66" s="48">
        <f>IF(ISNA(VLOOKUP(T66,'Données projet'!$A$62:$I$82,4,0)),0,VLOOKUP(T66,'Données projet'!$A$62:$I$82,4,0))</f>
        <v>0</v>
      </c>
      <c r="AE66" s="49">
        <f>IF(ISNA(VLOOKUP(T66,'Données projet'!$A$62:$I$82,5,0)),0%,VLOOKUP(T66,'Données projet'!$A$62:$I$82,5,0)*VLOOKUP('Données projet'!$B$11,Paramètres!$A$1:$J$25,7,0))</f>
        <v>0</v>
      </c>
      <c r="AF66" s="49">
        <f>IF(ISNA(VLOOKUP(T66,'Données projet'!$A$62:$I$82,6,0)),0%,VLOOKUP(T66,'Données projet'!$A$62:$I$82,6,0)*VLOOKUP('Données projet'!$B$11,Paramètres!$A$1:$J$25,7,0))</f>
        <v>0</v>
      </c>
      <c r="AG66" s="49">
        <f>IF(ISNA(VLOOKUP(T66,'Données projet'!$A$62:$I$82,7,0)),0%,VLOOKUP(T66,'Données projet'!$A$62:$I$82,7,0))</f>
        <v>0</v>
      </c>
      <c r="AH66" s="53">
        <f>EXP(-LN(2)/35)*AH65+(1-EXP(-LN(2)/35))/(LN(2)/35)*AD66*AE66*VLOOKUP('Données projet'!$B$11,Paramètres!$A$1:$J$25,3,0)*0.475*44/12</f>
        <v>0</v>
      </c>
      <c r="AI66" s="53">
        <f>EXP(-LN(2)/5)*AI65+(1-EXP(-LN(2)/5))/(LN(2)/5)*Calculateur!AD66*Calculateur!AF66*VLOOKUP('Données projet'!$B$11,Paramètres!$A$1:$J$25,3,0)*0.475*44/12</f>
        <v>0</v>
      </c>
      <c r="AJ66" s="53">
        <f>EXP(-LN(2)/2)*AJ65+(1-EXP(-LN(2)/2))/(LN(2)/2)*AD66*AG66*VLOOKUP('Données projet'!$B$11,Paramètres!$A$1:$J$25,3,0)*0.475*44/12</f>
        <v>0</v>
      </c>
      <c r="AK66" s="53">
        <f t="shared" si="3"/>
        <v>0</v>
      </c>
      <c r="AL66" s="203">
        <f>IF(AL65+1&lt;='Données projet'!$E$13,AL65+1,1)</f>
        <v>1</v>
      </c>
      <c r="AM66" s="182" t="e">
        <f>VLOOKUP(B66,'Données projet'!$A$88:$I$108,2,0)</f>
        <v>#N/A</v>
      </c>
      <c r="AN66" s="182" t="e">
        <f>VLOOKUP(B66,'Données projet'!$A$88:$I$108,9,0)</f>
        <v>#N/A</v>
      </c>
      <c r="AO66" s="182">
        <f t="array" ref="AO66">INDEX(AN:AN,MIN(IF(ISNUMBER(AN66:AN262),ROW(AN66:AN262),"")))</f>
        <v>0</v>
      </c>
      <c r="AP66" s="182">
        <f>IF(B66&lt;'Données projet'!$A$89,$AM$205^B66,IF(B66='Données projet'!$A$89,'Données projet'!$B$89,AP65+AO66-AV65))</f>
        <v>0</v>
      </c>
      <c r="AQ66" s="186" t="e">
        <f>AP66*VLOOKUP('Données projet'!$B$13,Paramètres!$A$1:$J$25,3,0)*VLOOKUP('Données projet'!$B$13,Paramètres!$A$1:$J$25,5,0)</f>
        <v>#N/A</v>
      </c>
      <c r="AR66" s="186" t="e">
        <f t="shared" si="15"/>
        <v>#N/A</v>
      </c>
      <c r="AS66" s="187" t="e">
        <f t="shared" si="4"/>
        <v>#N/A</v>
      </c>
      <c r="AT66" s="185" t="e">
        <f ca="1">AVERAGE(OFFSET($AS$3,'Données projet'!$C$7,0,30,1))</f>
        <v>#N/A</v>
      </c>
      <c r="AU66" s="193">
        <f>IF(ISNA(VLOOKUP(B66,'Données projet'!$A$88:$I$108,3,0)),0,VLOOKUP(B66,'Données projet'!$A$88:$I$108,3,0))</f>
        <v>0</v>
      </c>
      <c r="AV66" s="193">
        <f>IF(ISNA(VLOOKUP(B66,'Données projet'!$A$88:$I$108,4,0)),0,VLOOKUP(B66,'Données projet'!$A$88:$I$108,4,0))</f>
        <v>0</v>
      </c>
      <c r="AW66" s="194">
        <f>IF(ISNA(VLOOKUP(B66,'Données projet'!$A$88:$I$108,5,0)),0%,VLOOKUP(B66,'Données projet'!$A$88:$I$108,5,0)*VLOOKUP('Données projet'!$B$13,Paramètres!$A$1:$J$25,7,0))</f>
        <v>0</v>
      </c>
      <c r="AX66" s="194">
        <f>IF(ISNA(VLOOKUP(B66,'Données projet'!$A$88:$I$108,6,0)),0%,VLOOKUP(B66,'Données projet'!$A$88:$I$108,6,0)*VLOOKUP('Données projet'!$B$13,Paramètres!$A$1:$J$25,7,0))</f>
        <v>0</v>
      </c>
      <c r="AY66" s="194">
        <f>IF(ISNA(VLOOKUP(B66,'Données projet'!$A$88:$I$108,7,0)),0%,VLOOKUP(B66,'Données projet'!$A$88:$I$108,7,0))</f>
        <v>0</v>
      </c>
      <c r="AZ66" s="196">
        <f>EXP(-LN(2)/35)*AZ65+(1-EXP(-LN(2)/35))/(LN(2)/35)*AV66*AW66*VLOOKUP('Données projet'!$B$11,Paramètres!$A$1:$J$25,3,0)*0.475*44/12</f>
        <v>0</v>
      </c>
      <c r="BA66" s="196">
        <f>EXP(-LN(2)/5)*BA65+(1-EXP(-LN(2)/5))/(LN(2)/5)*Calculateur!AV66*Calculateur!AX66*VLOOKUP('Données projet'!$B$11,Paramètres!$A$1:$J$25,3,0)*0.475*44/12</f>
        <v>0</v>
      </c>
      <c r="BB66" s="196">
        <f>EXP(-LN(2)/2)*BB65+(1-EXP(-LN(2)/2))/(LN(2)/2)*AV66*AY66*VLOOKUP('Données projet'!$B$11,Paramètres!$A$1:$J$25,3,0)*0.475*44/12</f>
        <v>0</v>
      </c>
      <c r="BC66" s="197">
        <f t="shared" si="5"/>
        <v>0</v>
      </c>
      <c r="BD66" s="50">
        <f>IF(BD65+1&lt;='Données projet'!$E$16,BD65+1,1)</f>
        <v>1</v>
      </c>
      <c r="BE66" s="45" t="e">
        <f>VLOOKUP(BD66,'Données projet'!$A$114:$I$134,2,0)</f>
        <v>#N/A</v>
      </c>
      <c r="BF66" s="45" t="e">
        <f>VLOOKUP(BD66,'Données projet'!$A$114:$I$134,9,0)</f>
        <v>#N/A</v>
      </c>
      <c r="BG66" s="45">
        <f t="array" ref="BG66">INDEX(BF:BF,MIN(IF(ISNUMBER(BF66:BF262),ROW(BF66:BF262),"")))</f>
        <v>0</v>
      </c>
      <c r="BH66" s="45">
        <f>IF(BD66&lt;'Données projet'!$A$115,$BE$205^BD66,IF(BD66='Données projet'!$A$115,'Données projet'!$B$115,BH65+BG66-BN65))</f>
        <v>0</v>
      </c>
      <c r="BI66" s="50" t="e">
        <f>BH66*VLOOKUP('Données projet'!$B$13,Paramètres!$A$1:$J$25,3,0)*VLOOKUP('Données projet'!$B$13,Paramètres!$A$1:$J$25,5,0)</f>
        <v>#N/A</v>
      </c>
      <c r="BJ66" s="46" t="e">
        <f t="shared" si="16"/>
        <v>#N/A</v>
      </c>
      <c r="BK66" s="52" t="e">
        <f t="shared" si="6"/>
        <v>#N/A</v>
      </c>
      <c r="BL66" s="149" t="e">
        <f ca="1">AVERAGE(OFFSET($BK$3,'Données projet'!$C$7,0,30,1))</f>
        <v>#N/A</v>
      </c>
      <c r="BM66" s="48">
        <f>IF(ISNA(VLOOKUP(BD66,'Données projet'!$A$114:$I$134,3,0)),0,VLOOKUP(BD66,'Données projet'!$A$114:$I$134,3,0))</f>
        <v>0</v>
      </c>
      <c r="BN66" s="48">
        <f>IF(ISNA(VLOOKUP(BD66,'Données projet'!$A$114:$I$134,4,0)),0,VLOOKUP(BD66,'Données projet'!$A$114:$I$134,4,0))</f>
        <v>0</v>
      </c>
      <c r="BO66" s="49">
        <f>IF(ISNA(VLOOKUP(BD66,'Données projet'!$A$114:$I$134,5,0)),0%,VLOOKUP(BD66,'Données projet'!$A$114:$I$134,5,0)*VLOOKUP('Données projet'!$B$13,Paramètres!$A$1:$J$25,7,0))</f>
        <v>0</v>
      </c>
      <c r="BP66" s="49">
        <f>IF(ISNA(VLOOKUP(BD66,'Données projet'!$A$114:$I$134,6,0)),0%,VLOOKUP(BD66,'Données projet'!$A$114:$I$134,6,0)*VLOOKUP('Données projet'!$B$13,Paramètres!$A$1:$J$25,7,0))</f>
        <v>0</v>
      </c>
      <c r="BQ66" s="49">
        <f>IF(ISNA(VLOOKUP(BD66,'Données projet'!$A$114:$I$134,7,0)),0%,VLOOKUP(BD66,'Données projet'!$A$114:$I$134,7,0))</f>
        <v>0</v>
      </c>
      <c r="BR66" s="53" t="e">
        <f>EXP(-LN(2)/35)*BR65+(1-EXP(-LN(2)/35))/(LN(2)/35)*BN66*BO66*VLOOKUP('Données projet'!$B$13,Paramètres!$A$1:$J$25,3,0)*0.475*44/12</f>
        <v>#N/A</v>
      </c>
      <c r="BS66" s="53" t="e">
        <f>EXP(-LN(2)/5)*BS65+(1-EXP(-LN(2)/5))/(LN(2)/5)*Calculateur!BN66*Calculateur!BP66*VLOOKUP('Données projet'!$B$13,Paramètres!$A$1:$J$25,3,0)*0.475*44/12</f>
        <v>#N/A</v>
      </c>
      <c r="BT66" s="53" t="e">
        <f>EXP(-LN(2)/2)*BT65+(1-EXP(-LN(2)/2))/(LN(2)/2)*BN66*BQ66*VLOOKUP('Données projet'!$B$13,Paramètres!$A$1:$J$25,3,0)*0.475*44/12</f>
        <v>#N/A</v>
      </c>
      <c r="BU66" s="54" t="e">
        <f t="shared" si="7"/>
        <v>#N/A</v>
      </c>
      <c r="BV66" s="203">
        <f>IF(BV65+1&lt;='Données projet'!$E$15,BV65+1,1)</f>
        <v>1</v>
      </c>
      <c r="BW66" s="182" t="e">
        <f>VLOOKUP(B66,'Données projet'!$A$140:$I$167,2,0)</f>
        <v>#N/A</v>
      </c>
      <c r="BX66" s="182" t="e">
        <f>VLOOKUP(B66,'Données projet'!$A$140:$I$167,9,0)</f>
        <v>#N/A</v>
      </c>
      <c r="BY66" s="182">
        <f t="array" ref="BY66">INDEX(BX:BX,MIN(IF(ISNUMBER(BX66:BX262),ROW(BX66:BX262),"")))</f>
        <v>0</v>
      </c>
      <c r="BZ66" s="182">
        <f>IF(B66&lt;'Données projet'!$A$141,$BW$205^B66,IF(B66='Données projet'!$A$141,'Données projet'!$B$141,BZ65+BY66-CF65))</f>
        <v>0</v>
      </c>
      <c r="CA66" s="183" t="e">
        <f>BZ66*VLOOKUP('Données projet'!$B$15,Paramètres!$A$1:$J$25,3,0)*VLOOKUP('Données projet'!$B$15,Paramètres!$A$1:$J$25,5,0)</f>
        <v>#N/A</v>
      </c>
      <c r="CB66" s="186" t="e">
        <f t="shared" si="17"/>
        <v>#N/A</v>
      </c>
      <c r="CC66" s="187" t="e">
        <f t="shared" si="8"/>
        <v>#N/A</v>
      </c>
      <c r="CD66" s="185" t="e">
        <f ca="1">AVERAGE(OFFSET($CC$3,'Données projet'!$C$7,0,30,1))</f>
        <v>#N/A</v>
      </c>
      <c r="CE66" s="193">
        <f>IF(ISNA(VLOOKUP(B66,'Données projet'!$A$140:$I$167,3,0)),0,VLOOKUP(B66,'Données projet'!$A$140:$I$167,3,0))</f>
        <v>0</v>
      </c>
      <c r="CF66" s="193">
        <f>IF(ISNA(VLOOKUP(B66,'Données projet'!$A$140:$I$167,4,0)),0,VLOOKUP(B66,'Données projet'!$A$140:$I$167,4,0))</f>
        <v>0</v>
      </c>
      <c r="CG66" s="194">
        <f>IF(ISNA(VLOOKUP(B66,'Données projet'!$A$140:$I$167,5,0)),0%,VLOOKUP(B66,'Données projet'!$A$140:$I$167,5,0)*VLOOKUP('Données projet'!$B$15,Paramètres!$A$1:$J$25,7,0))</f>
        <v>0</v>
      </c>
      <c r="CH66" s="194">
        <f>IF(ISNA(VLOOKUP(B66,'Données projet'!$A$140:$I$167,6,0)),0%,VLOOKUP(B66,'Données projet'!$A$140:$I$167,6,0)*VLOOKUP('Données projet'!$B$15,Paramètres!$A$1:$J$25,7,0))</f>
        <v>0</v>
      </c>
      <c r="CI66" s="194">
        <f>IF(ISNA(VLOOKUP(B66,'Données projet'!$A$140:$I$167,7,0)),0%,VLOOKUP(B66,'Données projet'!$A$140:$I$167,7,0))</f>
        <v>0</v>
      </c>
      <c r="CJ66" s="196">
        <f>EXP(-LN(2)/35)*CJ65+(1-EXP(-LN(2)/35))/(LN(2)/35)*CF66*CG66*VLOOKUP('Données projet'!$B$11,Paramètres!$A$1:$J$25,3,0)*0.475*44/12</f>
        <v>0</v>
      </c>
      <c r="CK66" s="196">
        <f>EXP(-LN(2)/5)*CK65+(1-EXP(-LN(2)/5))/(LN(2)/5)*Calculateur!CF66*Calculateur!CH66*VLOOKUP('Données projet'!$B$11,Paramètres!$A$1:$J$25,3,0)*0.475*44/12</f>
        <v>0</v>
      </c>
      <c r="CL66" s="196">
        <f>EXP(-LN(2)/2)*CL65+(1-EXP(-LN(2)/2))/(LN(2)/2)*CF66*CI66*VLOOKUP('Données projet'!$B$11,Paramètres!$A$1:$J$25,3,0)*0.475*44/12</f>
        <v>0</v>
      </c>
      <c r="CM66" s="197">
        <f t="shared" si="9"/>
        <v>0</v>
      </c>
      <c r="CN66" s="50">
        <f>IF(CN65+1&lt;='Données projet'!$E$16,CN65+1,1)</f>
        <v>1</v>
      </c>
      <c r="CO66" s="45" t="e">
        <f>VLOOKUP(CN66,'Données projet'!$A$173:$I$193,2,0)</f>
        <v>#N/A</v>
      </c>
      <c r="CP66" s="45" t="e">
        <f>VLOOKUP(CN66,'Données projet'!$A$173:$I$193,9,0)</f>
        <v>#N/A</v>
      </c>
      <c r="CQ66" s="45">
        <f t="array" ref="CQ66">INDEX(CP:CP,MIN(IF(ISNUMBER(CP66:CP262),ROW(CP66:CP262),"")))</f>
        <v>0</v>
      </c>
      <c r="CR66" s="45">
        <f>IF(CN66&lt;'Données projet'!$A$174,$CO$205^B66,IF(CN66='Données projet'!$A$174,'Données projet'!$B$174,CR65+CQ66-CX65))</f>
        <v>0</v>
      </c>
      <c r="CS66" s="50" t="e">
        <f>CR66*VLOOKUP('Données projet'!$B$15,Paramètres!$A$1:$J$25,3,0)*VLOOKUP('Données projet'!$B$15,Paramètres!$A$1:$J$25,5,0)</f>
        <v>#N/A</v>
      </c>
      <c r="CT66" s="46" t="e">
        <f t="shared" si="18"/>
        <v>#N/A</v>
      </c>
      <c r="CU66" s="52" t="e">
        <f t="shared" si="10"/>
        <v>#N/A</v>
      </c>
      <c r="CV66" s="149" t="e">
        <f ca="1">AVERAGE(OFFSET($CU$3,'Données projet'!$C$7,0,30,1))</f>
        <v>#N/A</v>
      </c>
      <c r="CW66" s="48">
        <f>IF(ISNA(VLOOKUP(CN66,'Données projet'!$A$173:$I$193,3,0)),0,VLOOKUP(CN66,'Données projet'!$A$173:$I$193,3,0))</f>
        <v>0</v>
      </c>
      <c r="CX66" s="48">
        <f>IF(ISNA(VLOOKUP(CN66,'Données projet'!$A$173:$I$193,4,0)),0,VLOOKUP(CN66,'Données projet'!$A$173:$I$193,4,0))</f>
        <v>0</v>
      </c>
      <c r="CY66" s="49">
        <f>IF(ISNA(VLOOKUP(CN66,'Données projet'!$A$173:$I$193,5,0)),0%,VLOOKUP(CN66,'Données projet'!$A$173:$I$193,5,0)*VLOOKUP('Données projet'!$B$15,Paramètres!$A$1:$J$25,7,0))</f>
        <v>0</v>
      </c>
      <c r="CZ66" s="49">
        <f>IF(ISNA(VLOOKUP(CN66,'Données projet'!$A$173:$I$193,6,0)),0%,VLOOKUP(CN66,'Données projet'!$A$173:$I$193,6,0)*VLOOKUP('Données projet'!$B$15,Paramètres!$A$1:$J$25,7,0))</f>
        <v>0</v>
      </c>
      <c r="DA66" s="49">
        <f>IF(ISNA(VLOOKUP(CN66,'Données projet'!$A$173:$I$193,7,0)),0%,VLOOKUP(CN66,'Données projet'!$A$173:$I$193,7,0))</f>
        <v>0</v>
      </c>
      <c r="DB66" s="53" t="e">
        <f>EXP(-LN(2)/35)*DB65+(1-EXP(-LN(2)/35))/(LN(2)/35)*CX66*CY66*VLOOKUP('Données projet'!$B$15,Paramètres!$A$1:$J$25,3,0)*0.475*44/12</f>
        <v>#N/A</v>
      </c>
      <c r="DC66" s="53" t="e">
        <f>EXP(-LN(2)/5)*DC65+(1-EXP(-LN(2)/5))/(LN(2)/5)*Calculateur!CX66*Calculateur!CZ66*VLOOKUP('Données projet'!$B$15,Paramètres!$A$1:$J$25,3,0)*0.475*44/12</f>
        <v>#N/A</v>
      </c>
      <c r="DD66" s="53" t="e">
        <f>EXP(-LN(2)/2)*DD65+(1-EXP(-LN(2)/2))/(LN(2)/2)*CX66*DA66*VLOOKUP('Données projet'!$B$15,Paramètres!$A$1:$J$25,3,0)*0.475*44/12</f>
        <v>#N/A</v>
      </c>
      <c r="DE66" s="54" t="e">
        <f t="shared" si="11"/>
        <v>#N/A</v>
      </c>
    </row>
    <row r="67" spans="1:109" s="40" customFormat="1" x14ac:dyDescent="0.25">
      <c r="A67" s="208">
        <f t="shared" si="12"/>
        <v>64</v>
      </c>
      <c r="B67" s="200">
        <f>IF(B66+1&lt;='Données projet'!$E$11,B66+1,1)</f>
        <v>14</v>
      </c>
      <c r="C67" s="182" t="e">
        <f>VLOOKUP(B67,'Données projet'!$A$36:$I$56,2,0)</f>
        <v>#N/A</v>
      </c>
      <c r="D67" s="182" t="e">
        <f>VLOOKUP(B67,'Données projet'!$A$36:$I$56,9,0)</f>
        <v>#N/A</v>
      </c>
      <c r="E67" s="182">
        <f t="array" ref="E67">INDEX(D:D,MIN(IF(ISNUMBER(D67:D263),ROW(D67:D263),"")))</f>
        <v>15.77</v>
      </c>
      <c r="F67" s="186">
        <f>IF(B67&lt;'Données projet'!$A$37,$C$205^B67,IF(B67='Données projet'!$A$37,'Données projet'!$B$37,F66+E67-L66))</f>
        <v>207.43000000000004</v>
      </c>
      <c r="G67" s="186">
        <f>F67*VLOOKUP('Données projet'!$B$11,Paramètres!$A$1:$J$25,3,0)*VLOOKUP('Données projet'!$B$11,Paramètres!$A$1:$J$25,5,0)</f>
        <v>152.08767600000002</v>
      </c>
      <c r="H67" s="186">
        <f t="shared" si="13"/>
        <v>39.052635160572962</v>
      </c>
      <c r="I67" s="187">
        <f t="shared" ref="I67:I98" si="20">(G67+H67)*0.475*44/12</f>
        <v>332.90270860466461</v>
      </c>
      <c r="J67" s="188">
        <f ca="1">AVERAGE(OFFSET($I$3,'Données projet'!$C$7,0,30,1))</f>
        <v>281.50422421872497</v>
      </c>
      <c r="K67" s="193">
        <f>IF(ISNA(VLOOKUP(B67,'Données projet'!$A$36:$I$56,3,0)),0,VLOOKUP(B67,'Données projet'!$A$36:$I$56,3,0))</f>
        <v>0</v>
      </c>
      <c r="L67" s="193">
        <f>IF(ISNA(VLOOKUP(B67,'Données projet'!$A$36:$I$56,4,0)),0,VLOOKUP(B67,'Données projet'!$A$36:$I$56,4,0))</f>
        <v>0</v>
      </c>
      <c r="M67" s="194">
        <f>IF(ISNA(VLOOKUP(B67,'Données projet'!$A$36:$I$56,5,0)),0%,VLOOKUP(B67,'Données projet'!$A$36:$I$56,5,0)*VLOOKUP('Données projet'!$B$11,Paramètres!$A$1:$J$25,7,0))</f>
        <v>0</v>
      </c>
      <c r="N67" s="194">
        <f>IF(ISNA(VLOOKUP(B67,'Données projet'!$A$36:$I$56,6,0)),0%,VLOOKUP(B67,'Données projet'!$A$36:$I$56,6,0)*VLOOKUP('Données projet'!$B$11,Paramètres!$A$1:$J$25,7,0))</f>
        <v>0</v>
      </c>
      <c r="O67" s="194">
        <f>IF(ISNA(VLOOKUP(B67,'Données projet'!$A$36:$I$56,7,0)),0%,VLOOKUP(B67,'Données projet'!$A$36:$I$56,7,0))</f>
        <v>0</v>
      </c>
      <c r="P67" s="196">
        <f>EXP(-LN(2)/35)*P66+(1-EXP(-LN(2)/35))/(LN(2)/35)*L67*M67*VLOOKUP('Données projet'!$B$11,Paramètres!$A$1:$J$25,3,0)*0.475*44/12</f>
        <v>0</v>
      </c>
      <c r="Q67" s="196">
        <f>EXP(-LN(2)/5)*Q66+(1-EXP(-LN(2)/5))/(LN(2)/5)*Calculateur!L67*Calculateur!N67*VLOOKUP('Données projet'!$B$11,Paramètres!$A$1:$J$25,3,0)*0.475*44/12</f>
        <v>0</v>
      </c>
      <c r="R67" s="196">
        <f>EXP(-LN(2)/2)*R66+(1-EXP(-LN(2)/2))/(LN(2)/2)*L67*O67*VLOOKUP('Données projet'!$B$11,Paramètres!$A$1:$J$25,3,0)*0.475*44/12</f>
        <v>0</v>
      </c>
      <c r="S67" s="197">
        <f t="shared" si="1"/>
        <v>0</v>
      </c>
      <c r="T67" s="50">
        <f>IF(T66+1&lt;='Données projet'!$E$12,T66+1,1)</f>
        <v>14</v>
      </c>
      <c r="U67" s="45" t="e">
        <f>VLOOKUP(T67,'Données projet'!$A$62:$I$82,2,0)</f>
        <v>#N/A</v>
      </c>
      <c r="V67" s="45" t="e">
        <f>VLOOKUP(T67,'Données projet'!$A$62:$I$82,9,0)</f>
        <v>#N/A</v>
      </c>
      <c r="W67" s="45">
        <f t="array" ref="W67">INDEX(V:V,MIN(IF(ISNUMBER(V67:V263),ROW(V67:V263),"")))</f>
        <v>14.256250000000001</v>
      </c>
      <c r="X67" s="46">
        <f>IF(T67&lt;'Données projet'!$A$63,$U$205^T67,IF(T67='Données projet'!$A$63,'Données projet'!$B$63,X66+W67-AD66))</f>
        <v>208.58499999999998</v>
      </c>
      <c r="Y67" s="46">
        <f>X67*VLOOKUP('Données projet'!$B$11,Paramètres!$A$1:$J$25,3,0)*VLOOKUP('Données projet'!$B$11,Paramètres!$A$1:$J$25,5,0)</f>
        <v>152.93452199999999</v>
      </c>
      <c r="Z67" s="46">
        <f t="shared" si="14"/>
        <v>39.244712440207621</v>
      </c>
      <c r="AA67" s="52">
        <f t="shared" si="2"/>
        <v>334.71216665002822</v>
      </c>
      <c r="AB67" s="149">
        <f ca="1">AVERAGE(OFFSET($AA$3,'Données projet'!$C$7,0,30,1))</f>
        <v>367.84920904283939</v>
      </c>
      <c r="AC67" s="48">
        <f>IF(ISNA(VLOOKUP(T67,'Données projet'!$A$62:$I$82,3,0)),0,VLOOKUP(T67,'Données projet'!$A$62:$I$82,3,0))</f>
        <v>0</v>
      </c>
      <c r="AD67" s="48">
        <f>IF(ISNA(VLOOKUP(T67,'Données projet'!$A$62:$I$82,4,0)),0,VLOOKUP(T67,'Données projet'!$A$62:$I$82,4,0))</f>
        <v>0</v>
      </c>
      <c r="AE67" s="49">
        <f>IF(ISNA(VLOOKUP(T67,'Données projet'!$A$62:$I$82,5,0)),0%,VLOOKUP(T67,'Données projet'!$A$62:$I$82,5,0)*VLOOKUP('Données projet'!$B$11,Paramètres!$A$1:$J$25,7,0))</f>
        <v>0</v>
      </c>
      <c r="AF67" s="49">
        <f>IF(ISNA(VLOOKUP(T67,'Données projet'!$A$62:$I$82,6,0)),0%,VLOOKUP(T67,'Données projet'!$A$62:$I$82,6,0)*VLOOKUP('Données projet'!$B$11,Paramètres!$A$1:$J$25,7,0))</f>
        <v>0</v>
      </c>
      <c r="AG67" s="49">
        <f>IF(ISNA(VLOOKUP(T67,'Données projet'!$A$62:$I$82,7,0)),0%,VLOOKUP(T67,'Données projet'!$A$62:$I$82,7,0))</f>
        <v>0</v>
      </c>
      <c r="AH67" s="53">
        <f>EXP(-LN(2)/35)*AH66+(1-EXP(-LN(2)/35))/(LN(2)/35)*AD67*AE67*VLOOKUP('Données projet'!$B$11,Paramètres!$A$1:$J$25,3,0)*0.475*44/12</f>
        <v>0</v>
      </c>
      <c r="AI67" s="53">
        <f>EXP(-LN(2)/5)*AI66+(1-EXP(-LN(2)/5))/(LN(2)/5)*Calculateur!AD67*Calculateur!AF67*VLOOKUP('Données projet'!$B$11,Paramètres!$A$1:$J$25,3,0)*0.475*44/12</f>
        <v>0</v>
      </c>
      <c r="AJ67" s="53">
        <f>EXP(-LN(2)/2)*AJ66+(1-EXP(-LN(2)/2))/(LN(2)/2)*AD67*AG67*VLOOKUP('Données projet'!$B$11,Paramètres!$A$1:$J$25,3,0)*0.475*44/12</f>
        <v>0</v>
      </c>
      <c r="AK67" s="53">
        <f t="shared" si="3"/>
        <v>0</v>
      </c>
      <c r="AL67" s="203">
        <f>IF(AL66+1&lt;='Données projet'!$E$13,AL66+1,1)</f>
        <v>1</v>
      </c>
      <c r="AM67" s="182" t="e">
        <f>VLOOKUP(B67,'Données projet'!$A$88:$I$108,2,0)</f>
        <v>#N/A</v>
      </c>
      <c r="AN67" s="182" t="e">
        <f>VLOOKUP(B67,'Données projet'!$A$88:$I$108,9,0)</f>
        <v>#N/A</v>
      </c>
      <c r="AO67" s="182">
        <f t="array" ref="AO67">INDEX(AN:AN,MIN(IF(ISNUMBER(AN67:AN263),ROW(AN67:AN263),"")))</f>
        <v>0</v>
      </c>
      <c r="AP67" s="182">
        <f>IF(B67&lt;'Données projet'!$A$89,$AM$205^B67,IF(B67='Données projet'!$A$89,'Données projet'!$B$89,AP66+AO67-AV66))</f>
        <v>0</v>
      </c>
      <c r="AQ67" s="186" t="e">
        <f>AP67*VLOOKUP('Données projet'!$B$13,Paramètres!$A$1:$J$25,3,0)*VLOOKUP('Données projet'!$B$13,Paramètres!$A$1:$J$25,5,0)</f>
        <v>#N/A</v>
      </c>
      <c r="AR67" s="186" t="e">
        <f t="shared" si="15"/>
        <v>#N/A</v>
      </c>
      <c r="AS67" s="187" t="e">
        <f t="shared" si="4"/>
        <v>#N/A</v>
      </c>
      <c r="AT67" s="185" t="e">
        <f ca="1">AVERAGE(OFFSET($AS$3,'Données projet'!$C$7,0,30,1))</f>
        <v>#N/A</v>
      </c>
      <c r="AU67" s="193">
        <f>IF(ISNA(VLOOKUP(B67,'Données projet'!$A$88:$I$108,3,0)),0,VLOOKUP(B67,'Données projet'!$A$88:$I$108,3,0))</f>
        <v>0</v>
      </c>
      <c r="AV67" s="193">
        <f>IF(ISNA(VLOOKUP(B67,'Données projet'!$A$88:$I$108,4,0)),0,VLOOKUP(B67,'Données projet'!$A$88:$I$108,4,0))</f>
        <v>0</v>
      </c>
      <c r="AW67" s="194">
        <f>IF(ISNA(VLOOKUP(B67,'Données projet'!$A$88:$I$108,5,0)),0%,VLOOKUP(B67,'Données projet'!$A$88:$I$108,5,0)*VLOOKUP('Données projet'!$B$13,Paramètres!$A$1:$J$25,7,0))</f>
        <v>0</v>
      </c>
      <c r="AX67" s="194">
        <f>IF(ISNA(VLOOKUP(B67,'Données projet'!$A$88:$I$108,6,0)),0%,VLOOKUP(B67,'Données projet'!$A$88:$I$108,6,0)*VLOOKUP('Données projet'!$B$13,Paramètres!$A$1:$J$25,7,0))</f>
        <v>0</v>
      </c>
      <c r="AY67" s="194">
        <f>IF(ISNA(VLOOKUP(B67,'Données projet'!$A$88:$I$108,7,0)),0%,VLOOKUP(B67,'Données projet'!$A$88:$I$108,7,0))</f>
        <v>0</v>
      </c>
      <c r="AZ67" s="196">
        <f>EXP(-LN(2)/35)*AZ66+(1-EXP(-LN(2)/35))/(LN(2)/35)*AV67*AW67*VLOOKUP('Données projet'!$B$11,Paramètres!$A$1:$J$25,3,0)*0.475*44/12</f>
        <v>0</v>
      </c>
      <c r="BA67" s="196">
        <f>EXP(-LN(2)/5)*BA66+(1-EXP(-LN(2)/5))/(LN(2)/5)*Calculateur!AV67*Calculateur!AX67*VLOOKUP('Données projet'!$B$11,Paramètres!$A$1:$J$25,3,0)*0.475*44/12</f>
        <v>0</v>
      </c>
      <c r="BB67" s="196">
        <f>EXP(-LN(2)/2)*BB66+(1-EXP(-LN(2)/2))/(LN(2)/2)*AV67*AY67*VLOOKUP('Données projet'!$B$11,Paramètres!$A$1:$J$25,3,0)*0.475*44/12</f>
        <v>0</v>
      </c>
      <c r="BC67" s="197">
        <f t="shared" si="5"/>
        <v>0</v>
      </c>
      <c r="BD67" s="50">
        <f>IF(BD66+1&lt;='Données projet'!$E$16,BD66+1,1)</f>
        <v>1</v>
      </c>
      <c r="BE67" s="45" t="e">
        <f>VLOOKUP(BD67,'Données projet'!$A$114:$I$134,2,0)</f>
        <v>#N/A</v>
      </c>
      <c r="BF67" s="45" t="e">
        <f>VLOOKUP(BD67,'Données projet'!$A$114:$I$134,9,0)</f>
        <v>#N/A</v>
      </c>
      <c r="BG67" s="45">
        <f t="array" ref="BG67">INDEX(BF:BF,MIN(IF(ISNUMBER(BF67:BF263),ROW(BF67:BF263),"")))</f>
        <v>0</v>
      </c>
      <c r="BH67" s="45">
        <f>IF(BD67&lt;'Données projet'!$A$115,$BE$205^BD67,IF(BD67='Données projet'!$A$115,'Données projet'!$B$115,BH66+BG67-BN66))</f>
        <v>0</v>
      </c>
      <c r="BI67" s="50" t="e">
        <f>BH67*VLOOKUP('Données projet'!$B$13,Paramètres!$A$1:$J$25,3,0)*VLOOKUP('Données projet'!$B$13,Paramètres!$A$1:$J$25,5,0)</f>
        <v>#N/A</v>
      </c>
      <c r="BJ67" s="46" t="e">
        <f t="shared" si="16"/>
        <v>#N/A</v>
      </c>
      <c r="BK67" s="52" t="e">
        <f t="shared" si="6"/>
        <v>#N/A</v>
      </c>
      <c r="BL67" s="149" t="e">
        <f ca="1">AVERAGE(OFFSET($BK$3,'Données projet'!$C$7,0,30,1))</f>
        <v>#N/A</v>
      </c>
      <c r="BM67" s="48">
        <f>IF(ISNA(VLOOKUP(BD67,'Données projet'!$A$114:$I$134,3,0)),0,VLOOKUP(BD67,'Données projet'!$A$114:$I$134,3,0))</f>
        <v>0</v>
      </c>
      <c r="BN67" s="48">
        <f>IF(ISNA(VLOOKUP(BD67,'Données projet'!$A$114:$I$134,4,0)),0,VLOOKUP(BD67,'Données projet'!$A$114:$I$134,4,0))</f>
        <v>0</v>
      </c>
      <c r="BO67" s="49">
        <f>IF(ISNA(VLOOKUP(BD67,'Données projet'!$A$114:$I$134,5,0)),0%,VLOOKUP(BD67,'Données projet'!$A$114:$I$134,5,0)*VLOOKUP('Données projet'!$B$13,Paramètres!$A$1:$J$25,7,0))</f>
        <v>0</v>
      </c>
      <c r="BP67" s="49">
        <f>IF(ISNA(VLOOKUP(BD67,'Données projet'!$A$114:$I$134,6,0)),0%,VLOOKUP(BD67,'Données projet'!$A$114:$I$134,6,0)*VLOOKUP('Données projet'!$B$13,Paramètres!$A$1:$J$25,7,0))</f>
        <v>0</v>
      </c>
      <c r="BQ67" s="49">
        <f>IF(ISNA(VLOOKUP(BD67,'Données projet'!$A$114:$I$134,7,0)),0%,VLOOKUP(BD67,'Données projet'!$A$114:$I$134,7,0))</f>
        <v>0</v>
      </c>
      <c r="BR67" s="53" t="e">
        <f>EXP(-LN(2)/35)*BR66+(1-EXP(-LN(2)/35))/(LN(2)/35)*BN67*BO67*VLOOKUP('Données projet'!$B$13,Paramètres!$A$1:$J$25,3,0)*0.475*44/12</f>
        <v>#N/A</v>
      </c>
      <c r="BS67" s="53" t="e">
        <f>EXP(-LN(2)/5)*BS66+(1-EXP(-LN(2)/5))/(LN(2)/5)*Calculateur!BN67*Calculateur!BP67*VLOOKUP('Données projet'!$B$13,Paramètres!$A$1:$J$25,3,0)*0.475*44/12</f>
        <v>#N/A</v>
      </c>
      <c r="BT67" s="53" t="e">
        <f>EXP(-LN(2)/2)*BT66+(1-EXP(-LN(2)/2))/(LN(2)/2)*BN67*BQ67*VLOOKUP('Données projet'!$B$13,Paramètres!$A$1:$J$25,3,0)*0.475*44/12</f>
        <v>#N/A</v>
      </c>
      <c r="BU67" s="54" t="e">
        <f t="shared" si="7"/>
        <v>#N/A</v>
      </c>
      <c r="BV67" s="203">
        <f>IF(BV66+1&lt;='Données projet'!$E$15,BV66+1,1)</f>
        <v>1</v>
      </c>
      <c r="BW67" s="182" t="e">
        <f>VLOOKUP(B67,'Données projet'!$A$140:$I$167,2,0)</f>
        <v>#N/A</v>
      </c>
      <c r="BX67" s="182" t="e">
        <f>VLOOKUP(B67,'Données projet'!$A$140:$I$167,9,0)</f>
        <v>#N/A</v>
      </c>
      <c r="BY67" s="182">
        <f t="array" ref="BY67">INDEX(BX:BX,MIN(IF(ISNUMBER(BX67:BX263),ROW(BX67:BX263),"")))</f>
        <v>0</v>
      </c>
      <c r="BZ67" s="182">
        <f>IF(B67&lt;'Données projet'!$A$141,$BW$205^B67,IF(B67='Données projet'!$A$141,'Données projet'!$B$141,BZ66+BY67-CF66))</f>
        <v>0</v>
      </c>
      <c r="CA67" s="183" t="e">
        <f>BZ67*VLOOKUP('Données projet'!$B$15,Paramètres!$A$1:$J$25,3,0)*VLOOKUP('Données projet'!$B$15,Paramètres!$A$1:$J$25,5,0)</f>
        <v>#N/A</v>
      </c>
      <c r="CB67" s="186" t="e">
        <f t="shared" si="17"/>
        <v>#N/A</v>
      </c>
      <c r="CC67" s="187" t="e">
        <f t="shared" si="8"/>
        <v>#N/A</v>
      </c>
      <c r="CD67" s="185" t="e">
        <f ca="1">AVERAGE(OFFSET($CC$3,'Données projet'!$C$7,0,30,1))</f>
        <v>#N/A</v>
      </c>
      <c r="CE67" s="193">
        <f>IF(ISNA(VLOOKUP(B67,'Données projet'!$A$140:$I$167,3,0)),0,VLOOKUP(B67,'Données projet'!$A$140:$I$167,3,0))</f>
        <v>0</v>
      </c>
      <c r="CF67" s="193">
        <f>IF(ISNA(VLOOKUP(B67,'Données projet'!$A$140:$I$167,4,0)),0,VLOOKUP(B67,'Données projet'!$A$140:$I$167,4,0))</f>
        <v>0</v>
      </c>
      <c r="CG67" s="194">
        <f>IF(ISNA(VLOOKUP(B67,'Données projet'!$A$140:$I$167,5,0)),0%,VLOOKUP(B67,'Données projet'!$A$140:$I$167,5,0)*VLOOKUP('Données projet'!$B$15,Paramètres!$A$1:$J$25,7,0))</f>
        <v>0</v>
      </c>
      <c r="CH67" s="194">
        <f>IF(ISNA(VLOOKUP(B67,'Données projet'!$A$140:$I$167,6,0)),0%,VLOOKUP(B67,'Données projet'!$A$140:$I$167,6,0)*VLOOKUP('Données projet'!$B$15,Paramètres!$A$1:$J$25,7,0))</f>
        <v>0</v>
      </c>
      <c r="CI67" s="194">
        <f>IF(ISNA(VLOOKUP(B67,'Données projet'!$A$140:$I$167,7,0)),0%,VLOOKUP(B67,'Données projet'!$A$140:$I$167,7,0))</f>
        <v>0</v>
      </c>
      <c r="CJ67" s="196">
        <f>EXP(-LN(2)/35)*CJ66+(1-EXP(-LN(2)/35))/(LN(2)/35)*CF67*CG67*VLOOKUP('Données projet'!$B$11,Paramètres!$A$1:$J$25,3,0)*0.475*44/12</f>
        <v>0</v>
      </c>
      <c r="CK67" s="196">
        <f>EXP(-LN(2)/5)*CK66+(1-EXP(-LN(2)/5))/(LN(2)/5)*Calculateur!CF67*Calculateur!CH67*VLOOKUP('Données projet'!$B$11,Paramètres!$A$1:$J$25,3,0)*0.475*44/12</f>
        <v>0</v>
      </c>
      <c r="CL67" s="196">
        <f>EXP(-LN(2)/2)*CL66+(1-EXP(-LN(2)/2))/(LN(2)/2)*CF67*CI67*VLOOKUP('Données projet'!$B$11,Paramètres!$A$1:$J$25,3,0)*0.475*44/12</f>
        <v>0</v>
      </c>
      <c r="CM67" s="197">
        <f t="shared" si="9"/>
        <v>0</v>
      </c>
      <c r="CN67" s="50">
        <f>IF(CN66+1&lt;='Données projet'!$E$16,CN66+1,1)</f>
        <v>1</v>
      </c>
      <c r="CO67" s="45" t="e">
        <f>VLOOKUP(CN67,'Données projet'!$A$173:$I$193,2,0)</f>
        <v>#N/A</v>
      </c>
      <c r="CP67" s="45" t="e">
        <f>VLOOKUP(CN67,'Données projet'!$A$173:$I$193,9,0)</f>
        <v>#N/A</v>
      </c>
      <c r="CQ67" s="45">
        <f t="array" ref="CQ67">INDEX(CP:CP,MIN(IF(ISNUMBER(CP67:CP263),ROW(CP67:CP263),"")))</f>
        <v>0</v>
      </c>
      <c r="CR67" s="45">
        <f>IF(CN67&lt;'Données projet'!$A$174,$CO$205^B67,IF(CN67='Données projet'!$A$174,'Données projet'!$B$174,CR66+CQ67-CX66))</f>
        <v>0</v>
      </c>
      <c r="CS67" s="50" t="e">
        <f>CR67*VLOOKUP('Données projet'!$B$15,Paramètres!$A$1:$J$25,3,0)*VLOOKUP('Données projet'!$B$15,Paramètres!$A$1:$J$25,5,0)</f>
        <v>#N/A</v>
      </c>
      <c r="CT67" s="46" t="e">
        <f t="shared" si="18"/>
        <v>#N/A</v>
      </c>
      <c r="CU67" s="52" t="e">
        <f t="shared" si="10"/>
        <v>#N/A</v>
      </c>
      <c r="CV67" s="149" t="e">
        <f ca="1">AVERAGE(OFFSET($CU$3,'Données projet'!$C$7,0,30,1))</f>
        <v>#N/A</v>
      </c>
      <c r="CW67" s="48">
        <f>IF(ISNA(VLOOKUP(CN67,'Données projet'!$A$173:$I$193,3,0)),0,VLOOKUP(CN67,'Données projet'!$A$173:$I$193,3,0))</f>
        <v>0</v>
      </c>
      <c r="CX67" s="48">
        <f>IF(ISNA(VLOOKUP(CN67,'Données projet'!$A$173:$I$193,4,0)),0,VLOOKUP(CN67,'Données projet'!$A$173:$I$193,4,0))</f>
        <v>0</v>
      </c>
      <c r="CY67" s="49">
        <f>IF(ISNA(VLOOKUP(CN67,'Données projet'!$A$173:$I$193,5,0)),0%,VLOOKUP(CN67,'Données projet'!$A$173:$I$193,5,0)*VLOOKUP('Données projet'!$B$15,Paramètres!$A$1:$J$25,7,0))</f>
        <v>0</v>
      </c>
      <c r="CZ67" s="49">
        <f>IF(ISNA(VLOOKUP(CN67,'Données projet'!$A$173:$I$193,6,0)),0%,VLOOKUP(CN67,'Données projet'!$A$173:$I$193,6,0)*VLOOKUP('Données projet'!$B$15,Paramètres!$A$1:$J$25,7,0))</f>
        <v>0</v>
      </c>
      <c r="DA67" s="49">
        <f>IF(ISNA(VLOOKUP(CN67,'Données projet'!$A$173:$I$193,7,0)),0%,VLOOKUP(CN67,'Données projet'!$A$173:$I$193,7,0))</f>
        <v>0</v>
      </c>
      <c r="DB67" s="53" t="e">
        <f>EXP(-LN(2)/35)*DB66+(1-EXP(-LN(2)/35))/(LN(2)/35)*CX67*CY67*VLOOKUP('Données projet'!$B$15,Paramètres!$A$1:$J$25,3,0)*0.475*44/12</f>
        <v>#N/A</v>
      </c>
      <c r="DC67" s="53" t="e">
        <f>EXP(-LN(2)/5)*DC66+(1-EXP(-LN(2)/5))/(LN(2)/5)*Calculateur!CX67*Calculateur!CZ67*VLOOKUP('Données projet'!$B$15,Paramètres!$A$1:$J$25,3,0)*0.475*44/12</f>
        <v>#N/A</v>
      </c>
      <c r="DD67" s="53" t="e">
        <f>EXP(-LN(2)/2)*DD66+(1-EXP(-LN(2)/2))/(LN(2)/2)*CX67*DA67*VLOOKUP('Données projet'!$B$15,Paramètres!$A$1:$J$25,3,0)*0.475*44/12</f>
        <v>#N/A</v>
      </c>
      <c r="DE67" s="54" t="e">
        <f t="shared" si="11"/>
        <v>#N/A</v>
      </c>
    </row>
    <row r="68" spans="1:109" s="40" customFormat="1" x14ac:dyDescent="0.25">
      <c r="A68" s="208">
        <f t="shared" si="12"/>
        <v>65</v>
      </c>
      <c r="B68" s="200">
        <f>IF(B67+1&lt;='Données projet'!$E$11,B67+1,1)</f>
        <v>15</v>
      </c>
      <c r="C68" s="182">
        <f>VLOOKUP(B68,'Données projet'!$A$36:$I$56,2,0)</f>
        <v>223.2</v>
      </c>
      <c r="D68" s="182">
        <f>VLOOKUP(B68,'Données projet'!$A$36:$I$56,9,0)</f>
        <v>15.77</v>
      </c>
      <c r="E68" s="182">
        <f t="array" ref="E68">INDEX(D:D,MIN(IF(ISNUMBER(D68:D264),ROW(D68:D264),"")))</f>
        <v>15.77</v>
      </c>
      <c r="F68" s="186">
        <f>IF(B68&lt;'Données projet'!$A$37,$C$205^B68,IF(B68='Données projet'!$A$37,'Données projet'!$B$37,F67+E68-L67))</f>
        <v>223.20000000000005</v>
      </c>
      <c r="G68" s="186">
        <f>F68*VLOOKUP('Données projet'!$B$11,Paramètres!$A$1:$J$25,3,0)*VLOOKUP('Données projet'!$B$11,Paramètres!$A$1:$J$25,5,0)</f>
        <v>163.65024000000003</v>
      </c>
      <c r="H68" s="186">
        <f t="shared" si="13"/>
        <v>41.664753212290165</v>
      </c>
      <c r="I68" s="187">
        <f t="shared" si="20"/>
        <v>357.59027984473869</v>
      </c>
      <c r="J68" s="188">
        <f ca="1">AVERAGE(OFFSET($I$3,'Données projet'!$C$7,0,30,1))</f>
        <v>281.50422421872497</v>
      </c>
      <c r="K68" s="193">
        <f>IF(ISNA(VLOOKUP(B68,'Données projet'!$A$36:$I$56,3,0)),0,VLOOKUP(B68,'Données projet'!$A$36:$I$56,3,0))</f>
        <v>0</v>
      </c>
      <c r="L68" s="193">
        <f>IF(ISNA(VLOOKUP(B68,'Données projet'!$A$36:$I$56,4,0)),0,VLOOKUP(B68,'Données projet'!$A$36:$I$56,4,0))</f>
        <v>0</v>
      </c>
      <c r="M68" s="194">
        <f>IF(ISNA(VLOOKUP(B68,'Données projet'!$A$36:$I$56,5,0)),0%,VLOOKUP(B68,'Données projet'!$A$36:$I$56,5,0)*VLOOKUP('Données projet'!$B$11,Paramètres!$A$1:$J$25,7,0))</f>
        <v>0</v>
      </c>
      <c r="N68" s="194">
        <f>IF(ISNA(VLOOKUP(B68,'Données projet'!$A$36:$I$56,6,0)),0%,VLOOKUP(B68,'Données projet'!$A$36:$I$56,6,0)*VLOOKUP('Données projet'!$B$11,Paramètres!$A$1:$J$25,7,0))</f>
        <v>0</v>
      </c>
      <c r="O68" s="194">
        <f>IF(ISNA(VLOOKUP(B68,'Données projet'!$A$36:$I$56,7,0)),0%,VLOOKUP(B68,'Données projet'!$A$36:$I$56,7,0))</f>
        <v>0</v>
      </c>
      <c r="P68" s="196">
        <f>EXP(-LN(2)/35)*P67+(1-EXP(-LN(2)/35))/(LN(2)/35)*L68*M68*VLOOKUP('Données projet'!$B$11,Paramètres!$A$1:$J$25,3,0)*0.475*44/12</f>
        <v>0</v>
      </c>
      <c r="Q68" s="196">
        <f>EXP(-LN(2)/5)*Q67+(1-EXP(-LN(2)/5))/(LN(2)/5)*Calculateur!L68*Calculateur!N68*VLOOKUP('Données projet'!$B$11,Paramètres!$A$1:$J$25,3,0)*0.475*44/12</f>
        <v>0</v>
      </c>
      <c r="R68" s="196">
        <f>EXP(-LN(2)/2)*R67+(1-EXP(-LN(2)/2))/(LN(2)/2)*L68*O68*VLOOKUP('Données projet'!$B$11,Paramètres!$A$1:$J$25,3,0)*0.475*44/12</f>
        <v>0</v>
      </c>
      <c r="S68" s="197">
        <f t="shared" ref="S68:S131" si="21">SUM(P68:R68)</f>
        <v>0</v>
      </c>
      <c r="T68" s="50">
        <f>IF(T67+1&lt;='Données projet'!$E$12,T67+1,1)</f>
        <v>15</v>
      </c>
      <c r="U68" s="45" t="e">
        <f>VLOOKUP(T68,'Données projet'!$A$62:$I$82,2,0)</f>
        <v>#N/A</v>
      </c>
      <c r="V68" s="45" t="e">
        <f>VLOOKUP(T68,'Données projet'!$A$62:$I$82,9,0)</f>
        <v>#N/A</v>
      </c>
      <c r="W68" s="45">
        <f t="array" ref="W68">INDEX(V:V,MIN(IF(ISNUMBER(V68:V264),ROW(V68:V264),"")))</f>
        <v>14.256250000000001</v>
      </c>
      <c r="X68" s="46">
        <f>IF(T68&lt;'Données projet'!$A$63,$U$205^T68,IF(T68='Données projet'!$A$63,'Données projet'!$B$63,X67+W68-AD67))</f>
        <v>222.84124999999997</v>
      </c>
      <c r="Y68" s="46">
        <f>X68*VLOOKUP('Données projet'!$B$11,Paramètres!$A$1:$J$25,3,0)*VLOOKUP('Données projet'!$B$11,Paramètres!$A$1:$J$25,5,0)</f>
        <v>163.3872045</v>
      </c>
      <c r="Z68" s="46">
        <f t="shared" si="14"/>
        <v>41.605574857265381</v>
      </c>
      <c r="AA68" s="52">
        <f t="shared" ref="AA68:AA131" si="22">(Y68+Z68)*0.475*44/12</f>
        <v>357.02909071390377</v>
      </c>
      <c r="AB68" s="149">
        <f ca="1">AVERAGE(OFFSET($AA$3,'Données projet'!$C$7,0,30,1))</f>
        <v>367.84920904283939</v>
      </c>
      <c r="AC68" s="48">
        <f>IF(ISNA(VLOOKUP(T68,'Données projet'!$A$62:$I$82,3,0)),0,VLOOKUP(T68,'Données projet'!$A$62:$I$82,3,0))</f>
        <v>0</v>
      </c>
      <c r="AD68" s="48">
        <f>IF(ISNA(VLOOKUP(T68,'Données projet'!$A$62:$I$82,4,0)),0,VLOOKUP(T68,'Données projet'!$A$62:$I$82,4,0))</f>
        <v>0</v>
      </c>
      <c r="AE68" s="49">
        <f>IF(ISNA(VLOOKUP(T68,'Données projet'!$A$62:$I$82,5,0)),0%,VLOOKUP(T68,'Données projet'!$A$62:$I$82,5,0)*VLOOKUP('Données projet'!$B$11,Paramètres!$A$1:$J$25,7,0))</f>
        <v>0</v>
      </c>
      <c r="AF68" s="49">
        <f>IF(ISNA(VLOOKUP(T68,'Données projet'!$A$62:$I$82,6,0)),0%,VLOOKUP(T68,'Données projet'!$A$62:$I$82,6,0)*VLOOKUP('Données projet'!$B$11,Paramètres!$A$1:$J$25,7,0))</f>
        <v>0</v>
      </c>
      <c r="AG68" s="49">
        <f>IF(ISNA(VLOOKUP(T68,'Données projet'!$A$62:$I$82,7,0)),0%,VLOOKUP(T68,'Données projet'!$A$62:$I$82,7,0))</f>
        <v>0</v>
      </c>
      <c r="AH68" s="53">
        <f>EXP(-LN(2)/35)*AH67+(1-EXP(-LN(2)/35))/(LN(2)/35)*AD68*AE68*VLOOKUP('Données projet'!$B$11,Paramètres!$A$1:$J$25,3,0)*0.475*44/12</f>
        <v>0</v>
      </c>
      <c r="AI68" s="53">
        <f>EXP(-LN(2)/5)*AI67+(1-EXP(-LN(2)/5))/(LN(2)/5)*Calculateur!AD68*Calculateur!AF68*VLOOKUP('Données projet'!$B$11,Paramètres!$A$1:$J$25,3,0)*0.475*44/12</f>
        <v>0</v>
      </c>
      <c r="AJ68" s="53">
        <f>EXP(-LN(2)/2)*AJ67+(1-EXP(-LN(2)/2))/(LN(2)/2)*AD68*AG68*VLOOKUP('Données projet'!$B$11,Paramètres!$A$1:$J$25,3,0)*0.475*44/12</f>
        <v>0</v>
      </c>
      <c r="AK68" s="53">
        <f t="shared" ref="AK68:AK131" si="23">SUM(AH68:AJ68)</f>
        <v>0</v>
      </c>
      <c r="AL68" s="203">
        <f>IF(AL67+1&lt;='Données projet'!$E$13,AL67+1,1)</f>
        <v>1</v>
      </c>
      <c r="AM68" s="182" t="e">
        <f>VLOOKUP(B68,'Données projet'!$A$88:$I$108,2,0)</f>
        <v>#N/A</v>
      </c>
      <c r="AN68" s="182" t="e">
        <f>VLOOKUP(B68,'Données projet'!$A$88:$I$108,9,0)</f>
        <v>#N/A</v>
      </c>
      <c r="AO68" s="182">
        <f t="array" ref="AO68">INDEX(AN:AN,MIN(IF(ISNUMBER(AN68:AN264),ROW(AN68:AN264),"")))</f>
        <v>0</v>
      </c>
      <c r="AP68" s="182">
        <f>IF(B68&lt;'Données projet'!$A$89,$AM$205^B68,IF(B68='Données projet'!$A$89,'Données projet'!$B$89,AP67+AO68-AV67))</f>
        <v>0</v>
      </c>
      <c r="AQ68" s="186" t="e">
        <f>AP68*VLOOKUP('Données projet'!$B$13,Paramètres!$A$1:$J$25,3,0)*VLOOKUP('Données projet'!$B$13,Paramètres!$A$1:$J$25,5,0)</f>
        <v>#N/A</v>
      </c>
      <c r="AR68" s="186" t="e">
        <f t="shared" si="15"/>
        <v>#N/A</v>
      </c>
      <c r="AS68" s="187" t="e">
        <f t="shared" ref="AS68:AS131" si="24">(AQ68+AR68)*0.475*44/12</f>
        <v>#N/A</v>
      </c>
      <c r="AT68" s="185" t="e">
        <f ca="1">AVERAGE(OFFSET($AS$3,'Données projet'!$C$7,0,30,1))</f>
        <v>#N/A</v>
      </c>
      <c r="AU68" s="193">
        <f>IF(ISNA(VLOOKUP(B68,'Données projet'!$A$88:$I$108,3,0)),0,VLOOKUP(B68,'Données projet'!$A$88:$I$108,3,0))</f>
        <v>0</v>
      </c>
      <c r="AV68" s="193">
        <f>IF(ISNA(VLOOKUP(B68,'Données projet'!$A$88:$I$108,4,0)),0,VLOOKUP(B68,'Données projet'!$A$88:$I$108,4,0))</f>
        <v>0</v>
      </c>
      <c r="AW68" s="194">
        <f>IF(ISNA(VLOOKUP(B68,'Données projet'!$A$88:$I$108,5,0)),0%,VLOOKUP(B68,'Données projet'!$A$88:$I$108,5,0)*VLOOKUP('Données projet'!$B$13,Paramètres!$A$1:$J$25,7,0))</f>
        <v>0</v>
      </c>
      <c r="AX68" s="194">
        <f>IF(ISNA(VLOOKUP(B68,'Données projet'!$A$88:$I$108,6,0)),0%,VLOOKUP(B68,'Données projet'!$A$88:$I$108,6,0)*VLOOKUP('Données projet'!$B$13,Paramètres!$A$1:$J$25,7,0))</f>
        <v>0</v>
      </c>
      <c r="AY68" s="194">
        <f>IF(ISNA(VLOOKUP(B68,'Données projet'!$A$88:$I$108,7,0)),0%,VLOOKUP(B68,'Données projet'!$A$88:$I$108,7,0))</f>
        <v>0</v>
      </c>
      <c r="AZ68" s="196">
        <f>EXP(-LN(2)/35)*AZ67+(1-EXP(-LN(2)/35))/(LN(2)/35)*AV68*AW68*VLOOKUP('Données projet'!$B$11,Paramètres!$A$1:$J$25,3,0)*0.475*44/12</f>
        <v>0</v>
      </c>
      <c r="BA68" s="196">
        <f>EXP(-LN(2)/5)*BA67+(1-EXP(-LN(2)/5))/(LN(2)/5)*Calculateur!AV68*Calculateur!AX68*VLOOKUP('Données projet'!$B$11,Paramètres!$A$1:$J$25,3,0)*0.475*44/12</f>
        <v>0</v>
      </c>
      <c r="BB68" s="196">
        <f>EXP(-LN(2)/2)*BB67+(1-EXP(-LN(2)/2))/(LN(2)/2)*AV68*AY68*VLOOKUP('Données projet'!$B$11,Paramètres!$A$1:$J$25,3,0)*0.475*44/12</f>
        <v>0</v>
      </c>
      <c r="BC68" s="197">
        <f t="shared" ref="BC68:BC131" si="25">SUM(AZ68:BB68)</f>
        <v>0</v>
      </c>
      <c r="BD68" s="50">
        <f>IF(BD67+1&lt;='Données projet'!$E$16,BD67+1,1)</f>
        <v>1</v>
      </c>
      <c r="BE68" s="45" t="e">
        <f>VLOOKUP(BD68,'Données projet'!$A$114:$I$134,2,0)</f>
        <v>#N/A</v>
      </c>
      <c r="BF68" s="45" t="e">
        <f>VLOOKUP(BD68,'Données projet'!$A$114:$I$134,9,0)</f>
        <v>#N/A</v>
      </c>
      <c r="BG68" s="45">
        <f t="array" ref="BG68">INDEX(BF:BF,MIN(IF(ISNUMBER(BF68:BF264),ROW(BF68:BF264),"")))</f>
        <v>0</v>
      </c>
      <c r="BH68" s="45">
        <f>IF(BD68&lt;'Données projet'!$A$115,$BE$205^BD68,IF(BD68='Données projet'!$A$115,'Données projet'!$B$115,BH67+BG68-BN67))</f>
        <v>0</v>
      </c>
      <c r="BI68" s="50" t="e">
        <f>BH68*VLOOKUP('Données projet'!$B$13,Paramètres!$A$1:$J$25,3,0)*VLOOKUP('Données projet'!$B$13,Paramètres!$A$1:$J$25,5,0)</f>
        <v>#N/A</v>
      </c>
      <c r="BJ68" s="46" t="e">
        <f t="shared" si="16"/>
        <v>#N/A</v>
      </c>
      <c r="BK68" s="52" t="e">
        <f t="shared" ref="BK68:BK131" si="26">(BI68+BJ68)*0.475*44/12</f>
        <v>#N/A</v>
      </c>
      <c r="BL68" s="149" t="e">
        <f ca="1">AVERAGE(OFFSET($BK$3,'Données projet'!$C$7,0,30,1))</f>
        <v>#N/A</v>
      </c>
      <c r="BM68" s="48">
        <f>IF(ISNA(VLOOKUP(BD68,'Données projet'!$A$114:$I$134,3,0)),0,VLOOKUP(BD68,'Données projet'!$A$114:$I$134,3,0))</f>
        <v>0</v>
      </c>
      <c r="BN68" s="48">
        <f>IF(ISNA(VLOOKUP(BD68,'Données projet'!$A$114:$I$134,4,0)),0,VLOOKUP(BD68,'Données projet'!$A$114:$I$134,4,0))</f>
        <v>0</v>
      </c>
      <c r="BO68" s="49">
        <f>IF(ISNA(VLOOKUP(BD68,'Données projet'!$A$114:$I$134,5,0)),0%,VLOOKUP(BD68,'Données projet'!$A$114:$I$134,5,0)*VLOOKUP('Données projet'!$B$13,Paramètres!$A$1:$J$25,7,0))</f>
        <v>0</v>
      </c>
      <c r="BP68" s="49">
        <f>IF(ISNA(VLOOKUP(BD68,'Données projet'!$A$114:$I$134,6,0)),0%,VLOOKUP(BD68,'Données projet'!$A$114:$I$134,6,0)*VLOOKUP('Données projet'!$B$13,Paramètres!$A$1:$J$25,7,0))</f>
        <v>0</v>
      </c>
      <c r="BQ68" s="49">
        <f>IF(ISNA(VLOOKUP(BD68,'Données projet'!$A$114:$I$134,7,0)),0%,VLOOKUP(BD68,'Données projet'!$A$114:$I$134,7,0))</f>
        <v>0</v>
      </c>
      <c r="BR68" s="53" t="e">
        <f>EXP(-LN(2)/35)*BR67+(1-EXP(-LN(2)/35))/(LN(2)/35)*BN68*BO68*VLOOKUP('Données projet'!$B$13,Paramètres!$A$1:$J$25,3,0)*0.475*44/12</f>
        <v>#N/A</v>
      </c>
      <c r="BS68" s="53" t="e">
        <f>EXP(-LN(2)/5)*BS67+(1-EXP(-LN(2)/5))/(LN(2)/5)*Calculateur!BN68*Calculateur!BP68*VLOOKUP('Données projet'!$B$13,Paramètres!$A$1:$J$25,3,0)*0.475*44/12</f>
        <v>#N/A</v>
      </c>
      <c r="BT68" s="53" t="e">
        <f>EXP(-LN(2)/2)*BT67+(1-EXP(-LN(2)/2))/(LN(2)/2)*BN68*BQ68*VLOOKUP('Données projet'!$B$13,Paramètres!$A$1:$J$25,3,0)*0.475*44/12</f>
        <v>#N/A</v>
      </c>
      <c r="BU68" s="54" t="e">
        <f t="shared" ref="BU68:BU131" si="27">SUM(BR68:BT68)</f>
        <v>#N/A</v>
      </c>
      <c r="BV68" s="203">
        <f>IF(BV67+1&lt;='Données projet'!$E$15,BV67+1,1)</f>
        <v>1</v>
      </c>
      <c r="BW68" s="182" t="e">
        <f>VLOOKUP(B68,'Données projet'!$A$140:$I$167,2,0)</f>
        <v>#N/A</v>
      </c>
      <c r="BX68" s="182" t="e">
        <f>VLOOKUP(B68,'Données projet'!$A$140:$I$167,9,0)</f>
        <v>#N/A</v>
      </c>
      <c r="BY68" s="182">
        <f t="array" ref="BY68">INDEX(BX:BX,MIN(IF(ISNUMBER(BX68:BX264),ROW(BX68:BX264),"")))</f>
        <v>0</v>
      </c>
      <c r="BZ68" s="182">
        <f>IF(B68&lt;'Données projet'!$A$141,$BW$205^B68,IF(B68='Données projet'!$A$141,'Données projet'!$B$141,BZ67+BY68-CF67))</f>
        <v>0</v>
      </c>
      <c r="CA68" s="183" t="e">
        <f>BZ68*VLOOKUP('Données projet'!$B$15,Paramètres!$A$1:$J$25,3,0)*VLOOKUP('Données projet'!$B$15,Paramètres!$A$1:$J$25,5,0)</f>
        <v>#N/A</v>
      </c>
      <c r="CB68" s="186" t="e">
        <f t="shared" si="17"/>
        <v>#N/A</v>
      </c>
      <c r="CC68" s="187" t="e">
        <f t="shared" ref="CC68:CC131" si="28">(CA68+CB68)*0.475*44/12</f>
        <v>#N/A</v>
      </c>
      <c r="CD68" s="185" t="e">
        <f ca="1">AVERAGE(OFFSET($CC$3,'Données projet'!$C$7,0,30,1))</f>
        <v>#N/A</v>
      </c>
      <c r="CE68" s="193">
        <f>IF(ISNA(VLOOKUP(B68,'Données projet'!$A$140:$I$167,3,0)),0,VLOOKUP(B68,'Données projet'!$A$140:$I$167,3,0))</f>
        <v>0</v>
      </c>
      <c r="CF68" s="193">
        <f>IF(ISNA(VLOOKUP(B68,'Données projet'!$A$140:$I$167,4,0)),0,VLOOKUP(B68,'Données projet'!$A$140:$I$167,4,0))</f>
        <v>0</v>
      </c>
      <c r="CG68" s="194">
        <f>IF(ISNA(VLOOKUP(B68,'Données projet'!$A$140:$I$167,5,0)),0%,VLOOKUP(B68,'Données projet'!$A$140:$I$167,5,0)*VLOOKUP('Données projet'!$B$15,Paramètres!$A$1:$J$25,7,0))</f>
        <v>0</v>
      </c>
      <c r="CH68" s="194">
        <f>IF(ISNA(VLOOKUP(B68,'Données projet'!$A$140:$I$167,6,0)),0%,VLOOKUP(B68,'Données projet'!$A$140:$I$167,6,0)*VLOOKUP('Données projet'!$B$15,Paramètres!$A$1:$J$25,7,0))</f>
        <v>0</v>
      </c>
      <c r="CI68" s="194">
        <f>IF(ISNA(VLOOKUP(B68,'Données projet'!$A$140:$I$167,7,0)),0%,VLOOKUP(B68,'Données projet'!$A$140:$I$167,7,0))</f>
        <v>0</v>
      </c>
      <c r="CJ68" s="196">
        <f>EXP(-LN(2)/35)*CJ67+(1-EXP(-LN(2)/35))/(LN(2)/35)*CF68*CG68*VLOOKUP('Données projet'!$B$11,Paramètres!$A$1:$J$25,3,0)*0.475*44/12</f>
        <v>0</v>
      </c>
      <c r="CK68" s="196">
        <f>EXP(-LN(2)/5)*CK67+(1-EXP(-LN(2)/5))/(LN(2)/5)*Calculateur!CF68*Calculateur!CH68*VLOOKUP('Données projet'!$B$11,Paramètres!$A$1:$J$25,3,0)*0.475*44/12</f>
        <v>0</v>
      </c>
      <c r="CL68" s="196">
        <f>EXP(-LN(2)/2)*CL67+(1-EXP(-LN(2)/2))/(LN(2)/2)*CF68*CI68*VLOOKUP('Données projet'!$B$11,Paramètres!$A$1:$J$25,3,0)*0.475*44/12</f>
        <v>0</v>
      </c>
      <c r="CM68" s="197">
        <f t="shared" ref="CM68:CM131" si="29">SUM(CJ68:CL68)</f>
        <v>0</v>
      </c>
      <c r="CN68" s="50">
        <f>IF(CN67+1&lt;='Données projet'!$E$16,CN67+1,1)</f>
        <v>1</v>
      </c>
      <c r="CO68" s="45" t="e">
        <f>VLOOKUP(CN68,'Données projet'!$A$173:$I$193,2,0)</f>
        <v>#N/A</v>
      </c>
      <c r="CP68" s="45" t="e">
        <f>VLOOKUP(CN68,'Données projet'!$A$173:$I$193,9,0)</f>
        <v>#N/A</v>
      </c>
      <c r="CQ68" s="45">
        <f t="array" ref="CQ68">INDEX(CP:CP,MIN(IF(ISNUMBER(CP68:CP264),ROW(CP68:CP264),"")))</f>
        <v>0</v>
      </c>
      <c r="CR68" s="45">
        <f>IF(CN68&lt;'Données projet'!$A$174,$CO$205^B68,IF(CN68='Données projet'!$A$174,'Données projet'!$B$174,CR67+CQ68-CX67))</f>
        <v>0</v>
      </c>
      <c r="CS68" s="50" t="e">
        <f>CR68*VLOOKUP('Données projet'!$B$15,Paramètres!$A$1:$J$25,3,0)*VLOOKUP('Données projet'!$B$15,Paramètres!$A$1:$J$25,5,0)</f>
        <v>#N/A</v>
      </c>
      <c r="CT68" s="46" t="e">
        <f t="shared" si="18"/>
        <v>#N/A</v>
      </c>
      <c r="CU68" s="52" t="e">
        <f t="shared" ref="CU68:CU131" si="30">(CS68+CT68)*0.475*44/12</f>
        <v>#N/A</v>
      </c>
      <c r="CV68" s="149" t="e">
        <f ca="1">AVERAGE(OFFSET($CU$3,'Données projet'!$C$7,0,30,1))</f>
        <v>#N/A</v>
      </c>
      <c r="CW68" s="48">
        <f>IF(ISNA(VLOOKUP(CN68,'Données projet'!$A$173:$I$193,3,0)),0,VLOOKUP(CN68,'Données projet'!$A$173:$I$193,3,0))</f>
        <v>0</v>
      </c>
      <c r="CX68" s="48">
        <f>IF(ISNA(VLOOKUP(CN68,'Données projet'!$A$173:$I$193,4,0)),0,VLOOKUP(CN68,'Données projet'!$A$173:$I$193,4,0))</f>
        <v>0</v>
      </c>
      <c r="CY68" s="49">
        <f>IF(ISNA(VLOOKUP(CN68,'Données projet'!$A$173:$I$193,5,0)),0%,VLOOKUP(CN68,'Données projet'!$A$173:$I$193,5,0)*VLOOKUP('Données projet'!$B$15,Paramètres!$A$1:$J$25,7,0))</f>
        <v>0</v>
      </c>
      <c r="CZ68" s="49">
        <f>IF(ISNA(VLOOKUP(CN68,'Données projet'!$A$173:$I$193,6,0)),0%,VLOOKUP(CN68,'Données projet'!$A$173:$I$193,6,0)*VLOOKUP('Données projet'!$B$15,Paramètres!$A$1:$J$25,7,0))</f>
        <v>0</v>
      </c>
      <c r="DA68" s="49">
        <f>IF(ISNA(VLOOKUP(CN68,'Données projet'!$A$173:$I$193,7,0)),0%,VLOOKUP(CN68,'Données projet'!$A$173:$I$193,7,0))</f>
        <v>0</v>
      </c>
      <c r="DB68" s="53" t="e">
        <f>EXP(-LN(2)/35)*DB67+(1-EXP(-LN(2)/35))/(LN(2)/35)*CX68*CY68*VLOOKUP('Données projet'!$B$15,Paramètres!$A$1:$J$25,3,0)*0.475*44/12</f>
        <v>#N/A</v>
      </c>
      <c r="DC68" s="53" t="e">
        <f>EXP(-LN(2)/5)*DC67+(1-EXP(-LN(2)/5))/(LN(2)/5)*Calculateur!CX68*Calculateur!CZ68*VLOOKUP('Données projet'!$B$15,Paramètres!$A$1:$J$25,3,0)*0.475*44/12</f>
        <v>#N/A</v>
      </c>
      <c r="DD68" s="53" t="e">
        <f>EXP(-LN(2)/2)*DD67+(1-EXP(-LN(2)/2))/(LN(2)/2)*CX68*DA68*VLOOKUP('Données projet'!$B$15,Paramètres!$A$1:$J$25,3,0)*0.475*44/12</f>
        <v>#N/A</v>
      </c>
      <c r="DE68" s="54" t="e">
        <f t="shared" ref="DE68:DE131" si="31">SUM(DB68:DD68)</f>
        <v>#N/A</v>
      </c>
    </row>
    <row r="69" spans="1:109" s="40" customFormat="1" x14ac:dyDescent="0.25">
      <c r="A69" s="208">
        <f t="shared" ref="A69:A132" si="32">A68+1</f>
        <v>66</v>
      </c>
      <c r="B69" s="200">
        <f>IF(B68+1&lt;='Données projet'!$E$11,B68+1,1)</f>
        <v>16</v>
      </c>
      <c r="C69" s="182" t="e">
        <f>VLOOKUP(B69,'Données projet'!$A$36:$I$56,2,0)</f>
        <v>#N/A</v>
      </c>
      <c r="D69" s="182" t="e">
        <f>VLOOKUP(B69,'Données projet'!$A$36:$I$56,9,0)</f>
        <v>#N/A</v>
      </c>
      <c r="E69" s="182">
        <f t="array" ref="E69">INDEX(D:D,MIN(IF(ISNUMBER(D69:D265),ROW(D69:D265),"")))</f>
        <v>27.73</v>
      </c>
      <c r="F69" s="186">
        <f>IF(B69&lt;'Données projet'!$A$37,$C$205^B69,IF(B69='Données projet'!$A$37,'Données projet'!$B$37,F68+E69-L68))</f>
        <v>250.93000000000004</v>
      </c>
      <c r="G69" s="186">
        <f>F69*VLOOKUP('Données projet'!$B$11,Paramètres!$A$1:$J$25,3,0)*VLOOKUP('Données projet'!$B$11,Paramètres!$A$1:$J$25,5,0)</f>
        <v>183.98187600000003</v>
      </c>
      <c r="H69" s="186">
        <f t="shared" ref="H69:H132" si="33">EXP(-1.0587+0.8836*LN(G69)+0.284)</f>
        <v>46.206948930878973</v>
      </c>
      <c r="I69" s="187">
        <f t="shared" si="20"/>
        <v>400.91220342128094</v>
      </c>
      <c r="J69" s="188">
        <f ca="1">AVERAGE(OFFSET($I$3,'Données projet'!$C$7,0,30,1))</f>
        <v>281.50422421872497</v>
      </c>
      <c r="K69" s="193">
        <f>IF(ISNA(VLOOKUP(B69,'Données projet'!$A$36:$I$56,3,0)),0,VLOOKUP(B69,'Données projet'!$A$36:$I$56,3,0))</f>
        <v>0</v>
      </c>
      <c r="L69" s="193">
        <f>IF(ISNA(VLOOKUP(B69,'Données projet'!$A$36:$I$56,4,0)),0,VLOOKUP(B69,'Données projet'!$A$36:$I$56,4,0))</f>
        <v>0</v>
      </c>
      <c r="M69" s="194">
        <f>IF(ISNA(VLOOKUP(B69,'Données projet'!$A$36:$I$56,5,0)),0%,VLOOKUP(B69,'Données projet'!$A$36:$I$56,5,0)*VLOOKUP('Données projet'!$B$11,Paramètres!$A$1:$J$25,7,0))</f>
        <v>0</v>
      </c>
      <c r="N69" s="194">
        <f>IF(ISNA(VLOOKUP(B69,'Données projet'!$A$36:$I$56,6,0)),0%,VLOOKUP(B69,'Données projet'!$A$36:$I$56,6,0)*VLOOKUP('Données projet'!$B$11,Paramètres!$A$1:$J$25,7,0))</f>
        <v>0</v>
      </c>
      <c r="O69" s="194">
        <f>IF(ISNA(VLOOKUP(B69,'Données projet'!$A$36:$I$56,7,0)),0%,VLOOKUP(B69,'Données projet'!$A$36:$I$56,7,0))</f>
        <v>0</v>
      </c>
      <c r="P69" s="196">
        <f>EXP(-LN(2)/35)*P68+(1-EXP(-LN(2)/35))/(LN(2)/35)*L69*M69*VLOOKUP('Données projet'!$B$11,Paramètres!$A$1:$J$25,3,0)*0.475*44/12</f>
        <v>0</v>
      </c>
      <c r="Q69" s="196">
        <f>EXP(-LN(2)/5)*Q68+(1-EXP(-LN(2)/5))/(LN(2)/5)*Calculateur!L69*Calculateur!N69*VLOOKUP('Données projet'!$B$11,Paramètres!$A$1:$J$25,3,0)*0.475*44/12</f>
        <v>0</v>
      </c>
      <c r="R69" s="196">
        <f>EXP(-LN(2)/2)*R68+(1-EXP(-LN(2)/2))/(LN(2)/2)*L69*O69*VLOOKUP('Données projet'!$B$11,Paramètres!$A$1:$J$25,3,0)*0.475*44/12</f>
        <v>0</v>
      </c>
      <c r="S69" s="197">
        <f t="shared" si="21"/>
        <v>0</v>
      </c>
      <c r="T69" s="50">
        <f>IF(T68+1&lt;='Données projet'!$E$12,T68+1,1)</f>
        <v>16</v>
      </c>
      <c r="U69" s="45" t="e">
        <f>VLOOKUP(T69,'Données projet'!$A$62:$I$82,2,0)</f>
        <v>#N/A</v>
      </c>
      <c r="V69" s="45" t="e">
        <f>VLOOKUP(T69,'Données projet'!$A$62:$I$82,9,0)</f>
        <v>#N/A</v>
      </c>
      <c r="W69" s="45">
        <f t="array" ref="W69">INDEX(V:V,MIN(IF(ISNUMBER(V69:V265),ROW(V69:V265),"")))</f>
        <v>14.256250000000001</v>
      </c>
      <c r="X69" s="46">
        <f>IF(T69&lt;'Données projet'!$A$63,$U$205^T69,IF(T69='Données projet'!$A$63,'Données projet'!$B$63,X68+W69-AD68))</f>
        <v>237.09749999999997</v>
      </c>
      <c r="Y69" s="46">
        <f>X69*VLOOKUP('Données projet'!$B$11,Paramètres!$A$1:$J$25,3,0)*VLOOKUP('Données projet'!$B$11,Paramètres!$A$1:$J$25,5,0)</f>
        <v>173.83988699999998</v>
      </c>
      <c r="Z69" s="46">
        <f t="shared" ref="Z69:Z132" si="34">EXP(-1.0587+0.8836*LN(Y69)+0.284)</f>
        <v>43.948909365807339</v>
      </c>
      <c r="AA69" s="52">
        <f t="shared" si="22"/>
        <v>379.31548700378107</v>
      </c>
      <c r="AB69" s="149">
        <f ca="1">AVERAGE(OFFSET($AA$3,'Données projet'!$C$7,0,30,1))</f>
        <v>367.84920904283939</v>
      </c>
      <c r="AC69" s="48">
        <f>IF(ISNA(VLOOKUP(T69,'Données projet'!$A$62:$I$82,3,0)),0,VLOOKUP(T69,'Données projet'!$A$62:$I$82,3,0))</f>
        <v>0</v>
      </c>
      <c r="AD69" s="48">
        <f>IF(ISNA(VLOOKUP(T69,'Données projet'!$A$62:$I$82,4,0)),0,VLOOKUP(T69,'Données projet'!$A$62:$I$82,4,0))</f>
        <v>0</v>
      </c>
      <c r="AE69" s="49">
        <f>IF(ISNA(VLOOKUP(T69,'Données projet'!$A$62:$I$82,5,0)),0%,VLOOKUP(T69,'Données projet'!$A$62:$I$82,5,0)*VLOOKUP('Données projet'!$B$11,Paramètres!$A$1:$J$25,7,0))</f>
        <v>0</v>
      </c>
      <c r="AF69" s="49">
        <f>IF(ISNA(VLOOKUP(T69,'Données projet'!$A$62:$I$82,6,0)),0%,VLOOKUP(T69,'Données projet'!$A$62:$I$82,6,0)*VLOOKUP('Données projet'!$B$11,Paramètres!$A$1:$J$25,7,0))</f>
        <v>0</v>
      </c>
      <c r="AG69" s="49">
        <f>IF(ISNA(VLOOKUP(T69,'Données projet'!$A$62:$I$82,7,0)),0%,VLOOKUP(T69,'Données projet'!$A$62:$I$82,7,0))</f>
        <v>0</v>
      </c>
      <c r="AH69" s="53">
        <f>EXP(-LN(2)/35)*AH68+(1-EXP(-LN(2)/35))/(LN(2)/35)*AD69*AE69*VLOOKUP('Données projet'!$B$11,Paramètres!$A$1:$J$25,3,0)*0.475*44/12</f>
        <v>0</v>
      </c>
      <c r="AI69" s="53">
        <f>EXP(-LN(2)/5)*AI68+(1-EXP(-LN(2)/5))/(LN(2)/5)*Calculateur!AD69*Calculateur!AF69*VLOOKUP('Données projet'!$B$11,Paramètres!$A$1:$J$25,3,0)*0.475*44/12</f>
        <v>0</v>
      </c>
      <c r="AJ69" s="53">
        <f>EXP(-LN(2)/2)*AJ68+(1-EXP(-LN(2)/2))/(LN(2)/2)*AD69*AG69*VLOOKUP('Données projet'!$B$11,Paramètres!$A$1:$J$25,3,0)*0.475*44/12</f>
        <v>0</v>
      </c>
      <c r="AK69" s="53">
        <f t="shared" si="23"/>
        <v>0</v>
      </c>
      <c r="AL69" s="203">
        <f>IF(AL68+1&lt;='Données projet'!$E$13,AL68+1,1)</f>
        <v>1</v>
      </c>
      <c r="AM69" s="182" t="e">
        <f>VLOOKUP(B69,'Données projet'!$A$88:$I$108,2,0)</f>
        <v>#N/A</v>
      </c>
      <c r="AN69" s="182" t="e">
        <f>VLOOKUP(B69,'Données projet'!$A$88:$I$108,9,0)</f>
        <v>#N/A</v>
      </c>
      <c r="AO69" s="182">
        <f t="array" ref="AO69">INDEX(AN:AN,MIN(IF(ISNUMBER(AN69:AN265),ROW(AN69:AN265),"")))</f>
        <v>0</v>
      </c>
      <c r="AP69" s="182">
        <f>IF(B69&lt;'Données projet'!$A$89,$AM$205^B69,IF(B69='Données projet'!$A$89,'Données projet'!$B$89,AP68+AO69-AV68))</f>
        <v>0</v>
      </c>
      <c r="AQ69" s="186" t="e">
        <f>AP69*VLOOKUP('Données projet'!$B$13,Paramètres!$A$1:$J$25,3,0)*VLOOKUP('Données projet'!$B$13,Paramètres!$A$1:$J$25,5,0)</f>
        <v>#N/A</v>
      </c>
      <c r="AR69" s="186" t="e">
        <f t="shared" ref="AR69:AR132" si="35">EXP(-1.0587+0.8836*LN(AQ69)+0.284)</f>
        <v>#N/A</v>
      </c>
      <c r="AS69" s="187" t="e">
        <f t="shared" si="24"/>
        <v>#N/A</v>
      </c>
      <c r="AT69" s="185" t="e">
        <f ca="1">AVERAGE(OFFSET($AS$3,'Données projet'!$C$7,0,30,1))</f>
        <v>#N/A</v>
      </c>
      <c r="AU69" s="193">
        <f>IF(ISNA(VLOOKUP(B69,'Données projet'!$A$88:$I$108,3,0)),0,VLOOKUP(B69,'Données projet'!$A$88:$I$108,3,0))</f>
        <v>0</v>
      </c>
      <c r="AV69" s="193">
        <f>IF(ISNA(VLOOKUP(B69,'Données projet'!$A$88:$I$108,4,0)),0,VLOOKUP(B69,'Données projet'!$A$88:$I$108,4,0))</f>
        <v>0</v>
      </c>
      <c r="AW69" s="194">
        <f>IF(ISNA(VLOOKUP(B69,'Données projet'!$A$88:$I$108,5,0)),0%,VLOOKUP(B69,'Données projet'!$A$88:$I$108,5,0)*VLOOKUP('Données projet'!$B$13,Paramètres!$A$1:$J$25,7,0))</f>
        <v>0</v>
      </c>
      <c r="AX69" s="194">
        <f>IF(ISNA(VLOOKUP(B69,'Données projet'!$A$88:$I$108,6,0)),0%,VLOOKUP(B69,'Données projet'!$A$88:$I$108,6,0)*VLOOKUP('Données projet'!$B$13,Paramètres!$A$1:$J$25,7,0))</f>
        <v>0</v>
      </c>
      <c r="AY69" s="194">
        <f>IF(ISNA(VLOOKUP(B69,'Données projet'!$A$88:$I$108,7,0)),0%,VLOOKUP(B69,'Données projet'!$A$88:$I$108,7,0))</f>
        <v>0</v>
      </c>
      <c r="AZ69" s="196">
        <f>EXP(-LN(2)/35)*AZ68+(1-EXP(-LN(2)/35))/(LN(2)/35)*AV69*AW69*VLOOKUP('Données projet'!$B$11,Paramètres!$A$1:$J$25,3,0)*0.475*44/12</f>
        <v>0</v>
      </c>
      <c r="BA69" s="196">
        <f>EXP(-LN(2)/5)*BA68+(1-EXP(-LN(2)/5))/(LN(2)/5)*Calculateur!AV69*Calculateur!AX69*VLOOKUP('Données projet'!$B$11,Paramètres!$A$1:$J$25,3,0)*0.475*44/12</f>
        <v>0</v>
      </c>
      <c r="BB69" s="196">
        <f>EXP(-LN(2)/2)*BB68+(1-EXP(-LN(2)/2))/(LN(2)/2)*AV69*AY69*VLOOKUP('Données projet'!$B$11,Paramètres!$A$1:$J$25,3,0)*0.475*44/12</f>
        <v>0</v>
      </c>
      <c r="BC69" s="197">
        <f t="shared" si="25"/>
        <v>0</v>
      </c>
      <c r="BD69" s="50">
        <f>IF(BD68+1&lt;='Données projet'!$E$16,BD68+1,1)</f>
        <v>1</v>
      </c>
      <c r="BE69" s="45" t="e">
        <f>VLOOKUP(BD69,'Données projet'!$A$114:$I$134,2,0)</f>
        <v>#N/A</v>
      </c>
      <c r="BF69" s="45" t="e">
        <f>VLOOKUP(BD69,'Données projet'!$A$114:$I$134,9,0)</f>
        <v>#N/A</v>
      </c>
      <c r="BG69" s="45">
        <f t="array" ref="BG69">INDEX(BF:BF,MIN(IF(ISNUMBER(BF69:BF265),ROW(BF69:BF265),"")))</f>
        <v>0</v>
      </c>
      <c r="BH69" s="45">
        <f>IF(BD69&lt;'Données projet'!$A$115,$BE$205^BD69,IF(BD69='Données projet'!$A$115,'Données projet'!$B$115,BH68+BG69-BN68))</f>
        <v>0</v>
      </c>
      <c r="BI69" s="50" t="e">
        <f>BH69*VLOOKUP('Données projet'!$B$13,Paramètres!$A$1:$J$25,3,0)*VLOOKUP('Données projet'!$B$13,Paramètres!$A$1:$J$25,5,0)</f>
        <v>#N/A</v>
      </c>
      <c r="BJ69" s="46" t="e">
        <f t="shared" ref="BJ69:BJ132" si="36">EXP(-1.0587+0.8836*LN(BI69)+0.284)</f>
        <v>#N/A</v>
      </c>
      <c r="BK69" s="52" t="e">
        <f t="shared" si="26"/>
        <v>#N/A</v>
      </c>
      <c r="BL69" s="149" t="e">
        <f ca="1">AVERAGE(OFFSET($BK$3,'Données projet'!$C$7,0,30,1))</f>
        <v>#N/A</v>
      </c>
      <c r="BM69" s="48">
        <f>IF(ISNA(VLOOKUP(BD69,'Données projet'!$A$114:$I$134,3,0)),0,VLOOKUP(BD69,'Données projet'!$A$114:$I$134,3,0))</f>
        <v>0</v>
      </c>
      <c r="BN69" s="48">
        <f>IF(ISNA(VLOOKUP(BD69,'Données projet'!$A$114:$I$134,4,0)),0,VLOOKUP(BD69,'Données projet'!$A$114:$I$134,4,0))</f>
        <v>0</v>
      </c>
      <c r="BO69" s="49">
        <f>IF(ISNA(VLOOKUP(BD69,'Données projet'!$A$114:$I$134,5,0)),0%,VLOOKUP(BD69,'Données projet'!$A$114:$I$134,5,0)*VLOOKUP('Données projet'!$B$13,Paramètres!$A$1:$J$25,7,0))</f>
        <v>0</v>
      </c>
      <c r="BP69" s="49">
        <f>IF(ISNA(VLOOKUP(BD69,'Données projet'!$A$114:$I$134,6,0)),0%,VLOOKUP(BD69,'Données projet'!$A$114:$I$134,6,0)*VLOOKUP('Données projet'!$B$13,Paramètres!$A$1:$J$25,7,0))</f>
        <v>0</v>
      </c>
      <c r="BQ69" s="49">
        <f>IF(ISNA(VLOOKUP(BD69,'Données projet'!$A$114:$I$134,7,0)),0%,VLOOKUP(BD69,'Données projet'!$A$114:$I$134,7,0))</f>
        <v>0</v>
      </c>
      <c r="BR69" s="53" t="e">
        <f>EXP(-LN(2)/35)*BR68+(1-EXP(-LN(2)/35))/(LN(2)/35)*BN69*BO69*VLOOKUP('Données projet'!$B$13,Paramètres!$A$1:$J$25,3,0)*0.475*44/12</f>
        <v>#N/A</v>
      </c>
      <c r="BS69" s="53" t="e">
        <f>EXP(-LN(2)/5)*BS68+(1-EXP(-LN(2)/5))/(LN(2)/5)*Calculateur!BN69*Calculateur!BP69*VLOOKUP('Données projet'!$B$13,Paramètres!$A$1:$J$25,3,0)*0.475*44/12</f>
        <v>#N/A</v>
      </c>
      <c r="BT69" s="53" t="e">
        <f>EXP(-LN(2)/2)*BT68+(1-EXP(-LN(2)/2))/(LN(2)/2)*BN69*BQ69*VLOOKUP('Données projet'!$B$13,Paramètres!$A$1:$J$25,3,0)*0.475*44/12</f>
        <v>#N/A</v>
      </c>
      <c r="BU69" s="54" t="e">
        <f t="shared" si="27"/>
        <v>#N/A</v>
      </c>
      <c r="BV69" s="203">
        <f>IF(BV68+1&lt;='Données projet'!$E$15,BV68+1,1)</f>
        <v>1</v>
      </c>
      <c r="BW69" s="182" t="e">
        <f>VLOOKUP(B69,'Données projet'!$A$140:$I$167,2,0)</f>
        <v>#N/A</v>
      </c>
      <c r="BX69" s="182" t="e">
        <f>VLOOKUP(B69,'Données projet'!$A$140:$I$167,9,0)</f>
        <v>#N/A</v>
      </c>
      <c r="BY69" s="182">
        <f t="array" ref="BY69">INDEX(BX:BX,MIN(IF(ISNUMBER(BX69:BX265),ROW(BX69:BX265),"")))</f>
        <v>0</v>
      </c>
      <c r="BZ69" s="182">
        <f>IF(B69&lt;'Données projet'!$A$141,$BW$205^B69,IF(B69='Données projet'!$A$141,'Données projet'!$B$141,BZ68+BY69-CF68))</f>
        <v>0</v>
      </c>
      <c r="CA69" s="183" t="e">
        <f>BZ69*VLOOKUP('Données projet'!$B$15,Paramètres!$A$1:$J$25,3,0)*VLOOKUP('Données projet'!$B$15,Paramètres!$A$1:$J$25,5,0)</f>
        <v>#N/A</v>
      </c>
      <c r="CB69" s="186" t="e">
        <f t="shared" ref="CB69:CB132" si="37">EXP(-1.0587+0.8836*LN(CA69)+0.284)</f>
        <v>#N/A</v>
      </c>
      <c r="CC69" s="187" t="e">
        <f t="shared" si="28"/>
        <v>#N/A</v>
      </c>
      <c r="CD69" s="185" t="e">
        <f ca="1">AVERAGE(OFFSET($CC$3,'Données projet'!$C$7,0,30,1))</f>
        <v>#N/A</v>
      </c>
      <c r="CE69" s="193">
        <f>IF(ISNA(VLOOKUP(B69,'Données projet'!$A$140:$I$167,3,0)),0,VLOOKUP(B69,'Données projet'!$A$140:$I$167,3,0))</f>
        <v>0</v>
      </c>
      <c r="CF69" s="193">
        <f>IF(ISNA(VLOOKUP(B69,'Données projet'!$A$140:$I$167,4,0)),0,VLOOKUP(B69,'Données projet'!$A$140:$I$167,4,0))</f>
        <v>0</v>
      </c>
      <c r="CG69" s="194">
        <f>IF(ISNA(VLOOKUP(B69,'Données projet'!$A$140:$I$167,5,0)),0%,VLOOKUP(B69,'Données projet'!$A$140:$I$167,5,0)*VLOOKUP('Données projet'!$B$15,Paramètres!$A$1:$J$25,7,0))</f>
        <v>0</v>
      </c>
      <c r="CH69" s="194">
        <f>IF(ISNA(VLOOKUP(B69,'Données projet'!$A$140:$I$167,6,0)),0%,VLOOKUP(B69,'Données projet'!$A$140:$I$167,6,0)*VLOOKUP('Données projet'!$B$15,Paramètres!$A$1:$J$25,7,0))</f>
        <v>0</v>
      </c>
      <c r="CI69" s="194">
        <f>IF(ISNA(VLOOKUP(B69,'Données projet'!$A$140:$I$167,7,0)),0%,VLOOKUP(B69,'Données projet'!$A$140:$I$167,7,0))</f>
        <v>0</v>
      </c>
      <c r="CJ69" s="196">
        <f>EXP(-LN(2)/35)*CJ68+(1-EXP(-LN(2)/35))/(LN(2)/35)*CF69*CG69*VLOOKUP('Données projet'!$B$11,Paramètres!$A$1:$J$25,3,0)*0.475*44/12</f>
        <v>0</v>
      </c>
      <c r="CK69" s="196">
        <f>EXP(-LN(2)/5)*CK68+(1-EXP(-LN(2)/5))/(LN(2)/5)*Calculateur!CF69*Calculateur!CH69*VLOOKUP('Données projet'!$B$11,Paramètres!$A$1:$J$25,3,0)*0.475*44/12</f>
        <v>0</v>
      </c>
      <c r="CL69" s="196">
        <f>EXP(-LN(2)/2)*CL68+(1-EXP(-LN(2)/2))/(LN(2)/2)*CF69*CI69*VLOOKUP('Données projet'!$B$11,Paramètres!$A$1:$J$25,3,0)*0.475*44/12</f>
        <v>0</v>
      </c>
      <c r="CM69" s="197">
        <f t="shared" si="29"/>
        <v>0</v>
      </c>
      <c r="CN69" s="50">
        <f>IF(CN68+1&lt;='Données projet'!$E$16,CN68+1,1)</f>
        <v>1</v>
      </c>
      <c r="CO69" s="45" t="e">
        <f>VLOOKUP(CN69,'Données projet'!$A$173:$I$193,2,0)</f>
        <v>#N/A</v>
      </c>
      <c r="CP69" s="45" t="e">
        <f>VLOOKUP(CN69,'Données projet'!$A$173:$I$193,9,0)</f>
        <v>#N/A</v>
      </c>
      <c r="CQ69" s="45">
        <f t="array" ref="CQ69">INDEX(CP:CP,MIN(IF(ISNUMBER(CP69:CP265),ROW(CP69:CP265),"")))</f>
        <v>0</v>
      </c>
      <c r="CR69" s="45">
        <f>IF(CN69&lt;'Données projet'!$A$174,$CO$205^B69,IF(CN69='Données projet'!$A$174,'Données projet'!$B$174,CR68+CQ69-CX68))</f>
        <v>0</v>
      </c>
      <c r="CS69" s="50" t="e">
        <f>CR69*VLOOKUP('Données projet'!$B$15,Paramètres!$A$1:$J$25,3,0)*VLOOKUP('Données projet'!$B$15,Paramètres!$A$1:$J$25,5,0)</f>
        <v>#N/A</v>
      </c>
      <c r="CT69" s="46" t="e">
        <f t="shared" ref="CT69:CT132" si="38">EXP(-1.0587+0.8836*LN(CS69)+0.284)</f>
        <v>#N/A</v>
      </c>
      <c r="CU69" s="52" t="e">
        <f t="shared" si="30"/>
        <v>#N/A</v>
      </c>
      <c r="CV69" s="149" t="e">
        <f ca="1">AVERAGE(OFFSET($CU$3,'Données projet'!$C$7,0,30,1))</f>
        <v>#N/A</v>
      </c>
      <c r="CW69" s="48">
        <f>IF(ISNA(VLOOKUP(CN69,'Données projet'!$A$173:$I$193,3,0)),0,VLOOKUP(CN69,'Données projet'!$A$173:$I$193,3,0))</f>
        <v>0</v>
      </c>
      <c r="CX69" s="48">
        <f>IF(ISNA(VLOOKUP(CN69,'Données projet'!$A$173:$I$193,4,0)),0,VLOOKUP(CN69,'Données projet'!$A$173:$I$193,4,0))</f>
        <v>0</v>
      </c>
      <c r="CY69" s="49">
        <f>IF(ISNA(VLOOKUP(CN69,'Données projet'!$A$173:$I$193,5,0)),0%,VLOOKUP(CN69,'Données projet'!$A$173:$I$193,5,0)*VLOOKUP('Données projet'!$B$15,Paramètres!$A$1:$J$25,7,0))</f>
        <v>0</v>
      </c>
      <c r="CZ69" s="49">
        <f>IF(ISNA(VLOOKUP(CN69,'Données projet'!$A$173:$I$193,6,0)),0%,VLOOKUP(CN69,'Données projet'!$A$173:$I$193,6,0)*VLOOKUP('Données projet'!$B$15,Paramètres!$A$1:$J$25,7,0))</f>
        <v>0</v>
      </c>
      <c r="DA69" s="49">
        <f>IF(ISNA(VLOOKUP(CN69,'Données projet'!$A$173:$I$193,7,0)),0%,VLOOKUP(CN69,'Données projet'!$A$173:$I$193,7,0))</f>
        <v>0</v>
      </c>
      <c r="DB69" s="53" t="e">
        <f>EXP(-LN(2)/35)*DB68+(1-EXP(-LN(2)/35))/(LN(2)/35)*CX69*CY69*VLOOKUP('Données projet'!$B$15,Paramètres!$A$1:$J$25,3,0)*0.475*44/12</f>
        <v>#N/A</v>
      </c>
      <c r="DC69" s="53" t="e">
        <f>EXP(-LN(2)/5)*DC68+(1-EXP(-LN(2)/5))/(LN(2)/5)*Calculateur!CX69*Calculateur!CZ69*VLOOKUP('Données projet'!$B$15,Paramètres!$A$1:$J$25,3,0)*0.475*44/12</f>
        <v>#N/A</v>
      </c>
      <c r="DD69" s="53" t="e">
        <f>EXP(-LN(2)/2)*DD68+(1-EXP(-LN(2)/2))/(LN(2)/2)*CX69*DA69*VLOOKUP('Données projet'!$B$15,Paramètres!$A$1:$J$25,3,0)*0.475*44/12</f>
        <v>#N/A</v>
      </c>
      <c r="DE69" s="54" t="e">
        <f t="shared" si="31"/>
        <v>#N/A</v>
      </c>
    </row>
    <row r="70" spans="1:109" s="40" customFormat="1" x14ac:dyDescent="0.25">
      <c r="A70" s="208">
        <f t="shared" si="32"/>
        <v>67</v>
      </c>
      <c r="B70" s="200">
        <f>IF(B69+1&lt;='Données projet'!$E$11,B69+1,1)</f>
        <v>17</v>
      </c>
      <c r="C70" s="182" t="e">
        <f>VLOOKUP(B70,'Données projet'!$A$36:$I$56,2,0)</f>
        <v>#N/A</v>
      </c>
      <c r="D70" s="182" t="e">
        <f>VLOOKUP(B70,'Données projet'!$A$36:$I$56,9,0)</f>
        <v>#N/A</v>
      </c>
      <c r="E70" s="182">
        <f t="array" ref="E70">INDEX(D:D,MIN(IF(ISNUMBER(D70:D266),ROW(D70:D266),"")))</f>
        <v>27.73</v>
      </c>
      <c r="F70" s="186">
        <f>IF(B70&lt;'Données projet'!$A$37,$C$205^B70,IF(B70='Données projet'!$A$37,'Données projet'!$B$37,F69+E70-L69))</f>
        <v>278.66000000000003</v>
      </c>
      <c r="G70" s="186">
        <f>F70*VLOOKUP('Données projet'!$B$11,Paramètres!$A$1:$J$25,3,0)*VLOOKUP('Données projet'!$B$11,Paramètres!$A$1:$J$25,5,0)</f>
        <v>204.313512</v>
      </c>
      <c r="H70" s="186">
        <f t="shared" si="33"/>
        <v>50.690966614795769</v>
      </c>
      <c r="I70" s="187">
        <f t="shared" si="20"/>
        <v>444.13280025410262</v>
      </c>
      <c r="J70" s="188">
        <f ca="1">AVERAGE(OFFSET($I$3,'Données projet'!$C$7,0,30,1))</f>
        <v>281.50422421872497</v>
      </c>
      <c r="K70" s="193">
        <f>IF(ISNA(VLOOKUP(B70,'Données projet'!$A$36:$I$56,3,0)),0,VLOOKUP(B70,'Données projet'!$A$36:$I$56,3,0))</f>
        <v>0</v>
      </c>
      <c r="L70" s="193">
        <f>IF(ISNA(VLOOKUP(B70,'Données projet'!$A$36:$I$56,4,0)),0,VLOOKUP(B70,'Données projet'!$A$36:$I$56,4,0))</f>
        <v>0</v>
      </c>
      <c r="M70" s="194">
        <f>IF(ISNA(VLOOKUP(B70,'Données projet'!$A$36:$I$56,5,0)),0%,VLOOKUP(B70,'Données projet'!$A$36:$I$56,5,0)*VLOOKUP('Données projet'!$B$11,Paramètres!$A$1:$J$25,7,0))</f>
        <v>0</v>
      </c>
      <c r="N70" s="194">
        <f>IF(ISNA(VLOOKUP(B70,'Données projet'!$A$36:$I$56,6,0)),0%,VLOOKUP(B70,'Données projet'!$A$36:$I$56,6,0)*VLOOKUP('Données projet'!$B$11,Paramètres!$A$1:$J$25,7,0))</f>
        <v>0</v>
      </c>
      <c r="O70" s="194">
        <f>IF(ISNA(VLOOKUP(B70,'Données projet'!$A$36:$I$56,7,0)),0%,VLOOKUP(B70,'Données projet'!$A$36:$I$56,7,0))</f>
        <v>0</v>
      </c>
      <c r="P70" s="196">
        <f>EXP(-LN(2)/35)*P69+(1-EXP(-LN(2)/35))/(LN(2)/35)*L70*M70*VLOOKUP('Données projet'!$B$11,Paramètres!$A$1:$J$25,3,0)*0.475*44/12</f>
        <v>0</v>
      </c>
      <c r="Q70" s="196">
        <f>EXP(-LN(2)/5)*Q69+(1-EXP(-LN(2)/5))/(LN(2)/5)*Calculateur!L70*Calculateur!N70*VLOOKUP('Données projet'!$B$11,Paramètres!$A$1:$J$25,3,0)*0.475*44/12</f>
        <v>0</v>
      </c>
      <c r="R70" s="196">
        <f>EXP(-LN(2)/2)*R69+(1-EXP(-LN(2)/2))/(LN(2)/2)*L70*O70*VLOOKUP('Données projet'!$B$11,Paramètres!$A$1:$J$25,3,0)*0.475*44/12</f>
        <v>0</v>
      </c>
      <c r="S70" s="197">
        <f t="shared" si="21"/>
        <v>0</v>
      </c>
      <c r="T70" s="50">
        <f>IF(T69+1&lt;='Données projet'!$E$12,T69+1,1)</f>
        <v>17</v>
      </c>
      <c r="U70" s="45" t="e">
        <f>VLOOKUP(T70,'Données projet'!$A$62:$I$82,2,0)</f>
        <v>#N/A</v>
      </c>
      <c r="V70" s="45" t="e">
        <f>VLOOKUP(T70,'Données projet'!$A$62:$I$82,9,0)</f>
        <v>#N/A</v>
      </c>
      <c r="W70" s="45">
        <f t="array" ref="W70">INDEX(V:V,MIN(IF(ISNUMBER(V70:V266),ROW(V70:V266),"")))</f>
        <v>14.256250000000001</v>
      </c>
      <c r="X70" s="46">
        <f>IF(T70&lt;'Données projet'!$A$63,$U$205^T70,IF(T70='Données projet'!$A$63,'Données projet'!$B$63,X69+W70-AD69))</f>
        <v>251.35374999999996</v>
      </c>
      <c r="Y70" s="46">
        <f>X70*VLOOKUP('Données projet'!$B$11,Paramètres!$A$1:$J$25,3,0)*VLOOKUP('Données projet'!$B$11,Paramètres!$A$1:$J$25,5,0)</f>
        <v>184.29256949999996</v>
      </c>
      <c r="Z70" s="46">
        <f t="shared" si="34"/>
        <v>46.275889912897043</v>
      </c>
      <c r="AA70" s="52">
        <f t="shared" si="22"/>
        <v>401.57340014412893</v>
      </c>
      <c r="AB70" s="149">
        <f ca="1">AVERAGE(OFFSET($AA$3,'Données projet'!$C$7,0,30,1))</f>
        <v>367.84920904283939</v>
      </c>
      <c r="AC70" s="48">
        <f>IF(ISNA(VLOOKUP(T70,'Données projet'!$A$62:$I$82,3,0)),0,VLOOKUP(T70,'Données projet'!$A$62:$I$82,3,0))</f>
        <v>0</v>
      </c>
      <c r="AD70" s="48">
        <f>IF(ISNA(VLOOKUP(T70,'Données projet'!$A$62:$I$82,4,0)),0,VLOOKUP(T70,'Données projet'!$A$62:$I$82,4,0))</f>
        <v>0</v>
      </c>
      <c r="AE70" s="49">
        <f>IF(ISNA(VLOOKUP(T70,'Données projet'!$A$62:$I$82,5,0)),0%,VLOOKUP(T70,'Données projet'!$A$62:$I$82,5,0)*VLOOKUP('Données projet'!$B$11,Paramètres!$A$1:$J$25,7,0))</f>
        <v>0</v>
      </c>
      <c r="AF70" s="49">
        <f>IF(ISNA(VLOOKUP(T70,'Données projet'!$A$62:$I$82,6,0)),0%,VLOOKUP(T70,'Données projet'!$A$62:$I$82,6,0)*VLOOKUP('Données projet'!$B$11,Paramètres!$A$1:$J$25,7,0))</f>
        <v>0</v>
      </c>
      <c r="AG70" s="49">
        <f>IF(ISNA(VLOOKUP(T70,'Données projet'!$A$62:$I$82,7,0)),0%,VLOOKUP(T70,'Données projet'!$A$62:$I$82,7,0))</f>
        <v>0</v>
      </c>
      <c r="AH70" s="53">
        <f>EXP(-LN(2)/35)*AH69+(1-EXP(-LN(2)/35))/(LN(2)/35)*AD70*AE70*VLOOKUP('Données projet'!$B$11,Paramètres!$A$1:$J$25,3,0)*0.475*44/12</f>
        <v>0</v>
      </c>
      <c r="AI70" s="53">
        <f>EXP(-LN(2)/5)*AI69+(1-EXP(-LN(2)/5))/(LN(2)/5)*Calculateur!AD70*Calculateur!AF70*VLOOKUP('Données projet'!$B$11,Paramètres!$A$1:$J$25,3,0)*0.475*44/12</f>
        <v>0</v>
      </c>
      <c r="AJ70" s="53">
        <f>EXP(-LN(2)/2)*AJ69+(1-EXP(-LN(2)/2))/(LN(2)/2)*AD70*AG70*VLOOKUP('Données projet'!$B$11,Paramètres!$A$1:$J$25,3,0)*0.475*44/12</f>
        <v>0</v>
      </c>
      <c r="AK70" s="53">
        <f t="shared" si="23"/>
        <v>0</v>
      </c>
      <c r="AL70" s="203">
        <f>IF(AL69+1&lt;='Données projet'!$E$13,AL69+1,1)</f>
        <v>1</v>
      </c>
      <c r="AM70" s="182" t="e">
        <f>VLOOKUP(B70,'Données projet'!$A$88:$I$108,2,0)</f>
        <v>#N/A</v>
      </c>
      <c r="AN70" s="182" t="e">
        <f>VLOOKUP(B70,'Données projet'!$A$88:$I$108,9,0)</f>
        <v>#N/A</v>
      </c>
      <c r="AO70" s="182">
        <f t="array" ref="AO70">INDEX(AN:AN,MIN(IF(ISNUMBER(AN70:AN266),ROW(AN70:AN266),"")))</f>
        <v>0</v>
      </c>
      <c r="AP70" s="182">
        <f>IF(B70&lt;'Données projet'!$A$89,$AM$205^B70,IF(B70='Données projet'!$A$89,'Données projet'!$B$89,AP69+AO70-AV69))</f>
        <v>0</v>
      </c>
      <c r="AQ70" s="186" t="e">
        <f>AP70*VLOOKUP('Données projet'!$B$13,Paramètres!$A$1:$J$25,3,0)*VLOOKUP('Données projet'!$B$13,Paramètres!$A$1:$J$25,5,0)</f>
        <v>#N/A</v>
      </c>
      <c r="AR70" s="186" t="e">
        <f t="shared" si="35"/>
        <v>#N/A</v>
      </c>
      <c r="AS70" s="187" t="e">
        <f t="shared" si="24"/>
        <v>#N/A</v>
      </c>
      <c r="AT70" s="185" t="e">
        <f ca="1">AVERAGE(OFFSET($AS$3,'Données projet'!$C$7,0,30,1))</f>
        <v>#N/A</v>
      </c>
      <c r="AU70" s="193">
        <f>IF(ISNA(VLOOKUP(B70,'Données projet'!$A$88:$I$108,3,0)),0,VLOOKUP(B70,'Données projet'!$A$88:$I$108,3,0))</f>
        <v>0</v>
      </c>
      <c r="AV70" s="193">
        <f>IF(ISNA(VLOOKUP(B70,'Données projet'!$A$88:$I$108,4,0)),0,VLOOKUP(B70,'Données projet'!$A$88:$I$108,4,0))</f>
        <v>0</v>
      </c>
      <c r="AW70" s="194">
        <f>IF(ISNA(VLOOKUP(B70,'Données projet'!$A$88:$I$108,5,0)),0%,VLOOKUP(B70,'Données projet'!$A$88:$I$108,5,0)*VLOOKUP('Données projet'!$B$13,Paramètres!$A$1:$J$25,7,0))</f>
        <v>0</v>
      </c>
      <c r="AX70" s="194">
        <f>IF(ISNA(VLOOKUP(B70,'Données projet'!$A$88:$I$108,6,0)),0%,VLOOKUP(B70,'Données projet'!$A$88:$I$108,6,0)*VLOOKUP('Données projet'!$B$13,Paramètres!$A$1:$J$25,7,0))</f>
        <v>0</v>
      </c>
      <c r="AY70" s="194">
        <f>IF(ISNA(VLOOKUP(B70,'Données projet'!$A$88:$I$108,7,0)),0%,VLOOKUP(B70,'Données projet'!$A$88:$I$108,7,0))</f>
        <v>0</v>
      </c>
      <c r="AZ70" s="196">
        <f>EXP(-LN(2)/35)*AZ69+(1-EXP(-LN(2)/35))/(LN(2)/35)*AV70*AW70*VLOOKUP('Données projet'!$B$11,Paramètres!$A$1:$J$25,3,0)*0.475*44/12</f>
        <v>0</v>
      </c>
      <c r="BA70" s="196">
        <f>EXP(-LN(2)/5)*BA69+(1-EXP(-LN(2)/5))/(LN(2)/5)*Calculateur!AV70*Calculateur!AX70*VLOOKUP('Données projet'!$B$11,Paramètres!$A$1:$J$25,3,0)*0.475*44/12</f>
        <v>0</v>
      </c>
      <c r="BB70" s="196">
        <f>EXP(-LN(2)/2)*BB69+(1-EXP(-LN(2)/2))/(LN(2)/2)*AV70*AY70*VLOOKUP('Données projet'!$B$11,Paramètres!$A$1:$J$25,3,0)*0.475*44/12</f>
        <v>0</v>
      </c>
      <c r="BC70" s="197">
        <f t="shared" si="25"/>
        <v>0</v>
      </c>
      <c r="BD70" s="50">
        <f>IF(BD69+1&lt;='Données projet'!$E$16,BD69+1,1)</f>
        <v>1</v>
      </c>
      <c r="BE70" s="45" t="e">
        <f>VLOOKUP(BD70,'Données projet'!$A$114:$I$134,2,0)</f>
        <v>#N/A</v>
      </c>
      <c r="BF70" s="45" t="e">
        <f>VLOOKUP(BD70,'Données projet'!$A$114:$I$134,9,0)</f>
        <v>#N/A</v>
      </c>
      <c r="BG70" s="45">
        <f t="array" ref="BG70">INDEX(BF:BF,MIN(IF(ISNUMBER(BF70:BF266),ROW(BF70:BF266),"")))</f>
        <v>0</v>
      </c>
      <c r="BH70" s="45">
        <f>IF(BD70&lt;'Données projet'!$A$115,$BE$205^BD70,IF(BD70='Données projet'!$A$115,'Données projet'!$B$115,BH69+BG70-BN69))</f>
        <v>0</v>
      </c>
      <c r="BI70" s="50" t="e">
        <f>BH70*VLOOKUP('Données projet'!$B$13,Paramètres!$A$1:$J$25,3,0)*VLOOKUP('Données projet'!$B$13,Paramètres!$A$1:$J$25,5,0)</f>
        <v>#N/A</v>
      </c>
      <c r="BJ70" s="46" t="e">
        <f t="shared" si="36"/>
        <v>#N/A</v>
      </c>
      <c r="BK70" s="52" t="e">
        <f t="shared" si="26"/>
        <v>#N/A</v>
      </c>
      <c r="BL70" s="149" t="e">
        <f ca="1">AVERAGE(OFFSET($BK$3,'Données projet'!$C$7,0,30,1))</f>
        <v>#N/A</v>
      </c>
      <c r="BM70" s="48">
        <f>IF(ISNA(VLOOKUP(BD70,'Données projet'!$A$114:$I$134,3,0)),0,VLOOKUP(BD70,'Données projet'!$A$114:$I$134,3,0))</f>
        <v>0</v>
      </c>
      <c r="BN70" s="48">
        <f>IF(ISNA(VLOOKUP(BD70,'Données projet'!$A$114:$I$134,4,0)),0,VLOOKUP(BD70,'Données projet'!$A$114:$I$134,4,0))</f>
        <v>0</v>
      </c>
      <c r="BO70" s="49">
        <f>IF(ISNA(VLOOKUP(BD70,'Données projet'!$A$114:$I$134,5,0)),0%,VLOOKUP(BD70,'Données projet'!$A$114:$I$134,5,0)*VLOOKUP('Données projet'!$B$13,Paramètres!$A$1:$J$25,7,0))</f>
        <v>0</v>
      </c>
      <c r="BP70" s="49">
        <f>IF(ISNA(VLOOKUP(BD70,'Données projet'!$A$114:$I$134,6,0)),0%,VLOOKUP(BD70,'Données projet'!$A$114:$I$134,6,0)*VLOOKUP('Données projet'!$B$13,Paramètres!$A$1:$J$25,7,0))</f>
        <v>0</v>
      </c>
      <c r="BQ70" s="49">
        <f>IF(ISNA(VLOOKUP(BD70,'Données projet'!$A$114:$I$134,7,0)),0%,VLOOKUP(BD70,'Données projet'!$A$114:$I$134,7,0))</f>
        <v>0</v>
      </c>
      <c r="BR70" s="53" t="e">
        <f>EXP(-LN(2)/35)*BR69+(1-EXP(-LN(2)/35))/(LN(2)/35)*BN70*BO70*VLOOKUP('Données projet'!$B$13,Paramètres!$A$1:$J$25,3,0)*0.475*44/12</f>
        <v>#N/A</v>
      </c>
      <c r="BS70" s="53" t="e">
        <f>EXP(-LN(2)/5)*BS69+(1-EXP(-LN(2)/5))/(LN(2)/5)*Calculateur!BN70*Calculateur!BP70*VLOOKUP('Données projet'!$B$13,Paramètres!$A$1:$J$25,3,0)*0.475*44/12</f>
        <v>#N/A</v>
      </c>
      <c r="BT70" s="53" t="e">
        <f>EXP(-LN(2)/2)*BT69+(1-EXP(-LN(2)/2))/(LN(2)/2)*BN70*BQ70*VLOOKUP('Données projet'!$B$13,Paramètres!$A$1:$J$25,3,0)*0.475*44/12</f>
        <v>#N/A</v>
      </c>
      <c r="BU70" s="54" t="e">
        <f t="shared" si="27"/>
        <v>#N/A</v>
      </c>
      <c r="BV70" s="203">
        <f>IF(BV69+1&lt;='Données projet'!$E$15,BV69+1,1)</f>
        <v>1</v>
      </c>
      <c r="BW70" s="182" t="e">
        <f>VLOOKUP(B70,'Données projet'!$A$140:$I$167,2,0)</f>
        <v>#N/A</v>
      </c>
      <c r="BX70" s="182" t="e">
        <f>VLOOKUP(B70,'Données projet'!$A$140:$I$167,9,0)</f>
        <v>#N/A</v>
      </c>
      <c r="BY70" s="182">
        <f t="array" ref="BY70">INDEX(BX:BX,MIN(IF(ISNUMBER(BX70:BX266),ROW(BX70:BX266),"")))</f>
        <v>0</v>
      </c>
      <c r="BZ70" s="182">
        <f>IF(B70&lt;'Données projet'!$A$141,$BW$205^B70,IF(B70='Données projet'!$A$141,'Données projet'!$B$141,BZ69+BY70-CF69))</f>
        <v>0</v>
      </c>
      <c r="CA70" s="183" t="e">
        <f>BZ70*VLOOKUP('Données projet'!$B$15,Paramètres!$A$1:$J$25,3,0)*VLOOKUP('Données projet'!$B$15,Paramètres!$A$1:$J$25,5,0)</f>
        <v>#N/A</v>
      </c>
      <c r="CB70" s="186" t="e">
        <f t="shared" si="37"/>
        <v>#N/A</v>
      </c>
      <c r="CC70" s="187" t="e">
        <f t="shared" si="28"/>
        <v>#N/A</v>
      </c>
      <c r="CD70" s="185" t="e">
        <f ca="1">AVERAGE(OFFSET($CC$3,'Données projet'!$C$7,0,30,1))</f>
        <v>#N/A</v>
      </c>
      <c r="CE70" s="193">
        <f>IF(ISNA(VLOOKUP(B70,'Données projet'!$A$140:$I$167,3,0)),0,VLOOKUP(B70,'Données projet'!$A$140:$I$167,3,0))</f>
        <v>0</v>
      </c>
      <c r="CF70" s="193">
        <f>IF(ISNA(VLOOKUP(B70,'Données projet'!$A$140:$I$167,4,0)),0,VLOOKUP(B70,'Données projet'!$A$140:$I$167,4,0))</f>
        <v>0</v>
      </c>
      <c r="CG70" s="194">
        <f>IF(ISNA(VLOOKUP(B70,'Données projet'!$A$140:$I$167,5,0)),0%,VLOOKUP(B70,'Données projet'!$A$140:$I$167,5,0)*VLOOKUP('Données projet'!$B$15,Paramètres!$A$1:$J$25,7,0))</f>
        <v>0</v>
      </c>
      <c r="CH70" s="194">
        <f>IF(ISNA(VLOOKUP(B70,'Données projet'!$A$140:$I$167,6,0)),0%,VLOOKUP(B70,'Données projet'!$A$140:$I$167,6,0)*VLOOKUP('Données projet'!$B$15,Paramètres!$A$1:$J$25,7,0))</f>
        <v>0</v>
      </c>
      <c r="CI70" s="194">
        <f>IF(ISNA(VLOOKUP(B70,'Données projet'!$A$140:$I$167,7,0)),0%,VLOOKUP(B70,'Données projet'!$A$140:$I$167,7,0))</f>
        <v>0</v>
      </c>
      <c r="CJ70" s="196">
        <f>EXP(-LN(2)/35)*CJ69+(1-EXP(-LN(2)/35))/(LN(2)/35)*CF70*CG70*VLOOKUP('Données projet'!$B$11,Paramètres!$A$1:$J$25,3,0)*0.475*44/12</f>
        <v>0</v>
      </c>
      <c r="CK70" s="196">
        <f>EXP(-LN(2)/5)*CK69+(1-EXP(-LN(2)/5))/(LN(2)/5)*Calculateur!CF70*Calculateur!CH70*VLOOKUP('Données projet'!$B$11,Paramètres!$A$1:$J$25,3,0)*0.475*44/12</f>
        <v>0</v>
      </c>
      <c r="CL70" s="196">
        <f>EXP(-LN(2)/2)*CL69+(1-EXP(-LN(2)/2))/(LN(2)/2)*CF70*CI70*VLOOKUP('Données projet'!$B$11,Paramètres!$A$1:$J$25,3,0)*0.475*44/12</f>
        <v>0</v>
      </c>
      <c r="CM70" s="197">
        <f t="shared" si="29"/>
        <v>0</v>
      </c>
      <c r="CN70" s="50">
        <f>IF(CN69+1&lt;='Données projet'!$E$16,CN69+1,1)</f>
        <v>1</v>
      </c>
      <c r="CO70" s="45" t="e">
        <f>VLOOKUP(CN70,'Données projet'!$A$173:$I$193,2,0)</f>
        <v>#N/A</v>
      </c>
      <c r="CP70" s="45" t="e">
        <f>VLOOKUP(CN70,'Données projet'!$A$173:$I$193,9,0)</f>
        <v>#N/A</v>
      </c>
      <c r="CQ70" s="45">
        <f t="array" ref="CQ70">INDEX(CP:CP,MIN(IF(ISNUMBER(CP70:CP266),ROW(CP70:CP266),"")))</f>
        <v>0</v>
      </c>
      <c r="CR70" s="45">
        <f>IF(CN70&lt;'Données projet'!$A$174,$CO$205^B70,IF(CN70='Données projet'!$A$174,'Données projet'!$B$174,CR69+CQ70-CX69))</f>
        <v>0</v>
      </c>
      <c r="CS70" s="50" t="e">
        <f>CR70*VLOOKUP('Données projet'!$B$15,Paramètres!$A$1:$J$25,3,0)*VLOOKUP('Données projet'!$B$15,Paramètres!$A$1:$J$25,5,0)</f>
        <v>#N/A</v>
      </c>
      <c r="CT70" s="46" t="e">
        <f t="shared" si="38"/>
        <v>#N/A</v>
      </c>
      <c r="CU70" s="52" t="e">
        <f t="shared" si="30"/>
        <v>#N/A</v>
      </c>
      <c r="CV70" s="149" t="e">
        <f ca="1">AVERAGE(OFFSET($CU$3,'Données projet'!$C$7,0,30,1))</f>
        <v>#N/A</v>
      </c>
      <c r="CW70" s="48">
        <f>IF(ISNA(VLOOKUP(CN70,'Données projet'!$A$173:$I$193,3,0)),0,VLOOKUP(CN70,'Données projet'!$A$173:$I$193,3,0))</f>
        <v>0</v>
      </c>
      <c r="CX70" s="48">
        <f>IF(ISNA(VLOOKUP(CN70,'Données projet'!$A$173:$I$193,4,0)),0,VLOOKUP(CN70,'Données projet'!$A$173:$I$193,4,0))</f>
        <v>0</v>
      </c>
      <c r="CY70" s="49">
        <f>IF(ISNA(VLOOKUP(CN70,'Données projet'!$A$173:$I$193,5,0)),0%,VLOOKUP(CN70,'Données projet'!$A$173:$I$193,5,0)*VLOOKUP('Données projet'!$B$15,Paramètres!$A$1:$J$25,7,0))</f>
        <v>0</v>
      </c>
      <c r="CZ70" s="49">
        <f>IF(ISNA(VLOOKUP(CN70,'Données projet'!$A$173:$I$193,6,0)),0%,VLOOKUP(CN70,'Données projet'!$A$173:$I$193,6,0)*VLOOKUP('Données projet'!$B$15,Paramètres!$A$1:$J$25,7,0))</f>
        <v>0</v>
      </c>
      <c r="DA70" s="49">
        <f>IF(ISNA(VLOOKUP(CN70,'Données projet'!$A$173:$I$193,7,0)),0%,VLOOKUP(CN70,'Données projet'!$A$173:$I$193,7,0))</f>
        <v>0</v>
      </c>
      <c r="DB70" s="53" t="e">
        <f>EXP(-LN(2)/35)*DB69+(1-EXP(-LN(2)/35))/(LN(2)/35)*CX70*CY70*VLOOKUP('Données projet'!$B$15,Paramètres!$A$1:$J$25,3,0)*0.475*44/12</f>
        <v>#N/A</v>
      </c>
      <c r="DC70" s="53" t="e">
        <f>EXP(-LN(2)/5)*DC69+(1-EXP(-LN(2)/5))/(LN(2)/5)*Calculateur!CX70*Calculateur!CZ70*VLOOKUP('Données projet'!$B$15,Paramètres!$A$1:$J$25,3,0)*0.475*44/12</f>
        <v>#N/A</v>
      </c>
      <c r="DD70" s="53" t="e">
        <f>EXP(-LN(2)/2)*DD69+(1-EXP(-LN(2)/2))/(LN(2)/2)*CX70*DA70*VLOOKUP('Données projet'!$B$15,Paramètres!$A$1:$J$25,3,0)*0.475*44/12</f>
        <v>#N/A</v>
      </c>
      <c r="DE70" s="54" t="e">
        <f t="shared" si="31"/>
        <v>#N/A</v>
      </c>
    </row>
    <row r="71" spans="1:109" s="40" customFormat="1" x14ac:dyDescent="0.25">
      <c r="A71" s="208">
        <f t="shared" si="32"/>
        <v>68</v>
      </c>
      <c r="B71" s="200">
        <f>IF(B70+1&lt;='Données projet'!$E$11,B70+1,1)</f>
        <v>18</v>
      </c>
      <c r="C71" s="182">
        <f>VLOOKUP(B71,'Données projet'!$A$36:$I$56,2,0)</f>
        <v>306.39</v>
      </c>
      <c r="D71" s="182">
        <f>VLOOKUP(B71,'Données projet'!$A$36:$I$56,9,0)</f>
        <v>27.73</v>
      </c>
      <c r="E71" s="182">
        <f t="array" ref="E71">INDEX(D:D,MIN(IF(ISNUMBER(D71:D267),ROW(D71:D267),"")))</f>
        <v>27.73</v>
      </c>
      <c r="F71" s="186">
        <f>IF(B71&lt;'Données projet'!$A$37,$C$205^B71,IF(B71='Données projet'!$A$37,'Données projet'!$B$37,F70+E71-L70))</f>
        <v>306.39000000000004</v>
      </c>
      <c r="G71" s="186">
        <f>F71*VLOOKUP('Données projet'!$B$11,Paramètres!$A$1:$J$25,3,0)*VLOOKUP('Données projet'!$B$11,Paramètres!$A$1:$J$25,5,0)</f>
        <v>224.64514800000003</v>
      </c>
      <c r="H71" s="186">
        <f t="shared" si="33"/>
        <v>55.123254678600851</v>
      </c>
      <c r="I71" s="187">
        <f t="shared" si="20"/>
        <v>487.26330133189646</v>
      </c>
      <c r="J71" s="188">
        <f ca="1">AVERAGE(OFFSET($I$3,'Données projet'!$C$7,0,30,1))</f>
        <v>281.50422421872497</v>
      </c>
      <c r="K71" s="193">
        <f>IF(ISNA(VLOOKUP(B71,'Données projet'!$A$36:$I$56,3,0)),0,VLOOKUP(B71,'Données projet'!$A$36:$I$56,3,0))</f>
        <v>0</v>
      </c>
      <c r="L71" s="193">
        <f>IF(ISNA(VLOOKUP(B71,'Données projet'!$A$36:$I$56,4,0)),0,VLOOKUP(B71,'Données projet'!$A$36:$I$56,4,0))</f>
        <v>0</v>
      </c>
      <c r="M71" s="194">
        <f>IF(ISNA(VLOOKUP(B71,'Données projet'!$A$36:$I$56,5,0)),0%,VLOOKUP(B71,'Données projet'!$A$36:$I$56,5,0)*VLOOKUP('Données projet'!$B$11,Paramètres!$A$1:$J$25,7,0))</f>
        <v>0</v>
      </c>
      <c r="N71" s="194">
        <f>IF(ISNA(VLOOKUP(B71,'Données projet'!$A$36:$I$56,6,0)),0%,VLOOKUP(B71,'Données projet'!$A$36:$I$56,6,0)*VLOOKUP('Données projet'!$B$11,Paramètres!$A$1:$J$25,7,0))</f>
        <v>0</v>
      </c>
      <c r="O71" s="194">
        <f>IF(ISNA(VLOOKUP(B71,'Données projet'!$A$36:$I$56,7,0)),0%,VLOOKUP(B71,'Données projet'!$A$36:$I$56,7,0))</f>
        <v>0</v>
      </c>
      <c r="P71" s="196">
        <f>EXP(-LN(2)/35)*P70+(1-EXP(-LN(2)/35))/(LN(2)/35)*L71*M71*VLOOKUP('Données projet'!$B$11,Paramètres!$A$1:$J$25,3,0)*0.475*44/12</f>
        <v>0</v>
      </c>
      <c r="Q71" s="196">
        <f>EXP(-LN(2)/5)*Q70+(1-EXP(-LN(2)/5))/(LN(2)/5)*Calculateur!L71*Calculateur!N71*VLOOKUP('Données projet'!$B$11,Paramètres!$A$1:$J$25,3,0)*0.475*44/12</f>
        <v>0</v>
      </c>
      <c r="R71" s="196">
        <f>EXP(-LN(2)/2)*R70+(1-EXP(-LN(2)/2))/(LN(2)/2)*L71*O71*VLOOKUP('Données projet'!$B$11,Paramètres!$A$1:$J$25,3,0)*0.475*44/12</f>
        <v>0</v>
      </c>
      <c r="S71" s="197">
        <f t="shared" si="21"/>
        <v>0</v>
      </c>
      <c r="T71" s="50">
        <f>IF(T70+1&lt;='Données projet'!$E$12,T70+1,1)</f>
        <v>18</v>
      </c>
      <c r="U71" s="45">
        <f>VLOOKUP(T71,'Données projet'!$A$62:$I$82,2,0)</f>
        <v>265.61</v>
      </c>
      <c r="V71" s="45">
        <f>VLOOKUP(T71,'Données projet'!$A$62:$I$82,9,0)</f>
        <v>14.256250000000001</v>
      </c>
      <c r="W71" s="45">
        <f t="array" ref="W71">INDEX(V:V,MIN(IF(ISNUMBER(V71:V267),ROW(V71:V267),"")))</f>
        <v>14.256250000000001</v>
      </c>
      <c r="X71" s="46">
        <f>IF(T71&lt;'Données projet'!$A$63,$U$205^T71,IF(T71='Données projet'!$A$63,'Données projet'!$B$63,X70+W71-AD70))</f>
        <v>265.60999999999996</v>
      </c>
      <c r="Y71" s="46">
        <f>X71*VLOOKUP('Données projet'!$B$11,Paramètres!$A$1:$J$25,3,0)*VLOOKUP('Données projet'!$B$11,Paramètres!$A$1:$J$25,5,0)</f>
        <v>194.74525199999997</v>
      </c>
      <c r="Z71" s="46">
        <f t="shared" si="34"/>
        <v>48.587549756521256</v>
      </c>
      <c r="AA71" s="52">
        <f t="shared" si="22"/>
        <v>423.80462972594114</v>
      </c>
      <c r="AB71" s="149">
        <f ca="1">AVERAGE(OFFSET($AA$3,'Données projet'!$C$7,0,30,1))</f>
        <v>367.84920904283939</v>
      </c>
      <c r="AC71" s="48">
        <f>IF(ISNA(VLOOKUP(T71,'Données projet'!$A$62:$I$82,3,0)),0,VLOOKUP(T71,'Données projet'!$A$62:$I$82,3,0))</f>
        <v>0</v>
      </c>
      <c r="AD71" s="48">
        <f>IF(ISNA(VLOOKUP(T71,'Données projet'!$A$62:$I$82,4,0)),0,VLOOKUP(T71,'Données projet'!$A$62:$I$82,4,0))</f>
        <v>0</v>
      </c>
      <c r="AE71" s="49">
        <f>IF(ISNA(VLOOKUP(T71,'Données projet'!$A$62:$I$82,5,0)),0%,VLOOKUP(T71,'Données projet'!$A$62:$I$82,5,0)*VLOOKUP('Données projet'!$B$11,Paramètres!$A$1:$J$25,7,0))</f>
        <v>0</v>
      </c>
      <c r="AF71" s="49">
        <f>IF(ISNA(VLOOKUP(T71,'Données projet'!$A$62:$I$82,6,0)),0%,VLOOKUP(T71,'Données projet'!$A$62:$I$82,6,0)*VLOOKUP('Données projet'!$B$11,Paramètres!$A$1:$J$25,7,0))</f>
        <v>0</v>
      </c>
      <c r="AG71" s="49">
        <f>IF(ISNA(VLOOKUP(T71,'Données projet'!$A$62:$I$82,7,0)),0%,VLOOKUP(T71,'Données projet'!$A$62:$I$82,7,0))</f>
        <v>0</v>
      </c>
      <c r="AH71" s="53">
        <f>EXP(-LN(2)/35)*AH70+(1-EXP(-LN(2)/35))/(LN(2)/35)*AD71*AE71*VLOOKUP('Données projet'!$B$11,Paramètres!$A$1:$J$25,3,0)*0.475*44/12</f>
        <v>0</v>
      </c>
      <c r="AI71" s="53">
        <f>EXP(-LN(2)/5)*AI70+(1-EXP(-LN(2)/5))/(LN(2)/5)*Calculateur!AD71*Calculateur!AF71*VLOOKUP('Données projet'!$B$11,Paramètres!$A$1:$J$25,3,0)*0.475*44/12</f>
        <v>0</v>
      </c>
      <c r="AJ71" s="53">
        <f>EXP(-LN(2)/2)*AJ70+(1-EXP(-LN(2)/2))/(LN(2)/2)*AD71*AG71*VLOOKUP('Données projet'!$B$11,Paramètres!$A$1:$J$25,3,0)*0.475*44/12</f>
        <v>0</v>
      </c>
      <c r="AK71" s="53">
        <f t="shared" si="23"/>
        <v>0</v>
      </c>
      <c r="AL71" s="203">
        <f>IF(AL70+1&lt;='Données projet'!$E$13,AL70+1,1)</f>
        <v>1</v>
      </c>
      <c r="AM71" s="182" t="e">
        <f>VLOOKUP(B71,'Données projet'!$A$88:$I$108,2,0)</f>
        <v>#N/A</v>
      </c>
      <c r="AN71" s="182" t="e">
        <f>VLOOKUP(B71,'Données projet'!$A$88:$I$108,9,0)</f>
        <v>#N/A</v>
      </c>
      <c r="AO71" s="182">
        <f t="array" ref="AO71">INDEX(AN:AN,MIN(IF(ISNUMBER(AN71:AN267),ROW(AN71:AN267),"")))</f>
        <v>0</v>
      </c>
      <c r="AP71" s="182">
        <f>IF(B71&lt;'Données projet'!$A$89,$AM$205^B71,IF(B71='Données projet'!$A$89,'Données projet'!$B$89,AP70+AO71-AV70))</f>
        <v>0</v>
      </c>
      <c r="AQ71" s="186" t="e">
        <f>AP71*VLOOKUP('Données projet'!$B$13,Paramètres!$A$1:$J$25,3,0)*VLOOKUP('Données projet'!$B$13,Paramètres!$A$1:$J$25,5,0)</f>
        <v>#N/A</v>
      </c>
      <c r="AR71" s="186" t="e">
        <f t="shared" si="35"/>
        <v>#N/A</v>
      </c>
      <c r="AS71" s="187" t="e">
        <f t="shared" si="24"/>
        <v>#N/A</v>
      </c>
      <c r="AT71" s="185" t="e">
        <f ca="1">AVERAGE(OFFSET($AS$3,'Données projet'!$C$7,0,30,1))</f>
        <v>#N/A</v>
      </c>
      <c r="AU71" s="193">
        <f>IF(ISNA(VLOOKUP(B71,'Données projet'!$A$88:$I$108,3,0)),0,VLOOKUP(B71,'Données projet'!$A$88:$I$108,3,0))</f>
        <v>0</v>
      </c>
      <c r="AV71" s="193">
        <f>IF(ISNA(VLOOKUP(B71,'Données projet'!$A$88:$I$108,4,0)),0,VLOOKUP(B71,'Données projet'!$A$88:$I$108,4,0))</f>
        <v>0</v>
      </c>
      <c r="AW71" s="194">
        <f>IF(ISNA(VLOOKUP(B71,'Données projet'!$A$88:$I$108,5,0)),0%,VLOOKUP(B71,'Données projet'!$A$88:$I$108,5,0)*VLOOKUP('Données projet'!$B$13,Paramètres!$A$1:$J$25,7,0))</f>
        <v>0</v>
      </c>
      <c r="AX71" s="194">
        <f>IF(ISNA(VLOOKUP(B71,'Données projet'!$A$88:$I$108,6,0)),0%,VLOOKUP(B71,'Données projet'!$A$88:$I$108,6,0)*VLOOKUP('Données projet'!$B$13,Paramètres!$A$1:$J$25,7,0))</f>
        <v>0</v>
      </c>
      <c r="AY71" s="194">
        <f>IF(ISNA(VLOOKUP(B71,'Données projet'!$A$88:$I$108,7,0)),0%,VLOOKUP(B71,'Données projet'!$A$88:$I$108,7,0))</f>
        <v>0</v>
      </c>
      <c r="AZ71" s="196">
        <f>EXP(-LN(2)/35)*AZ70+(1-EXP(-LN(2)/35))/(LN(2)/35)*AV71*AW71*VLOOKUP('Données projet'!$B$11,Paramètres!$A$1:$J$25,3,0)*0.475*44/12</f>
        <v>0</v>
      </c>
      <c r="BA71" s="196">
        <f>EXP(-LN(2)/5)*BA70+(1-EXP(-LN(2)/5))/(LN(2)/5)*Calculateur!AV71*Calculateur!AX71*VLOOKUP('Données projet'!$B$11,Paramètres!$A$1:$J$25,3,0)*0.475*44/12</f>
        <v>0</v>
      </c>
      <c r="BB71" s="196">
        <f>EXP(-LN(2)/2)*BB70+(1-EXP(-LN(2)/2))/(LN(2)/2)*AV71*AY71*VLOOKUP('Données projet'!$B$11,Paramètres!$A$1:$J$25,3,0)*0.475*44/12</f>
        <v>0</v>
      </c>
      <c r="BC71" s="197">
        <f t="shared" si="25"/>
        <v>0</v>
      </c>
      <c r="BD71" s="50">
        <f>IF(BD70+1&lt;='Données projet'!$E$16,BD70+1,1)</f>
        <v>1</v>
      </c>
      <c r="BE71" s="45" t="e">
        <f>VLOOKUP(BD71,'Données projet'!$A$114:$I$134,2,0)</f>
        <v>#N/A</v>
      </c>
      <c r="BF71" s="45" t="e">
        <f>VLOOKUP(BD71,'Données projet'!$A$114:$I$134,9,0)</f>
        <v>#N/A</v>
      </c>
      <c r="BG71" s="45">
        <f t="array" ref="BG71">INDEX(BF:BF,MIN(IF(ISNUMBER(BF71:BF267),ROW(BF71:BF267),"")))</f>
        <v>0</v>
      </c>
      <c r="BH71" s="45">
        <f>IF(BD71&lt;'Données projet'!$A$115,$BE$205^BD71,IF(BD71='Données projet'!$A$115,'Données projet'!$B$115,BH70+BG71-BN70))</f>
        <v>0</v>
      </c>
      <c r="BI71" s="50" t="e">
        <f>BH71*VLOOKUP('Données projet'!$B$13,Paramètres!$A$1:$J$25,3,0)*VLOOKUP('Données projet'!$B$13,Paramètres!$A$1:$J$25,5,0)</f>
        <v>#N/A</v>
      </c>
      <c r="BJ71" s="46" t="e">
        <f t="shared" si="36"/>
        <v>#N/A</v>
      </c>
      <c r="BK71" s="52" t="e">
        <f t="shared" si="26"/>
        <v>#N/A</v>
      </c>
      <c r="BL71" s="149" t="e">
        <f ca="1">AVERAGE(OFFSET($BK$3,'Données projet'!$C$7,0,30,1))</f>
        <v>#N/A</v>
      </c>
      <c r="BM71" s="48">
        <f>IF(ISNA(VLOOKUP(BD71,'Données projet'!$A$114:$I$134,3,0)),0,VLOOKUP(BD71,'Données projet'!$A$114:$I$134,3,0))</f>
        <v>0</v>
      </c>
      <c r="BN71" s="48">
        <f>IF(ISNA(VLOOKUP(BD71,'Données projet'!$A$114:$I$134,4,0)),0,VLOOKUP(BD71,'Données projet'!$A$114:$I$134,4,0))</f>
        <v>0</v>
      </c>
      <c r="BO71" s="49">
        <f>IF(ISNA(VLOOKUP(BD71,'Données projet'!$A$114:$I$134,5,0)),0%,VLOOKUP(BD71,'Données projet'!$A$114:$I$134,5,0)*VLOOKUP('Données projet'!$B$13,Paramètres!$A$1:$J$25,7,0))</f>
        <v>0</v>
      </c>
      <c r="BP71" s="49">
        <f>IF(ISNA(VLOOKUP(BD71,'Données projet'!$A$114:$I$134,6,0)),0%,VLOOKUP(BD71,'Données projet'!$A$114:$I$134,6,0)*VLOOKUP('Données projet'!$B$13,Paramètres!$A$1:$J$25,7,0))</f>
        <v>0</v>
      </c>
      <c r="BQ71" s="49">
        <f>IF(ISNA(VLOOKUP(BD71,'Données projet'!$A$114:$I$134,7,0)),0%,VLOOKUP(BD71,'Données projet'!$A$114:$I$134,7,0))</f>
        <v>0</v>
      </c>
      <c r="BR71" s="53" t="e">
        <f>EXP(-LN(2)/35)*BR70+(1-EXP(-LN(2)/35))/(LN(2)/35)*BN71*BO71*VLOOKUP('Données projet'!$B$13,Paramètres!$A$1:$J$25,3,0)*0.475*44/12</f>
        <v>#N/A</v>
      </c>
      <c r="BS71" s="53" t="e">
        <f>EXP(-LN(2)/5)*BS70+(1-EXP(-LN(2)/5))/(LN(2)/5)*Calculateur!BN71*Calculateur!BP71*VLOOKUP('Données projet'!$B$13,Paramètres!$A$1:$J$25,3,0)*0.475*44/12</f>
        <v>#N/A</v>
      </c>
      <c r="BT71" s="53" t="e">
        <f>EXP(-LN(2)/2)*BT70+(1-EXP(-LN(2)/2))/(LN(2)/2)*BN71*BQ71*VLOOKUP('Données projet'!$B$13,Paramètres!$A$1:$J$25,3,0)*0.475*44/12</f>
        <v>#N/A</v>
      </c>
      <c r="BU71" s="54" t="e">
        <f t="shared" si="27"/>
        <v>#N/A</v>
      </c>
      <c r="BV71" s="203">
        <f>IF(BV70+1&lt;='Données projet'!$E$15,BV70+1,1)</f>
        <v>1</v>
      </c>
      <c r="BW71" s="182" t="e">
        <f>VLOOKUP(B71,'Données projet'!$A$140:$I$167,2,0)</f>
        <v>#N/A</v>
      </c>
      <c r="BX71" s="182" t="e">
        <f>VLOOKUP(B71,'Données projet'!$A$140:$I$167,9,0)</f>
        <v>#N/A</v>
      </c>
      <c r="BY71" s="182">
        <f t="array" ref="BY71">INDEX(BX:BX,MIN(IF(ISNUMBER(BX71:BX267),ROW(BX71:BX267),"")))</f>
        <v>0</v>
      </c>
      <c r="BZ71" s="182">
        <f>IF(B71&lt;'Données projet'!$A$141,$BW$205^B71,IF(B71='Données projet'!$A$141,'Données projet'!$B$141,BZ70+BY71-CF70))</f>
        <v>0</v>
      </c>
      <c r="CA71" s="183" t="e">
        <f>BZ71*VLOOKUP('Données projet'!$B$15,Paramètres!$A$1:$J$25,3,0)*VLOOKUP('Données projet'!$B$15,Paramètres!$A$1:$J$25,5,0)</f>
        <v>#N/A</v>
      </c>
      <c r="CB71" s="186" t="e">
        <f t="shared" si="37"/>
        <v>#N/A</v>
      </c>
      <c r="CC71" s="187" t="e">
        <f t="shared" si="28"/>
        <v>#N/A</v>
      </c>
      <c r="CD71" s="185" t="e">
        <f ca="1">AVERAGE(OFFSET($CC$3,'Données projet'!$C$7,0,30,1))</f>
        <v>#N/A</v>
      </c>
      <c r="CE71" s="193">
        <f>IF(ISNA(VLOOKUP(B71,'Données projet'!$A$140:$I$167,3,0)),0,VLOOKUP(B71,'Données projet'!$A$140:$I$167,3,0))</f>
        <v>0</v>
      </c>
      <c r="CF71" s="193">
        <f>IF(ISNA(VLOOKUP(B71,'Données projet'!$A$140:$I$167,4,0)),0,VLOOKUP(B71,'Données projet'!$A$140:$I$167,4,0))</f>
        <v>0</v>
      </c>
      <c r="CG71" s="194">
        <f>IF(ISNA(VLOOKUP(B71,'Données projet'!$A$140:$I$167,5,0)),0%,VLOOKUP(B71,'Données projet'!$A$140:$I$167,5,0)*VLOOKUP('Données projet'!$B$15,Paramètres!$A$1:$J$25,7,0))</f>
        <v>0</v>
      </c>
      <c r="CH71" s="194">
        <f>IF(ISNA(VLOOKUP(B71,'Données projet'!$A$140:$I$167,6,0)),0%,VLOOKUP(B71,'Données projet'!$A$140:$I$167,6,0)*VLOOKUP('Données projet'!$B$15,Paramètres!$A$1:$J$25,7,0))</f>
        <v>0</v>
      </c>
      <c r="CI71" s="194">
        <f>IF(ISNA(VLOOKUP(B71,'Données projet'!$A$140:$I$167,7,0)),0%,VLOOKUP(B71,'Données projet'!$A$140:$I$167,7,0))</f>
        <v>0</v>
      </c>
      <c r="CJ71" s="196">
        <f>EXP(-LN(2)/35)*CJ70+(1-EXP(-LN(2)/35))/(LN(2)/35)*CF71*CG71*VLOOKUP('Données projet'!$B$11,Paramètres!$A$1:$J$25,3,0)*0.475*44/12</f>
        <v>0</v>
      </c>
      <c r="CK71" s="196">
        <f>EXP(-LN(2)/5)*CK70+(1-EXP(-LN(2)/5))/(LN(2)/5)*Calculateur!CF71*Calculateur!CH71*VLOOKUP('Données projet'!$B$11,Paramètres!$A$1:$J$25,3,0)*0.475*44/12</f>
        <v>0</v>
      </c>
      <c r="CL71" s="196">
        <f>EXP(-LN(2)/2)*CL70+(1-EXP(-LN(2)/2))/(LN(2)/2)*CF71*CI71*VLOOKUP('Données projet'!$B$11,Paramètres!$A$1:$J$25,3,0)*0.475*44/12</f>
        <v>0</v>
      </c>
      <c r="CM71" s="197">
        <f t="shared" si="29"/>
        <v>0</v>
      </c>
      <c r="CN71" s="50">
        <f>IF(CN70+1&lt;='Données projet'!$E$16,CN70+1,1)</f>
        <v>1</v>
      </c>
      <c r="CO71" s="45" t="e">
        <f>VLOOKUP(CN71,'Données projet'!$A$173:$I$193,2,0)</f>
        <v>#N/A</v>
      </c>
      <c r="CP71" s="45" t="e">
        <f>VLOOKUP(CN71,'Données projet'!$A$173:$I$193,9,0)</f>
        <v>#N/A</v>
      </c>
      <c r="CQ71" s="45">
        <f t="array" ref="CQ71">INDEX(CP:CP,MIN(IF(ISNUMBER(CP71:CP267),ROW(CP71:CP267),"")))</f>
        <v>0</v>
      </c>
      <c r="CR71" s="45">
        <f>IF(CN71&lt;'Données projet'!$A$174,$CO$205^B71,IF(CN71='Données projet'!$A$174,'Données projet'!$B$174,CR70+CQ71-CX70))</f>
        <v>0</v>
      </c>
      <c r="CS71" s="50" t="e">
        <f>CR71*VLOOKUP('Données projet'!$B$15,Paramètres!$A$1:$J$25,3,0)*VLOOKUP('Données projet'!$B$15,Paramètres!$A$1:$J$25,5,0)</f>
        <v>#N/A</v>
      </c>
      <c r="CT71" s="46" t="e">
        <f t="shared" si="38"/>
        <v>#N/A</v>
      </c>
      <c r="CU71" s="52" t="e">
        <f t="shared" si="30"/>
        <v>#N/A</v>
      </c>
      <c r="CV71" s="149" t="e">
        <f ca="1">AVERAGE(OFFSET($CU$3,'Données projet'!$C$7,0,30,1))</f>
        <v>#N/A</v>
      </c>
      <c r="CW71" s="48">
        <f>IF(ISNA(VLOOKUP(CN71,'Données projet'!$A$173:$I$193,3,0)),0,VLOOKUP(CN71,'Données projet'!$A$173:$I$193,3,0))</f>
        <v>0</v>
      </c>
      <c r="CX71" s="48">
        <f>IF(ISNA(VLOOKUP(CN71,'Données projet'!$A$173:$I$193,4,0)),0,VLOOKUP(CN71,'Données projet'!$A$173:$I$193,4,0))</f>
        <v>0</v>
      </c>
      <c r="CY71" s="49">
        <f>IF(ISNA(VLOOKUP(CN71,'Données projet'!$A$173:$I$193,5,0)),0%,VLOOKUP(CN71,'Données projet'!$A$173:$I$193,5,0)*VLOOKUP('Données projet'!$B$15,Paramètres!$A$1:$J$25,7,0))</f>
        <v>0</v>
      </c>
      <c r="CZ71" s="49">
        <f>IF(ISNA(VLOOKUP(CN71,'Données projet'!$A$173:$I$193,6,0)),0%,VLOOKUP(CN71,'Données projet'!$A$173:$I$193,6,0)*VLOOKUP('Données projet'!$B$15,Paramètres!$A$1:$J$25,7,0))</f>
        <v>0</v>
      </c>
      <c r="DA71" s="49">
        <f>IF(ISNA(VLOOKUP(CN71,'Données projet'!$A$173:$I$193,7,0)),0%,VLOOKUP(CN71,'Données projet'!$A$173:$I$193,7,0))</f>
        <v>0</v>
      </c>
      <c r="DB71" s="53" t="e">
        <f>EXP(-LN(2)/35)*DB70+(1-EXP(-LN(2)/35))/(LN(2)/35)*CX71*CY71*VLOOKUP('Données projet'!$B$15,Paramètres!$A$1:$J$25,3,0)*0.475*44/12</f>
        <v>#N/A</v>
      </c>
      <c r="DC71" s="53" t="e">
        <f>EXP(-LN(2)/5)*DC70+(1-EXP(-LN(2)/5))/(LN(2)/5)*Calculateur!CX71*Calculateur!CZ71*VLOOKUP('Données projet'!$B$15,Paramètres!$A$1:$J$25,3,0)*0.475*44/12</f>
        <v>#N/A</v>
      </c>
      <c r="DD71" s="53" t="e">
        <f>EXP(-LN(2)/2)*DD70+(1-EXP(-LN(2)/2))/(LN(2)/2)*CX71*DA71*VLOOKUP('Données projet'!$B$15,Paramètres!$A$1:$J$25,3,0)*0.475*44/12</f>
        <v>#N/A</v>
      </c>
      <c r="DE71" s="54" t="e">
        <f t="shared" si="31"/>
        <v>#N/A</v>
      </c>
    </row>
    <row r="72" spans="1:109" s="40" customFormat="1" x14ac:dyDescent="0.25">
      <c r="A72" s="208">
        <f t="shared" si="32"/>
        <v>69</v>
      </c>
      <c r="B72" s="200">
        <f>IF(B71+1&lt;='Données projet'!$E$11,B71+1,1)</f>
        <v>19</v>
      </c>
      <c r="C72" s="182" t="e">
        <f>VLOOKUP(B72,'Données projet'!$A$36:$I$56,2,0)</f>
        <v>#N/A</v>
      </c>
      <c r="D72" s="182" t="e">
        <f>VLOOKUP(B72,'Données projet'!$A$36:$I$56,9,0)</f>
        <v>#N/A</v>
      </c>
      <c r="E72" s="182">
        <f t="array" ref="E72">INDEX(D:D,MIN(IF(ISNUMBER(D72:D268),ROW(D72:D268),"")))</f>
        <v>11.965000000000003</v>
      </c>
      <c r="F72" s="186">
        <f>IF(B72&lt;'Données projet'!$A$37,$C$205^B72,IF(B72='Données projet'!$A$37,'Données projet'!$B$37,F71+E72-L71))</f>
        <v>318.35500000000002</v>
      </c>
      <c r="G72" s="186">
        <f>F72*VLOOKUP('Données projet'!$B$11,Paramètres!$A$1:$J$25,3,0)*VLOOKUP('Données projet'!$B$11,Paramètres!$A$1:$J$25,5,0)</f>
        <v>233.41788599999998</v>
      </c>
      <c r="H72" s="186">
        <f t="shared" si="33"/>
        <v>57.021072736657487</v>
      </c>
      <c r="I72" s="187">
        <f t="shared" si="20"/>
        <v>505.84785313301177</v>
      </c>
      <c r="J72" s="188">
        <f ca="1">AVERAGE(OFFSET($I$3,'Données projet'!$C$7,0,30,1))</f>
        <v>281.50422421872497</v>
      </c>
      <c r="K72" s="193">
        <f>IF(ISNA(VLOOKUP(B72,'Données projet'!$A$36:$I$56,3,0)),0,VLOOKUP(B72,'Données projet'!$A$36:$I$56,3,0))</f>
        <v>0</v>
      </c>
      <c r="L72" s="193">
        <f>IF(ISNA(VLOOKUP(B72,'Données projet'!$A$36:$I$56,4,0)),0,VLOOKUP(B72,'Données projet'!$A$36:$I$56,4,0))</f>
        <v>0</v>
      </c>
      <c r="M72" s="194">
        <f>IF(ISNA(VLOOKUP(B72,'Données projet'!$A$36:$I$56,5,0)),0%,VLOOKUP(B72,'Données projet'!$A$36:$I$56,5,0)*VLOOKUP('Données projet'!$B$11,Paramètres!$A$1:$J$25,7,0))</f>
        <v>0</v>
      </c>
      <c r="N72" s="194">
        <f>IF(ISNA(VLOOKUP(B72,'Données projet'!$A$36:$I$56,6,0)),0%,VLOOKUP(B72,'Données projet'!$A$36:$I$56,6,0)*VLOOKUP('Données projet'!$B$11,Paramètres!$A$1:$J$25,7,0))</f>
        <v>0</v>
      </c>
      <c r="O72" s="194">
        <f>IF(ISNA(VLOOKUP(B72,'Données projet'!$A$36:$I$56,7,0)),0%,VLOOKUP(B72,'Données projet'!$A$36:$I$56,7,0))</f>
        <v>0</v>
      </c>
      <c r="P72" s="196">
        <f>EXP(-LN(2)/35)*P71+(1-EXP(-LN(2)/35))/(LN(2)/35)*L72*M72*VLOOKUP('Données projet'!$B$11,Paramètres!$A$1:$J$25,3,0)*0.475*44/12</f>
        <v>0</v>
      </c>
      <c r="Q72" s="196">
        <f>EXP(-LN(2)/5)*Q71+(1-EXP(-LN(2)/5))/(LN(2)/5)*Calculateur!L72*Calculateur!N72*VLOOKUP('Données projet'!$B$11,Paramètres!$A$1:$J$25,3,0)*0.475*44/12</f>
        <v>0</v>
      </c>
      <c r="R72" s="196">
        <f>EXP(-LN(2)/2)*R71+(1-EXP(-LN(2)/2))/(LN(2)/2)*L72*O72*VLOOKUP('Données projet'!$B$11,Paramètres!$A$1:$J$25,3,0)*0.475*44/12</f>
        <v>0</v>
      </c>
      <c r="S72" s="197">
        <f t="shared" si="21"/>
        <v>0</v>
      </c>
      <c r="T72" s="50">
        <f>IF(T71+1&lt;='Données projet'!$E$12,T71+1,1)</f>
        <v>19</v>
      </c>
      <c r="U72" s="45" t="e">
        <f>VLOOKUP(T72,'Données projet'!$A$62:$I$82,2,0)</f>
        <v>#N/A</v>
      </c>
      <c r="V72" s="45" t="e">
        <f>VLOOKUP(T72,'Données projet'!$A$62:$I$82,9,0)</f>
        <v>#N/A</v>
      </c>
      <c r="W72" s="45">
        <f t="array" ref="W72">INDEX(V:V,MIN(IF(ISNUMBER(V72:V268),ROW(V72:V268),"")))</f>
        <v>32.35499999999999</v>
      </c>
      <c r="X72" s="46">
        <f>IF(T72&lt;'Données projet'!$A$63,$U$205^T72,IF(T72='Données projet'!$A$63,'Données projet'!$B$63,X71+W72-AD71))</f>
        <v>297.96499999999992</v>
      </c>
      <c r="Y72" s="46">
        <f>X72*VLOOKUP('Données projet'!$B$11,Paramètres!$A$1:$J$25,3,0)*VLOOKUP('Données projet'!$B$11,Paramètres!$A$1:$J$25,5,0)</f>
        <v>218.46793799999995</v>
      </c>
      <c r="Z72" s="46">
        <f t="shared" si="34"/>
        <v>53.781764304193253</v>
      </c>
      <c r="AA72" s="52">
        <f t="shared" si="22"/>
        <v>474.1682315131365</v>
      </c>
      <c r="AB72" s="149">
        <f ca="1">AVERAGE(OFFSET($AA$3,'Données projet'!$C$7,0,30,1))</f>
        <v>367.84920904283939</v>
      </c>
      <c r="AC72" s="48">
        <f>IF(ISNA(VLOOKUP(T72,'Données projet'!$A$62:$I$82,3,0)),0,VLOOKUP(T72,'Données projet'!$A$62:$I$82,3,0))</f>
        <v>0</v>
      </c>
      <c r="AD72" s="48">
        <f>IF(ISNA(VLOOKUP(T72,'Données projet'!$A$62:$I$82,4,0)),0,VLOOKUP(T72,'Données projet'!$A$62:$I$82,4,0))</f>
        <v>0</v>
      </c>
      <c r="AE72" s="49">
        <f>IF(ISNA(VLOOKUP(T72,'Données projet'!$A$62:$I$82,5,0)),0%,VLOOKUP(T72,'Données projet'!$A$62:$I$82,5,0)*VLOOKUP('Données projet'!$B$11,Paramètres!$A$1:$J$25,7,0))</f>
        <v>0</v>
      </c>
      <c r="AF72" s="49">
        <f>IF(ISNA(VLOOKUP(T72,'Données projet'!$A$62:$I$82,6,0)),0%,VLOOKUP(T72,'Données projet'!$A$62:$I$82,6,0)*VLOOKUP('Données projet'!$B$11,Paramètres!$A$1:$J$25,7,0))</f>
        <v>0</v>
      </c>
      <c r="AG72" s="49">
        <f>IF(ISNA(VLOOKUP(T72,'Données projet'!$A$62:$I$82,7,0)),0%,VLOOKUP(T72,'Données projet'!$A$62:$I$82,7,0))</f>
        <v>0</v>
      </c>
      <c r="AH72" s="53">
        <f>EXP(-LN(2)/35)*AH71+(1-EXP(-LN(2)/35))/(LN(2)/35)*AD72*AE72*VLOOKUP('Données projet'!$B$11,Paramètres!$A$1:$J$25,3,0)*0.475*44/12</f>
        <v>0</v>
      </c>
      <c r="AI72" s="53">
        <f>EXP(-LN(2)/5)*AI71+(1-EXP(-LN(2)/5))/(LN(2)/5)*Calculateur!AD72*Calculateur!AF72*VLOOKUP('Données projet'!$B$11,Paramètres!$A$1:$J$25,3,0)*0.475*44/12</f>
        <v>0</v>
      </c>
      <c r="AJ72" s="53">
        <f>EXP(-LN(2)/2)*AJ71+(1-EXP(-LN(2)/2))/(LN(2)/2)*AD72*AG72*VLOOKUP('Données projet'!$B$11,Paramètres!$A$1:$J$25,3,0)*0.475*44/12</f>
        <v>0</v>
      </c>
      <c r="AK72" s="53">
        <f t="shared" si="23"/>
        <v>0</v>
      </c>
      <c r="AL72" s="203">
        <f>IF(AL71+1&lt;='Données projet'!$E$13,AL71+1,1)</f>
        <v>1</v>
      </c>
      <c r="AM72" s="182" t="e">
        <f>VLOOKUP(B72,'Données projet'!$A$88:$I$108,2,0)</f>
        <v>#N/A</v>
      </c>
      <c r="AN72" s="182" t="e">
        <f>VLOOKUP(B72,'Données projet'!$A$88:$I$108,9,0)</f>
        <v>#N/A</v>
      </c>
      <c r="AO72" s="182">
        <f t="array" ref="AO72">INDEX(AN:AN,MIN(IF(ISNUMBER(AN72:AN268),ROW(AN72:AN268),"")))</f>
        <v>0</v>
      </c>
      <c r="AP72" s="182">
        <f>IF(B72&lt;'Données projet'!$A$89,$AM$205^B72,IF(B72='Données projet'!$A$89,'Données projet'!$B$89,AP71+AO72-AV71))</f>
        <v>0</v>
      </c>
      <c r="AQ72" s="186" t="e">
        <f>AP72*VLOOKUP('Données projet'!$B$13,Paramètres!$A$1:$J$25,3,0)*VLOOKUP('Données projet'!$B$13,Paramètres!$A$1:$J$25,5,0)</f>
        <v>#N/A</v>
      </c>
      <c r="AR72" s="186" t="e">
        <f t="shared" si="35"/>
        <v>#N/A</v>
      </c>
      <c r="AS72" s="187" t="e">
        <f t="shared" si="24"/>
        <v>#N/A</v>
      </c>
      <c r="AT72" s="185" t="e">
        <f ca="1">AVERAGE(OFFSET($AS$3,'Données projet'!$C$7,0,30,1))</f>
        <v>#N/A</v>
      </c>
      <c r="AU72" s="193">
        <f>IF(ISNA(VLOOKUP(B72,'Données projet'!$A$88:$I$108,3,0)),0,VLOOKUP(B72,'Données projet'!$A$88:$I$108,3,0))</f>
        <v>0</v>
      </c>
      <c r="AV72" s="193">
        <f>IF(ISNA(VLOOKUP(B72,'Données projet'!$A$88:$I$108,4,0)),0,VLOOKUP(B72,'Données projet'!$A$88:$I$108,4,0))</f>
        <v>0</v>
      </c>
      <c r="AW72" s="194">
        <f>IF(ISNA(VLOOKUP(B72,'Données projet'!$A$88:$I$108,5,0)),0%,VLOOKUP(B72,'Données projet'!$A$88:$I$108,5,0)*VLOOKUP('Données projet'!$B$13,Paramètres!$A$1:$J$25,7,0))</f>
        <v>0</v>
      </c>
      <c r="AX72" s="194">
        <f>IF(ISNA(VLOOKUP(B72,'Données projet'!$A$88:$I$108,6,0)),0%,VLOOKUP(B72,'Données projet'!$A$88:$I$108,6,0)*VLOOKUP('Données projet'!$B$13,Paramètres!$A$1:$J$25,7,0))</f>
        <v>0</v>
      </c>
      <c r="AY72" s="194">
        <f>IF(ISNA(VLOOKUP(B72,'Données projet'!$A$88:$I$108,7,0)),0%,VLOOKUP(B72,'Données projet'!$A$88:$I$108,7,0))</f>
        <v>0</v>
      </c>
      <c r="AZ72" s="196">
        <f>EXP(-LN(2)/35)*AZ71+(1-EXP(-LN(2)/35))/(LN(2)/35)*AV72*AW72*VLOOKUP('Données projet'!$B$11,Paramètres!$A$1:$J$25,3,0)*0.475*44/12</f>
        <v>0</v>
      </c>
      <c r="BA72" s="196">
        <f>EXP(-LN(2)/5)*BA71+(1-EXP(-LN(2)/5))/(LN(2)/5)*Calculateur!AV72*Calculateur!AX72*VLOOKUP('Données projet'!$B$11,Paramètres!$A$1:$J$25,3,0)*0.475*44/12</f>
        <v>0</v>
      </c>
      <c r="BB72" s="196">
        <f>EXP(-LN(2)/2)*BB71+(1-EXP(-LN(2)/2))/(LN(2)/2)*AV72*AY72*VLOOKUP('Données projet'!$B$11,Paramètres!$A$1:$J$25,3,0)*0.475*44/12</f>
        <v>0</v>
      </c>
      <c r="BC72" s="197">
        <f t="shared" si="25"/>
        <v>0</v>
      </c>
      <c r="BD72" s="50">
        <f>IF(BD71+1&lt;='Données projet'!$E$16,BD71+1,1)</f>
        <v>1</v>
      </c>
      <c r="BE72" s="45" t="e">
        <f>VLOOKUP(BD72,'Données projet'!$A$114:$I$134,2,0)</f>
        <v>#N/A</v>
      </c>
      <c r="BF72" s="45" t="e">
        <f>VLOOKUP(BD72,'Données projet'!$A$114:$I$134,9,0)</f>
        <v>#N/A</v>
      </c>
      <c r="BG72" s="45">
        <f t="array" ref="BG72">INDEX(BF:BF,MIN(IF(ISNUMBER(BF72:BF268),ROW(BF72:BF268),"")))</f>
        <v>0</v>
      </c>
      <c r="BH72" s="45">
        <f>IF(BD72&lt;'Données projet'!$A$115,$BE$205^BD72,IF(BD72='Données projet'!$A$115,'Données projet'!$B$115,BH71+BG72-BN71))</f>
        <v>0</v>
      </c>
      <c r="BI72" s="50" t="e">
        <f>BH72*VLOOKUP('Données projet'!$B$13,Paramètres!$A$1:$J$25,3,0)*VLOOKUP('Données projet'!$B$13,Paramètres!$A$1:$J$25,5,0)</f>
        <v>#N/A</v>
      </c>
      <c r="BJ72" s="46" t="e">
        <f t="shared" si="36"/>
        <v>#N/A</v>
      </c>
      <c r="BK72" s="52" t="e">
        <f t="shared" si="26"/>
        <v>#N/A</v>
      </c>
      <c r="BL72" s="149" t="e">
        <f ca="1">AVERAGE(OFFSET($BK$3,'Données projet'!$C$7,0,30,1))</f>
        <v>#N/A</v>
      </c>
      <c r="BM72" s="48">
        <f>IF(ISNA(VLOOKUP(BD72,'Données projet'!$A$114:$I$134,3,0)),0,VLOOKUP(BD72,'Données projet'!$A$114:$I$134,3,0))</f>
        <v>0</v>
      </c>
      <c r="BN72" s="48">
        <f>IF(ISNA(VLOOKUP(BD72,'Données projet'!$A$114:$I$134,4,0)),0,VLOOKUP(BD72,'Données projet'!$A$114:$I$134,4,0))</f>
        <v>0</v>
      </c>
      <c r="BO72" s="49">
        <f>IF(ISNA(VLOOKUP(BD72,'Données projet'!$A$114:$I$134,5,0)),0%,VLOOKUP(BD72,'Données projet'!$A$114:$I$134,5,0)*VLOOKUP('Données projet'!$B$13,Paramètres!$A$1:$J$25,7,0))</f>
        <v>0</v>
      </c>
      <c r="BP72" s="49">
        <f>IF(ISNA(VLOOKUP(BD72,'Données projet'!$A$114:$I$134,6,0)),0%,VLOOKUP(BD72,'Données projet'!$A$114:$I$134,6,0)*VLOOKUP('Données projet'!$B$13,Paramètres!$A$1:$J$25,7,0))</f>
        <v>0</v>
      </c>
      <c r="BQ72" s="49">
        <f>IF(ISNA(VLOOKUP(BD72,'Données projet'!$A$114:$I$134,7,0)),0%,VLOOKUP(BD72,'Données projet'!$A$114:$I$134,7,0))</f>
        <v>0</v>
      </c>
      <c r="BR72" s="53" t="e">
        <f>EXP(-LN(2)/35)*BR71+(1-EXP(-LN(2)/35))/(LN(2)/35)*BN72*BO72*VLOOKUP('Données projet'!$B$13,Paramètres!$A$1:$J$25,3,0)*0.475*44/12</f>
        <v>#N/A</v>
      </c>
      <c r="BS72" s="53" t="e">
        <f>EXP(-LN(2)/5)*BS71+(1-EXP(-LN(2)/5))/(LN(2)/5)*Calculateur!BN72*Calculateur!BP72*VLOOKUP('Données projet'!$B$13,Paramètres!$A$1:$J$25,3,0)*0.475*44/12</f>
        <v>#N/A</v>
      </c>
      <c r="BT72" s="53" t="e">
        <f>EXP(-LN(2)/2)*BT71+(1-EXP(-LN(2)/2))/(LN(2)/2)*BN72*BQ72*VLOOKUP('Données projet'!$B$13,Paramètres!$A$1:$J$25,3,0)*0.475*44/12</f>
        <v>#N/A</v>
      </c>
      <c r="BU72" s="54" t="e">
        <f t="shared" si="27"/>
        <v>#N/A</v>
      </c>
      <c r="BV72" s="203">
        <f>IF(BV71+1&lt;='Données projet'!$E$15,BV71+1,1)</f>
        <v>1</v>
      </c>
      <c r="BW72" s="182" t="e">
        <f>VLOOKUP(B72,'Données projet'!$A$140:$I$167,2,0)</f>
        <v>#N/A</v>
      </c>
      <c r="BX72" s="182" t="e">
        <f>VLOOKUP(B72,'Données projet'!$A$140:$I$167,9,0)</f>
        <v>#N/A</v>
      </c>
      <c r="BY72" s="182">
        <f t="array" ref="BY72">INDEX(BX:BX,MIN(IF(ISNUMBER(BX72:BX268),ROW(BX72:BX268),"")))</f>
        <v>0</v>
      </c>
      <c r="BZ72" s="182">
        <f>IF(B72&lt;'Données projet'!$A$141,$BW$205^B72,IF(B72='Données projet'!$A$141,'Données projet'!$B$141,BZ71+BY72-CF71))</f>
        <v>0</v>
      </c>
      <c r="CA72" s="183" t="e">
        <f>BZ72*VLOOKUP('Données projet'!$B$15,Paramètres!$A$1:$J$25,3,0)*VLOOKUP('Données projet'!$B$15,Paramètres!$A$1:$J$25,5,0)</f>
        <v>#N/A</v>
      </c>
      <c r="CB72" s="186" t="e">
        <f t="shared" si="37"/>
        <v>#N/A</v>
      </c>
      <c r="CC72" s="187" t="e">
        <f t="shared" si="28"/>
        <v>#N/A</v>
      </c>
      <c r="CD72" s="185" t="e">
        <f ca="1">AVERAGE(OFFSET($CC$3,'Données projet'!$C$7,0,30,1))</f>
        <v>#N/A</v>
      </c>
      <c r="CE72" s="193">
        <f>IF(ISNA(VLOOKUP(B72,'Données projet'!$A$140:$I$167,3,0)),0,VLOOKUP(B72,'Données projet'!$A$140:$I$167,3,0))</f>
        <v>0</v>
      </c>
      <c r="CF72" s="193">
        <f>IF(ISNA(VLOOKUP(B72,'Données projet'!$A$140:$I$167,4,0)),0,VLOOKUP(B72,'Données projet'!$A$140:$I$167,4,0))</f>
        <v>0</v>
      </c>
      <c r="CG72" s="194">
        <f>IF(ISNA(VLOOKUP(B72,'Données projet'!$A$140:$I$167,5,0)),0%,VLOOKUP(B72,'Données projet'!$A$140:$I$167,5,0)*VLOOKUP('Données projet'!$B$15,Paramètres!$A$1:$J$25,7,0))</f>
        <v>0</v>
      </c>
      <c r="CH72" s="194">
        <f>IF(ISNA(VLOOKUP(B72,'Données projet'!$A$140:$I$167,6,0)),0%,VLOOKUP(B72,'Données projet'!$A$140:$I$167,6,0)*VLOOKUP('Données projet'!$B$15,Paramètres!$A$1:$J$25,7,0))</f>
        <v>0</v>
      </c>
      <c r="CI72" s="194">
        <f>IF(ISNA(VLOOKUP(B72,'Données projet'!$A$140:$I$167,7,0)),0%,VLOOKUP(B72,'Données projet'!$A$140:$I$167,7,0))</f>
        <v>0</v>
      </c>
      <c r="CJ72" s="196">
        <f>EXP(-LN(2)/35)*CJ71+(1-EXP(-LN(2)/35))/(LN(2)/35)*CF72*CG72*VLOOKUP('Données projet'!$B$11,Paramètres!$A$1:$J$25,3,0)*0.475*44/12</f>
        <v>0</v>
      </c>
      <c r="CK72" s="196">
        <f>EXP(-LN(2)/5)*CK71+(1-EXP(-LN(2)/5))/(LN(2)/5)*Calculateur!CF72*Calculateur!CH72*VLOOKUP('Données projet'!$B$11,Paramètres!$A$1:$J$25,3,0)*0.475*44/12</f>
        <v>0</v>
      </c>
      <c r="CL72" s="196">
        <f>EXP(-LN(2)/2)*CL71+(1-EXP(-LN(2)/2))/(LN(2)/2)*CF72*CI72*VLOOKUP('Données projet'!$B$11,Paramètres!$A$1:$J$25,3,0)*0.475*44/12</f>
        <v>0</v>
      </c>
      <c r="CM72" s="197">
        <f t="shared" si="29"/>
        <v>0</v>
      </c>
      <c r="CN72" s="50">
        <f>IF(CN71+1&lt;='Données projet'!$E$16,CN71+1,1)</f>
        <v>1</v>
      </c>
      <c r="CO72" s="45" t="e">
        <f>VLOOKUP(CN72,'Données projet'!$A$173:$I$193,2,0)</f>
        <v>#N/A</v>
      </c>
      <c r="CP72" s="45" t="e">
        <f>VLOOKUP(CN72,'Données projet'!$A$173:$I$193,9,0)</f>
        <v>#N/A</v>
      </c>
      <c r="CQ72" s="45">
        <f t="array" ref="CQ72">INDEX(CP:CP,MIN(IF(ISNUMBER(CP72:CP268),ROW(CP72:CP268),"")))</f>
        <v>0</v>
      </c>
      <c r="CR72" s="45">
        <f>IF(CN72&lt;'Données projet'!$A$174,$CO$205^B72,IF(CN72='Données projet'!$A$174,'Données projet'!$B$174,CR71+CQ72-CX71))</f>
        <v>0</v>
      </c>
      <c r="CS72" s="50" t="e">
        <f>CR72*VLOOKUP('Données projet'!$B$15,Paramètres!$A$1:$J$25,3,0)*VLOOKUP('Données projet'!$B$15,Paramètres!$A$1:$J$25,5,0)</f>
        <v>#N/A</v>
      </c>
      <c r="CT72" s="46" t="e">
        <f t="shared" si="38"/>
        <v>#N/A</v>
      </c>
      <c r="CU72" s="52" t="e">
        <f t="shared" si="30"/>
        <v>#N/A</v>
      </c>
      <c r="CV72" s="149" t="e">
        <f ca="1">AVERAGE(OFFSET($CU$3,'Données projet'!$C$7,0,30,1))</f>
        <v>#N/A</v>
      </c>
      <c r="CW72" s="48">
        <f>IF(ISNA(VLOOKUP(CN72,'Données projet'!$A$173:$I$193,3,0)),0,VLOOKUP(CN72,'Données projet'!$A$173:$I$193,3,0))</f>
        <v>0</v>
      </c>
      <c r="CX72" s="48">
        <f>IF(ISNA(VLOOKUP(CN72,'Données projet'!$A$173:$I$193,4,0)),0,VLOOKUP(CN72,'Données projet'!$A$173:$I$193,4,0))</f>
        <v>0</v>
      </c>
      <c r="CY72" s="49">
        <f>IF(ISNA(VLOOKUP(CN72,'Données projet'!$A$173:$I$193,5,0)),0%,VLOOKUP(CN72,'Données projet'!$A$173:$I$193,5,0)*VLOOKUP('Données projet'!$B$15,Paramètres!$A$1:$J$25,7,0))</f>
        <v>0</v>
      </c>
      <c r="CZ72" s="49">
        <f>IF(ISNA(VLOOKUP(CN72,'Données projet'!$A$173:$I$193,6,0)),0%,VLOOKUP(CN72,'Données projet'!$A$173:$I$193,6,0)*VLOOKUP('Données projet'!$B$15,Paramètres!$A$1:$J$25,7,0))</f>
        <v>0</v>
      </c>
      <c r="DA72" s="49">
        <f>IF(ISNA(VLOOKUP(CN72,'Données projet'!$A$173:$I$193,7,0)),0%,VLOOKUP(CN72,'Données projet'!$A$173:$I$193,7,0))</f>
        <v>0</v>
      </c>
      <c r="DB72" s="53" t="e">
        <f>EXP(-LN(2)/35)*DB71+(1-EXP(-LN(2)/35))/(LN(2)/35)*CX72*CY72*VLOOKUP('Données projet'!$B$15,Paramètres!$A$1:$J$25,3,0)*0.475*44/12</f>
        <v>#N/A</v>
      </c>
      <c r="DC72" s="53" t="e">
        <f>EXP(-LN(2)/5)*DC71+(1-EXP(-LN(2)/5))/(LN(2)/5)*Calculateur!CX72*Calculateur!CZ72*VLOOKUP('Données projet'!$B$15,Paramètres!$A$1:$J$25,3,0)*0.475*44/12</f>
        <v>#N/A</v>
      </c>
      <c r="DD72" s="53" t="e">
        <f>EXP(-LN(2)/2)*DD71+(1-EXP(-LN(2)/2))/(LN(2)/2)*CX72*DA72*VLOOKUP('Données projet'!$B$15,Paramètres!$A$1:$J$25,3,0)*0.475*44/12</f>
        <v>#N/A</v>
      </c>
      <c r="DE72" s="54" t="e">
        <f t="shared" si="31"/>
        <v>#N/A</v>
      </c>
    </row>
    <row r="73" spans="1:109" s="40" customFormat="1" x14ac:dyDescent="0.25">
      <c r="A73" s="208">
        <f t="shared" si="32"/>
        <v>70</v>
      </c>
      <c r="B73" s="200">
        <f>IF(B72+1&lt;='Données projet'!$E$11,B72+1,1)</f>
        <v>20</v>
      </c>
      <c r="C73" s="182">
        <f>VLOOKUP(B73,'Données projet'!$A$36:$I$56,2,0)</f>
        <v>330.32</v>
      </c>
      <c r="D73" s="182">
        <f>VLOOKUP(B73,'Données projet'!$A$36:$I$56,9,0)</f>
        <v>11.965000000000003</v>
      </c>
      <c r="E73" s="182">
        <f t="array" ref="E73">INDEX(D:D,MIN(IF(ISNUMBER(D73:D269),ROW(D73:D269),"")))</f>
        <v>11.965000000000003</v>
      </c>
      <c r="F73" s="186">
        <f>IF(B73&lt;'Données projet'!$A$37,$C$205^B73,IF(B73='Données projet'!$A$37,'Données projet'!$B$37,F72+E73-L72))</f>
        <v>330.32000000000005</v>
      </c>
      <c r="G73" s="186">
        <f>F73*VLOOKUP('Données projet'!$B$11,Paramètres!$A$1:$J$25,3,0)*VLOOKUP('Données projet'!$B$11,Paramètres!$A$1:$J$25,5,0)</f>
        <v>242.19062400000004</v>
      </c>
      <c r="H73" s="186">
        <f t="shared" si="33"/>
        <v>58.91060437417002</v>
      </c>
      <c r="I73" s="187">
        <f t="shared" si="20"/>
        <v>524.41797275167949</v>
      </c>
      <c r="J73" s="188">
        <f ca="1">AVERAGE(OFFSET($I$3,'Données projet'!$C$7,0,30,1))</f>
        <v>281.50422421872497</v>
      </c>
      <c r="K73" s="193">
        <f>IF(ISNA(VLOOKUP(B73,'Données projet'!$A$36:$I$56,3,0)),0,VLOOKUP(B73,'Données projet'!$A$36:$I$56,3,0))</f>
        <v>0</v>
      </c>
      <c r="L73" s="193">
        <f>IF(ISNA(VLOOKUP(B73,'Données projet'!$A$36:$I$56,4,0)),0,VLOOKUP(B73,'Données projet'!$A$36:$I$56,4,0))</f>
        <v>0</v>
      </c>
      <c r="M73" s="194">
        <f>IF(ISNA(VLOOKUP(B73,'Données projet'!$A$36:$I$56,5,0)),0%,VLOOKUP(B73,'Données projet'!$A$36:$I$56,5,0)*VLOOKUP('Données projet'!$B$11,Paramètres!$A$1:$J$25,7,0))</f>
        <v>0</v>
      </c>
      <c r="N73" s="194">
        <f>IF(ISNA(VLOOKUP(B73,'Données projet'!$A$36:$I$56,6,0)),0%,VLOOKUP(B73,'Données projet'!$A$36:$I$56,6,0)*VLOOKUP('Données projet'!$B$11,Paramètres!$A$1:$J$25,7,0))</f>
        <v>0</v>
      </c>
      <c r="O73" s="194">
        <f>IF(ISNA(VLOOKUP(B73,'Données projet'!$A$36:$I$56,7,0)),0%,VLOOKUP(B73,'Données projet'!$A$36:$I$56,7,0))</f>
        <v>0</v>
      </c>
      <c r="P73" s="196">
        <f>EXP(-LN(2)/35)*P72+(1-EXP(-LN(2)/35))/(LN(2)/35)*L73*M73*VLOOKUP('Données projet'!$B$11,Paramètres!$A$1:$J$25,3,0)*0.475*44/12</f>
        <v>0</v>
      </c>
      <c r="Q73" s="196">
        <f>EXP(-LN(2)/5)*Q72+(1-EXP(-LN(2)/5))/(LN(2)/5)*Calculateur!L73*Calculateur!N73*VLOOKUP('Données projet'!$B$11,Paramètres!$A$1:$J$25,3,0)*0.475*44/12</f>
        <v>0</v>
      </c>
      <c r="R73" s="196">
        <f>EXP(-LN(2)/2)*R72+(1-EXP(-LN(2)/2))/(LN(2)/2)*L73*O73*VLOOKUP('Données projet'!$B$11,Paramètres!$A$1:$J$25,3,0)*0.475*44/12</f>
        <v>0</v>
      </c>
      <c r="S73" s="197">
        <f t="shared" si="21"/>
        <v>0</v>
      </c>
      <c r="T73" s="50">
        <f>IF(T72+1&lt;='Données projet'!$E$12,T72+1,1)</f>
        <v>20</v>
      </c>
      <c r="U73" s="45">
        <f>VLOOKUP(T73,'Données projet'!$A$62:$I$82,2,0)</f>
        <v>330.32</v>
      </c>
      <c r="V73" s="45">
        <f>VLOOKUP(T73,'Données projet'!$A$62:$I$82,9,0)</f>
        <v>32.35499999999999</v>
      </c>
      <c r="W73" s="45">
        <f t="array" ref="W73">INDEX(V:V,MIN(IF(ISNUMBER(V73:V269),ROW(V73:V269),"")))</f>
        <v>32.35499999999999</v>
      </c>
      <c r="X73" s="46">
        <f>IF(T73&lt;'Données projet'!$A$63,$U$205^T73,IF(T73='Données projet'!$A$63,'Données projet'!$B$63,X72+W73-AD72))</f>
        <v>330.31999999999994</v>
      </c>
      <c r="Y73" s="46">
        <f>X73*VLOOKUP('Données projet'!$B$11,Paramètres!$A$1:$J$25,3,0)*VLOOKUP('Données projet'!$B$11,Paramètres!$A$1:$J$25,5,0)</f>
        <v>242.19062399999993</v>
      </c>
      <c r="Z73" s="46">
        <f t="shared" si="34"/>
        <v>58.910604374169971</v>
      </c>
      <c r="AA73" s="52">
        <f t="shared" si="22"/>
        <v>524.41797275167926</v>
      </c>
      <c r="AB73" s="149">
        <f ca="1">AVERAGE(OFFSET($AA$3,'Données projet'!$C$7,0,30,1))</f>
        <v>367.84920904283939</v>
      </c>
      <c r="AC73" s="48">
        <f>IF(ISNA(VLOOKUP(T73,'Données projet'!$A$62:$I$82,3,0)),0,VLOOKUP(T73,'Données projet'!$A$62:$I$82,3,0))</f>
        <v>0</v>
      </c>
      <c r="AD73" s="48">
        <f>IF(ISNA(VLOOKUP(T73,'Données projet'!$A$62:$I$82,4,0)),0,VLOOKUP(T73,'Données projet'!$A$62:$I$82,4,0))</f>
        <v>0</v>
      </c>
      <c r="AE73" s="49">
        <f>IF(ISNA(VLOOKUP(T73,'Données projet'!$A$62:$I$82,5,0)),0%,VLOOKUP(T73,'Données projet'!$A$62:$I$82,5,0)*VLOOKUP('Données projet'!$B$11,Paramètres!$A$1:$J$25,7,0))</f>
        <v>0</v>
      </c>
      <c r="AF73" s="49">
        <f>IF(ISNA(VLOOKUP(T73,'Données projet'!$A$62:$I$82,6,0)),0%,VLOOKUP(T73,'Données projet'!$A$62:$I$82,6,0)*VLOOKUP('Données projet'!$B$11,Paramètres!$A$1:$J$25,7,0))</f>
        <v>0</v>
      </c>
      <c r="AG73" s="49">
        <f>IF(ISNA(VLOOKUP(T73,'Données projet'!$A$62:$I$82,7,0)),0%,VLOOKUP(T73,'Données projet'!$A$62:$I$82,7,0))</f>
        <v>0</v>
      </c>
      <c r="AH73" s="53">
        <f>EXP(-LN(2)/35)*AH72+(1-EXP(-LN(2)/35))/(LN(2)/35)*AD73*AE73*VLOOKUP('Données projet'!$B$11,Paramètres!$A$1:$J$25,3,0)*0.475*44/12</f>
        <v>0</v>
      </c>
      <c r="AI73" s="53">
        <f>EXP(-LN(2)/5)*AI72+(1-EXP(-LN(2)/5))/(LN(2)/5)*Calculateur!AD73*Calculateur!AF73*VLOOKUP('Données projet'!$B$11,Paramètres!$A$1:$J$25,3,0)*0.475*44/12</f>
        <v>0</v>
      </c>
      <c r="AJ73" s="53">
        <f>EXP(-LN(2)/2)*AJ72+(1-EXP(-LN(2)/2))/(LN(2)/2)*AD73*AG73*VLOOKUP('Données projet'!$B$11,Paramètres!$A$1:$J$25,3,0)*0.475*44/12</f>
        <v>0</v>
      </c>
      <c r="AK73" s="53">
        <f t="shared" si="23"/>
        <v>0</v>
      </c>
      <c r="AL73" s="203">
        <f>IF(AL72+1&lt;='Données projet'!$E$13,AL72+1,1)</f>
        <v>1</v>
      </c>
      <c r="AM73" s="182" t="e">
        <f>VLOOKUP(B73,'Données projet'!$A$88:$I$108,2,0)</f>
        <v>#N/A</v>
      </c>
      <c r="AN73" s="182" t="e">
        <f>VLOOKUP(B73,'Données projet'!$A$88:$I$108,9,0)</f>
        <v>#N/A</v>
      </c>
      <c r="AO73" s="182">
        <f t="array" ref="AO73">INDEX(AN:AN,MIN(IF(ISNUMBER(AN73:AN269),ROW(AN73:AN269),"")))</f>
        <v>0</v>
      </c>
      <c r="AP73" s="182">
        <f>IF(B73&lt;'Données projet'!$A$89,$AM$205^B73,IF(B73='Données projet'!$A$89,'Données projet'!$B$89,AP72+AO73-AV72))</f>
        <v>0</v>
      </c>
      <c r="AQ73" s="186" t="e">
        <f>AP73*VLOOKUP('Données projet'!$B$13,Paramètres!$A$1:$J$25,3,0)*VLOOKUP('Données projet'!$B$13,Paramètres!$A$1:$J$25,5,0)</f>
        <v>#N/A</v>
      </c>
      <c r="AR73" s="186" t="e">
        <f t="shared" si="35"/>
        <v>#N/A</v>
      </c>
      <c r="AS73" s="187" t="e">
        <f t="shared" si="24"/>
        <v>#N/A</v>
      </c>
      <c r="AT73" s="185" t="e">
        <f ca="1">AVERAGE(OFFSET($AS$3,'Données projet'!$C$7,0,30,1))</f>
        <v>#N/A</v>
      </c>
      <c r="AU73" s="193">
        <f>IF(ISNA(VLOOKUP(B73,'Données projet'!$A$88:$I$108,3,0)),0,VLOOKUP(B73,'Données projet'!$A$88:$I$108,3,0))</f>
        <v>0</v>
      </c>
      <c r="AV73" s="193">
        <f>IF(ISNA(VLOOKUP(B73,'Données projet'!$A$88:$I$108,4,0)),0,VLOOKUP(B73,'Données projet'!$A$88:$I$108,4,0))</f>
        <v>0</v>
      </c>
      <c r="AW73" s="194">
        <f>IF(ISNA(VLOOKUP(B73,'Données projet'!$A$88:$I$108,5,0)),0%,VLOOKUP(B73,'Données projet'!$A$88:$I$108,5,0)*VLOOKUP('Données projet'!$B$13,Paramètres!$A$1:$J$25,7,0))</f>
        <v>0</v>
      </c>
      <c r="AX73" s="194">
        <f>IF(ISNA(VLOOKUP(B73,'Données projet'!$A$88:$I$108,6,0)),0%,VLOOKUP(B73,'Données projet'!$A$88:$I$108,6,0)*VLOOKUP('Données projet'!$B$13,Paramètres!$A$1:$J$25,7,0))</f>
        <v>0</v>
      </c>
      <c r="AY73" s="194">
        <f>IF(ISNA(VLOOKUP(B73,'Données projet'!$A$88:$I$108,7,0)),0%,VLOOKUP(B73,'Données projet'!$A$88:$I$108,7,0))</f>
        <v>0</v>
      </c>
      <c r="AZ73" s="196">
        <f>EXP(-LN(2)/35)*AZ72+(1-EXP(-LN(2)/35))/(LN(2)/35)*AV73*AW73*VLOOKUP('Données projet'!$B$11,Paramètres!$A$1:$J$25,3,0)*0.475*44/12</f>
        <v>0</v>
      </c>
      <c r="BA73" s="196">
        <f>EXP(-LN(2)/5)*BA72+(1-EXP(-LN(2)/5))/(LN(2)/5)*Calculateur!AV73*Calculateur!AX73*VLOOKUP('Données projet'!$B$11,Paramètres!$A$1:$J$25,3,0)*0.475*44/12</f>
        <v>0</v>
      </c>
      <c r="BB73" s="196">
        <f>EXP(-LN(2)/2)*BB72+(1-EXP(-LN(2)/2))/(LN(2)/2)*AV73*AY73*VLOOKUP('Données projet'!$B$11,Paramètres!$A$1:$J$25,3,0)*0.475*44/12</f>
        <v>0</v>
      </c>
      <c r="BC73" s="197">
        <f t="shared" si="25"/>
        <v>0</v>
      </c>
      <c r="BD73" s="50">
        <f>IF(BD72+1&lt;='Données projet'!$E$16,BD72+1,1)</f>
        <v>1</v>
      </c>
      <c r="BE73" s="45" t="e">
        <f>VLOOKUP(BD73,'Données projet'!$A$114:$I$134,2,0)</f>
        <v>#N/A</v>
      </c>
      <c r="BF73" s="45" t="e">
        <f>VLOOKUP(BD73,'Données projet'!$A$114:$I$134,9,0)</f>
        <v>#N/A</v>
      </c>
      <c r="BG73" s="45">
        <f t="array" ref="BG73">INDEX(BF:BF,MIN(IF(ISNUMBER(BF73:BF269),ROW(BF73:BF269),"")))</f>
        <v>0</v>
      </c>
      <c r="BH73" s="45">
        <f>IF(BD73&lt;'Données projet'!$A$115,$BE$205^BD73,IF(BD73='Données projet'!$A$115,'Données projet'!$B$115,BH72+BG73-BN72))</f>
        <v>0</v>
      </c>
      <c r="BI73" s="50" t="e">
        <f>BH73*VLOOKUP('Données projet'!$B$13,Paramètres!$A$1:$J$25,3,0)*VLOOKUP('Données projet'!$B$13,Paramètres!$A$1:$J$25,5,0)</f>
        <v>#N/A</v>
      </c>
      <c r="BJ73" s="46" t="e">
        <f t="shared" si="36"/>
        <v>#N/A</v>
      </c>
      <c r="BK73" s="52" t="e">
        <f t="shared" si="26"/>
        <v>#N/A</v>
      </c>
      <c r="BL73" s="149" t="e">
        <f ca="1">AVERAGE(OFFSET($BK$3,'Données projet'!$C$7,0,30,1))</f>
        <v>#N/A</v>
      </c>
      <c r="BM73" s="48">
        <f>IF(ISNA(VLOOKUP(BD73,'Données projet'!$A$114:$I$134,3,0)),0,VLOOKUP(BD73,'Données projet'!$A$114:$I$134,3,0))</f>
        <v>0</v>
      </c>
      <c r="BN73" s="48">
        <f>IF(ISNA(VLOOKUP(BD73,'Données projet'!$A$114:$I$134,4,0)),0,VLOOKUP(BD73,'Données projet'!$A$114:$I$134,4,0))</f>
        <v>0</v>
      </c>
      <c r="BO73" s="49">
        <f>IF(ISNA(VLOOKUP(BD73,'Données projet'!$A$114:$I$134,5,0)),0%,VLOOKUP(BD73,'Données projet'!$A$114:$I$134,5,0)*VLOOKUP('Données projet'!$B$13,Paramètres!$A$1:$J$25,7,0))</f>
        <v>0</v>
      </c>
      <c r="BP73" s="49">
        <f>IF(ISNA(VLOOKUP(BD73,'Données projet'!$A$114:$I$134,6,0)),0%,VLOOKUP(BD73,'Données projet'!$A$114:$I$134,6,0)*VLOOKUP('Données projet'!$B$13,Paramètres!$A$1:$J$25,7,0))</f>
        <v>0</v>
      </c>
      <c r="BQ73" s="49">
        <f>IF(ISNA(VLOOKUP(BD73,'Données projet'!$A$114:$I$134,7,0)),0%,VLOOKUP(BD73,'Données projet'!$A$114:$I$134,7,0))</f>
        <v>0</v>
      </c>
      <c r="BR73" s="53" t="e">
        <f>EXP(-LN(2)/35)*BR72+(1-EXP(-LN(2)/35))/(LN(2)/35)*BN73*BO73*VLOOKUP('Données projet'!$B$13,Paramètres!$A$1:$J$25,3,0)*0.475*44/12</f>
        <v>#N/A</v>
      </c>
      <c r="BS73" s="53" t="e">
        <f>EXP(-LN(2)/5)*BS72+(1-EXP(-LN(2)/5))/(LN(2)/5)*Calculateur!BN73*Calculateur!BP73*VLOOKUP('Données projet'!$B$13,Paramètres!$A$1:$J$25,3,0)*0.475*44/12</f>
        <v>#N/A</v>
      </c>
      <c r="BT73" s="53" t="e">
        <f>EXP(-LN(2)/2)*BT72+(1-EXP(-LN(2)/2))/(LN(2)/2)*BN73*BQ73*VLOOKUP('Données projet'!$B$13,Paramètres!$A$1:$J$25,3,0)*0.475*44/12</f>
        <v>#N/A</v>
      </c>
      <c r="BU73" s="54" t="e">
        <f t="shared" si="27"/>
        <v>#N/A</v>
      </c>
      <c r="BV73" s="203">
        <f>IF(BV72+1&lt;='Données projet'!$E$15,BV72+1,1)</f>
        <v>1</v>
      </c>
      <c r="BW73" s="182" t="e">
        <f>VLOOKUP(B73,'Données projet'!$A$140:$I$167,2,0)</f>
        <v>#N/A</v>
      </c>
      <c r="BX73" s="182" t="e">
        <f>VLOOKUP(B73,'Données projet'!$A$140:$I$167,9,0)</f>
        <v>#N/A</v>
      </c>
      <c r="BY73" s="182">
        <f t="array" ref="BY73">INDEX(BX:BX,MIN(IF(ISNUMBER(BX73:BX269),ROW(BX73:BX269),"")))</f>
        <v>0</v>
      </c>
      <c r="BZ73" s="182">
        <f>IF(B73&lt;'Données projet'!$A$141,$BW$205^B73,IF(B73='Données projet'!$A$141,'Données projet'!$B$141,BZ72+BY73-CF72))</f>
        <v>0</v>
      </c>
      <c r="CA73" s="183" t="e">
        <f>BZ73*VLOOKUP('Données projet'!$B$15,Paramètres!$A$1:$J$25,3,0)*VLOOKUP('Données projet'!$B$15,Paramètres!$A$1:$J$25,5,0)</f>
        <v>#N/A</v>
      </c>
      <c r="CB73" s="186" t="e">
        <f t="shared" si="37"/>
        <v>#N/A</v>
      </c>
      <c r="CC73" s="187" t="e">
        <f t="shared" si="28"/>
        <v>#N/A</v>
      </c>
      <c r="CD73" s="185" t="e">
        <f ca="1">AVERAGE(OFFSET($CC$3,'Données projet'!$C$7,0,30,1))</f>
        <v>#N/A</v>
      </c>
      <c r="CE73" s="193">
        <f>IF(ISNA(VLOOKUP(B73,'Données projet'!$A$140:$I$167,3,0)),0,VLOOKUP(B73,'Données projet'!$A$140:$I$167,3,0))</f>
        <v>0</v>
      </c>
      <c r="CF73" s="193">
        <f>IF(ISNA(VLOOKUP(B73,'Données projet'!$A$140:$I$167,4,0)),0,VLOOKUP(B73,'Données projet'!$A$140:$I$167,4,0))</f>
        <v>0</v>
      </c>
      <c r="CG73" s="194">
        <f>IF(ISNA(VLOOKUP(B73,'Données projet'!$A$140:$I$167,5,0)),0%,VLOOKUP(B73,'Données projet'!$A$140:$I$167,5,0)*VLOOKUP('Données projet'!$B$15,Paramètres!$A$1:$J$25,7,0))</f>
        <v>0</v>
      </c>
      <c r="CH73" s="194">
        <f>IF(ISNA(VLOOKUP(B73,'Données projet'!$A$140:$I$167,6,0)),0%,VLOOKUP(B73,'Données projet'!$A$140:$I$167,6,0)*VLOOKUP('Données projet'!$B$15,Paramètres!$A$1:$J$25,7,0))</f>
        <v>0</v>
      </c>
      <c r="CI73" s="194">
        <f>IF(ISNA(VLOOKUP(B73,'Données projet'!$A$140:$I$167,7,0)),0%,VLOOKUP(B73,'Données projet'!$A$140:$I$167,7,0))</f>
        <v>0</v>
      </c>
      <c r="CJ73" s="196">
        <f>EXP(-LN(2)/35)*CJ72+(1-EXP(-LN(2)/35))/(LN(2)/35)*CF73*CG73*VLOOKUP('Données projet'!$B$11,Paramètres!$A$1:$J$25,3,0)*0.475*44/12</f>
        <v>0</v>
      </c>
      <c r="CK73" s="196">
        <f>EXP(-LN(2)/5)*CK72+(1-EXP(-LN(2)/5))/(LN(2)/5)*Calculateur!CF73*Calculateur!CH73*VLOOKUP('Données projet'!$B$11,Paramètres!$A$1:$J$25,3,0)*0.475*44/12</f>
        <v>0</v>
      </c>
      <c r="CL73" s="196">
        <f>EXP(-LN(2)/2)*CL72+(1-EXP(-LN(2)/2))/(LN(2)/2)*CF73*CI73*VLOOKUP('Données projet'!$B$11,Paramètres!$A$1:$J$25,3,0)*0.475*44/12</f>
        <v>0</v>
      </c>
      <c r="CM73" s="197">
        <f t="shared" si="29"/>
        <v>0</v>
      </c>
      <c r="CN73" s="50">
        <f>IF(CN72+1&lt;='Données projet'!$E$16,CN72+1,1)</f>
        <v>1</v>
      </c>
      <c r="CO73" s="45" t="e">
        <f>VLOOKUP(CN73,'Données projet'!$A$173:$I$193,2,0)</f>
        <v>#N/A</v>
      </c>
      <c r="CP73" s="45" t="e">
        <f>VLOOKUP(CN73,'Données projet'!$A$173:$I$193,9,0)</f>
        <v>#N/A</v>
      </c>
      <c r="CQ73" s="45">
        <f t="array" ref="CQ73">INDEX(CP:CP,MIN(IF(ISNUMBER(CP73:CP269),ROW(CP73:CP269),"")))</f>
        <v>0</v>
      </c>
      <c r="CR73" s="45">
        <f>IF(CN73&lt;'Données projet'!$A$174,$CO$205^B73,IF(CN73='Données projet'!$A$174,'Données projet'!$B$174,CR72+CQ73-CX72))</f>
        <v>0</v>
      </c>
      <c r="CS73" s="50" t="e">
        <f>CR73*VLOOKUP('Données projet'!$B$15,Paramètres!$A$1:$J$25,3,0)*VLOOKUP('Données projet'!$B$15,Paramètres!$A$1:$J$25,5,0)</f>
        <v>#N/A</v>
      </c>
      <c r="CT73" s="46" t="e">
        <f t="shared" si="38"/>
        <v>#N/A</v>
      </c>
      <c r="CU73" s="52" t="e">
        <f t="shared" si="30"/>
        <v>#N/A</v>
      </c>
      <c r="CV73" s="149" t="e">
        <f ca="1">AVERAGE(OFFSET($CU$3,'Données projet'!$C$7,0,30,1))</f>
        <v>#N/A</v>
      </c>
      <c r="CW73" s="48">
        <f>IF(ISNA(VLOOKUP(CN73,'Données projet'!$A$173:$I$193,3,0)),0,VLOOKUP(CN73,'Données projet'!$A$173:$I$193,3,0))</f>
        <v>0</v>
      </c>
      <c r="CX73" s="48">
        <f>IF(ISNA(VLOOKUP(CN73,'Données projet'!$A$173:$I$193,4,0)),0,VLOOKUP(CN73,'Données projet'!$A$173:$I$193,4,0))</f>
        <v>0</v>
      </c>
      <c r="CY73" s="49">
        <f>IF(ISNA(VLOOKUP(CN73,'Données projet'!$A$173:$I$193,5,0)),0%,VLOOKUP(CN73,'Données projet'!$A$173:$I$193,5,0)*VLOOKUP('Données projet'!$B$15,Paramètres!$A$1:$J$25,7,0))</f>
        <v>0</v>
      </c>
      <c r="CZ73" s="49">
        <f>IF(ISNA(VLOOKUP(CN73,'Données projet'!$A$173:$I$193,6,0)),0%,VLOOKUP(CN73,'Données projet'!$A$173:$I$193,6,0)*VLOOKUP('Données projet'!$B$15,Paramètres!$A$1:$J$25,7,0))</f>
        <v>0</v>
      </c>
      <c r="DA73" s="49">
        <f>IF(ISNA(VLOOKUP(CN73,'Données projet'!$A$173:$I$193,7,0)),0%,VLOOKUP(CN73,'Données projet'!$A$173:$I$193,7,0))</f>
        <v>0</v>
      </c>
      <c r="DB73" s="53" t="e">
        <f>EXP(-LN(2)/35)*DB72+(1-EXP(-LN(2)/35))/(LN(2)/35)*CX73*CY73*VLOOKUP('Données projet'!$B$15,Paramètres!$A$1:$J$25,3,0)*0.475*44/12</f>
        <v>#N/A</v>
      </c>
      <c r="DC73" s="53" t="e">
        <f>EXP(-LN(2)/5)*DC72+(1-EXP(-LN(2)/5))/(LN(2)/5)*Calculateur!CX73*Calculateur!CZ73*VLOOKUP('Données projet'!$B$15,Paramètres!$A$1:$J$25,3,0)*0.475*44/12</f>
        <v>#N/A</v>
      </c>
      <c r="DD73" s="53" t="e">
        <f>EXP(-LN(2)/2)*DD72+(1-EXP(-LN(2)/2))/(LN(2)/2)*CX73*DA73*VLOOKUP('Données projet'!$B$15,Paramètres!$A$1:$J$25,3,0)*0.475*44/12</f>
        <v>#N/A</v>
      </c>
      <c r="DE73" s="54" t="e">
        <f t="shared" si="31"/>
        <v>#N/A</v>
      </c>
    </row>
    <row r="74" spans="1:109" s="40" customFormat="1" x14ac:dyDescent="0.25">
      <c r="A74" s="208">
        <f t="shared" si="32"/>
        <v>71</v>
      </c>
      <c r="B74" s="200">
        <f>IF(B73+1&lt;='Données projet'!$E$11,B73+1,1)</f>
        <v>21</v>
      </c>
      <c r="C74" s="182" t="e">
        <f>VLOOKUP(B74,'Données projet'!$A$36:$I$56,2,0)</f>
        <v>#N/A</v>
      </c>
      <c r="D74" s="182" t="e">
        <f>VLOOKUP(B74,'Données projet'!$A$36:$I$56,9,0)</f>
        <v>#N/A</v>
      </c>
      <c r="E74" s="182">
        <f t="array" ref="E74">INDEX(D:D,MIN(IF(ISNUMBER(D74:D270),ROW(D74:D270),"")))</f>
        <v>11.968000000000007</v>
      </c>
      <c r="F74" s="186">
        <f>IF(B74&lt;'Données projet'!$A$37,$C$205^B74,IF(B74='Données projet'!$A$37,'Données projet'!$B$37,F73+E74-L73))</f>
        <v>342.28800000000007</v>
      </c>
      <c r="G74" s="186">
        <f>F74*VLOOKUP('Données projet'!$B$11,Paramètres!$A$1:$J$25,3,0)*VLOOKUP('Données projet'!$B$11,Paramètres!$A$1:$J$25,5,0)</f>
        <v>250.96556160000006</v>
      </c>
      <c r="H74" s="186">
        <f t="shared" si="33"/>
        <v>60.79265492712809</v>
      </c>
      <c r="I74" s="187">
        <f t="shared" si="20"/>
        <v>542.97889378474815</v>
      </c>
      <c r="J74" s="188">
        <f ca="1">AVERAGE(OFFSET($I$3,'Données projet'!$C$7,0,30,1))</f>
        <v>281.50422421872497</v>
      </c>
      <c r="K74" s="193">
        <f>IF(ISNA(VLOOKUP(B74,'Données projet'!$A$36:$I$56,3,0)),0,VLOOKUP(B74,'Données projet'!$A$36:$I$56,3,0))</f>
        <v>0</v>
      </c>
      <c r="L74" s="193">
        <f>IF(ISNA(VLOOKUP(B74,'Données projet'!$A$36:$I$56,4,0)),0,VLOOKUP(B74,'Données projet'!$A$36:$I$56,4,0))</f>
        <v>0</v>
      </c>
      <c r="M74" s="194">
        <f>IF(ISNA(VLOOKUP(B74,'Données projet'!$A$36:$I$56,5,0)),0%,VLOOKUP(B74,'Données projet'!$A$36:$I$56,5,0)*VLOOKUP('Données projet'!$B$11,Paramètres!$A$1:$J$25,7,0))</f>
        <v>0</v>
      </c>
      <c r="N74" s="194">
        <f>IF(ISNA(VLOOKUP(B74,'Données projet'!$A$36:$I$56,6,0)),0%,VLOOKUP(B74,'Données projet'!$A$36:$I$56,6,0)*VLOOKUP('Données projet'!$B$11,Paramètres!$A$1:$J$25,7,0))</f>
        <v>0</v>
      </c>
      <c r="O74" s="194">
        <f>IF(ISNA(VLOOKUP(B74,'Données projet'!$A$36:$I$56,7,0)),0%,VLOOKUP(B74,'Données projet'!$A$36:$I$56,7,0))</f>
        <v>0</v>
      </c>
      <c r="P74" s="196">
        <f>EXP(-LN(2)/35)*P73+(1-EXP(-LN(2)/35))/(LN(2)/35)*L74*M74*VLOOKUP('Données projet'!$B$11,Paramètres!$A$1:$J$25,3,0)*0.475*44/12</f>
        <v>0</v>
      </c>
      <c r="Q74" s="196">
        <f>EXP(-LN(2)/5)*Q73+(1-EXP(-LN(2)/5))/(LN(2)/5)*Calculateur!L74*Calculateur!N74*VLOOKUP('Données projet'!$B$11,Paramètres!$A$1:$J$25,3,0)*0.475*44/12</f>
        <v>0</v>
      </c>
      <c r="R74" s="196">
        <f>EXP(-LN(2)/2)*R73+(1-EXP(-LN(2)/2))/(LN(2)/2)*L74*O74*VLOOKUP('Données projet'!$B$11,Paramètres!$A$1:$J$25,3,0)*0.475*44/12</f>
        <v>0</v>
      </c>
      <c r="S74" s="197">
        <f t="shared" si="21"/>
        <v>0</v>
      </c>
      <c r="T74" s="50">
        <f>IF(T73+1&lt;='Données projet'!$E$12,T73+1,1)</f>
        <v>21</v>
      </c>
      <c r="U74" s="45" t="e">
        <f>VLOOKUP(T74,'Données projet'!$A$62:$I$82,2,0)</f>
        <v>#N/A</v>
      </c>
      <c r="V74" s="45" t="e">
        <f>VLOOKUP(T74,'Données projet'!$A$62:$I$82,9,0)</f>
        <v>#N/A</v>
      </c>
      <c r="W74" s="45">
        <f t="array" ref="W74">INDEX(V:V,MIN(IF(ISNUMBER(V74:V270),ROW(V74:V270),"")))</f>
        <v>11.968000000000007</v>
      </c>
      <c r="X74" s="46">
        <f>IF(T74&lt;'Données projet'!$A$63,$U$205^T74,IF(T74='Données projet'!$A$63,'Données projet'!$B$63,X73+W74-AD73))</f>
        <v>342.28799999999995</v>
      </c>
      <c r="Y74" s="46">
        <f>X74*VLOOKUP('Données projet'!$B$11,Paramètres!$A$1:$J$25,3,0)*VLOOKUP('Données projet'!$B$11,Paramètres!$A$1:$J$25,5,0)</f>
        <v>250.96556159999997</v>
      </c>
      <c r="Z74" s="46">
        <f t="shared" si="34"/>
        <v>60.792654927128034</v>
      </c>
      <c r="AA74" s="52">
        <f t="shared" si="22"/>
        <v>542.97889378474804</v>
      </c>
      <c r="AB74" s="149">
        <f ca="1">AVERAGE(OFFSET($AA$3,'Données projet'!$C$7,0,30,1))</f>
        <v>367.84920904283939</v>
      </c>
      <c r="AC74" s="48">
        <f>IF(ISNA(VLOOKUP(T74,'Données projet'!$A$62:$I$82,3,0)),0,VLOOKUP(T74,'Données projet'!$A$62:$I$82,3,0))</f>
        <v>0</v>
      </c>
      <c r="AD74" s="48">
        <f>IF(ISNA(VLOOKUP(T74,'Données projet'!$A$62:$I$82,4,0)),0,VLOOKUP(T74,'Données projet'!$A$62:$I$82,4,0))</f>
        <v>0</v>
      </c>
      <c r="AE74" s="49">
        <f>IF(ISNA(VLOOKUP(T74,'Données projet'!$A$62:$I$82,5,0)),0%,VLOOKUP(T74,'Données projet'!$A$62:$I$82,5,0)*VLOOKUP('Données projet'!$B$11,Paramètres!$A$1:$J$25,7,0))</f>
        <v>0</v>
      </c>
      <c r="AF74" s="49">
        <f>IF(ISNA(VLOOKUP(T74,'Données projet'!$A$62:$I$82,6,0)),0%,VLOOKUP(T74,'Données projet'!$A$62:$I$82,6,0)*VLOOKUP('Données projet'!$B$11,Paramètres!$A$1:$J$25,7,0))</f>
        <v>0</v>
      </c>
      <c r="AG74" s="49">
        <f>IF(ISNA(VLOOKUP(T74,'Données projet'!$A$62:$I$82,7,0)),0%,VLOOKUP(T74,'Données projet'!$A$62:$I$82,7,0))</f>
        <v>0</v>
      </c>
      <c r="AH74" s="53">
        <f>EXP(-LN(2)/35)*AH73+(1-EXP(-LN(2)/35))/(LN(2)/35)*AD74*AE74*VLOOKUP('Données projet'!$B$11,Paramètres!$A$1:$J$25,3,0)*0.475*44/12</f>
        <v>0</v>
      </c>
      <c r="AI74" s="53">
        <f>EXP(-LN(2)/5)*AI73+(1-EXP(-LN(2)/5))/(LN(2)/5)*Calculateur!AD74*Calculateur!AF74*VLOOKUP('Données projet'!$B$11,Paramètres!$A$1:$J$25,3,0)*0.475*44/12</f>
        <v>0</v>
      </c>
      <c r="AJ74" s="53">
        <f>EXP(-LN(2)/2)*AJ73+(1-EXP(-LN(2)/2))/(LN(2)/2)*AD74*AG74*VLOOKUP('Données projet'!$B$11,Paramètres!$A$1:$J$25,3,0)*0.475*44/12</f>
        <v>0</v>
      </c>
      <c r="AK74" s="53">
        <f t="shared" si="23"/>
        <v>0</v>
      </c>
      <c r="AL74" s="203">
        <f>IF(AL73+1&lt;='Données projet'!$E$13,AL73+1,1)</f>
        <v>1</v>
      </c>
      <c r="AM74" s="182" t="e">
        <f>VLOOKUP(B74,'Données projet'!$A$88:$I$108,2,0)</f>
        <v>#N/A</v>
      </c>
      <c r="AN74" s="182" t="e">
        <f>VLOOKUP(B74,'Données projet'!$A$88:$I$108,9,0)</f>
        <v>#N/A</v>
      </c>
      <c r="AO74" s="182">
        <f t="array" ref="AO74">INDEX(AN:AN,MIN(IF(ISNUMBER(AN74:AN270),ROW(AN74:AN270),"")))</f>
        <v>0</v>
      </c>
      <c r="AP74" s="182">
        <f>IF(B74&lt;'Données projet'!$A$89,$AM$205^B74,IF(B74='Données projet'!$A$89,'Données projet'!$B$89,AP73+AO74-AV73))</f>
        <v>0</v>
      </c>
      <c r="AQ74" s="186" t="e">
        <f>AP74*VLOOKUP('Données projet'!$B$13,Paramètres!$A$1:$J$25,3,0)*VLOOKUP('Données projet'!$B$13,Paramètres!$A$1:$J$25,5,0)</f>
        <v>#N/A</v>
      </c>
      <c r="AR74" s="186" t="e">
        <f t="shared" si="35"/>
        <v>#N/A</v>
      </c>
      <c r="AS74" s="187" t="e">
        <f t="shared" si="24"/>
        <v>#N/A</v>
      </c>
      <c r="AT74" s="185" t="e">
        <f ca="1">AVERAGE(OFFSET($AS$3,'Données projet'!$C$7,0,30,1))</f>
        <v>#N/A</v>
      </c>
      <c r="AU74" s="193">
        <f>IF(ISNA(VLOOKUP(B74,'Données projet'!$A$88:$I$108,3,0)),0,VLOOKUP(B74,'Données projet'!$A$88:$I$108,3,0))</f>
        <v>0</v>
      </c>
      <c r="AV74" s="193">
        <f>IF(ISNA(VLOOKUP(B74,'Données projet'!$A$88:$I$108,4,0)),0,VLOOKUP(B74,'Données projet'!$A$88:$I$108,4,0))</f>
        <v>0</v>
      </c>
      <c r="AW74" s="194">
        <f>IF(ISNA(VLOOKUP(B74,'Données projet'!$A$88:$I$108,5,0)),0%,VLOOKUP(B74,'Données projet'!$A$88:$I$108,5,0)*VLOOKUP('Données projet'!$B$13,Paramètres!$A$1:$J$25,7,0))</f>
        <v>0</v>
      </c>
      <c r="AX74" s="194">
        <f>IF(ISNA(VLOOKUP(B74,'Données projet'!$A$88:$I$108,6,0)),0%,VLOOKUP(B74,'Données projet'!$A$88:$I$108,6,0)*VLOOKUP('Données projet'!$B$13,Paramètres!$A$1:$J$25,7,0))</f>
        <v>0</v>
      </c>
      <c r="AY74" s="194">
        <f>IF(ISNA(VLOOKUP(B74,'Données projet'!$A$88:$I$108,7,0)),0%,VLOOKUP(B74,'Données projet'!$A$88:$I$108,7,0))</f>
        <v>0</v>
      </c>
      <c r="AZ74" s="196">
        <f>EXP(-LN(2)/35)*AZ73+(1-EXP(-LN(2)/35))/(LN(2)/35)*AV74*AW74*VLOOKUP('Données projet'!$B$11,Paramètres!$A$1:$J$25,3,0)*0.475*44/12</f>
        <v>0</v>
      </c>
      <c r="BA74" s="196">
        <f>EXP(-LN(2)/5)*BA73+(1-EXP(-LN(2)/5))/(LN(2)/5)*Calculateur!AV74*Calculateur!AX74*VLOOKUP('Données projet'!$B$11,Paramètres!$A$1:$J$25,3,0)*0.475*44/12</f>
        <v>0</v>
      </c>
      <c r="BB74" s="196">
        <f>EXP(-LN(2)/2)*BB73+(1-EXP(-LN(2)/2))/(LN(2)/2)*AV74*AY74*VLOOKUP('Données projet'!$B$11,Paramètres!$A$1:$J$25,3,0)*0.475*44/12</f>
        <v>0</v>
      </c>
      <c r="BC74" s="197">
        <f t="shared" si="25"/>
        <v>0</v>
      </c>
      <c r="BD74" s="50">
        <f>IF(BD73+1&lt;='Données projet'!$E$16,BD73+1,1)</f>
        <v>1</v>
      </c>
      <c r="BE74" s="45" t="e">
        <f>VLOOKUP(BD74,'Données projet'!$A$114:$I$134,2,0)</f>
        <v>#N/A</v>
      </c>
      <c r="BF74" s="45" t="e">
        <f>VLOOKUP(BD74,'Données projet'!$A$114:$I$134,9,0)</f>
        <v>#N/A</v>
      </c>
      <c r="BG74" s="45">
        <f t="array" ref="BG74">INDEX(BF:BF,MIN(IF(ISNUMBER(BF74:BF270),ROW(BF74:BF270),"")))</f>
        <v>0</v>
      </c>
      <c r="BH74" s="45">
        <f>IF(BD74&lt;'Données projet'!$A$115,$BE$205^BD74,IF(BD74='Données projet'!$A$115,'Données projet'!$B$115,BH73+BG74-BN73))</f>
        <v>0</v>
      </c>
      <c r="BI74" s="50" t="e">
        <f>BH74*VLOOKUP('Données projet'!$B$13,Paramètres!$A$1:$J$25,3,0)*VLOOKUP('Données projet'!$B$13,Paramètres!$A$1:$J$25,5,0)</f>
        <v>#N/A</v>
      </c>
      <c r="BJ74" s="46" t="e">
        <f t="shared" si="36"/>
        <v>#N/A</v>
      </c>
      <c r="BK74" s="52" t="e">
        <f t="shared" si="26"/>
        <v>#N/A</v>
      </c>
      <c r="BL74" s="149" t="e">
        <f ca="1">AVERAGE(OFFSET($BK$3,'Données projet'!$C$7,0,30,1))</f>
        <v>#N/A</v>
      </c>
      <c r="BM74" s="48">
        <f>IF(ISNA(VLOOKUP(BD74,'Données projet'!$A$114:$I$134,3,0)),0,VLOOKUP(BD74,'Données projet'!$A$114:$I$134,3,0))</f>
        <v>0</v>
      </c>
      <c r="BN74" s="48">
        <f>IF(ISNA(VLOOKUP(BD74,'Données projet'!$A$114:$I$134,4,0)),0,VLOOKUP(BD74,'Données projet'!$A$114:$I$134,4,0))</f>
        <v>0</v>
      </c>
      <c r="BO74" s="49">
        <f>IF(ISNA(VLOOKUP(BD74,'Données projet'!$A$114:$I$134,5,0)),0%,VLOOKUP(BD74,'Données projet'!$A$114:$I$134,5,0)*VLOOKUP('Données projet'!$B$13,Paramètres!$A$1:$J$25,7,0))</f>
        <v>0</v>
      </c>
      <c r="BP74" s="49">
        <f>IF(ISNA(VLOOKUP(BD74,'Données projet'!$A$114:$I$134,6,0)),0%,VLOOKUP(BD74,'Données projet'!$A$114:$I$134,6,0)*VLOOKUP('Données projet'!$B$13,Paramètres!$A$1:$J$25,7,0))</f>
        <v>0</v>
      </c>
      <c r="BQ74" s="49">
        <f>IF(ISNA(VLOOKUP(BD74,'Données projet'!$A$114:$I$134,7,0)),0%,VLOOKUP(BD74,'Données projet'!$A$114:$I$134,7,0))</f>
        <v>0</v>
      </c>
      <c r="BR74" s="53" t="e">
        <f>EXP(-LN(2)/35)*BR73+(1-EXP(-LN(2)/35))/(LN(2)/35)*BN74*BO74*VLOOKUP('Données projet'!$B$13,Paramètres!$A$1:$J$25,3,0)*0.475*44/12</f>
        <v>#N/A</v>
      </c>
      <c r="BS74" s="53" t="e">
        <f>EXP(-LN(2)/5)*BS73+(1-EXP(-LN(2)/5))/(LN(2)/5)*Calculateur!BN74*Calculateur!BP74*VLOOKUP('Données projet'!$B$13,Paramètres!$A$1:$J$25,3,0)*0.475*44/12</f>
        <v>#N/A</v>
      </c>
      <c r="BT74" s="53" t="e">
        <f>EXP(-LN(2)/2)*BT73+(1-EXP(-LN(2)/2))/(LN(2)/2)*BN74*BQ74*VLOOKUP('Données projet'!$B$13,Paramètres!$A$1:$J$25,3,0)*0.475*44/12</f>
        <v>#N/A</v>
      </c>
      <c r="BU74" s="54" t="e">
        <f t="shared" si="27"/>
        <v>#N/A</v>
      </c>
      <c r="BV74" s="203">
        <f>IF(BV73+1&lt;='Données projet'!$E$15,BV73+1,1)</f>
        <v>1</v>
      </c>
      <c r="BW74" s="182" t="e">
        <f>VLOOKUP(B74,'Données projet'!$A$140:$I$167,2,0)</f>
        <v>#N/A</v>
      </c>
      <c r="BX74" s="182" t="e">
        <f>VLOOKUP(B74,'Données projet'!$A$140:$I$167,9,0)</f>
        <v>#N/A</v>
      </c>
      <c r="BY74" s="182">
        <f t="array" ref="BY74">INDEX(BX:BX,MIN(IF(ISNUMBER(BX74:BX270),ROW(BX74:BX270),"")))</f>
        <v>0</v>
      </c>
      <c r="BZ74" s="182">
        <f>IF(B74&lt;'Données projet'!$A$141,$BW$205^B74,IF(B74='Données projet'!$A$141,'Données projet'!$B$141,BZ73+BY74-CF73))</f>
        <v>0</v>
      </c>
      <c r="CA74" s="183" t="e">
        <f>BZ74*VLOOKUP('Données projet'!$B$15,Paramètres!$A$1:$J$25,3,0)*VLOOKUP('Données projet'!$B$15,Paramètres!$A$1:$J$25,5,0)</f>
        <v>#N/A</v>
      </c>
      <c r="CB74" s="186" t="e">
        <f t="shared" si="37"/>
        <v>#N/A</v>
      </c>
      <c r="CC74" s="187" t="e">
        <f t="shared" si="28"/>
        <v>#N/A</v>
      </c>
      <c r="CD74" s="185" t="e">
        <f ca="1">AVERAGE(OFFSET($CC$3,'Données projet'!$C$7,0,30,1))</f>
        <v>#N/A</v>
      </c>
      <c r="CE74" s="193">
        <f>IF(ISNA(VLOOKUP(B74,'Données projet'!$A$140:$I$167,3,0)),0,VLOOKUP(B74,'Données projet'!$A$140:$I$167,3,0))</f>
        <v>0</v>
      </c>
      <c r="CF74" s="193">
        <f>IF(ISNA(VLOOKUP(B74,'Données projet'!$A$140:$I$167,4,0)),0,VLOOKUP(B74,'Données projet'!$A$140:$I$167,4,0))</f>
        <v>0</v>
      </c>
      <c r="CG74" s="194">
        <f>IF(ISNA(VLOOKUP(B74,'Données projet'!$A$140:$I$167,5,0)),0%,VLOOKUP(B74,'Données projet'!$A$140:$I$167,5,0)*VLOOKUP('Données projet'!$B$15,Paramètres!$A$1:$J$25,7,0))</f>
        <v>0</v>
      </c>
      <c r="CH74" s="194">
        <f>IF(ISNA(VLOOKUP(B74,'Données projet'!$A$140:$I$167,6,0)),0%,VLOOKUP(B74,'Données projet'!$A$140:$I$167,6,0)*VLOOKUP('Données projet'!$B$15,Paramètres!$A$1:$J$25,7,0))</f>
        <v>0</v>
      </c>
      <c r="CI74" s="194">
        <f>IF(ISNA(VLOOKUP(B74,'Données projet'!$A$140:$I$167,7,0)),0%,VLOOKUP(B74,'Données projet'!$A$140:$I$167,7,0))</f>
        <v>0</v>
      </c>
      <c r="CJ74" s="196">
        <f>EXP(-LN(2)/35)*CJ73+(1-EXP(-LN(2)/35))/(LN(2)/35)*CF74*CG74*VLOOKUP('Données projet'!$B$11,Paramètres!$A$1:$J$25,3,0)*0.475*44/12</f>
        <v>0</v>
      </c>
      <c r="CK74" s="196">
        <f>EXP(-LN(2)/5)*CK73+(1-EXP(-LN(2)/5))/(LN(2)/5)*Calculateur!CF74*Calculateur!CH74*VLOOKUP('Données projet'!$B$11,Paramètres!$A$1:$J$25,3,0)*0.475*44/12</f>
        <v>0</v>
      </c>
      <c r="CL74" s="196">
        <f>EXP(-LN(2)/2)*CL73+(1-EXP(-LN(2)/2))/(LN(2)/2)*CF74*CI74*VLOOKUP('Données projet'!$B$11,Paramètres!$A$1:$J$25,3,0)*0.475*44/12</f>
        <v>0</v>
      </c>
      <c r="CM74" s="197">
        <f t="shared" si="29"/>
        <v>0</v>
      </c>
      <c r="CN74" s="50">
        <f>IF(CN73+1&lt;='Données projet'!$E$16,CN73+1,1)</f>
        <v>1</v>
      </c>
      <c r="CO74" s="45" t="e">
        <f>VLOOKUP(CN74,'Données projet'!$A$173:$I$193,2,0)</f>
        <v>#N/A</v>
      </c>
      <c r="CP74" s="45" t="e">
        <f>VLOOKUP(CN74,'Données projet'!$A$173:$I$193,9,0)</f>
        <v>#N/A</v>
      </c>
      <c r="CQ74" s="45">
        <f t="array" ref="CQ74">INDEX(CP:CP,MIN(IF(ISNUMBER(CP74:CP270),ROW(CP74:CP270),"")))</f>
        <v>0</v>
      </c>
      <c r="CR74" s="45">
        <f>IF(CN74&lt;'Données projet'!$A$174,$CO$205^B74,IF(CN74='Données projet'!$A$174,'Données projet'!$B$174,CR73+CQ74-CX73))</f>
        <v>0</v>
      </c>
      <c r="CS74" s="50" t="e">
        <f>CR74*VLOOKUP('Données projet'!$B$15,Paramètres!$A$1:$J$25,3,0)*VLOOKUP('Données projet'!$B$15,Paramètres!$A$1:$J$25,5,0)</f>
        <v>#N/A</v>
      </c>
      <c r="CT74" s="46" t="e">
        <f t="shared" si="38"/>
        <v>#N/A</v>
      </c>
      <c r="CU74" s="52" t="e">
        <f t="shared" si="30"/>
        <v>#N/A</v>
      </c>
      <c r="CV74" s="149" t="e">
        <f ca="1">AVERAGE(OFFSET($CU$3,'Données projet'!$C$7,0,30,1))</f>
        <v>#N/A</v>
      </c>
      <c r="CW74" s="48">
        <f>IF(ISNA(VLOOKUP(CN74,'Données projet'!$A$173:$I$193,3,0)),0,VLOOKUP(CN74,'Données projet'!$A$173:$I$193,3,0))</f>
        <v>0</v>
      </c>
      <c r="CX74" s="48">
        <f>IF(ISNA(VLOOKUP(CN74,'Données projet'!$A$173:$I$193,4,0)),0,VLOOKUP(CN74,'Données projet'!$A$173:$I$193,4,0))</f>
        <v>0</v>
      </c>
      <c r="CY74" s="49">
        <f>IF(ISNA(VLOOKUP(CN74,'Données projet'!$A$173:$I$193,5,0)),0%,VLOOKUP(CN74,'Données projet'!$A$173:$I$193,5,0)*VLOOKUP('Données projet'!$B$15,Paramètres!$A$1:$J$25,7,0))</f>
        <v>0</v>
      </c>
      <c r="CZ74" s="49">
        <f>IF(ISNA(VLOOKUP(CN74,'Données projet'!$A$173:$I$193,6,0)),0%,VLOOKUP(CN74,'Données projet'!$A$173:$I$193,6,0)*VLOOKUP('Données projet'!$B$15,Paramètres!$A$1:$J$25,7,0))</f>
        <v>0</v>
      </c>
      <c r="DA74" s="49">
        <f>IF(ISNA(VLOOKUP(CN74,'Données projet'!$A$173:$I$193,7,0)),0%,VLOOKUP(CN74,'Données projet'!$A$173:$I$193,7,0))</f>
        <v>0</v>
      </c>
      <c r="DB74" s="53" t="e">
        <f>EXP(-LN(2)/35)*DB73+(1-EXP(-LN(2)/35))/(LN(2)/35)*CX74*CY74*VLOOKUP('Données projet'!$B$15,Paramètres!$A$1:$J$25,3,0)*0.475*44/12</f>
        <v>#N/A</v>
      </c>
      <c r="DC74" s="53" t="e">
        <f>EXP(-LN(2)/5)*DC73+(1-EXP(-LN(2)/5))/(LN(2)/5)*Calculateur!CX74*Calculateur!CZ74*VLOOKUP('Données projet'!$B$15,Paramètres!$A$1:$J$25,3,0)*0.475*44/12</f>
        <v>#N/A</v>
      </c>
      <c r="DD74" s="53" t="e">
        <f>EXP(-LN(2)/2)*DD73+(1-EXP(-LN(2)/2))/(LN(2)/2)*CX74*DA74*VLOOKUP('Données projet'!$B$15,Paramètres!$A$1:$J$25,3,0)*0.475*44/12</f>
        <v>#N/A</v>
      </c>
      <c r="DE74" s="54" t="e">
        <f t="shared" si="31"/>
        <v>#N/A</v>
      </c>
    </row>
    <row r="75" spans="1:109" s="40" customFormat="1" x14ac:dyDescent="0.25">
      <c r="A75" s="208">
        <f t="shared" si="32"/>
        <v>72</v>
      </c>
      <c r="B75" s="200">
        <f>IF(B74+1&lt;='Données projet'!$E$11,B74+1,1)</f>
        <v>22</v>
      </c>
      <c r="C75" s="182" t="e">
        <f>VLOOKUP(B75,'Données projet'!$A$36:$I$56,2,0)</f>
        <v>#N/A</v>
      </c>
      <c r="D75" s="182" t="e">
        <f>VLOOKUP(B75,'Données projet'!$A$36:$I$56,9,0)</f>
        <v>#N/A</v>
      </c>
      <c r="E75" s="182">
        <f t="array" ref="E75">INDEX(D:D,MIN(IF(ISNUMBER(D75:D271),ROW(D75:D271),"")))</f>
        <v>11.968000000000007</v>
      </c>
      <c r="F75" s="186">
        <f>IF(B75&lt;'Données projet'!$A$37,$C$205^B75,IF(B75='Données projet'!$A$37,'Données projet'!$B$37,F74+E75-L74))</f>
        <v>354.25600000000009</v>
      </c>
      <c r="G75" s="186">
        <f>F75*VLOOKUP('Données projet'!$B$11,Paramètres!$A$1:$J$25,3,0)*VLOOKUP('Données projet'!$B$11,Paramètres!$A$1:$J$25,5,0)</f>
        <v>259.7404992000001</v>
      </c>
      <c r="H75" s="186">
        <f t="shared" si="33"/>
        <v>62.667059657916703</v>
      </c>
      <c r="I75" s="187">
        <f t="shared" si="20"/>
        <v>561.52649834420504</v>
      </c>
      <c r="J75" s="188">
        <f ca="1">AVERAGE(OFFSET($I$3,'Données projet'!$C$7,0,30,1))</f>
        <v>281.50422421872497</v>
      </c>
      <c r="K75" s="193">
        <f>IF(ISNA(VLOOKUP(B75,'Données projet'!$A$36:$I$56,3,0)),0,VLOOKUP(B75,'Données projet'!$A$36:$I$56,3,0))</f>
        <v>0</v>
      </c>
      <c r="L75" s="193">
        <f>IF(ISNA(VLOOKUP(B75,'Données projet'!$A$36:$I$56,4,0)),0,VLOOKUP(B75,'Données projet'!$A$36:$I$56,4,0))</f>
        <v>0</v>
      </c>
      <c r="M75" s="194">
        <f>IF(ISNA(VLOOKUP(B75,'Données projet'!$A$36:$I$56,5,0)),0%,VLOOKUP(B75,'Données projet'!$A$36:$I$56,5,0)*VLOOKUP('Données projet'!$B$11,Paramètres!$A$1:$J$25,7,0))</f>
        <v>0</v>
      </c>
      <c r="N75" s="194">
        <f>IF(ISNA(VLOOKUP(B75,'Données projet'!$A$36:$I$56,6,0)),0%,VLOOKUP(B75,'Données projet'!$A$36:$I$56,6,0)*VLOOKUP('Données projet'!$B$11,Paramètres!$A$1:$J$25,7,0))</f>
        <v>0</v>
      </c>
      <c r="O75" s="194">
        <f>IF(ISNA(VLOOKUP(B75,'Données projet'!$A$36:$I$56,7,0)),0%,VLOOKUP(B75,'Données projet'!$A$36:$I$56,7,0))</f>
        <v>0</v>
      </c>
      <c r="P75" s="196">
        <f>EXP(-LN(2)/35)*P74+(1-EXP(-LN(2)/35))/(LN(2)/35)*L75*M75*VLOOKUP('Données projet'!$B$11,Paramètres!$A$1:$J$25,3,0)*0.475*44/12</f>
        <v>0</v>
      </c>
      <c r="Q75" s="196">
        <f>EXP(-LN(2)/5)*Q74+(1-EXP(-LN(2)/5))/(LN(2)/5)*Calculateur!L75*Calculateur!N75*VLOOKUP('Données projet'!$B$11,Paramètres!$A$1:$J$25,3,0)*0.475*44/12</f>
        <v>0</v>
      </c>
      <c r="R75" s="196">
        <f>EXP(-LN(2)/2)*R74+(1-EXP(-LN(2)/2))/(LN(2)/2)*L75*O75*VLOOKUP('Données projet'!$B$11,Paramètres!$A$1:$J$25,3,0)*0.475*44/12</f>
        <v>0</v>
      </c>
      <c r="S75" s="197">
        <f t="shared" si="21"/>
        <v>0</v>
      </c>
      <c r="T75" s="50">
        <f>IF(T74+1&lt;='Données projet'!$E$12,T74+1,1)</f>
        <v>22</v>
      </c>
      <c r="U75" s="45" t="e">
        <f>VLOOKUP(T75,'Données projet'!$A$62:$I$82,2,0)</f>
        <v>#N/A</v>
      </c>
      <c r="V75" s="45" t="e">
        <f>VLOOKUP(T75,'Données projet'!$A$62:$I$82,9,0)</f>
        <v>#N/A</v>
      </c>
      <c r="W75" s="45">
        <f t="array" ref="W75">INDEX(V:V,MIN(IF(ISNUMBER(V75:V271),ROW(V75:V271),"")))</f>
        <v>11.968000000000007</v>
      </c>
      <c r="X75" s="46">
        <f>IF(T75&lt;'Données projet'!$A$63,$U$205^T75,IF(T75='Données projet'!$A$63,'Données projet'!$B$63,X74+W75-AD74))</f>
        <v>354.25599999999997</v>
      </c>
      <c r="Y75" s="46">
        <f>X75*VLOOKUP('Données projet'!$B$11,Paramètres!$A$1:$J$25,3,0)*VLOOKUP('Données projet'!$B$11,Paramètres!$A$1:$J$25,5,0)</f>
        <v>259.74049919999999</v>
      </c>
      <c r="Z75" s="46">
        <f t="shared" si="34"/>
        <v>62.667059657916703</v>
      </c>
      <c r="AA75" s="52">
        <f t="shared" si="22"/>
        <v>561.52649834420481</v>
      </c>
      <c r="AB75" s="149">
        <f ca="1">AVERAGE(OFFSET($AA$3,'Données projet'!$C$7,0,30,1))</f>
        <v>367.84920904283939</v>
      </c>
      <c r="AC75" s="48">
        <f>IF(ISNA(VLOOKUP(T75,'Données projet'!$A$62:$I$82,3,0)),0,VLOOKUP(T75,'Données projet'!$A$62:$I$82,3,0))</f>
        <v>0</v>
      </c>
      <c r="AD75" s="48">
        <f>IF(ISNA(VLOOKUP(T75,'Données projet'!$A$62:$I$82,4,0)),0,VLOOKUP(T75,'Données projet'!$A$62:$I$82,4,0))</f>
        <v>0</v>
      </c>
      <c r="AE75" s="49">
        <f>IF(ISNA(VLOOKUP(T75,'Données projet'!$A$62:$I$82,5,0)),0%,VLOOKUP(T75,'Données projet'!$A$62:$I$82,5,0)*VLOOKUP('Données projet'!$B$11,Paramètres!$A$1:$J$25,7,0))</f>
        <v>0</v>
      </c>
      <c r="AF75" s="49">
        <f>IF(ISNA(VLOOKUP(T75,'Données projet'!$A$62:$I$82,6,0)),0%,VLOOKUP(T75,'Données projet'!$A$62:$I$82,6,0)*VLOOKUP('Données projet'!$B$11,Paramètres!$A$1:$J$25,7,0))</f>
        <v>0</v>
      </c>
      <c r="AG75" s="49">
        <f>IF(ISNA(VLOOKUP(T75,'Données projet'!$A$62:$I$82,7,0)),0%,VLOOKUP(T75,'Données projet'!$A$62:$I$82,7,0))</f>
        <v>0</v>
      </c>
      <c r="AH75" s="53">
        <f>EXP(-LN(2)/35)*AH74+(1-EXP(-LN(2)/35))/(LN(2)/35)*AD75*AE75*VLOOKUP('Données projet'!$B$11,Paramètres!$A$1:$J$25,3,0)*0.475*44/12</f>
        <v>0</v>
      </c>
      <c r="AI75" s="53">
        <f>EXP(-LN(2)/5)*AI74+(1-EXP(-LN(2)/5))/(LN(2)/5)*Calculateur!AD75*Calculateur!AF75*VLOOKUP('Données projet'!$B$11,Paramètres!$A$1:$J$25,3,0)*0.475*44/12</f>
        <v>0</v>
      </c>
      <c r="AJ75" s="53">
        <f>EXP(-LN(2)/2)*AJ74+(1-EXP(-LN(2)/2))/(LN(2)/2)*AD75*AG75*VLOOKUP('Données projet'!$B$11,Paramètres!$A$1:$J$25,3,0)*0.475*44/12</f>
        <v>0</v>
      </c>
      <c r="AK75" s="53">
        <f t="shared" si="23"/>
        <v>0</v>
      </c>
      <c r="AL75" s="203">
        <f>IF(AL74+1&lt;='Données projet'!$E$13,AL74+1,1)</f>
        <v>1</v>
      </c>
      <c r="AM75" s="182" t="e">
        <f>VLOOKUP(B75,'Données projet'!$A$88:$I$108,2,0)</f>
        <v>#N/A</v>
      </c>
      <c r="AN75" s="182" t="e">
        <f>VLOOKUP(B75,'Données projet'!$A$88:$I$108,9,0)</f>
        <v>#N/A</v>
      </c>
      <c r="AO75" s="182">
        <f t="array" ref="AO75">INDEX(AN:AN,MIN(IF(ISNUMBER(AN75:AN271),ROW(AN75:AN271),"")))</f>
        <v>0</v>
      </c>
      <c r="AP75" s="182">
        <f>IF(B75&lt;'Données projet'!$A$89,$AM$205^B75,IF(B75='Données projet'!$A$89,'Données projet'!$B$89,AP74+AO75-AV74))</f>
        <v>0</v>
      </c>
      <c r="AQ75" s="186" t="e">
        <f>AP75*VLOOKUP('Données projet'!$B$13,Paramètres!$A$1:$J$25,3,0)*VLOOKUP('Données projet'!$B$13,Paramètres!$A$1:$J$25,5,0)</f>
        <v>#N/A</v>
      </c>
      <c r="AR75" s="186" t="e">
        <f t="shared" si="35"/>
        <v>#N/A</v>
      </c>
      <c r="AS75" s="187" t="e">
        <f t="shared" si="24"/>
        <v>#N/A</v>
      </c>
      <c r="AT75" s="185" t="e">
        <f ca="1">AVERAGE(OFFSET($AS$3,'Données projet'!$C$7,0,30,1))</f>
        <v>#N/A</v>
      </c>
      <c r="AU75" s="193">
        <f>IF(ISNA(VLOOKUP(B75,'Données projet'!$A$88:$I$108,3,0)),0,VLOOKUP(B75,'Données projet'!$A$88:$I$108,3,0))</f>
        <v>0</v>
      </c>
      <c r="AV75" s="193">
        <f>IF(ISNA(VLOOKUP(B75,'Données projet'!$A$88:$I$108,4,0)),0,VLOOKUP(B75,'Données projet'!$A$88:$I$108,4,0))</f>
        <v>0</v>
      </c>
      <c r="AW75" s="194">
        <f>IF(ISNA(VLOOKUP(B75,'Données projet'!$A$88:$I$108,5,0)),0%,VLOOKUP(B75,'Données projet'!$A$88:$I$108,5,0)*VLOOKUP('Données projet'!$B$13,Paramètres!$A$1:$J$25,7,0))</f>
        <v>0</v>
      </c>
      <c r="AX75" s="194">
        <f>IF(ISNA(VLOOKUP(B75,'Données projet'!$A$88:$I$108,6,0)),0%,VLOOKUP(B75,'Données projet'!$A$88:$I$108,6,0)*VLOOKUP('Données projet'!$B$13,Paramètres!$A$1:$J$25,7,0))</f>
        <v>0</v>
      </c>
      <c r="AY75" s="194">
        <f>IF(ISNA(VLOOKUP(B75,'Données projet'!$A$88:$I$108,7,0)),0%,VLOOKUP(B75,'Données projet'!$A$88:$I$108,7,0))</f>
        <v>0</v>
      </c>
      <c r="AZ75" s="196">
        <f>EXP(-LN(2)/35)*AZ74+(1-EXP(-LN(2)/35))/(LN(2)/35)*AV75*AW75*VLOOKUP('Données projet'!$B$11,Paramètres!$A$1:$J$25,3,0)*0.475*44/12</f>
        <v>0</v>
      </c>
      <c r="BA75" s="196">
        <f>EXP(-LN(2)/5)*BA74+(1-EXP(-LN(2)/5))/(LN(2)/5)*Calculateur!AV75*Calculateur!AX75*VLOOKUP('Données projet'!$B$11,Paramètres!$A$1:$J$25,3,0)*0.475*44/12</f>
        <v>0</v>
      </c>
      <c r="BB75" s="196">
        <f>EXP(-LN(2)/2)*BB74+(1-EXP(-LN(2)/2))/(LN(2)/2)*AV75*AY75*VLOOKUP('Données projet'!$B$11,Paramètres!$A$1:$J$25,3,0)*0.475*44/12</f>
        <v>0</v>
      </c>
      <c r="BC75" s="197">
        <f t="shared" si="25"/>
        <v>0</v>
      </c>
      <c r="BD75" s="50">
        <f>IF(BD74+1&lt;='Données projet'!$E$16,BD74+1,1)</f>
        <v>1</v>
      </c>
      <c r="BE75" s="45" t="e">
        <f>VLOOKUP(BD75,'Données projet'!$A$114:$I$134,2,0)</f>
        <v>#N/A</v>
      </c>
      <c r="BF75" s="45" t="e">
        <f>VLOOKUP(BD75,'Données projet'!$A$114:$I$134,9,0)</f>
        <v>#N/A</v>
      </c>
      <c r="BG75" s="45">
        <f t="array" ref="BG75">INDEX(BF:BF,MIN(IF(ISNUMBER(BF75:BF271),ROW(BF75:BF271),"")))</f>
        <v>0</v>
      </c>
      <c r="BH75" s="45">
        <f>IF(BD75&lt;'Données projet'!$A$115,$BE$205^BD75,IF(BD75='Données projet'!$A$115,'Données projet'!$B$115,BH74+BG75-BN74))</f>
        <v>0</v>
      </c>
      <c r="BI75" s="50" t="e">
        <f>BH75*VLOOKUP('Données projet'!$B$13,Paramètres!$A$1:$J$25,3,0)*VLOOKUP('Données projet'!$B$13,Paramètres!$A$1:$J$25,5,0)</f>
        <v>#N/A</v>
      </c>
      <c r="BJ75" s="46" t="e">
        <f t="shared" si="36"/>
        <v>#N/A</v>
      </c>
      <c r="BK75" s="52" t="e">
        <f t="shared" si="26"/>
        <v>#N/A</v>
      </c>
      <c r="BL75" s="149" t="e">
        <f ca="1">AVERAGE(OFFSET($BK$3,'Données projet'!$C$7,0,30,1))</f>
        <v>#N/A</v>
      </c>
      <c r="BM75" s="48">
        <f>IF(ISNA(VLOOKUP(BD75,'Données projet'!$A$114:$I$134,3,0)),0,VLOOKUP(BD75,'Données projet'!$A$114:$I$134,3,0))</f>
        <v>0</v>
      </c>
      <c r="BN75" s="48">
        <f>IF(ISNA(VLOOKUP(BD75,'Données projet'!$A$114:$I$134,4,0)),0,VLOOKUP(BD75,'Données projet'!$A$114:$I$134,4,0))</f>
        <v>0</v>
      </c>
      <c r="BO75" s="49">
        <f>IF(ISNA(VLOOKUP(BD75,'Données projet'!$A$114:$I$134,5,0)),0%,VLOOKUP(BD75,'Données projet'!$A$114:$I$134,5,0)*VLOOKUP('Données projet'!$B$13,Paramètres!$A$1:$J$25,7,0))</f>
        <v>0</v>
      </c>
      <c r="BP75" s="49">
        <f>IF(ISNA(VLOOKUP(BD75,'Données projet'!$A$114:$I$134,6,0)),0%,VLOOKUP(BD75,'Données projet'!$A$114:$I$134,6,0)*VLOOKUP('Données projet'!$B$13,Paramètres!$A$1:$J$25,7,0))</f>
        <v>0</v>
      </c>
      <c r="BQ75" s="49">
        <f>IF(ISNA(VLOOKUP(BD75,'Données projet'!$A$114:$I$134,7,0)),0%,VLOOKUP(BD75,'Données projet'!$A$114:$I$134,7,0))</f>
        <v>0</v>
      </c>
      <c r="BR75" s="53" t="e">
        <f>EXP(-LN(2)/35)*BR74+(1-EXP(-LN(2)/35))/(LN(2)/35)*BN75*BO75*VLOOKUP('Données projet'!$B$13,Paramètres!$A$1:$J$25,3,0)*0.475*44/12</f>
        <v>#N/A</v>
      </c>
      <c r="BS75" s="53" t="e">
        <f>EXP(-LN(2)/5)*BS74+(1-EXP(-LN(2)/5))/(LN(2)/5)*Calculateur!BN75*Calculateur!BP75*VLOOKUP('Données projet'!$B$13,Paramètres!$A$1:$J$25,3,0)*0.475*44/12</f>
        <v>#N/A</v>
      </c>
      <c r="BT75" s="53" t="e">
        <f>EXP(-LN(2)/2)*BT74+(1-EXP(-LN(2)/2))/(LN(2)/2)*BN75*BQ75*VLOOKUP('Données projet'!$B$13,Paramètres!$A$1:$J$25,3,0)*0.475*44/12</f>
        <v>#N/A</v>
      </c>
      <c r="BU75" s="54" t="e">
        <f t="shared" si="27"/>
        <v>#N/A</v>
      </c>
      <c r="BV75" s="203">
        <f>IF(BV74+1&lt;='Données projet'!$E$15,BV74+1,1)</f>
        <v>1</v>
      </c>
      <c r="BW75" s="182" t="e">
        <f>VLOOKUP(B75,'Données projet'!$A$140:$I$167,2,0)</f>
        <v>#N/A</v>
      </c>
      <c r="BX75" s="182" t="e">
        <f>VLOOKUP(B75,'Données projet'!$A$140:$I$167,9,0)</f>
        <v>#N/A</v>
      </c>
      <c r="BY75" s="182">
        <f t="array" ref="BY75">INDEX(BX:BX,MIN(IF(ISNUMBER(BX75:BX271),ROW(BX75:BX271),"")))</f>
        <v>0</v>
      </c>
      <c r="BZ75" s="182">
        <f>IF(B75&lt;'Données projet'!$A$141,$BW$205^B75,IF(B75='Données projet'!$A$141,'Données projet'!$B$141,BZ74+BY75-CF74))</f>
        <v>0</v>
      </c>
      <c r="CA75" s="183" t="e">
        <f>BZ75*VLOOKUP('Données projet'!$B$15,Paramètres!$A$1:$J$25,3,0)*VLOOKUP('Données projet'!$B$15,Paramètres!$A$1:$J$25,5,0)</f>
        <v>#N/A</v>
      </c>
      <c r="CB75" s="186" t="e">
        <f t="shared" si="37"/>
        <v>#N/A</v>
      </c>
      <c r="CC75" s="187" t="e">
        <f t="shared" si="28"/>
        <v>#N/A</v>
      </c>
      <c r="CD75" s="185" t="e">
        <f ca="1">AVERAGE(OFFSET($CC$3,'Données projet'!$C$7,0,30,1))</f>
        <v>#N/A</v>
      </c>
      <c r="CE75" s="193">
        <f>IF(ISNA(VLOOKUP(B75,'Données projet'!$A$140:$I$167,3,0)),0,VLOOKUP(B75,'Données projet'!$A$140:$I$167,3,0))</f>
        <v>0</v>
      </c>
      <c r="CF75" s="193">
        <f>IF(ISNA(VLOOKUP(B75,'Données projet'!$A$140:$I$167,4,0)),0,VLOOKUP(B75,'Données projet'!$A$140:$I$167,4,0))</f>
        <v>0</v>
      </c>
      <c r="CG75" s="194">
        <f>IF(ISNA(VLOOKUP(B75,'Données projet'!$A$140:$I$167,5,0)),0%,VLOOKUP(B75,'Données projet'!$A$140:$I$167,5,0)*VLOOKUP('Données projet'!$B$15,Paramètres!$A$1:$J$25,7,0))</f>
        <v>0</v>
      </c>
      <c r="CH75" s="194">
        <f>IF(ISNA(VLOOKUP(B75,'Données projet'!$A$140:$I$167,6,0)),0%,VLOOKUP(B75,'Données projet'!$A$140:$I$167,6,0)*VLOOKUP('Données projet'!$B$15,Paramètres!$A$1:$J$25,7,0))</f>
        <v>0</v>
      </c>
      <c r="CI75" s="194">
        <f>IF(ISNA(VLOOKUP(B75,'Données projet'!$A$140:$I$167,7,0)),0%,VLOOKUP(B75,'Données projet'!$A$140:$I$167,7,0))</f>
        <v>0</v>
      </c>
      <c r="CJ75" s="196">
        <f>EXP(-LN(2)/35)*CJ74+(1-EXP(-LN(2)/35))/(LN(2)/35)*CF75*CG75*VLOOKUP('Données projet'!$B$11,Paramètres!$A$1:$J$25,3,0)*0.475*44/12</f>
        <v>0</v>
      </c>
      <c r="CK75" s="196">
        <f>EXP(-LN(2)/5)*CK74+(1-EXP(-LN(2)/5))/(LN(2)/5)*Calculateur!CF75*Calculateur!CH75*VLOOKUP('Données projet'!$B$11,Paramètres!$A$1:$J$25,3,0)*0.475*44/12</f>
        <v>0</v>
      </c>
      <c r="CL75" s="196">
        <f>EXP(-LN(2)/2)*CL74+(1-EXP(-LN(2)/2))/(LN(2)/2)*CF75*CI75*VLOOKUP('Données projet'!$B$11,Paramètres!$A$1:$J$25,3,0)*0.475*44/12</f>
        <v>0</v>
      </c>
      <c r="CM75" s="197">
        <f t="shared" si="29"/>
        <v>0</v>
      </c>
      <c r="CN75" s="50">
        <f>IF(CN74+1&lt;='Données projet'!$E$16,CN74+1,1)</f>
        <v>1</v>
      </c>
      <c r="CO75" s="45" t="e">
        <f>VLOOKUP(CN75,'Données projet'!$A$173:$I$193,2,0)</f>
        <v>#N/A</v>
      </c>
      <c r="CP75" s="45" t="e">
        <f>VLOOKUP(CN75,'Données projet'!$A$173:$I$193,9,0)</f>
        <v>#N/A</v>
      </c>
      <c r="CQ75" s="45">
        <f t="array" ref="CQ75">INDEX(CP:CP,MIN(IF(ISNUMBER(CP75:CP271),ROW(CP75:CP271),"")))</f>
        <v>0</v>
      </c>
      <c r="CR75" s="45">
        <f>IF(CN75&lt;'Données projet'!$A$174,$CO$205^B75,IF(CN75='Données projet'!$A$174,'Données projet'!$B$174,CR74+CQ75-CX74))</f>
        <v>0</v>
      </c>
      <c r="CS75" s="50" t="e">
        <f>CR75*VLOOKUP('Données projet'!$B$15,Paramètres!$A$1:$J$25,3,0)*VLOOKUP('Données projet'!$B$15,Paramètres!$A$1:$J$25,5,0)</f>
        <v>#N/A</v>
      </c>
      <c r="CT75" s="46" t="e">
        <f t="shared" si="38"/>
        <v>#N/A</v>
      </c>
      <c r="CU75" s="52" t="e">
        <f t="shared" si="30"/>
        <v>#N/A</v>
      </c>
      <c r="CV75" s="149" t="e">
        <f ca="1">AVERAGE(OFFSET($CU$3,'Données projet'!$C$7,0,30,1))</f>
        <v>#N/A</v>
      </c>
      <c r="CW75" s="48">
        <f>IF(ISNA(VLOOKUP(CN75,'Données projet'!$A$173:$I$193,3,0)),0,VLOOKUP(CN75,'Données projet'!$A$173:$I$193,3,0))</f>
        <v>0</v>
      </c>
      <c r="CX75" s="48">
        <f>IF(ISNA(VLOOKUP(CN75,'Données projet'!$A$173:$I$193,4,0)),0,VLOOKUP(CN75,'Données projet'!$A$173:$I$193,4,0))</f>
        <v>0</v>
      </c>
      <c r="CY75" s="49">
        <f>IF(ISNA(VLOOKUP(CN75,'Données projet'!$A$173:$I$193,5,0)),0%,VLOOKUP(CN75,'Données projet'!$A$173:$I$193,5,0)*VLOOKUP('Données projet'!$B$15,Paramètres!$A$1:$J$25,7,0))</f>
        <v>0</v>
      </c>
      <c r="CZ75" s="49">
        <f>IF(ISNA(VLOOKUP(CN75,'Données projet'!$A$173:$I$193,6,0)),0%,VLOOKUP(CN75,'Données projet'!$A$173:$I$193,6,0)*VLOOKUP('Données projet'!$B$15,Paramètres!$A$1:$J$25,7,0))</f>
        <v>0</v>
      </c>
      <c r="DA75" s="49">
        <f>IF(ISNA(VLOOKUP(CN75,'Données projet'!$A$173:$I$193,7,0)),0%,VLOOKUP(CN75,'Données projet'!$A$173:$I$193,7,0))</f>
        <v>0</v>
      </c>
      <c r="DB75" s="53" t="e">
        <f>EXP(-LN(2)/35)*DB74+(1-EXP(-LN(2)/35))/(LN(2)/35)*CX75*CY75*VLOOKUP('Données projet'!$B$15,Paramètres!$A$1:$J$25,3,0)*0.475*44/12</f>
        <v>#N/A</v>
      </c>
      <c r="DC75" s="53" t="e">
        <f>EXP(-LN(2)/5)*DC74+(1-EXP(-LN(2)/5))/(LN(2)/5)*Calculateur!CX75*Calculateur!CZ75*VLOOKUP('Données projet'!$B$15,Paramètres!$A$1:$J$25,3,0)*0.475*44/12</f>
        <v>#N/A</v>
      </c>
      <c r="DD75" s="53" t="e">
        <f>EXP(-LN(2)/2)*DD74+(1-EXP(-LN(2)/2))/(LN(2)/2)*CX75*DA75*VLOOKUP('Données projet'!$B$15,Paramètres!$A$1:$J$25,3,0)*0.475*44/12</f>
        <v>#N/A</v>
      </c>
      <c r="DE75" s="54" t="e">
        <f t="shared" si="31"/>
        <v>#N/A</v>
      </c>
    </row>
    <row r="76" spans="1:109" s="40" customFormat="1" x14ac:dyDescent="0.25">
      <c r="A76" s="208">
        <f t="shared" si="32"/>
        <v>73</v>
      </c>
      <c r="B76" s="200">
        <f>IF(B75+1&lt;='Données projet'!$E$11,B75+1,1)</f>
        <v>23</v>
      </c>
      <c r="C76" s="182" t="e">
        <f>VLOOKUP(B76,'Données projet'!$A$36:$I$56,2,0)</f>
        <v>#N/A</v>
      </c>
      <c r="D76" s="182" t="e">
        <f>VLOOKUP(B76,'Données projet'!$A$36:$I$56,9,0)</f>
        <v>#N/A</v>
      </c>
      <c r="E76" s="182">
        <f t="array" ref="E76">INDEX(D:D,MIN(IF(ISNUMBER(D76:D272),ROW(D76:D272),"")))</f>
        <v>11.968000000000007</v>
      </c>
      <c r="F76" s="186">
        <f>IF(B76&lt;'Données projet'!$A$37,$C$205^B76,IF(B76='Données projet'!$A$37,'Données projet'!$B$37,F75+E76-L75))</f>
        <v>366.2240000000001</v>
      </c>
      <c r="G76" s="186">
        <f>F76*VLOOKUP('Données projet'!$B$11,Paramètres!$A$1:$J$25,3,0)*VLOOKUP('Données projet'!$B$11,Paramètres!$A$1:$J$25,5,0)</f>
        <v>268.51543680000003</v>
      </c>
      <c r="H76" s="186">
        <f t="shared" si="33"/>
        <v>64.534106480430395</v>
      </c>
      <c r="I76" s="187">
        <f t="shared" si="20"/>
        <v>580.061287880083</v>
      </c>
      <c r="J76" s="188">
        <f ca="1">AVERAGE(OFFSET($I$3,'Données projet'!$C$7,0,30,1))</f>
        <v>281.50422421872497</v>
      </c>
      <c r="K76" s="193">
        <f>IF(ISNA(VLOOKUP(B76,'Données projet'!$A$36:$I$56,3,0)),0,VLOOKUP(B76,'Données projet'!$A$36:$I$56,3,0))</f>
        <v>0</v>
      </c>
      <c r="L76" s="193">
        <f>IF(ISNA(VLOOKUP(B76,'Données projet'!$A$36:$I$56,4,0)),0,VLOOKUP(B76,'Données projet'!$A$36:$I$56,4,0))</f>
        <v>0</v>
      </c>
      <c r="M76" s="194">
        <f>IF(ISNA(VLOOKUP(B76,'Données projet'!$A$36:$I$56,5,0)),0%,VLOOKUP(B76,'Données projet'!$A$36:$I$56,5,0)*VLOOKUP('Données projet'!$B$11,Paramètres!$A$1:$J$25,7,0))</f>
        <v>0</v>
      </c>
      <c r="N76" s="194">
        <f>IF(ISNA(VLOOKUP(B76,'Données projet'!$A$36:$I$56,6,0)),0%,VLOOKUP(B76,'Données projet'!$A$36:$I$56,6,0)*VLOOKUP('Données projet'!$B$11,Paramètres!$A$1:$J$25,7,0))</f>
        <v>0</v>
      </c>
      <c r="O76" s="194">
        <f>IF(ISNA(VLOOKUP(B76,'Données projet'!$A$36:$I$56,7,0)),0%,VLOOKUP(B76,'Données projet'!$A$36:$I$56,7,0))</f>
        <v>0</v>
      </c>
      <c r="P76" s="196">
        <f>EXP(-LN(2)/35)*P75+(1-EXP(-LN(2)/35))/(LN(2)/35)*L76*M76*VLOOKUP('Données projet'!$B$11,Paramètres!$A$1:$J$25,3,0)*0.475*44/12</f>
        <v>0</v>
      </c>
      <c r="Q76" s="196">
        <f>EXP(-LN(2)/5)*Q75+(1-EXP(-LN(2)/5))/(LN(2)/5)*Calculateur!L76*Calculateur!N76*VLOOKUP('Données projet'!$B$11,Paramètres!$A$1:$J$25,3,0)*0.475*44/12</f>
        <v>0</v>
      </c>
      <c r="R76" s="196">
        <f>EXP(-LN(2)/2)*R75+(1-EXP(-LN(2)/2))/(LN(2)/2)*L76*O76*VLOOKUP('Données projet'!$B$11,Paramètres!$A$1:$J$25,3,0)*0.475*44/12</f>
        <v>0</v>
      </c>
      <c r="S76" s="197">
        <f t="shared" si="21"/>
        <v>0</v>
      </c>
      <c r="T76" s="50">
        <f>IF(T75+1&lt;='Données projet'!$E$12,T75+1,1)</f>
        <v>23</v>
      </c>
      <c r="U76" s="45" t="e">
        <f>VLOOKUP(T76,'Données projet'!$A$62:$I$82,2,0)</f>
        <v>#N/A</v>
      </c>
      <c r="V76" s="45" t="e">
        <f>VLOOKUP(T76,'Données projet'!$A$62:$I$82,9,0)</f>
        <v>#N/A</v>
      </c>
      <c r="W76" s="45">
        <f t="array" ref="W76">INDEX(V:V,MIN(IF(ISNUMBER(V76:V272),ROW(V76:V272),"")))</f>
        <v>11.968000000000007</v>
      </c>
      <c r="X76" s="46">
        <f>IF(T76&lt;'Données projet'!$A$63,$U$205^T76,IF(T76='Données projet'!$A$63,'Données projet'!$B$63,X75+W76-AD75))</f>
        <v>366.22399999999999</v>
      </c>
      <c r="Y76" s="46">
        <f>X76*VLOOKUP('Données projet'!$B$11,Paramètres!$A$1:$J$25,3,0)*VLOOKUP('Données projet'!$B$11,Paramètres!$A$1:$J$25,5,0)</f>
        <v>268.51543679999997</v>
      </c>
      <c r="Z76" s="46">
        <f t="shared" si="34"/>
        <v>64.534106480430395</v>
      </c>
      <c r="AA76" s="52">
        <f t="shared" si="22"/>
        <v>580.06128788008289</v>
      </c>
      <c r="AB76" s="149">
        <f ca="1">AVERAGE(OFFSET($AA$3,'Données projet'!$C$7,0,30,1))</f>
        <v>367.84920904283939</v>
      </c>
      <c r="AC76" s="48">
        <f>IF(ISNA(VLOOKUP(T76,'Données projet'!$A$62:$I$82,3,0)),0,VLOOKUP(T76,'Données projet'!$A$62:$I$82,3,0))</f>
        <v>0</v>
      </c>
      <c r="AD76" s="48">
        <f>IF(ISNA(VLOOKUP(T76,'Données projet'!$A$62:$I$82,4,0)),0,VLOOKUP(T76,'Données projet'!$A$62:$I$82,4,0))</f>
        <v>0</v>
      </c>
      <c r="AE76" s="49">
        <f>IF(ISNA(VLOOKUP(T76,'Données projet'!$A$62:$I$82,5,0)),0%,VLOOKUP(T76,'Données projet'!$A$62:$I$82,5,0)*VLOOKUP('Données projet'!$B$11,Paramètres!$A$1:$J$25,7,0))</f>
        <v>0</v>
      </c>
      <c r="AF76" s="49">
        <f>IF(ISNA(VLOOKUP(T76,'Données projet'!$A$62:$I$82,6,0)),0%,VLOOKUP(T76,'Données projet'!$A$62:$I$82,6,0)*VLOOKUP('Données projet'!$B$11,Paramètres!$A$1:$J$25,7,0))</f>
        <v>0</v>
      </c>
      <c r="AG76" s="49">
        <f>IF(ISNA(VLOOKUP(T76,'Données projet'!$A$62:$I$82,7,0)),0%,VLOOKUP(T76,'Données projet'!$A$62:$I$82,7,0))</f>
        <v>0</v>
      </c>
      <c r="AH76" s="53">
        <f>EXP(-LN(2)/35)*AH75+(1-EXP(-LN(2)/35))/(LN(2)/35)*AD76*AE76*VLOOKUP('Données projet'!$B$11,Paramètres!$A$1:$J$25,3,0)*0.475*44/12</f>
        <v>0</v>
      </c>
      <c r="AI76" s="53">
        <f>EXP(-LN(2)/5)*AI75+(1-EXP(-LN(2)/5))/(LN(2)/5)*Calculateur!AD76*Calculateur!AF76*VLOOKUP('Données projet'!$B$11,Paramètres!$A$1:$J$25,3,0)*0.475*44/12</f>
        <v>0</v>
      </c>
      <c r="AJ76" s="53">
        <f>EXP(-LN(2)/2)*AJ75+(1-EXP(-LN(2)/2))/(LN(2)/2)*AD76*AG76*VLOOKUP('Données projet'!$B$11,Paramètres!$A$1:$J$25,3,0)*0.475*44/12</f>
        <v>0</v>
      </c>
      <c r="AK76" s="53">
        <f t="shared" si="23"/>
        <v>0</v>
      </c>
      <c r="AL76" s="203">
        <f>IF(AL75+1&lt;='Données projet'!$E$13,AL75+1,1)</f>
        <v>1</v>
      </c>
      <c r="AM76" s="182" t="e">
        <f>VLOOKUP(B76,'Données projet'!$A$88:$I$108,2,0)</f>
        <v>#N/A</v>
      </c>
      <c r="AN76" s="182" t="e">
        <f>VLOOKUP(B76,'Données projet'!$A$88:$I$108,9,0)</f>
        <v>#N/A</v>
      </c>
      <c r="AO76" s="182">
        <f t="array" ref="AO76">INDEX(AN:AN,MIN(IF(ISNUMBER(AN76:AN272),ROW(AN76:AN272),"")))</f>
        <v>0</v>
      </c>
      <c r="AP76" s="182">
        <f>IF(B76&lt;'Données projet'!$A$89,$AM$205^B76,IF(B76='Données projet'!$A$89,'Données projet'!$B$89,AP75+AO76-AV75))</f>
        <v>0</v>
      </c>
      <c r="AQ76" s="186" t="e">
        <f>AP76*VLOOKUP('Données projet'!$B$13,Paramètres!$A$1:$J$25,3,0)*VLOOKUP('Données projet'!$B$13,Paramètres!$A$1:$J$25,5,0)</f>
        <v>#N/A</v>
      </c>
      <c r="AR76" s="186" t="e">
        <f t="shared" si="35"/>
        <v>#N/A</v>
      </c>
      <c r="AS76" s="187" t="e">
        <f t="shared" si="24"/>
        <v>#N/A</v>
      </c>
      <c r="AT76" s="185" t="e">
        <f ca="1">AVERAGE(OFFSET($AS$3,'Données projet'!$C$7,0,30,1))</f>
        <v>#N/A</v>
      </c>
      <c r="AU76" s="193">
        <f>IF(ISNA(VLOOKUP(B76,'Données projet'!$A$88:$I$108,3,0)),0,VLOOKUP(B76,'Données projet'!$A$88:$I$108,3,0))</f>
        <v>0</v>
      </c>
      <c r="AV76" s="193">
        <f>IF(ISNA(VLOOKUP(B76,'Données projet'!$A$88:$I$108,4,0)),0,VLOOKUP(B76,'Données projet'!$A$88:$I$108,4,0))</f>
        <v>0</v>
      </c>
      <c r="AW76" s="194">
        <f>IF(ISNA(VLOOKUP(B76,'Données projet'!$A$88:$I$108,5,0)),0%,VLOOKUP(B76,'Données projet'!$A$88:$I$108,5,0)*VLOOKUP('Données projet'!$B$13,Paramètres!$A$1:$J$25,7,0))</f>
        <v>0</v>
      </c>
      <c r="AX76" s="194">
        <f>IF(ISNA(VLOOKUP(B76,'Données projet'!$A$88:$I$108,6,0)),0%,VLOOKUP(B76,'Données projet'!$A$88:$I$108,6,0)*VLOOKUP('Données projet'!$B$13,Paramètres!$A$1:$J$25,7,0))</f>
        <v>0</v>
      </c>
      <c r="AY76" s="194">
        <f>IF(ISNA(VLOOKUP(B76,'Données projet'!$A$88:$I$108,7,0)),0%,VLOOKUP(B76,'Données projet'!$A$88:$I$108,7,0))</f>
        <v>0</v>
      </c>
      <c r="AZ76" s="196">
        <f>EXP(-LN(2)/35)*AZ75+(1-EXP(-LN(2)/35))/(LN(2)/35)*AV76*AW76*VLOOKUP('Données projet'!$B$11,Paramètres!$A$1:$J$25,3,0)*0.475*44/12</f>
        <v>0</v>
      </c>
      <c r="BA76" s="196">
        <f>EXP(-LN(2)/5)*BA75+(1-EXP(-LN(2)/5))/(LN(2)/5)*Calculateur!AV76*Calculateur!AX76*VLOOKUP('Données projet'!$B$11,Paramètres!$A$1:$J$25,3,0)*0.475*44/12</f>
        <v>0</v>
      </c>
      <c r="BB76" s="196">
        <f>EXP(-LN(2)/2)*BB75+(1-EXP(-LN(2)/2))/(LN(2)/2)*AV76*AY76*VLOOKUP('Données projet'!$B$11,Paramètres!$A$1:$J$25,3,0)*0.475*44/12</f>
        <v>0</v>
      </c>
      <c r="BC76" s="197">
        <f t="shared" si="25"/>
        <v>0</v>
      </c>
      <c r="BD76" s="50">
        <f>IF(BD75+1&lt;='Données projet'!$E$16,BD75+1,1)</f>
        <v>1</v>
      </c>
      <c r="BE76" s="45" t="e">
        <f>VLOOKUP(BD76,'Données projet'!$A$114:$I$134,2,0)</f>
        <v>#N/A</v>
      </c>
      <c r="BF76" s="45" t="e">
        <f>VLOOKUP(BD76,'Données projet'!$A$114:$I$134,9,0)</f>
        <v>#N/A</v>
      </c>
      <c r="BG76" s="45">
        <f t="array" ref="BG76">INDEX(BF:BF,MIN(IF(ISNUMBER(BF76:BF272),ROW(BF76:BF272),"")))</f>
        <v>0</v>
      </c>
      <c r="BH76" s="45">
        <f>IF(BD76&lt;'Données projet'!$A$115,$BE$205^BD76,IF(BD76='Données projet'!$A$115,'Données projet'!$B$115,BH75+BG76-BN75))</f>
        <v>0</v>
      </c>
      <c r="BI76" s="50" t="e">
        <f>BH76*VLOOKUP('Données projet'!$B$13,Paramètres!$A$1:$J$25,3,0)*VLOOKUP('Données projet'!$B$13,Paramètres!$A$1:$J$25,5,0)</f>
        <v>#N/A</v>
      </c>
      <c r="BJ76" s="46" t="e">
        <f t="shared" si="36"/>
        <v>#N/A</v>
      </c>
      <c r="BK76" s="52" t="e">
        <f t="shared" si="26"/>
        <v>#N/A</v>
      </c>
      <c r="BL76" s="149" t="e">
        <f ca="1">AVERAGE(OFFSET($BK$3,'Données projet'!$C$7,0,30,1))</f>
        <v>#N/A</v>
      </c>
      <c r="BM76" s="48">
        <f>IF(ISNA(VLOOKUP(BD76,'Données projet'!$A$114:$I$134,3,0)),0,VLOOKUP(BD76,'Données projet'!$A$114:$I$134,3,0))</f>
        <v>0</v>
      </c>
      <c r="BN76" s="48">
        <f>IF(ISNA(VLOOKUP(BD76,'Données projet'!$A$114:$I$134,4,0)),0,VLOOKUP(BD76,'Données projet'!$A$114:$I$134,4,0))</f>
        <v>0</v>
      </c>
      <c r="BO76" s="49">
        <f>IF(ISNA(VLOOKUP(BD76,'Données projet'!$A$114:$I$134,5,0)),0%,VLOOKUP(BD76,'Données projet'!$A$114:$I$134,5,0)*VLOOKUP('Données projet'!$B$13,Paramètres!$A$1:$J$25,7,0))</f>
        <v>0</v>
      </c>
      <c r="BP76" s="49">
        <f>IF(ISNA(VLOOKUP(BD76,'Données projet'!$A$114:$I$134,6,0)),0%,VLOOKUP(BD76,'Données projet'!$A$114:$I$134,6,0)*VLOOKUP('Données projet'!$B$13,Paramètres!$A$1:$J$25,7,0))</f>
        <v>0</v>
      </c>
      <c r="BQ76" s="49">
        <f>IF(ISNA(VLOOKUP(BD76,'Données projet'!$A$114:$I$134,7,0)),0%,VLOOKUP(BD76,'Données projet'!$A$114:$I$134,7,0))</f>
        <v>0</v>
      </c>
      <c r="BR76" s="53" t="e">
        <f>EXP(-LN(2)/35)*BR75+(1-EXP(-LN(2)/35))/(LN(2)/35)*BN76*BO76*VLOOKUP('Données projet'!$B$13,Paramètres!$A$1:$J$25,3,0)*0.475*44/12</f>
        <v>#N/A</v>
      </c>
      <c r="BS76" s="53" t="e">
        <f>EXP(-LN(2)/5)*BS75+(1-EXP(-LN(2)/5))/(LN(2)/5)*Calculateur!BN76*Calculateur!BP76*VLOOKUP('Données projet'!$B$13,Paramètres!$A$1:$J$25,3,0)*0.475*44/12</f>
        <v>#N/A</v>
      </c>
      <c r="BT76" s="53" t="e">
        <f>EXP(-LN(2)/2)*BT75+(1-EXP(-LN(2)/2))/(LN(2)/2)*BN76*BQ76*VLOOKUP('Données projet'!$B$13,Paramètres!$A$1:$J$25,3,0)*0.475*44/12</f>
        <v>#N/A</v>
      </c>
      <c r="BU76" s="54" t="e">
        <f t="shared" si="27"/>
        <v>#N/A</v>
      </c>
      <c r="BV76" s="203">
        <f>IF(BV75+1&lt;='Données projet'!$E$15,BV75+1,1)</f>
        <v>1</v>
      </c>
      <c r="BW76" s="182" t="e">
        <f>VLOOKUP(B76,'Données projet'!$A$140:$I$167,2,0)</f>
        <v>#N/A</v>
      </c>
      <c r="BX76" s="182" t="e">
        <f>VLOOKUP(B76,'Données projet'!$A$140:$I$167,9,0)</f>
        <v>#N/A</v>
      </c>
      <c r="BY76" s="182">
        <f t="array" ref="BY76">INDEX(BX:BX,MIN(IF(ISNUMBER(BX76:BX272),ROW(BX76:BX272),"")))</f>
        <v>0</v>
      </c>
      <c r="BZ76" s="182">
        <f>IF(B76&lt;'Données projet'!$A$141,$BW$205^B76,IF(B76='Données projet'!$A$141,'Données projet'!$B$141,BZ75+BY76-CF75))</f>
        <v>0</v>
      </c>
      <c r="CA76" s="183" t="e">
        <f>BZ76*VLOOKUP('Données projet'!$B$15,Paramètres!$A$1:$J$25,3,0)*VLOOKUP('Données projet'!$B$15,Paramètres!$A$1:$J$25,5,0)</f>
        <v>#N/A</v>
      </c>
      <c r="CB76" s="186" t="e">
        <f t="shared" si="37"/>
        <v>#N/A</v>
      </c>
      <c r="CC76" s="187" t="e">
        <f t="shared" si="28"/>
        <v>#N/A</v>
      </c>
      <c r="CD76" s="185" t="e">
        <f ca="1">AVERAGE(OFFSET($CC$3,'Données projet'!$C$7,0,30,1))</f>
        <v>#N/A</v>
      </c>
      <c r="CE76" s="193">
        <f>IF(ISNA(VLOOKUP(B76,'Données projet'!$A$140:$I$167,3,0)),0,VLOOKUP(B76,'Données projet'!$A$140:$I$167,3,0))</f>
        <v>0</v>
      </c>
      <c r="CF76" s="193">
        <f>IF(ISNA(VLOOKUP(B76,'Données projet'!$A$140:$I$167,4,0)),0,VLOOKUP(B76,'Données projet'!$A$140:$I$167,4,0))</f>
        <v>0</v>
      </c>
      <c r="CG76" s="194">
        <f>IF(ISNA(VLOOKUP(B76,'Données projet'!$A$140:$I$167,5,0)),0%,VLOOKUP(B76,'Données projet'!$A$140:$I$167,5,0)*VLOOKUP('Données projet'!$B$15,Paramètres!$A$1:$J$25,7,0))</f>
        <v>0</v>
      </c>
      <c r="CH76" s="194">
        <f>IF(ISNA(VLOOKUP(B76,'Données projet'!$A$140:$I$167,6,0)),0%,VLOOKUP(B76,'Données projet'!$A$140:$I$167,6,0)*VLOOKUP('Données projet'!$B$15,Paramètres!$A$1:$J$25,7,0))</f>
        <v>0</v>
      </c>
      <c r="CI76" s="194">
        <f>IF(ISNA(VLOOKUP(B76,'Données projet'!$A$140:$I$167,7,0)),0%,VLOOKUP(B76,'Données projet'!$A$140:$I$167,7,0))</f>
        <v>0</v>
      </c>
      <c r="CJ76" s="196">
        <f>EXP(-LN(2)/35)*CJ75+(1-EXP(-LN(2)/35))/(LN(2)/35)*CF76*CG76*VLOOKUP('Données projet'!$B$11,Paramètres!$A$1:$J$25,3,0)*0.475*44/12</f>
        <v>0</v>
      </c>
      <c r="CK76" s="196">
        <f>EXP(-LN(2)/5)*CK75+(1-EXP(-LN(2)/5))/(LN(2)/5)*Calculateur!CF76*Calculateur!CH76*VLOOKUP('Données projet'!$B$11,Paramètres!$A$1:$J$25,3,0)*0.475*44/12</f>
        <v>0</v>
      </c>
      <c r="CL76" s="196">
        <f>EXP(-LN(2)/2)*CL75+(1-EXP(-LN(2)/2))/(LN(2)/2)*CF76*CI76*VLOOKUP('Données projet'!$B$11,Paramètres!$A$1:$J$25,3,0)*0.475*44/12</f>
        <v>0</v>
      </c>
      <c r="CM76" s="197">
        <f t="shared" si="29"/>
        <v>0</v>
      </c>
      <c r="CN76" s="50">
        <f>IF(CN75+1&lt;='Données projet'!$E$16,CN75+1,1)</f>
        <v>1</v>
      </c>
      <c r="CO76" s="45" t="e">
        <f>VLOOKUP(CN76,'Données projet'!$A$173:$I$193,2,0)</f>
        <v>#N/A</v>
      </c>
      <c r="CP76" s="45" t="e">
        <f>VLOOKUP(CN76,'Données projet'!$A$173:$I$193,9,0)</f>
        <v>#N/A</v>
      </c>
      <c r="CQ76" s="45">
        <f t="array" ref="CQ76">INDEX(CP:CP,MIN(IF(ISNUMBER(CP76:CP272),ROW(CP76:CP272),"")))</f>
        <v>0</v>
      </c>
      <c r="CR76" s="45">
        <f>IF(CN76&lt;'Données projet'!$A$174,$CO$205^B76,IF(CN76='Données projet'!$A$174,'Données projet'!$B$174,CR75+CQ76-CX75))</f>
        <v>0</v>
      </c>
      <c r="CS76" s="50" t="e">
        <f>CR76*VLOOKUP('Données projet'!$B$15,Paramètres!$A$1:$J$25,3,0)*VLOOKUP('Données projet'!$B$15,Paramètres!$A$1:$J$25,5,0)</f>
        <v>#N/A</v>
      </c>
      <c r="CT76" s="46" t="e">
        <f t="shared" si="38"/>
        <v>#N/A</v>
      </c>
      <c r="CU76" s="52" t="e">
        <f t="shared" si="30"/>
        <v>#N/A</v>
      </c>
      <c r="CV76" s="149" t="e">
        <f ca="1">AVERAGE(OFFSET($CU$3,'Données projet'!$C$7,0,30,1))</f>
        <v>#N/A</v>
      </c>
      <c r="CW76" s="48">
        <f>IF(ISNA(VLOOKUP(CN76,'Données projet'!$A$173:$I$193,3,0)),0,VLOOKUP(CN76,'Données projet'!$A$173:$I$193,3,0))</f>
        <v>0</v>
      </c>
      <c r="CX76" s="48">
        <f>IF(ISNA(VLOOKUP(CN76,'Données projet'!$A$173:$I$193,4,0)),0,VLOOKUP(CN76,'Données projet'!$A$173:$I$193,4,0))</f>
        <v>0</v>
      </c>
      <c r="CY76" s="49">
        <f>IF(ISNA(VLOOKUP(CN76,'Données projet'!$A$173:$I$193,5,0)),0%,VLOOKUP(CN76,'Données projet'!$A$173:$I$193,5,0)*VLOOKUP('Données projet'!$B$15,Paramètres!$A$1:$J$25,7,0))</f>
        <v>0</v>
      </c>
      <c r="CZ76" s="49">
        <f>IF(ISNA(VLOOKUP(CN76,'Données projet'!$A$173:$I$193,6,0)),0%,VLOOKUP(CN76,'Données projet'!$A$173:$I$193,6,0)*VLOOKUP('Données projet'!$B$15,Paramètres!$A$1:$J$25,7,0))</f>
        <v>0</v>
      </c>
      <c r="DA76" s="49">
        <f>IF(ISNA(VLOOKUP(CN76,'Données projet'!$A$173:$I$193,7,0)),0%,VLOOKUP(CN76,'Données projet'!$A$173:$I$193,7,0))</f>
        <v>0</v>
      </c>
      <c r="DB76" s="53" t="e">
        <f>EXP(-LN(2)/35)*DB75+(1-EXP(-LN(2)/35))/(LN(2)/35)*CX76*CY76*VLOOKUP('Données projet'!$B$15,Paramètres!$A$1:$J$25,3,0)*0.475*44/12</f>
        <v>#N/A</v>
      </c>
      <c r="DC76" s="53" t="e">
        <f>EXP(-LN(2)/5)*DC75+(1-EXP(-LN(2)/5))/(LN(2)/5)*Calculateur!CX76*Calculateur!CZ76*VLOOKUP('Données projet'!$B$15,Paramètres!$A$1:$J$25,3,0)*0.475*44/12</f>
        <v>#N/A</v>
      </c>
      <c r="DD76" s="53" t="e">
        <f>EXP(-LN(2)/2)*DD75+(1-EXP(-LN(2)/2))/(LN(2)/2)*CX76*DA76*VLOOKUP('Données projet'!$B$15,Paramètres!$A$1:$J$25,3,0)*0.475*44/12</f>
        <v>#N/A</v>
      </c>
      <c r="DE76" s="54" t="e">
        <f t="shared" si="31"/>
        <v>#N/A</v>
      </c>
    </row>
    <row r="77" spans="1:109" s="40" customFormat="1" x14ac:dyDescent="0.25">
      <c r="A77" s="208">
        <f t="shared" si="32"/>
        <v>74</v>
      </c>
      <c r="B77" s="200">
        <f>IF(B76+1&lt;='Données projet'!$E$11,B76+1,1)</f>
        <v>24</v>
      </c>
      <c r="C77" s="182" t="e">
        <f>VLOOKUP(B77,'Données projet'!$A$36:$I$56,2,0)</f>
        <v>#N/A</v>
      </c>
      <c r="D77" s="182" t="e">
        <f>VLOOKUP(B77,'Données projet'!$A$36:$I$56,9,0)</f>
        <v>#N/A</v>
      </c>
      <c r="E77" s="182">
        <f t="array" ref="E77">INDEX(D:D,MIN(IF(ISNUMBER(D77:D273),ROW(D77:D273),"")))</f>
        <v>11.968000000000007</v>
      </c>
      <c r="F77" s="186">
        <f>IF(B77&lt;'Données projet'!$A$37,$C$205^B77,IF(B77='Données projet'!$A$37,'Données projet'!$B$37,F76+E77-L76))</f>
        <v>378.19200000000012</v>
      </c>
      <c r="G77" s="186">
        <f>F77*VLOOKUP('Données projet'!$B$11,Paramètres!$A$1:$J$25,3,0)*VLOOKUP('Données projet'!$B$11,Paramètres!$A$1:$J$25,5,0)</f>
        <v>277.29037440000008</v>
      </c>
      <c r="H77" s="186">
        <f t="shared" si="33"/>
        <v>66.39406342270405</v>
      </c>
      <c r="I77" s="187">
        <f t="shared" si="20"/>
        <v>598.58372920787633</v>
      </c>
      <c r="J77" s="188">
        <f ca="1">AVERAGE(OFFSET($I$3,'Données projet'!$C$7,0,30,1))</f>
        <v>281.50422421872497</v>
      </c>
      <c r="K77" s="193">
        <f>IF(ISNA(VLOOKUP(B77,'Données projet'!$A$36:$I$56,3,0)),0,VLOOKUP(B77,'Données projet'!$A$36:$I$56,3,0))</f>
        <v>0</v>
      </c>
      <c r="L77" s="193">
        <f>IF(ISNA(VLOOKUP(B77,'Données projet'!$A$36:$I$56,4,0)),0,VLOOKUP(B77,'Données projet'!$A$36:$I$56,4,0))</f>
        <v>0</v>
      </c>
      <c r="M77" s="194">
        <f>IF(ISNA(VLOOKUP(B77,'Données projet'!$A$36:$I$56,5,0)),0%,VLOOKUP(B77,'Données projet'!$A$36:$I$56,5,0)*VLOOKUP('Données projet'!$B$11,Paramètres!$A$1:$J$25,7,0))</f>
        <v>0</v>
      </c>
      <c r="N77" s="194">
        <f>IF(ISNA(VLOOKUP(B77,'Données projet'!$A$36:$I$56,6,0)),0%,VLOOKUP(B77,'Données projet'!$A$36:$I$56,6,0)*VLOOKUP('Données projet'!$B$11,Paramètres!$A$1:$J$25,7,0))</f>
        <v>0</v>
      </c>
      <c r="O77" s="194">
        <f>IF(ISNA(VLOOKUP(B77,'Données projet'!$A$36:$I$56,7,0)),0%,VLOOKUP(B77,'Données projet'!$A$36:$I$56,7,0))</f>
        <v>0</v>
      </c>
      <c r="P77" s="196">
        <f>EXP(-LN(2)/35)*P76+(1-EXP(-LN(2)/35))/(LN(2)/35)*L77*M77*VLOOKUP('Données projet'!$B$11,Paramètres!$A$1:$J$25,3,0)*0.475*44/12</f>
        <v>0</v>
      </c>
      <c r="Q77" s="196">
        <f>EXP(-LN(2)/5)*Q76+(1-EXP(-LN(2)/5))/(LN(2)/5)*Calculateur!L77*Calculateur!N77*VLOOKUP('Données projet'!$B$11,Paramètres!$A$1:$J$25,3,0)*0.475*44/12</f>
        <v>0</v>
      </c>
      <c r="R77" s="196">
        <f>EXP(-LN(2)/2)*R76+(1-EXP(-LN(2)/2))/(LN(2)/2)*L77*O77*VLOOKUP('Données projet'!$B$11,Paramètres!$A$1:$J$25,3,0)*0.475*44/12</f>
        <v>0</v>
      </c>
      <c r="S77" s="197">
        <f t="shared" si="21"/>
        <v>0</v>
      </c>
      <c r="T77" s="50">
        <f>IF(T76+1&lt;='Données projet'!$E$12,T76+1,1)</f>
        <v>24</v>
      </c>
      <c r="U77" s="45" t="e">
        <f>VLOOKUP(T77,'Données projet'!$A$62:$I$82,2,0)</f>
        <v>#N/A</v>
      </c>
      <c r="V77" s="45" t="e">
        <f>VLOOKUP(T77,'Données projet'!$A$62:$I$82,9,0)</f>
        <v>#N/A</v>
      </c>
      <c r="W77" s="45">
        <f t="array" ref="W77">INDEX(V:V,MIN(IF(ISNUMBER(V77:V273),ROW(V77:V273),"")))</f>
        <v>11.968000000000007</v>
      </c>
      <c r="X77" s="46">
        <f>IF(T77&lt;'Données projet'!$A$63,$U$205^T77,IF(T77='Données projet'!$A$63,'Données projet'!$B$63,X76+W77-AD76))</f>
        <v>378.19200000000001</v>
      </c>
      <c r="Y77" s="46">
        <f>X77*VLOOKUP('Données projet'!$B$11,Paramètres!$A$1:$J$25,3,0)*VLOOKUP('Données projet'!$B$11,Paramètres!$A$1:$J$25,5,0)</f>
        <v>277.29037440000002</v>
      </c>
      <c r="Z77" s="46">
        <f t="shared" si="34"/>
        <v>66.39406342270405</v>
      </c>
      <c r="AA77" s="52">
        <f t="shared" si="22"/>
        <v>598.58372920787622</v>
      </c>
      <c r="AB77" s="149">
        <f ca="1">AVERAGE(OFFSET($AA$3,'Données projet'!$C$7,0,30,1))</f>
        <v>367.84920904283939</v>
      </c>
      <c r="AC77" s="48">
        <f>IF(ISNA(VLOOKUP(T77,'Données projet'!$A$62:$I$82,3,0)),0,VLOOKUP(T77,'Données projet'!$A$62:$I$82,3,0))</f>
        <v>0</v>
      </c>
      <c r="AD77" s="48">
        <f>IF(ISNA(VLOOKUP(T77,'Données projet'!$A$62:$I$82,4,0)),0,VLOOKUP(T77,'Données projet'!$A$62:$I$82,4,0))</f>
        <v>0</v>
      </c>
      <c r="AE77" s="49">
        <f>IF(ISNA(VLOOKUP(T77,'Données projet'!$A$62:$I$82,5,0)),0%,VLOOKUP(T77,'Données projet'!$A$62:$I$82,5,0)*VLOOKUP('Données projet'!$B$11,Paramètres!$A$1:$J$25,7,0))</f>
        <v>0</v>
      </c>
      <c r="AF77" s="49">
        <f>IF(ISNA(VLOOKUP(T77,'Données projet'!$A$62:$I$82,6,0)),0%,VLOOKUP(T77,'Données projet'!$A$62:$I$82,6,0)*VLOOKUP('Données projet'!$B$11,Paramètres!$A$1:$J$25,7,0))</f>
        <v>0</v>
      </c>
      <c r="AG77" s="49">
        <f>IF(ISNA(VLOOKUP(T77,'Données projet'!$A$62:$I$82,7,0)),0%,VLOOKUP(T77,'Données projet'!$A$62:$I$82,7,0))</f>
        <v>0</v>
      </c>
      <c r="AH77" s="53">
        <f>EXP(-LN(2)/35)*AH76+(1-EXP(-LN(2)/35))/(LN(2)/35)*AD77*AE77*VLOOKUP('Données projet'!$B$11,Paramètres!$A$1:$J$25,3,0)*0.475*44/12</f>
        <v>0</v>
      </c>
      <c r="AI77" s="53">
        <f>EXP(-LN(2)/5)*AI76+(1-EXP(-LN(2)/5))/(LN(2)/5)*Calculateur!AD77*Calculateur!AF77*VLOOKUP('Données projet'!$B$11,Paramètres!$A$1:$J$25,3,0)*0.475*44/12</f>
        <v>0</v>
      </c>
      <c r="AJ77" s="53">
        <f>EXP(-LN(2)/2)*AJ76+(1-EXP(-LN(2)/2))/(LN(2)/2)*AD77*AG77*VLOOKUP('Données projet'!$B$11,Paramètres!$A$1:$J$25,3,0)*0.475*44/12</f>
        <v>0</v>
      </c>
      <c r="AK77" s="53">
        <f t="shared" si="23"/>
        <v>0</v>
      </c>
      <c r="AL77" s="203">
        <f>IF(AL76+1&lt;='Données projet'!$E$13,AL76+1,1)</f>
        <v>1</v>
      </c>
      <c r="AM77" s="182" t="e">
        <f>VLOOKUP(B77,'Données projet'!$A$88:$I$108,2,0)</f>
        <v>#N/A</v>
      </c>
      <c r="AN77" s="182" t="e">
        <f>VLOOKUP(B77,'Données projet'!$A$88:$I$108,9,0)</f>
        <v>#N/A</v>
      </c>
      <c r="AO77" s="182">
        <f t="array" ref="AO77">INDEX(AN:AN,MIN(IF(ISNUMBER(AN77:AN273),ROW(AN77:AN273),"")))</f>
        <v>0</v>
      </c>
      <c r="AP77" s="182">
        <f>IF(B77&lt;'Données projet'!$A$89,$AM$205^B77,IF(B77='Données projet'!$A$89,'Données projet'!$B$89,AP76+AO77-AV76))</f>
        <v>0</v>
      </c>
      <c r="AQ77" s="186" t="e">
        <f>AP77*VLOOKUP('Données projet'!$B$13,Paramètres!$A$1:$J$25,3,0)*VLOOKUP('Données projet'!$B$13,Paramètres!$A$1:$J$25,5,0)</f>
        <v>#N/A</v>
      </c>
      <c r="AR77" s="186" t="e">
        <f t="shared" si="35"/>
        <v>#N/A</v>
      </c>
      <c r="AS77" s="187" t="e">
        <f t="shared" si="24"/>
        <v>#N/A</v>
      </c>
      <c r="AT77" s="185" t="e">
        <f ca="1">AVERAGE(OFFSET($AS$3,'Données projet'!$C$7,0,30,1))</f>
        <v>#N/A</v>
      </c>
      <c r="AU77" s="193">
        <f>IF(ISNA(VLOOKUP(B77,'Données projet'!$A$88:$I$108,3,0)),0,VLOOKUP(B77,'Données projet'!$A$88:$I$108,3,0))</f>
        <v>0</v>
      </c>
      <c r="AV77" s="193">
        <f>IF(ISNA(VLOOKUP(B77,'Données projet'!$A$88:$I$108,4,0)),0,VLOOKUP(B77,'Données projet'!$A$88:$I$108,4,0))</f>
        <v>0</v>
      </c>
      <c r="AW77" s="194">
        <f>IF(ISNA(VLOOKUP(B77,'Données projet'!$A$88:$I$108,5,0)),0%,VLOOKUP(B77,'Données projet'!$A$88:$I$108,5,0)*VLOOKUP('Données projet'!$B$13,Paramètres!$A$1:$J$25,7,0))</f>
        <v>0</v>
      </c>
      <c r="AX77" s="194">
        <f>IF(ISNA(VLOOKUP(B77,'Données projet'!$A$88:$I$108,6,0)),0%,VLOOKUP(B77,'Données projet'!$A$88:$I$108,6,0)*VLOOKUP('Données projet'!$B$13,Paramètres!$A$1:$J$25,7,0))</f>
        <v>0</v>
      </c>
      <c r="AY77" s="194">
        <f>IF(ISNA(VLOOKUP(B77,'Données projet'!$A$88:$I$108,7,0)),0%,VLOOKUP(B77,'Données projet'!$A$88:$I$108,7,0))</f>
        <v>0</v>
      </c>
      <c r="AZ77" s="196">
        <f>EXP(-LN(2)/35)*AZ76+(1-EXP(-LN(2)/35))/(LN(2)/35)*AV77*AW77*VLOOKUP('Données projet'!$B$11,Paramètres!$A$1:$J$25,3,0)*0.475*44/12</f>
        <v>0</v>
      </c>
      <c r="BA77" s="196">
        <f>EXP(-LN(2)/5)*BA76+(1-EXP(-LN(2)/5))/(LN(2)/5)*Calculateur!AV77*Calculateur!AX77*VLOOKUP('Données projet'!$B$11,Paramètres!$A$1:$J$25,3,0)*0.475*44/12</f>
        <v>0</v>
      </c>
      <c r="BB77" s="196">
        <f>EXP(-LN(2)/2)*BB76+(1-EXP(-LN(2)/2))/(LN(2)/2)*AV77*AY77*VLOOKUP('Données projet'!$B$11,Paramètres!$A$1:$J$25,3,0)*0.475*44/12</f>
        <v>0</v>
      </c>
      <c r="BC77" s="197">
        <f t="shared" si="25"/>
        <v>0</v>
      </c>
      <c r="BD77" s="50">
        <f>IF(BD76+1&lt;='Données projet'!$E$16,BD76+1,1)</f>
        <v>1</v>
      </c>
      <c r="BE77" s="45" t="e">
        <f>VLOOKUP(BD77,'Données projet'!$A$114:$I$134,2,0)</f>
        <v>#N/A</v>
      </c>
      <c r="BF77" s="45" t="e">
        <f>VLOOKUP(BD77,'Données projet'!$A$114:$I$134,9,0)</f>
        <v>#N/A</v>
      </c>
      <c r="BG77" s="45">
        <f t="array" ref="BG77">INDEX(BF:BF,MIN(IF(ISNUMBER(BF77:BF273),ROW(BF77:BF273),"")))</f>
        <v>0</v>
      </c>
      <c r="BH77" s="45">
        <f>IF(BD77&lt;'Données projet'!$A$115,$BE$205^BD77,IF(BD77='Données projet'!$A$115,'Données projet'!$B$115,BH76+BG77-BN76))</f>
        <v>0</v>
      </c>
      <c r="BI77" s="50" t="e">
        <f>BH77*VLOOKUP('Données projet'!$B$13,Paramètres!$A$1:$J$25,3,0)*VLOOKUP('Données projet'!$B$13,Paramètres!$A$1:$J$25,5,0)</f>
        <v>#N/A</v>
      </c>
      <c r="BJ77" s="46" t="e">
        <f t="shared" si="36"/>
        <v>#N/A</v>
      </c>
      <c r="BK77" s="52" t="e">
        <f t="shared" si="26"/>
        <v>#N/A</v>
      </c>
      <c r="BL77" s="149" t="e">
        <f ca="1">AVERAGE(OFFSET($BK$3,'Données projet'!$C$7,0,30,1))</f>
        <v>#N/A</v>
      </c>
      <c r="BM77" s="48">
        <f>IF(ISNA(VLOOKUP(BD77,'Données projet'!$A$114:$I$134,3,0)),0,VLOOKUP(BD77,'Données projet'!$A$114:$I$134,3,0))</f>
        <v>0</v>
      </c>
      <c r="BN77" s="48">
        <f>IF(ISNA(VLOOKUP(BD77,'Données projet'!$A$114:$I$134,4,0)),0,VLOOKUP(BD77,'Données projet'!$A$114:$I$134,4,0))</f>
        <v>0</v>
      </c>
      <c r="BO77" s="49">
        <f>IF(ISNA(VLOOKUP(BD77,'Données projet'!$A$114:$I$134,5,0)),0%,VLOOKUP(BD77,'Données projet'!$A$114:$I$134,5,0)*VLOOKUP('Données projet'!$B$13,Paramètres!$A$1:$J$25,7,0))</f>
        <v>0</v>
      </c>
      <c r="BP77" s="49">
        <f>IF(ISNA(VLOOKUP(BD77,'Données projet'!$A$114:$I$134,6,0)),0%,VLOOKUP(BD77,'Données projet'!$A$114:$I$134,6,0)*VLOOKUP('Données projet'!$B$13,Paramètres!$A$1:$J$25,7,0))</f>
        <v>0</v>
      </c>
      <c r="BQ77" s="49">
        <f>IF(ISNA(VLOOKUP(BD77,'Données projet'!$A$114:$I$134,7,0)),0%,VLOOKUP(BD77,'Données projet'!$A$114:$I$134,7,0))</f>
        <v>0</v>
      </c>
      <c r="BR77" s="53" t="e">
        <f>EXP(-LN(2)/35)*BR76+(1-EXP(-LN(2)/35))/(LN(2)/35)*BN77*BO77*VLOOKUP('Données projet'!$B$13,Paramètres!$A$1:$J$25,3,0)*0.475*44/12</f>
        <v>#N/A</v>
      </c>
      <c r="BS77" s="53" t="e">
        <f>EXP(-LN(2)/5)*BS76+(1-EXP(-LN(2)/5))/(LN(2)/5)*Calculateur!BN77*Calculateur!BP77*VLOOKUP('Données projet'!$B$13,Paramètres!$A$1:$J$25,3,0)*0.475*44/12</f>
        <v>#N/A</v>
      </c>
      <c r="BT77" s="53" t="e">
        <f>EXP(-LN(2)/2)*BT76+(1-EXP(-LN(2)/2))/(LN(2)/2)*BN77*BQ77*VLOOKUP('Données projet'!$B$13,Paramètres!$A$1:$J$25,3,0)*0.475*44/12</f>
        <v>#N/A</v>
      </c>
      <c r="BU77" s="54" t="e">
        <f t="shared" si="27"/>
        <v>#N/A</v>
      </c>
      <c r="BV77" s="203">
        <f>IF(BV76+1&lt;='Données projet'!$E$15,BV76+1,1)</f>
        <v>1</v>
      </c>
      <c r="BW77" s="182" t="e">
        <f>VLOOKUP(B77,'Données projet'!$A$140:$I$167,2,0)</f>
        <v>#N/A</v>
      </c>
      <c r="BX77" s="182" t="e">
        <f>VLOOKUP(B77,'Données projet'!$A$140:$I$167,9,0)</f>
        <v>#N/A</v>
      </c>
      <c r="BY77" s="182">
        <f t="array" ref="BY77">INDEX(BX:BX,MIN(IF(ISNUMBER(BX77:BX273),ROW(BX77:BX273),"")))</f>
        <v>0</v>
      </c>
      <c r="BZ77" s="182">
        <f>IF(B77&lt;'Données projet'!$A$141,$BW$205^B77,IF(B77='Données projet'!$A$141,'Données projet'!$B$141,BZ76+BY77-CF76))</f>
        <v>0</v>
      </c>
      <c r="CA77" s="183" t="e">
        <f>BZ77*VLOOKUP('Données projet'!$B$15,Paramètres!$A$1:$J$25,3,0)*VLOOKUP('Données projet'!$B$15,Paramètres!$A$1:$J$25,5,0)</f>
        <v>#N/A</v>
      </c>
      <c r="CB77" s="186" t="e">
        <f t="shared" si="37"/>
        <v>#N/A</v>
      </c>
      <c r="CC77" s="187" t="e">
        <f t="shared" si="28"/>
        <v>#N/A</v>
      </c>
      <c r="CD77" s="185" t="e">
        <f ca="1">AVERAGE(OFFSET($CC$3,'Données projet'!$C$7,0,30,1))</f>
        <v>#N/A</v>
      </c>
      <c r="CE77" s="193">
        <f>IF(ISNA(VLOOKUP(B77,'Données projet'!$A$140:$I$167,3,0)),0,VLOOKUP(B77,'Données projet'!$A$140:$I$167,3,0))</f>
        <v>0</v>
      </c>
      <c r="CF77" s="193">
        <f>IF(ISNA(VLOOKUP(B77,'Données projet'!$A$140:$I$167,4,0)),0,VLOOKUP(B77,'Données projet'!$A$140:$I$167,4,0))</f>
        <v>0</v>
      </c>
      <c r="CG77" s="194">
        <f>IF(ISNA(VLOOKUP(B77,'Données projet'!$A$140:$I$167,5,0)),0%,VLOOKUP(B77,'Données projet'!$A$140:$I$167,5,0)*VLOOKUP('Données projet'!$B$15,Paramètres!$A$1:$J$25,7,0))</f>
        <v>0</v>
      </c>
      <c r="CH77" s="194">
        <f>IF(ISNA(VLOOKUP(B77,'Données projet'!$A$140:$I$167,6,0)),0%,VLOOKUP(B77,'Données projet'!$A$140:$I$167,6,0)*VLOOKUP('Données projet'!$B$15,Paramètres!$A$1:$J$25,7,0))</f>
        <v>0</v>
      </c>
      <c r="CI77" s="194">
        <f>IF(ISNA(VLOOKUP(B77,'Données projet'!$A$140:$I$167,7,0)),0%,VLOOKUP(B77,'Données projet'!$A$140:$I$167,7,0))</f>
        <v>0</v>
      </c>
      <c r="CJ77" s="196">
        <f>EXP(-LN(2)/35)*CJ76+(1-EXP(-LN(2)/35))/(LN(2)/35)*CF77*CG77*VLOOKUP('Données projet'!$B$11,Paramètres!$A$1:$J$25,3,0)*0.475*44/12</f>
        <v>0</v>
      </c>
      <c r="CK77" s="196">
        <f>EXP(-LN(2)/5)*CK76+(1-EXP(-LN(2)/5))/(LN(2)/5)*Calculateur!CF77*Calculateur!CH77*VLOOKUP('Données projet'!$B$11,Paramètres!$A$1:$J$25,3,0)*0.475*44/12</f>
        <v>0</v>
      </c>
      <c r="CL77" s="196">
        <f>EXP(-LN(2)/2)*CL76+(1-EXP(-LN(2)/2))/(LN(2)/2)*CF77*CI77*VLOOKUP('Données projet'!$B$11,Paramètres!$A$1:$J$25,3,0)*0.475*44/12</f>
        <v>0</v>
      </c>
      <c r="CM77" s="197">
        <f t="shared" si="29"/>
        <v>0</v>
      </c>
      <c r="CN77" s="50">
        <f>IF(CN76+1&lt;='Données projet'!$E$16,CN76+1,1)</f>
        <v>1</v>
      </c>
      <c r="CO77" s="45" t="e">
        <f>VLOOKUP(CN77,'Données projet'!$A$173:$I$193,2,0)</f>
        <v>#N/A</v>
      </c>
      <c r="CP77" s="45" t="e">
        <f>VLOOKUP(CN77,'Données projet'!$A$173:$I$193,9,0)</f>
        <v>#N/A</v>
      </c>
      <c r="CQ77" s="45">
        <f t="array" ref="CQ77">INDEX(CP:CP,MIN(IF(ISNUMBER(CP77:CP273),ROW(CP77:CP273),"")))</f>
        <v>0</v>
      </c>
      <c r="CR77" s="45">
        <f>IF(CN77&lt;'Données projet'!$A$174,$CO$205^B77,IF(CN77='Données projet'!$A$174,'Données projet'!$B$174,CR76+CQ77-CX76))</f>
        <v>0</v>
      </c>
      <c r="CS77" s="50" t="e">
        <f>CR77*VLOOKUP('Données projet'!$B$15,Paramètres!$A$1:$J$25,3,0)*VLOOKUP('Données projet'!$B$15,Paramètres!$A$1:$J$25,5,0)</f>
        <v>#N/A</v>
      </c>
      <c r="CT77" s="46" t="e">
        <f t="shared" si="38"/>
        <v>#N/A</v>
      </c>
      <c r="CU77" s="52" t="e">
        <f t="shared" si="30"/>
        <v>#N/A</v>
      </c>
      <c r="CV77" s="149" t="e">
        <f ca="1">AVERAGE(OFFSET($CU$3,'Données projet'!$C$7,0,30,1))</f>
        <v>#N/A</v>
      </c>
      <c r="CW77" s="48">
        <f>IF(ISNA(VLOOKUP(CN77,'Données projet'!$A$173:$I$193,3,0)),0,VLOOKUP(CN77,'Données projet'!$A$173:$I$193,3,0))</f>
        <v>0</v>
      </c>
      <c r="CX77" s="48">
        <f>IF(ISNA(VLOOKUP(CN77,'Données projet'!$A$173:$I$193,4,0)),0,VLOOKUP(CN77,'Données projet'!$A$173:$I$193,4,0))</f>
        <v>0</v>
      </c>
      <c r="CY77" s="49">
        <f>IF(ISNA(VLOOKUP(CN77,'Données projet'!$A$173:$I$193,5,0)),0%,VLOOKUP(CN77,'Données projet'!$A$173:$I$193,5,0)*VLOOKUP('Données projet'!$B$15,Paramètres!$A$1:$J$25,7,0))</f>
        <v>0</v>
      </c>
      <c r="CZ77" s="49">
        <f>IF(ISNA(VLOOKUP(CN77,'Données projet'!$A$173:$I$193,6,0)),0%,VLOOKUP(CN77,'Données projet'!$A$173:$I$193,6,0)*VLOOKUP('Données projet'!$B$15,Paramètres!$A$1:$J$25,7,0))</f>
        <v>0</v>
      </c>
      <c r="DA77" s="49">
        <f>IF(ISNA(VLOOKUP(CN77,'Données projet'!$A$173:$I$193,7,0)),0%,VLOOKUP(CN77,'Données projet'!$A$173:$I$193,7,0))</f>
        <v>0</v>
      </c>
      <c r="DB77" s="53" t="e">
        <f>EXP(-LN(2)/35)*DB76+(1-EXP(-LN(2)/35))/(LN(2)/35)*CX77*CY77*VLOOKUP('Données projet'!$B$15,Paramètres!$A$1:$J$25,3,0)*0.475*44/12</f>
        <v>#N/A</v>
      </c>
      <c r="DC77" s="53" t="e">
        <f>EXP(-LN(2)/5)*DC76+(1-EXP(-LN(2)/5))/(LN(2)/5)*Calculateur!CX77*Calculateur!CZ77*VLOOKUP('Données projet'!$B$15,Paramètres!$A$1:$J$25,3,0)*0.475*44/12</f>
        <v>#N/A</v>
      </c>
      <c r="DD77" s="53" t="e">
        <f>EXP(-LN(2)/2)*DD76+(1-EXP(-LN(2)/2))/(LN(2)/2)*CX77*DA77*VLOOKUP('Données projet'!$B$15,Paramètres!$A$1:$J$25,3,0)*0.475*44/12</f>
        <v>#N/A</v>
      </c>
      <c r="DE77" s="54" t="e">
        <f t="shared" si="31"/>
        <v>#N/A</v>
      </c>
    </row>
    <row r="78" spans="1:109" s="40" customFormat="1" x14ac:dyDescent="0.25">
      <c r="A78" s="208">
        <f t="shared" si="32"/>
        <v>75</v>
      </c>
      <c r="B78" s="200">
        <f>IF(B77+1&lt;='Données projet'!$E$11,B77+1,1)</f>
        <v>25</v>
      </c>
      <c r="C78" s="182">
        <f>VLOOKUP(B78,'Données projet'!$A$36:$I$56,2,0)</f>
        <v>390.16</v>
      </c>
      <c r="D78" s="182">
        <f>VLOOKUP(B78,'Données projet'!$A$36:$I$56,9,0)</f>
        <v>11.968000000000007</v>
      </c>
      <c r="E78" s="182">
        <f t="array" ref="E78">INDEX(D:D,MIN(IF(ISNUMBER(D78:D274),ROW(D78:D274),"")))</f>
        <v>11.968000000000007</v>
      </c>
      <c r="F78" s="186">
        <f>IF(B78&lt;'Données projet'!$A$37,$C$205^B78,IF(B78='Données projet'!$A$37,'Données projet'!$B$37,F77+E78-L77))</f>
        <v>390.16000000000014</v>
      </c>
      <c r="G78" s="186">
        <f>F78*VLOOKUP('Données projet'!$B$11,Paramètres!$A$1:$J$25,3,0)*VLOOKUP('Données projet'!$B$11,Paramètres!$A$1:$J$25,5,0)</f>
        <v>286.06531200000012</v>
      </c>
      <c r="H78" s="186">
        <f t="shared" si="33"/>
        <v>68.247180585769726</v>
      </c>
      <c r="I78" s="187">
        <f t="shared" si="20"/>
        <v>617.0942579202158</v>
      </c>
      <c r="J78" s="188">
        <f ca="1">AVERAGE(OFFSET($I$3,'Données projet'!$C$7,0,30,1))</f>
        <v>281.50422421872497</v>
      </c>
      <c r="K78" s="193">
        <f>IF(ISNA(VLOOKUP(B78,'Données projet'!$A$36:$I$56,3,0)),0,VLOOKUP(B78,'Données projet'!$A$36:$I$56,3,0))</f>
        <v>1</v>
      </c>
      <c r="L78" s="193">
        <f>IF(ISNA(VLOOKUP(B78,'Données projet'!$A$36:$I$56,4,0)),0,VLOOKUP(B78,'Données projet'!$A$36:$I$56,4,0))</f>
        <v>390.16</v>
      </c>
      <c r="M78" s="194">
        <f>IF(ISNA(VLOOKUP(B78,'Données projet'!$A$36:$I$56,5,0)),0%,VLOOKUP(B78,'Données projet'!$A$36:$I$56,5,0)*VLOOKUP('Données projet'!$B$11,Paramètres!$A$1:$J$25,7,0))</f>
        <v>0</v>
      </c>
      <c r="N78" s="194">
        <f>IF(ISNA(VLOOKUP(B78,'Données projet'!$A$36:$I$56,6,0)),0%,VLOOKUP(B78,'Données projet'!$A$36:$I$56,6,0)*VLOOKUP('Données projet'!$B$11,Paramètres!$A$1:$J$25,7,0))</f>
        <v>0</v>
      </c>
      <c r="O78" s="194">
        <f>IF(ISNA(VLOOKUP(B78,'Données projet'!$A$36:$I$56,7,0)),0%,VLOOKUP(B78,'Données projet'!$A$36:$I$56,7,0))</f>
        <v>0</v>
      </c>
      <c r="P78" s="196">
        <f>EXP(-LN(2)/35)*P77+(1-EXP(-LN(2)/35))/(LN(2)/35)*L78*M78*VLOOKUP('Données projet'!$B$11,Paramètres!$A$1:$J$25,3,0)*0.475*44/12</f>
        <v>0</v>
      </c>
      <c r="Q78" s="196">
        <f>EXP(-LN(2)/5)*Q77+(1-EXP(-LN(2)/5))/(LN(2)/5)*Calculateur!L78*Calculateur!N78*VLOOKUP('Données projet'!$B$11,Paramètres!$A$1:$J$25,3,0)*0.475*44/12</f>
        <v>0</v>
      </c>
      <c r="R78" s="196">
        <f>EXP(-LN(2)/2)*R77+(1-EXP(-LN(2)/2))/(LN(2)/2)*L78*O78*VLOOKUP('Données projet'!$B$11,Paramètres!$A$1:$J$25,3,0)*0.475*44/12</f>
        <v>0</v>
      </c>
      <c r="S78" s="197">
        <f t="shared" si="21"/>
        <v>0</v>
      </c>
      <c r="T78" s="50">
        <f>IF(T77+1&lt;='Données projet'!$E$12,T77+1,1)</f>
        <v>25</v>
      </c>
      <c r="U78" s="45">
        <f>VLOOKUP(T78,'Données projet'!$A$62:$I$82,2,0)</f>
        <v>390.16</v>
      </c>
      <c r="V78" s="45">
        <f>VLOOKUP(T78,'Données projet'!$A$62:$I$82,9,0)</f>
        <v>11.968000000000007</v>
      </c>
      <c r="W78" s="45">
        <f t="array" ref="W78">INDEX(V:V,MIN(IF(ISNUMBER(V78:V274),ROW(V78:V274),"")))</f>
        <v>11.968000000000007</v>
      </c>
      <c r="X78" s="46">
        <f>IF(T78&lt;'Données projet'!$A$63,$U$205^T78,IF(T78='Données projet'!$A$63,'Données projet'!$B$63,X77+W78-AD77))</f>
        <v>390.16</v>
      </c>
      <c r="Y78" s="46">
        <f>X78*VLOOKUP('Données projet'!$B$11,Paramètres!$A$1:$J$25,3,0)*VLOOKUP('Données projet'!$B$11,Paramètres!$A$1:$J$25,5,0)</f>
        <v>286.06531200000001</v>
      </c>
      <c r="Z78" s="46">
        <f t="shared" si="34"/>
        <v>68.247180585769726</v>
      </c>
      <c r="AA78" s="52">
        <f t="shared" si="22"/>
        <v>617.09425792021557</v>
      </c>
      <c r="AB78" s="149">
        <f ca="1">AVERAGE(OFFSET($AA$3,'Données projet'!$C$7,0,30,1))</f>
        <v>367.84920904283939</v>
      </c>
      <c r="AC78" s="48">
        <f>IF(ISNA(VLOOKUP(T78,'Données projet'!$A$62:$I$82,3,0)),0,VLOOKUP(T78,'Données projet'!$A$62:$I$82,3,0))</f>
        <v>1</v>
      </c>
      <c r="AD78" s="48">
        <f>IF(ISNA(VLOOKUP(T78,'Données projet'!$A$62:$I$82,4,0)),0,VLOOKUP(T78,'Données projet'!$A$62:$I$82,4,0))</f>
        <v>205.79000000000002</v>
      </c>
      <c r="AE78" s="49">
        <f>IF(ISNA(VLOOKUP(T78,'Données projet'!$A$62:$I$82,5,0)),0%,VLOOKUP(T78,'Données projet'!$A$62:$I$82,5,0)*VLOOKUP('Données projet'!$B$11,Paramètres!$A$1:$J$25,7,0))</f>
        <v>0</v>
      </c>
      <c r="AF78" s="49">
        <f>IF(ISNA(VLOOKUP(T78,'Données projet'!$A$62:$I$82,6,0)),0%,VLOOKUP(T78,'Données projet'!$A$62:$I$82,6,0)*VLOOKUP('Données projet'!$B$11,Paramètres!$A$1:$J$25,7,0))</f>
        <v>0</v>
      </c>
      <c r="AG78" s="49">
        <f>IF(ISNA(VLOOKUP(T78,'Données projet'!$A$62:$I$82,7,0)),0%,VLOOKUP(T78,'Données projet'!$A$62:$I$82,7,0))</f>
        <v>0</v>
      </c>
      <c r="AH78" s="53">
        <f>EXP(-LN(2)/35)*AH77+(1-EXP(-LN(2)/35))/(LN(2)/35)*AD78*AE78*VLOOKUP('Données projet'!$B$11,Paramètres!$A$1:$J$25,3,0)*0.475*44/12</f>
        <v>0</v>
      </c>
      <c r="AI78" s="53">
        <f>EXP(-LN(2)/5)*AI77+(1-EXP(-LN(2)/5))/(LN(2)/5)*Calculateur!AD78*Calculateur!AF78*VLOOKUP('Données projet'!$B$11,Paramètres!$A$1:$J$25,3,0)*0.475*44/12</f>
        <v>0</v>
      </c>
      <c r="AJ78" s="53">
        <f>EXP(-LN(2)/2)*AJ77+(1-EXP(-LN(2)/2))/(LN(2)/2)*AD78*AG78*VLOOKUP('Données projet'!$B$11,Paramètres!$A$1:$J$25,3,0)*0.475*44/12</f>
        <v>0</v>
      </c>
      <c r="AK78" s="53">
        <f t="shared" si="23"/>
        <v>0</v>
      </c>
      <c r="AL78" s="203">
        <f>IF(AL77+1&lt;='Données projet'!$E$13,AL77+1,1)</f>
        <v>1</v>
      </c>
      <c r="AM78" s="182" t="e">
        <f>VLOOKUP(B78,'Données projet'!$A$88:$I$108,2,0)</f>
        <v>#N/A</v>
      </c>
      <c r="AN78" s="182" t="e">
        <f>VLOOKUP(B78,'Données projet'!$A$88:$I$108,9,0)</f>
        <v>#N/A</v>
      </c>
      <c r="AO78" s="182">
        <f t="array" ref="AO78">INDEX(AN:AN,MIN(IF(ISNUMBER(AN78:AN274),ROW(AN78:AN274),"")))</f>
        <v>0</v>
      </c>
      <c r="AP78" s="182">
        <f>IF(B78&lt;'Données projet'!$A$89,$AM$205^B78,IF(B78='Données projet'!$A$89,'Données projet'!$B$89,AP77+AO78-AV77))</f>
        <v>0</v>
      </c>
      <c r="AQ78" s="186" t="e">
        <f>AP78*VLOOKUP('Données projet'!$B$13,Paramètres!$A$1:$J$25,3,0)*VLOOKUP('Données projet'!$B$13,Paramètres!$A$1:$J$25,5,0)</f>
        <v>#N/A</v>
      </c>
      <c r="AR78" s="186" t="e">
        <f t="shared" si="35"/>
        <v>#N/A</v>
      </c>
      <c r="AS78" s="187" t="e">
        <f t="shared" si="24"/>
        <v>#N/A</v>
      </c>
      <c r="AT78" s="185" t="e">
        <f ca="1">AVERAGE(OFFSET($AS$3,'Données projet'!$C$7,0,30,1))</f>
        <v>#N/A</v>
      </c>
      <c r="AU78" s="193">
        <f>IF(ISNA(VLOOKUP(B78,'Données projet'!$A$88:$I$108,3,0)),0,VLOOKUP(B78,'Données projet'!$A$88:$I$108,3,0))</f>
        <v>0</v>
      </c>
      <c r="AV78" s="193">
        <f>IF(ISNA(VLOOKUP(B78,'Données projet'!$A$88:$I$108,4,0)),0,VLOOKUP(B78,'Données projet'!$A$88:$I$108,4,0))</f>
        <v>0</v>
      </c>
      <c r="AW78" s="194">
        <f>IF(ISNA(VLOOKUP(B78,'Données projet'!$A$88:$I$108,5,0)),0%,VLOOKUP(B78,'Données projet'!$A$88:$I$108,5,0)*VLOOKUP('Données projet'!$B$13,Paramètres!$A$1:$J$25,7,0))</f>
        <v>0</v>
      </c>
      <c r="AX78" s="194">
        <f>IF(ISNA(VLOOKUP(B78,'Données projet'!$A$88:$I$108,6,0)),0%,VLOOKUP(B78,'Données projet'!$A$88:$I$108,6,0)*VLOOKUP('Données projet'!$B$13,Paramètres!$A$1:$J$25,7,0))</f>
        <v>0</v>
      </c>
      <c r="AY78" s="194">
        <f>IF(ISNA(VLOOKUP(B78,'Données projet'!$A$88:$I$108,7,0)),0%,VLOOKUP(B78,'Données projet'!$A$88:$I$108,7,0))</f>
        <v>0</v>
      </c>
      <c r="AZ78" s="196">
        <f>EXP(-LN(2)/35)*AZ77+(1-EXP(-LN(2)/35))/(LN(2)/35)*AV78*AW78*VLOOKUP('Données projet'!$B$11,Paramètres!$A$1:$J$25,3,0)*0.475*44/12</f>
        <v>0</v>
      </c>
      <c r="BA78" s="196">
        <f>EXP(-LN(2)/5)*BA77+(1-EXP(-LN(2)/5))/(LN(2)/5)*Calculateur!AV78*Calculateur!AX78*VLOOKUP('Données projet'!$B$11,Paramètres!$A$1:$J$25,3,0)*0.475*44/12</f>
        <v>0</v>
      </c>
      <c r="BB78" s="196">
        <f>EXP(-LN(2)/2)*BB77+(1-EXP(-LN(2)/2))/(LN(2)/2)*AV78*AY78*VLOOKUP('Données projet'!$B$11,Paramètres!$A$1:$J$25,3,0)*0.475*44/12</f>
        <v>0</v>
      </c>
      <c r="BC78" s="197">
        <f t="shared" si="25"/>
        <v>0</v>
      </c>
      <c r="BD78" s="50">
        <f>IF(BD77+1&lt;='Données projet'!$E$16,BD77+1,1)</f>
        <v>1</v>
      </c>
      <c r="BE78" s="45" t="e">
        <f>VLOOKUP(BD78,'Données projet'!$A$114:$I$134,2,0)</f>
        <v>#N/A</v>
      </c>
      <c r="BF78" s="45" t="e">
        <f>VLOOKUP(BD78,'Données projet'!$A$114:$I$134,9,0)</f>
        <v>#N/A</v>
      </c>
      <c r="BG78" s="45">
        <f t="array" ref="BG78">INDEX(BF:BF,MIN(IF(ISNUMBER(BF78:BF274),ROW(BF78:BF274),"")))</f>
        <v>0</v>
      </c>
      <c r="BH78" s="45">
        <f>IF(BD78&lt;'Données projet'!$A$115,$BE$205^BD78,IF(BD78='Données projet'!$A$115,'Données projet'!$B$115,BH77+BG78-BN77))</f>
        <v>0</v>
      </c>
      <c r="BI78" s="50" t="e">
        <f>BH78*VLOOKUP('Données projet'!$B$13,Paramètres!$A$1:$J$25,3,0)*VLOOKUP('Données projet'!$B$13,Paramètres!$A$1:$J$25,5,0)</f>
        <v>#N/A</v>
      </c>
      <c r="BJ78" s="46" t="e">
        <f t="shared" si="36"/>
        <v>#N/A</v>
      </c>
      <c r="BK78" s="52" t="e">
        <f t="shared" si="26"/>
        <v>#N/A</v>
      </c>
      <c r="BL78" s="149" t="e">
        <f ca="1">AVERAGE(OFFSET($BK$3,'Données projet'!$C$7,0,30,1))</f>
        <v>#N/A</v>
      </c>
      <c r="BM78" s="48">
        <f>IF(ISNA(VLOOKUP(BD78,'Données projet'!$A$114:$I$134,3,0)),0,VLOOKUP(BD78,'Données projet'!$A$114:$I$134,3,0))</f>
        <v>0</v>
      </c>
      <c r="BN78" s="48">
        <f>IF(ISNA(VLOOKUP(BD78,'Données projet'!$A$114:$I$134,4,0)),0,VLOOKUP(BD78,'Données projet'!$A$114:$I$134,4,0))</f>
        <v>0</v>
      </c>
      <c r="BO78" s="49">
        <f>IF(ISNA(VLOOKUP(BD78,'Données projet'!$A$114:$I$134,5,0)),0%,VLOOKUP(BD78,'Données projet'!$A$114:$I$134,5,0)*VLOOKUP('Données projet'!$B$13,Paramètres!$A$1:$J$25,7,0))</f>
        <v>0</v>
      </c>
      <c r="BP78" s="49">
        <f>IF(ISNA(VLOOKUP(BD78,'Données projet'!$A$114:$I$134,6,0)),0%,VLOOKUP(BD78,'Données projet'!$A$114:$I$134,6,0)*VLOOKUP('Données projet'!$B$13,Paramètres!$A$1:$J$25,7,0))</f>
        <v>0</v>
      </c>
      <c r="BQ78" s="49">
        <f>IF(ISNA(VLOOKUP(BD78,'Données projet'!$A$114:$I$134,7,0)),0%,VLOOKUP(BD78,'Données projet'!$A$114:$I$134,7,0))</f>
        <v>0</v>
      </c>
      <c r="BR78" s="53" t="e">
        <f>EXP(-LN(2)/35)*BR77+(1-EXP(-LN(2)/35))/(LN(2)/35)*BN78*BO78*VLOOKUP('Données projet'!$B$13,Paramètres!$A$1:$J$25,3,0)*0.475*44/12</f>
        <v>#N/A</v>
      </c>
      <c r="BS78" s="53" t="e">
        <f>EXP(-LN(2)/5)*BS77+(1-EXP(-LN(2)/5))/(LN(2)/5)*Calculateur!BN78*Calculateur!BP78*VLOOKUP('Données projet'!$B$13,Paramètres!$A$1:$J$25,3,0)*0.475*44/12</f>
        <v>#N/A</v>
      </c>
      <c r="BT78" s="53" t="e">
        <f>EXP(-LN(2)/2)*BT77+(1-EXP(-LN(2)/2))/(LN(2)/2)*BN78*BQ78*VLOOKUP('Données projet'!$B$13,Paramètres!$A$1:$J$25,3,0)*0.475*44/12</f>
        <v>#N/A</v>
      </c>
      <c r="BU78" s="54" t="e">
        <f t="shared" si="27"/>
        <v>#N/A</v>
      </c>
      <c r="BV78" s="203">
        <f>IF(BV77+1&lt;='Données projet'!$E$15,BV77+1,1)</f>
        <v>1</v>
      </c>
      <c r="BW78" s="182" t="e">
        <f>VLOOKUP(B78,'Données projet'!$A$140:$I$167,2,0)</f>
        <v>#N/A</v>
      </c>
      <c r="BX78" s="182" t="e">
        <f>VLOOKUP(B78,'Données projet'!$A$140:$I$167,9,0)</f>
        <v>#N/A</v>
      </c>
      <c r="BY78" s="182">
        <f t="array" ref="BY78">INDEX(BX:BX,MIN(IF(ISNUMBER(BX78:BX274),ROW(BX78:BX274),"")))</f>
        <v>0</v>
      </c>
      <c r="BZ78" s="182">
        <f>IF(B78&lt;'Données projet'!$A$141,$BW$205^B78,IF(B78='Données projet'!$A$141,'Données projet'!$B$141,BZ77+BY78-CF77))</f>
        <v>0</v>
      </c>
      <c r="CA78" s="183" t="e">
        <f>BZ78*VLOOKUP('Données projet'!$B$15,Paramètres!$A$1:$J$25,3,0)*VLOOKUP('Données projet'!$B$15,Paramètres!$A$1:$J$25,5,0)</f>
        <v>#N/A</v>
      </c>
      <c r="CB78" s="186" t="e">
        <f t="shared" si="37"/>
        <v>#N/A</v>
      </c>
      <c r="CC78" s="187" t="e">
        <f t="shared" si="28"/>
        <v>#N/A</v>
      </c>
      <c r="CD78" s="185" t="e">
        <f ca="1">AVERAGE(OFFSET($CC$3,'Données projet'!$C$7,0,30,1))</f>
        <v>#N/A</v>
      </c>
      <c r="CE78" s="193">
        <f>IF(ISNA(VLOOKUP(B78,'Données projet'!$A$140:$I$167,3,0)),0,VLOOKUP(B78,'Données projet'!$A$140:$I$167,3,0))</f>
        <v>0</v>
      </c>
      <c r="CF78" s="193">
        <f>IF(ISNA(VLOOKUP(B78,'Données projet'!$A$140:$I$167,4,0)),0,VLOOKUP(B78,'Données projet'!$A$140:$I$167,4,0))</f>
        <v>0</v>
      </c>
      <c r="CG78" s="194">
        <f>IF(ISNA(VLOOKUP(B78,'Données projet'!$A$140:$I$167,5,0)),0%,VLOOKUP(B78,'Données projet'!$A$140:$I$167,5,0)*VLOOKUP('Données projet'!$B$15,Paramètres!$A$1:$J$25,7,0))</f>
        <v>0</v>
      </c>
      <c r="CH78" s="194">
        <f>IF(ISNA(VLOOKUP(B78,'Données projet'!$A$140:$I$167,6,0)),0%,VLOOKUP(B78,'Données projet'!$A$140:$I$167,6,0)*VLOOKUP('Données projet'!$B$15,Paramètres!$A$1:$J$25,7,0))</f>
        <v>0</v>
      </c>
      <c r="CI78" s="194">
        <f>IF(ISNA(VLOOKUP(B78,'Données projet'!$A$140:$I$167,7,0)),0%,VLOOKUP(B78,'Données projet'!$A$140:$I$167,7,0))</f>
        <v>0</v>
      </c>
      <c r="CJ78" s="196">
        <f>EXP(-LN(2)/35)*CJ77+(1-EXP(-LN(2)/35))/(LN(2)/35)*CF78*CG78*VLOOKUP('Données projet'!$B$11,Paramètres!$A$1:$J$25,3,0)*0.475*44/12</f>
        <v>0</v>
      </c>
      <c r="CK78" s="196">
        <f>EXP(-LN(2)/5)*CK77+(1-EXP(-LN(2)/5))/(LN(2)/5)*Calculateur!CF78*Calculateur!CH78*VLOOKUP('Données projet'!$B$11,Paramètres!$A$1:$J$25,3,0)*0.475*44/12</f>
        <v>0</v>
      </c>
      <c r="CL78" s="196">
        <f>EXP(-LN(2)/2)*CL77+(1-EXP(-LN(2)/2))/(LN(2)/2)*CF78*CI78*VLOOKUP('Données projet'!$B$11,Paramètres!$A$1:$J$25,3,0)*0.475*44/12</f>
        <v>0</v>
      </c>
      <c r="CM78" s="197">
        <f t="shared" si="29"/>
        <v>0</v>
      </c>
      <c r="CN78" s="50">
        <f>IF(CN77+1&lt;='Données projet'!$E$16,CN77+1,1)</f>
        <v>1</v>
      </c>
      <c r="CO78" s="45" t="e">
        <f>VLOOKUP(CN78,'Données projet'!$A$173:$I$193,2,0)</f>
        <v>#N/A</v>
      </c>
      <c r="CP78" s="45" t="e">
        <f>VLOOKUP(CN78,'Données projet'!$A$173:$I$193,9,0)</f>
        <v>#N/A</v>
      </c>
      <c r="CQ78" s="45">
        <f t="array" ref="CQ78">INDEX(CP:CP,MIN(IF(ISNUMBER(CP78:CP274),ROW(CP78:CP274),"")))</f>
        <v>0</v>
      </c>
      <c r="CR78" s="45">
        <f>IF(CN78&lt;'Données projet'!$A$174,$CO$205^B78,IF(CN78='Données projet'!$A$174,'Données projet'!$B$174,CR77+CQ78-CX77))</f>
        <v>0</v>
      </c>
      <c r="CS78" s="50" t="e">
        <f>CR78*VLOOKUP('Données projet'!$B$15,Paramètres!$A$1:$J$25,3,0)*VLOOKUP('Données projet'!$B$15,Paramètres!$A$1:$J$25,5,0)</f>
        <v>#N/A</v>
      </c>
      <c r="CT78" s="46" t="e">
        <f t="shared" si="38"/>
        <v>#N/A</v>
      </c>
      <c r="CU78" s="52" t="e">
        <f t="shared" si="30"/>
        <v>#N/A</v>
      </c>
      <c r="CV78" s="149" t="e">
        <f ca="1">AVERAGE(OFFSET($CU$3,'Données projet'!$C$7,0,30,1))</f>
        <v>#N/A</v>
      </c>
      <c r="CW78" s="48">
        <f>IF(ISNA(VLOOKUP(CN78,'Données projet'!$A$173:$I$193,3,0)),0,VLOOKUP(CN78,'Données projet'!$A$173:$I$193,3,0))</f>
        <v>0</v>
      </c>
      <c r="CX78" s="48">
        <f>IF(ISNA(VLOOKUP(CN78,'Données projet'!$A$173:$I$193,4,0)),0,VLOOKUP(CN78,'Données projet'!$A$173:$I$193,4,0))</f>
        <v>0</v>
      </c>
      <c r="CY78" s="49">
        <f>IF(ISNA(VLOOKUP(CN78,'Données projet'!$A$173:$I$193,5,0)),0%,VLOOKUP(CN78,'Données projet'!$A$173:$I$193,5,0)*VLOOKUP('Données projet'!$B$15,Paramètres!$A$1:$J$25,7,0))</f>
        <v>0</v>
      </c>
      <c r="CZ78" s="49">
        <f>IF(ISNA(VLOOKUP(CN78,'Données projet'!$A$173:$I$193,6,0)),0%,VLOOKUP(CN78,'Données projet'!$A$173:$I$193,6,0)*VLOOKUP('Données projet'!$B$15,Paramètres!$A$1:$J$25,7,0))</f>
        <v>0</v>
      </c>
      <c r="DA78" s="49">
        <f>IF(ISNA(VLOOKUP(CN78,'Données projet'!$A$173:$I$193,7,0)),0%,VLOOKUP(CN78,'Données projet'!$A$173:$I$193,7,0))</f>
        <v>0</v>
      </c>
      <c r="DB78" s="53" t="e">
        <f>EXP(-LN(2)/35)*DB77+(1-EXP(-LN(2)/35))/(LN(2)/35)*CX78*CY78*VLOOKUP('Données projet'!$B$15,Paramètres!$A$1:$J$25,3,0)*0.475*44/12</f>
        <v>#N/A</v>
      </c>
      <c r="DC78" s="53" t="e">
        <f>EXP(-LN(2)/5)*DC77+(1-EXP(-LN(2)/5))/(LN(2)/5)*Calculateur!CX78*Calculateur!CZ78*VLOOKUP('Données projet'!$B$15,Paramètres!$A$1:$J$25,3,0)*0.475*44/12</f>
        <v>#N/A</v>
      </c>
      <c r="DD78" s="53" t="e">
        <f>EXP(-LN(2)/2)*DD77+(1-EXP(-LN(2)/2))/(LN(2)/2)*CX78*DA78*VLOOKUP('Données projet'!$B$15,Paramètres!$A$1:$J$25,3,0)*0.475*44/12</f>
        <v>#N/A</v>
      </c>
      <c r="DE78" s="54" t="e">
        <f t="shared" si="31"/>
        <v>#N/A</v>
      </c>
    </row>
    <row r="79" spans="1:109" s="40" customFormat="1" x14ac:dyDescent="0.25">
      <c r="A79" s="208">
        <f t="shared" si="32"/>
        <v>76</v>
      </c>
      <c r="B79" s="200">
        <f>IF(B78+1&lt;='Données projet'!$E$11,B78+1,1)</f>
        <v>1</v>
      </c>
      <c r="C79" s="182" t="e">
        <f>VLOOKUP(B79,'Données projet'!$A$36:$I$56,2,0)</f>
        <v>#N/A</v>
      </c>
      <c r="D79" s="182" t="e">
        <f>VLOOKUP(B79,'Données projet'!$A$36:$I$56,9,0)</f>
        <v>#N/A</v>
      </c>
      <c r="E79" s="182">
        <f t="array" ref="E79">INDEX(D:D,MIN(IF(ISNUMBER(D79:D275),ROW(D79:D275),"")))</f>
        <v>14.47</v>
      </c>
      <c r="F79" s="186">
        <f>IF(B79&lt;'Données projet'!$A$37,$C$205^B79,IF(B79='Données projet'!$A$37,'Données projet'!$B$37,F78+E79-L78))</f>
        <v>1.9342362139770111</v>
      </c>
      <c r="G79" s="186">
        <f>F79*VLOOKUP('Données projet'!$B$11,Paramètres!$A$1:$J$25,3,0)*VLOOKUP('Données projet'!$B$11,Paramètres!$A$1:$J$25,5,0)</f>
        <v>1.4181819920879444</v>
      </c>
      <c r="H79" s="186">
        <f t="shared" si="33"/>
        <v>0.62751257090880364</v>
      </c>
      <c r="I79" s="187">
        <f t="shared" si="20"/>
        <v>3.5629180305526691</v>
      </c>
      <c r="J79" s="188">
        <f ca="1">AVERAGE(OFFSET($I$3,'Données projet'!$C$7,0,30,1))</f>
        <v>281.50422421872497</v>
      </c>
      <c r="K79" s="193">
        <f>IF(ISNA(VLOOKUP(B79,'Données projet'!$A$36:$I$56,3,0)),0,VLOOKUP(B79,'Données projet'!$A$36:$I$56,3,0))</f>
        <v>0</v>
      </c>
      <c r="L79" s="193">
        <f>IF(ISNA(VLOOKUP(B79,'Données projet'!$A$36:$I$56,4,0)),0,VLOOKUP(B79,'Données projet'!$A$36:$I$56,4,0))</f>
        <v>0</v>
      </c>
      <c r="M79" s="194">
        <f>IF(ISNA(VLOOKUP(B79,'Données projet'!$A$36:$I$56,5,0)),0%,VLOOKUP(B79,'Données projet'!$A$36:$I$56,5,0)*VLOOKUP('Données projet'!$B$11,Paramètres!$A$1:$J$25,7,0))</f>
        <v>0</v>
      </c>
      <c r="N79" s="194">
        <f>IF(ISNA(VLOOKUP(B79,'Données projet'!$A$36:$I$56,6,0)),0%,VLOOKUP(B79,'Données projet'!$A$36:$I$56,6,0)*VLOOKUP('Données projet'!$B$11,Paramètres!$A$1:$J$25,7,0))</f>
        <v>0</v>
      </c>
      <c r="O79" s="194">
        <f>IF(ISNA(VLOOKUP(B79,'Données projet'!$A$36:$I$56,7,0)),0%,VLOOKUP(B79,'Données projet'!$A$36:$I$56,7,0))</f>
        <v>0</v>
      </c>
      <c r="P79" s="196">
        <f>EXP(-LN(2)/35)*P78+(1-EXP(-LN(2)/35))/(LN(2)/35)*L79*M79*VLOOKUP('Données projet'!$B$11,Paramètres!$A$1:$J$25,3,0)*0.475*44/12</f>
        <v>0</v>
      </c>
      <c r="Q79" s="196">
        <f>EXP(-LN(2)/5)*Q78+(1-EXP(-LN(2)/5))/(LN(2)/5)*Calculateur!L79*Calculateur!N79*VLOOKUP('Données projet'!$B$11,Paramètres!$A$1:$J$25,3,0)*0.475*44/12</f>
        <v>0</v>
      </c>
      <c r="R79" s="196">
        <f>EXP(-LN(2)/2)*R78+(1-EXP(-LN(2)/2))/(LN(2)/2)*L79*O79*VLOOKUP('Données projet'!$B$11,Paramètres!$A$1:$J$25,3,0)*0.475*44/12</f>
        <v>0</v>
      </c>
      <c r="S79" s="197">
        <f t="shared" si="21"/>
        <v>0</v>
      </c>
      <c r="T79" s="50">
        <f>IF(T78+1&lt;='Données projet'!$E$12,T78+1,1)</f>
        <v>26</v>
      </c>
      <c r="U79" s="45" t="e">
        <f>VLOOKUP(T79,'Données projet'!$A$62:$I$82,2,0)</f>
        <v>#N/A</v>
      </c>
      <c r="V79" s="45" t="e">
        <f>VLOOKUP(T79,'Données projet'!$A$62:$I$82,9,0)</f>
        <v>#N/A</v>
      </c>
      <c r="W79" s="45">
        <f t="array" ref="W79">INDEX(V:V,MIN(IF(ISNUMBER(V79:V275),ROW(V79:V275),"")))</f>
        <v>2.384999999999998</v>
      </c>
      <c r="X79" s="46">
        <f>IF(T79&lt;'Données projet'!$A$63,$U$205^T79,IF(T79='Données projet'!$A$63,'Données projet'!$B$63,X78+W79-AD78))</f>
        <v>186.755</v>
      </c>
      <c r="Y79" s="46">
        <f>X79*VLOOKUP('Données projet'!$B$11,Paramètres!$A$1:$J$25,3,0)*VLOOKUP('Données projet'!$B$11,Paramètres!$A$1:$J$25,5,0)</f>
        <v>136.928766</v>
      </c>
      <c r="Z79" s="46">
        <f t="shared" si="34"/>
        <v>35.592523198122755</v>
      </c>
      <c r="AA79" s="52">
        <f t="shared" si="22"/>
        <v>300.47457868673047</v>
      </c>
      <c r="AB79" s="149">
        <f ca="1">AVERAGE(OFFSET($AA$3,'Données projet'!$C$7,0,30,1))</f>
        <v>367.84920904283939</v>
      </c>
      <c r="AC79" s="48">
        <f>IF(ISNA(VLOOKUP(T79,'Données projet'!$A$62:$I$82,3,0)),0,VLOOKUP(T79,'Données projet'!$A$62:$I$82,3,0))</f>
        <v>0</v>
      </c>
      <c r="AD79" s="48">
        <f>IF(ISNA(VLOOKUP(T79,'Données projet'!$A$62:$I$82,4,0)),0,VLOOKUP(T79,'Données projet'!$A$62:$I$82,4,0))</f>
        <v>0</v>
      </c>
      <c r="AE79" s="49">
        <f>IF(ISNA(VLOOKUP(T79,'Données projet'!$A$62:$I$82,5,0)),0%,VLOOKUP(T79,'Données projet'!$A$62:$I$82,5,0)*VLOOKUP('Données projet'!$B$11,Paramètres!$A$1:$J$25,7,0))</f>
        <v>0</v>
      </c>
      <c r="AF79" s="49">
        <f>IF(ISNA(VLOOKUP(T79,'Données projet'!$A$62:$I$82,6,0)),0%,VLOOKUP(T79,'Données projet'!$A$62:$I$82,6,0)*VLOOKUP('Données projet'!$B$11,Paramètres!$A$1:$J$25,7,0))</f>
        <v>0</v>
      </c>
      <c r="AG79" s="49">
        <f>IF(ISNA(VLOOKUP(T79,'Données projet'!$A$62:$I$82,7,0)),0%,VLOOKUP(T79,'Données projet'!$A$62:$I$82,7,0))</f>
        <v>0</v>
      </c>
      <c r="AH79" s="53">
        <f>EXP(-LN(2)/35)*AH78+(1-EXP(-LN(2)/35))/(LN(2)/35)*AD79*AE79*VLOOKUP('Données projet'!$B$11,Paramètres!$A$1:$J$25,3,0)*0.475*44/12</f>
        <v>0</v>
      </c>
      <c r="AI79" s="53">
        <f>EXP(-LN(2)/5)*AI78+(1-EXP(-LN(2)/5))/(LN(2)/5)*Calculateur!AD79*Calculateur!AF79*VLOOKUP('Données projet'!$B$11,Paramètres!$A$1:$J$25,3,0)*0.475*44/12</f>
        <v>0</v>
      </c>
      <c r="AJ79" s="53">
        <f>EXP(-LN(2)/2)*AJ78+(1-EXP(-LN(2)/2))/(LN(2)/2)*AD79*AG79*VLOOKUP('Données projet'!$B$11,Paramètres!$A$1:$J$25,3,0)*0.475*44/12</f>
        <v>0</v>
      </c>
      <c r="AK79" s="53">
        <f t="shared" si="23"/>
        <v>0</v>
      </c>
      <c r="AL79" s="203">
        <f>IF(AL78+1&lt;='Données projet'!$E$13,AL78+1,1)</f>
        <v>1</v>
      </c>
      <c r="AM79" s="182" t="e">
        <f>VLOOKUP(B79,'Données projet'!$A$88:$I$108,2,0)</f>
        <v>#N/A</v>
      </c>
      <c r="AN79" s="182" t="e">
        <f>VLOOKUP(B79,'Données projet'!$A$88:$I$108,9,0)</f>
        <v>#N/A</v>
      </c>
      <c r="AO79" s="182">
        <f t="array" ref="AO79">INDEX(AN:AN,MIN(IF(ISNUMBER(AN79:AN275),ROW(AN79:AN275),"")))</f>
        <v>0</v>
      </c>
      <c r="AP79" s="182">
        <f>IF(B79&lt;'Données projet'!$A$89,$AM$205^B79,IF(B79='Données projet'!$A$89,'Données projet'!$B$89,AP78+AO79-AV78))</f>
        <v>0</v>
      </c>
      <c r="AQ79" s="186" t="e">
        <f>AP79*VLOOKUP('Données projet'!$B$13,Paramètres!$A$1:$J$25,3,0)*VLOOKUP('Données projet'!$B$13,Paramètres!$A$1:$J$25,5,0)</f>
        <v>#N/A</v>
      </c>
      <c r="AR79" s="186" t="e">
        <f t="shared" si="35"/>
        <v>#N/A</v>
      </c>
      <c r="AS79" s="187" t="e">
        <f t="shared" si="24"/>
        <v>#N/A</v>
      </c>
      <c r="AT79" s="185" t="e">
        <f ca="1">AVERAGE(OFFSET($AS$3,'Données projet'!$C$7,0,30,1))</f>
        <v>#N/A</v>
      </c>
      <c r="AU79" s="193">
        <f>IF(ISNA(VLOOKUP(B79,'Données projet'!$A$88:$I$108,3,0)),0,VLOOKUP(B79,'Données projet'!$A$88:$I$108,3,0))</f>
        <v>0</v>
      </c>
      <c r="AV79" s="193">
        <f>IF(ISNA(VLOOKUP(B79,'Données projet'!$A$88:$I$108,4,0)),0,VLOOKUP(B79,'Données projet'!$A$88:$I$108,4,0))</f>
        <v>0</v>
      </c>
      <c r="AW79" s="194">
        <f>IF(ISNA(VLOOKUP(B79,'Données projet'!$A$88:$I$108,5,0)),0%,VLOOKUP(B79,'Données projet'!$A$88:$I$108,5,0)*VLOOKUP('Données projet'!$B$13,Paramètres!$A$1:$J$25,7,0))</f>
        <v>0</v>
      </c>
      <c r="AX79" s="194">
        <f>IF(ISNA(VLOOKUP(B79,'Données projet'!$A$88:$I$108,6,0)),0%,VLOOKUP(B79,'Données projet'!$A$88:$I$108,6,0)*VLOOKUP('Données projet'!$B$13,Paramètres!$A$1:$J$25,7,0))</f>
        <v>0</v>
      </c>
      <c r="AY79" s="194">
        <f>IF(ISNA(VLOOKUP(B79,'Données projet'!$A$88:$I$108,7,0)),0%,VLOOKUP(B79,'Données projet'!$A$88:$I$108,7,0))</f>
        <v>0</v>
      </c>
      <c r="AZ79" s="196">
        <f>EXP(-LN(2)/35)*AZ78+(1-EXP(-LN(2)/35))/(LN(2)/35)*AV79*AW79*VLOOKUP('Données projet'!$B$11,Paramètres!$A$1:$J$25,3,0)*0.475*44/12</f>
        <v>0</v>
      </c>
      <c r="BA79" s="196">
        <f>EXP(-LN(2)/5)*BA78+(1-EXP(-LN(2)/5))/(LN(2)/5)*Calculateur!AV79*Calculateur!AX79*VLOOKUP('Données projet'!$B$11,Paramètres!$A$1:$J$25,3,0)*0.475*44/12</f>
        <v>0</v>
      </c>
      <c r="BB79" s="196">
        <f>EXP(-LN(2)/2)*BB78+(1-EXP(-LN(2)/2))/(LN(2)/2)*AV79*AY79*VLOOKUP('Données projet'!$B$11,Paramètres!$A$1:$J$25,3,0)*0.475*44/12</f>
        <v>0</v>
      </c>
      <c r="BC79" s="197">
        <f t="shared" si="25"/>
        <v>0</v>
      </c>
      <c r="BD79" s="50">
        <f>IF(BD78+1&lt;='Données projet'!$E$16,BD78+1,1)</f>
        <v>1</v>
      </c>
      <c r="BE79" s="45" t="e">
        <f>VLOOKUP(BD79,'Données projet'!$A$114:$I$134,2,0)</f>
        <v>#N/A</v>
      </c>
      <c r="BF79" s="45" t="e">
        <f>VLOOKUP(BD79,'Données projet'!$A$114:$I$134,9,0)</f>
        <v>#N/A</v>
      </c>
      <c r="BG79" s="45">
        <f t="array" ref="BG79">INDEX(BF:BF,MIN(IF(ISNUMBER(BF79:BF275),ROW(BF79:BF275),"")))</f>
        <v>0</v>
      </c>
      <c r="BH79" s="45">
        <f>IF(BD79&lt;'Données projet'!$A$115,$BE$205^BD79,IF(BD79='Données projet'!$A$115,'Données projet'!$B$115,BH78+BG79-BN78))</f>
        <v>0</v>
      </c>
      <c r="BI79" s="50" t="e">
        <f>BH79*VLOOKUP('Données projet'!$B$13,Paramètres!$A$1:$J$25,3,0)*VLOOKUP('Données projet'!$B$13,Paramètres!$A$1:$J$25,5,0)</f>
        <v>#N/A</v>
      </c>
      <c r="BJ79" s="46" t="e">
        <f t="shared" si="36"/>
        <v>#N/A</v>
      </c>
      <c r="BK79" s="52" t="e">
        <f t="shared" si="26"/>
        <v>#N/A</v>
      </c>
      <c r="BL79" s="149" t="e">
        <f ca="1">AVERAGE(OFFSET($BK$3,'Données projet'!$C$7,0,30,1))</f>
        <v>#N/A</v>
      </c>
      <c r="BM79" s="48">
        <f>IF(ISNA(VLOOKUP(BD79,'Données projet'!$A$114:$I$134,3,0)),0,VLOOKUP(BD79,'Données projet'!$A$114:$I$134,3,0))</f>
        <v>0</v>
      </c>
      <c r="BN79" s="48">
        <f>IF(ISNA(VLOOKUP(BD79,'Données projet'!$A$114:$I$134,4,0)),0,VLOOKUP(BD79,'Données projet'!$A$114:$I$134,4,0))</f>
        <v>0</v>
      </c>
      <c r="BO79" s="49">
        <f>IF(ISNA(VLOOKUP(BD79,'Données projet'!$A$114:$I$134,5,0)),0%,VLOOKUP(BD79,'Données projet'!$A$114:$I$134,5,0)*VLOOKUP('Données projet'!$B$13,Paramètres!$A$1:$J$25,7,0))</f>
        <v>0</v>
      </c>
      <c r="BP79" s="49">
        <f>IF(ISNA(VLOOKUP(BD79,'Données projet'!$A$114:$I$134,6,0)),0%,VLOOKUP(BD79,'Données projet'!$A$114:$I$134,6,0)*VLOOKUP('Données projet'!$B$13,Paramètres!$A$1:$J$25,7,0))</f>
        <v>0</v>
      </c>
      <c r="BQ79" s="49">
        <f>IF(ISNA(VLOOKUP(BD79,'Données projet'!$A$114:$I$134,7,0)),0%,VLOOKUP(BD79,'Données projet'!$A$114:$I$134,7,0))</f>
        <v>0</v>
      </c>
      <c r="BR79" s="53" t="e">
        <f>EXP(-LN(2)/35)*BR78+(1-EXP(-LN(2)/35))/(LN(2)/35)*BN79*BO79*VLOOKUP('Données projet'!$B$13,Paramètres!$A$1:$J$25,3,0)*0.475*44/12</f>
        <v>#N/A</v>
      </c>
      <c r="BS79" s="53" t="e">
        <f>EXP(-LN(2)/5)*BS78+(1-EXP(-LN(2)/5))/(LN(2)/5)*Calculateur!BN79*Calculateur!BP79*VLOOKUP('Données projet'!$B$13,Paramètres!$A$1:$J$25,3,0)*0.475*44/12</f>
        <v>#N/A</v>
      </c>
      <c r="BT79" s="53" t="e">
        <f>EXP(-LN(2)/2)*BT78+(1-EXP(-LN(2)/2))/(LN(2)/2)*BN79*BQ79*VLOOKUP('Données projet'!$B$13,Paramètres!$A$1:$J$25,3,0)*0.475*44/12</f>
        <v>#N/A</v>
      </c>
      <c r="BU79" s="54" t="e">
        <f t="shared" si="27"/>
        <v>#N/A</v>
      </c>
      <c r="BV79" s="203">
        <f>IF(BV78+1&lt;='Données projet'!$E$15,BV78+1,1)</f>
        <v>1</v>
      </c>
      <c r="BW79" s="182" t="e">
        <f>VLOOKUP(B79,'Données projet'!$A$140:$I$167,2,0)</f>
        <v>#N/A</v>
      </c>
      <c r="BX79" s="182" t="e">
        <f>VLOOKUP(B79,'Données projet'!$A$140:$I$167,9,0)</f>
        <v>#N/A</v>
      </c>
      <c r="BY79" s="182">
        <f t="array" ref="BY79">INDEX(BX:BX,MIN(IF(ISNUMBER(BX79:BX275),ROW(BX79:BX275),"")))</f>
        <v>0</v>
      </c>
      <c r="BZ79" s="182">
        <f>IF(B79&lt;'Données projet'!$A$141,$BW$205^B79,IF(B79='Données projet'!$A$141,'Données projet'!$B$141,BZ78+BY79-CF78))</f>
        <v>0</v>
      </c>
      <c r="CA79" s="183" t="e">
        <f>BZ79*VLOOKUP('Données projet'!$B$15,Paramètres!$A$1:$J$25,3,0)*VLOOKUP('Données projet'!$B$15,Paramètres!$A$1:$J$25,5,0)</f>
        <v>#N/A</v>
      </c>
      <c r="CB79" s="186" t="e">
        <f t="shared" si="37"/>
        <v>#N/A</v>
      </c>
      <c r="CC79" s="187" t="e">
        <f t="shared" si="28"/>
        <v>#N/A</v>
      </c>
      <c r="CD79" s="185" t="e">
        <f ca="1">AVERAGE(OFFSET($CC$3,'Données projet'!$C$7,0,30,1))</f>
        <v>#N/A</v>
      </c>
      <c r="CE79" s="193">
        <f>IF(ISNA(VLOOKUP(B79,'Données projet'!$A$140:$I$167,3,0)),0,VLOOKUP(B79,'Données projet'!$A$140:$I$167,3,0))</f>
        <v>0</v>
      </c>
      <c r="CF79" s="193">
        <f>IF(ISNA(VLOOKUP(B79,'Données projet'!$A$140:$I$167,4,0)),0,VLOOKUP(B79,'Données projet'!$A$140:$I$167,4,0))</f>
        <v>0</v>
      </c>
      <c r="CG79" s="194">
        <f>IF(ISNA(VLOOKUP(B79,'Données projet'!$A$140:$I$167,5,0)),0%,VLOOKUP(B79,'Données projet'!$A$140:$I$167,5,0)*VLOOKUP('Données projet'!$B$15,Paramètres!$A$1:$J$25,7,0))</f>
        <v>0</v>
      </c>
      <c r="CH79" s="194">
        <f>IF(ISNA(VLOOKUP(B79,'Données projet'!$A$140:$I$167,6,0)),0%,VLOOKUP(B79,'Données projet'!$A$140:$I$167,6,0)*VLOOKUP('Données projet'!$B$15,Paramètres!$A$1:$J$25,7,0))</f>
        <v>0</v>
      </c>
      <c r="CI79" s="194">
        <f>IF(ISNA(VLOOKUP(B79,'Données projet'!$A$140:$I$167,7,0)),0%,VLOOKUP(B79,'Données projet'!$A$140:$I$167,7,0))</f>
        <v>0</v>
      </c>
      <c r="CJ79" s="196">
        <f>EXP(-LN(2)/35)*CJ78+(1-EXP(-LN(2)/35))/(LN(2)/35)*CF79*CG79*VLOOKUP('Données projet'!$B$11,Paramètres!$A$1:$J$25,3,0)*0.475*44/12</f>
        <v>0</v>
      </c>
      <c r="CK79" s="196">
        <f>EXP(-LN(2)/5)*CK78+(1-EXP(-LN(2)/5))/(LN(2)/5)*Calculateur!CF79*Calculateur!CH79*VLOOKUP('Données projet'!$B$11,Paramètres!$A$1:$J$25,3,0)*0.475*44/12</f>
        <v>0</v>
      </c>
      <c r="CL79" s="196">
        <f>EXP(-LN(2)/2)*CL78+(1-EXP(-LN(2)/2))/(LN(2)/2)*CF79*CI79*VLOOKUP('Données projet'!$B$11,Paramètres!$A$1:$J$25,3,0)*0.475*44/12</f>
        <v>0</v>
      </c>
      <c r="CM79" s="197">
        <f t="shared" si="29"/>
        <v>0</v>
      </c>
      <c r="CN79" s="50">
        <f>IF(CN78+1&lt;='Données projet'!$E$16,CN78+1,1)</f>
        <v>1</v>
      </c>
      <c r="CO79" s="45" t="e">
        <f>VLOOKUP(CN79,'Données projet'!$A$173:$I$193,2,0)</f>
        <v>#N/A</v>
      </c>
      <c r="CP79" s="45" t="e">
        <f>VLOOKUP(CN79,'Données projet'!$A$173:$I$193,9,0)</f>
        <v>#N/A</v>
      </c>
      <c r="CQ79" s="45">
        <f t="array" ref="CQ79">INDEX(CP:CP,MIN(IF(ISNUMBER(CP79:CP275),ROW(CP79:CP275),"")))</f>
        <v>0</v>
      </c>
      <c r="CR79" s="45">
        <f>IF(CN79&lt;'Données projet'!$A$174,$CO$205^B79,IF(CN79='Données projet'!$A$174,'Données projet'!$B$174,CR78+CQ79-CX78))</f>
        <v>0</v>
      </c>
      <c r="CS79" s="50" t="e">
        <f>CR79*VLOOKUP('Données projet'!$B$15,Paramètres!$A$1:$J$25,3,0)*VLOOKUP('Données projet'!$B$15,Paramètres!$A$1:$J$25,5,0)</f>
        <v>#N/A</v>
      </c>
      <c r="CT79" s="46" t="e">
        <f t="shared" si="38"/>
        <v>#N/A</v>
      </c>
      <c r="CU79" s="52" t="e">
        <f t="shared" si="30"/>
        <v>#N/A</v>
      </c>
      <c r="CV79" s="149" t="e">
        <f ca="1">AVERAGE(OFFSET($CU$3,'Données projet'!$C$7,0,30,1))</f>
        <v>#N/A</v>
      </c>
      <c r="CW79" s="48">
        <f>IF(ISNA(VLOOKUP(CN79,'Données projet'!$A$173:$I$193,3,0)),0,VLOOKUP(CN79,'Données projet'!$A$173:$I$193,3,0))</f>
        <v>0</v>
      </c>
      <c r="CX79" s="48">
        <f>IF(ISNA(VLOOKUP(CN79,'Données projet'!$A$173:$I$193,4,0)),0,VLOOKUP(CN79,'Données projet'!$A$173:$I$193,4,0))</f>
        <v>0</v>
      </c>
      <c r="CY79" s="49">
        <f>IF(ISNA(VLOOKUP(CN79,'Données projet'!$A$173:$I$193,5,0)),0%,VLOOKUP(CN79,'Données projet'!$A$173:$I$193,5,0)*VLOOKUP('Données projet'!$B$15,Paramètres!$A$1:$J$25,7,0))</f>
        <v>0</v>
      </c>
      <c r="CZ79" s="49">
        <f>IF(ISNA(VLOOKUP(CN79,'Données projet'!$A$173:$I$193,6,0)),0%,VLOOKUP(CN79,'Données projet'!$A$173:$I$193,6,0)*VLOOKUP('Données projet'!$B$15,Paramètres!$A$1:$J$25,7,0))</f>
        <v>0</v>
      </c>
      <c r="DA79" s="49">
        <f>IF(ISNA(VLOOKUP(CN79,'Données projet'!$A$173:$I$193,7,0)),0%,VLOOKUP(CN79,'Données projet'!$A$173:$I$193,7,0))</f>
        <v>0</v>
      </c>
      <c r="DB79" s="53" t="e">
        <f>EXP(-LN(2)/35)*DB78+(1-EXP(-LN(2)/35))/(LN(2)/35)*CX79*CY79*VLOOKUP('Données projet'!$B$15,Paramètres!$A$1:$J$25,3,0)*0.475*44/12</f>
        <v>#N/A</v>
      </c>
      <c r="DC79" s="53" t="e">
        <f>EXP(-LN(2)/5)*DC78+(1-EXP(-LN(2)/5))/(LN(2)/5)*Calculateur!CX79*Calculateur!CZ79*VLOOKUP('Données projet'!$B$15,Paramètres!$A$1:$J$25,3,0)*0.475*44/12</f>
        <v>#N/A</v>
      </c>
      <c r="DD79" s="53" t="e">
        <f>EXP(-LN(2)/2)*DD78+(1-EXP(-LN(2)/2))/(LN(2)/2)*CX79*DA79*VLOOKUP('Données projet'!$B$15,Paramètres!$A$1:$J$25,3,0)*0.475*44/12</f>
        <v>#N/A</v>
      </c>
      <c r="DE79" s="54" t="e">
        <f t="shared" si="31"/>
        <v>#N/A</v>
      </c>
    </row>
    <row r="80" spans="1:109" s="40" customFormat="1" x14ac:dyDescent="0.25">
      <c r="A80" s="208">
        <f t="shared" si="32"/>
        <v>77</v>
      </c>
      <c r="B80" s="200">
        <f>IF(B79+1&lt;='Données projet'!$E$11,B79+1,1)</f>
        <v>2</v>
      </c>
      <c r="C80" s="182" t="e">
        <f>VLOOKUP(B80,'Données projet'!$A$36:$I$56,2,0)</f>
        <v>#N/A</v>
      </c>
      <c r="D80" s="182" t="e">
        <f>VLOOKUP(B80,'Données projet'!$A$36:$I$56,9,0)</f>
        <v>#N/A</v>
      </c>
      <c r="E80" s="182">
        <f t="array" ref="E80">INDEX(D:D,MIN(IF(ISNUMBER(D80:D276),ROW(D80:D276),"")))</f>
        <v>14.47</v>
      </c>
      <c r="F80" s="186">
        <f>IF(B80&lt;'Données projet'!$A$37,$C$205^B80,IF(B80='Données projet'!$A$37,'Données projet'!$B$37,F79+E80-L79))</f>
        <v>3.7412697314601218</v>
      </c>
      <c r="G80" s="186">
        <f>F80*VLOOKUP('Données projet'!$B$11,Paramètres!$A$1:$J$25,3,0)*VLOOKUP('Données projet'!$B$11,Paramètres!$A$1:$J$25,5,0)</f>
        <v>2.7430989671065613</v>
      </c>
      <c r="H80" s="186">
        <f t="shared" si="33"/>
        <v>1.1240412095378698</v>
      </c>
      <c r="I80" s="187">
        <f t="shared" si="20"/>
        <v>6.7352691409890504</v>
      </c>
      <c r="J80" s="188">
        <f ca="1">AVERAGE(OFFSET($I$3,'Données projet'!$C$7,0,30,1))</f>
        <v>281.50422421872497</v>
      </c>
      <c r="K80" s="193">
        <f>IF(ISNA(VLOOKUP(B80,'Données projet'!$A$36:$I$56,3,0)),0,VLOOKUP(B80,'Données projet'!$A$36:$I$56,3,0))</f>
        <v>0</v>
      </c>
      <c r="L80" s="193">
        <f>IF(ISNA(VLOOKUP(B80,'Données projet'!$A$36:$I$56,4,0)),0,VLOOKUP(B80,'Données projet'!$A$36:$I$56,4,0))</f>
        <v>0</v>
      </c>
      <c r="M80" s="194">
        <f>IF(ISNA(VLOOKUP(B80,'Données projet'!$A$36:$I$56,5,0)),0%,VLOOKUP(B80,'Données projet'!$A$36:$I$56,5,0)*VLOOKUP('Données projet'!$B$11,Paramètres!$A$1:$J$25,7,0))</f>
        <v>0</v>
      </c>
      <c r="N80" s="194">
        <f>IF(ISNA(VLOOKUP(B80,'Données projet'!$A$36:$I$56,6,0)),0%,VLOOKUP(B80,'Données projet'!$A$36:$I$56,6,0)*VLOOKUP('Données projet'!$B$11,Paramètres!$A$1:$J$25,7,0))</f>
        <v>0</v>
      </c>
      <c r="O80" s="194">
        <f>IF(ISNA(VLOOKUP(B80,'Données projet'!$A$36:$I$56,7,0)),0%,VLOOKUP(B80,'Données projet'!$A$36:$I$56,7,0))</f>
        <v>0</v>
      </c>
      <c r="P80" s="196">
        <f>EXP(-LN(2)/35)*P79+(1-EXP(-LN(2)/35))/(LN(2)/35)*L80*M80*VLOOKUP('Données projet'!$B$11,Paramètres!$A$1:$J$25,3,0)*0.475*44/12</f>
        <v>0</v>
      </c>
      <c r="Q80" s="196">
        <f>EXP(-LN(2)/5)*Q79+(1-EXP(-LN(2)/5))/(LN(2)/5)*Calculateur!L80*Calculateur!N80*VLOOKUP('Données projet'!$B$11,Paramètres!$A$1:$J$25,3,0)*0.475*44/12</f>
        <v>0</v>
      </c>
      <c r="R80" s="196">
        <f>EXP(-LN(2)/2)*R79+(1-EXP(-LN(2)/2))/(LN(2)/2)*L80*O80*VLOOKUP('Données projet'!$B$11,Paramètres!$A$1:$J$25,3,0)*0.475*44/12</f>
        <v>0</v>
      </c>
      <c r="S80" s="197">
        <f t="shared" si="21"/>
        <v>0</v>
      </c>
      <c r="T80" s="50">
        <f>IF(T79+1&lt;='Données projet'!$E$12,T79+1,1)</f>
        <v>27</v>
      </c>
      <c r="U80" s="45" t="e">
        <f>VLOOKUP(T80,'Données projet'!$A$62:$I$82,2,0)</f>
        <v>#N/A</v>
      </c>
      <c r="V80" s="45" t="e">
        <f>VLOOKUP(T80,'Données projet'!$A$62:$I$82,9,0)</f>
        <v>#N/A</v>
      </c>
      <c r="W80" s="45">
        <f t="array" ref="W80">INDEX(V:V,MIN(IF(ISNUMBER(V80:V276),ROW(V80:V276),"")))</f>
        <v>2.384999999999998</v>
      </c>
      <c r="X80" s="46">
        <f>IF(T80&lt;'Données projet'!$A$63,$U$205^T80,IF(T80='Données projet'!$A$63,'Données projet'!$B$63,X79+W80-AD79))</f>
        <v>189.14</v>
      </c>
      <c r="Y80" s="46">
        <f>X80*VLOOKUP('Données projet'!$B$11,Paramètres!$A$1:$J$25,3,0)*VLOOKUP('Données projet'!$B$11,Paramètres!$A$1:$J$25,5,0)</f>
        <v>138.677448</v>
      </c>
      <c r="Z80" s="46">
        <f t="shared" si="34"/>
        <v>35.993860236653816</v>
      </c>
      <c r="AA80" s="52">
        <f t="shared" si="22"/>
        <v>304.21919517883873</v>
      </c>
      <c r="AB80" s="149">
        <f ca="1">AVERAGE(OFFSET($AA$3,'Données projet'!$C$7,0,30,1))</f>
        <v>367.84920904283939</v>
      </c>
      <c r="AC80" s="48">
        <f>IF(ISNA(VLOOKUP(T80,'Données projet'!$A$62:$I$82,3,0)),0,VLOOKUP(T80,'Données projet'!$A$62:$I$82,3,0))</f>
        <v>0</v>
      </c>
      <c r="AD80" s="48">
        <f>IF(ISNA(VLOOKUP(T80,'Données projet'!$A$62:$I$82,4,0)),0,VLOOKUP(T80,'Données projet'!$A$62:$I$82,4,0))</f>
        <v>0</v>
      </c>
      <c r="AE80" s="49">
        <f>IF(ISNA(VLOOKUP(T80,'Données projet'!$A$62:$I$82,5,0)),0%,VLOOKUP(T80,'Données projet'!$A$62:$I$82,5,0)*VLOOKUP('Données projet'!$B$11,Paramètres!$A$1:$J$25,7,0))</f>
        <v>0</v>
      </c>
      <c r="AF80" s="49">
        <f>IF(ISNA(VLOOKUP(T80,'Données projet'!$A$62:$I$82,6,0)),0%,VLOOKUP(T80,'Données projet'!$A$62:$I$82,6,0)*VLOOKUP('Données projet'!$B$11,Paramètres!$A$1:$J$25,7,0))</f>
        <v>0</v>
      </c>
      <c r="AG80" s="49">
        <f>IF(ISNA(VLOOKUP(T80,'Données projet'!$A$62:$I$82,7,0)),0%,VLOOKUP(T80,'Données projet'!$A$62:$I$82,7,0))</f>
        <v>0</v>
      </c>
      <c r="AH80" s="53">
        <f>EXP(-LN(2)/35)*AH79+(1-EXP(-LN(2)/35))/(LN(2)/35)*AD80*AE80*VLOOKUP('Données projet'!$B$11,Paramètres!$A$1:$J$25,3,0)*0.475*44/12</f>
        <v>0</v>
      </c>
      <c r="AI80" s="53">
        <f>EXP(-LN(2)/5)*AI79+(1-EXP(-LN(2)/5))/(LN(2)/5)*Calculateur!AD80*Calculateur!AF80*VLOOKUP('Données projet'!$B$11,Paramètres!$A$1:$J$25,3,0)*0.475*44/12</f>
        <v>0</v>
      </c>
      <c r="AJ80" s="53">
        <f>EXP(-LN(2)/2)*AJ79+(1-EXP(-LN(2)/2))/(LN(2)/2)*AD80*AG80*VLOOKUP('Données projet'!$B$11,Paramètres!$A$1:$J$25,3,0)*0.475*44/12</f>
        <v>0</v>
      </c>
      <c r="AK80" s="53">
        <f t="shared" si="23"/>
        <v>0</v>
      </c>
      <c r="AL80" s="203">
        <f>IF(AL79+1&lt;='Données projet'!$E$13,AL79+1,1)</f>
        <v>1</v>
      </c>
      <c r="AM80" s="182" t="e">
        <f>VLOOKUP(B80,'Données projet'!$A$88:$I$108,2,0)</f>
        <v>#N/A</v>
      </c>
      <c r="AN80" s="182" t="e">
        <f>VLOOKUP(B80,'Données projet'!$A$88:$I$108,9,0)</f>
        <v>#N/A</v>
      </c>
      <c r="AO80" s="182">
        <f t="array" ref="AO80">INDEX(AN:AN,MIN(IF(ISNUMBER(AN80:AN276),ROW(AN80:AN276),"")))</f>
        <v>0</v>
      </c>
      <c r="AP80" s="182">
        <f>IF(B80&lt;'Données projet'!$A$89,$AM$205^B80,IF(B80='Données projet'!$A$89,'Données projet'!$B$89,AP79+AO80-AV79))</f>
        <v>0</v>
      </c>
      <c r="AQ80" s="186" t="e">
        <f>AP80*VLOOKUP('Données projet'!$B$13,Paramètres!$A$1:$J$25,3,0)*VLOOKUP('Données projet'!$B$13,Paramètres!$A$1:$J$25,5,0)</f>
        <v>#N/A</v>
      </c>
      <c r="AR80" s="186" t="e">
        <f t="shared" si="35"/>
        <v>#N/A</v>
      </c>
      <c r="AS80" s="187" t="e">
        <f t="shared" si="24"/>
        <v>#N/A</v>
      </c>
      <c r="AT80" s="185" t="e">
        <f ca="1">AVERAGE(OFFSET($AS$3,'Données projet'!$C$7,0,30,1))</f>
        <v>#N/A</v>
      </c>
      <c r="AU80" s="193">
        <f>IF(ISNA(VLOOKUP(B80,'Données projet'!$A$88:$I$108,3,0)),0,VLOOKUP(B80,'Données projet'!$A$88:$I$108,3,0))</f>
        <v>0</v>
      </c>
      <c r="AV80" s="193">
        <f>IF(ISNA(VLOOKUP(B80,'Données projet'!$A$88:$I$108,4,0)),0,VLOOKUP(B80,'Données projet'!$A$88:$I$108,4,0))</f>
        <v>0</v>
      </c>
      <c r="AW80" s="194">
        <f>IF(ISNA(VLOOKUP(B80,'Données projet'!$A$88:$I$108,5,0)),0%,VLOOKUP(B80,'Données projet'!$A$88:$I$108,5,0)*VLOOKUP('Données projet'!$B$13,Paramètres!$A$1:$J$25,7,0))</f>
        <v>0</v>
      </c>
      <c r="AX80" s="194">
        <f>IF(ISNA(VLOOKUP(B80,'Données projet'!$A$88:$I$108,6,0)),0%,VLOOKUP(B80,'Données projet'!$A$88:$I$108,6,0)*VLOOKUP('Données projet'!$B$13,Paramètres!$A$1:$J$25,7,0))</f>
        <v>0</v>
      </c>
      <c r="AY80" s="194">
        <f>IF(ISNA(VLOOKUP(B80,'Données projet'!$A$88:$I$108,7,0)),0%,VLOOKUP(B80,'Données projet'!$A$88:$I$108,7,0))</f>
        <v>0</v>
      </c>
      <c r="AZ80" s="196">
        <f>EXP(-LN(2)/35)*AZ79+(1-EXP(-LN(2)/35))/(LN(2)/35)*AV80*AW80*VLOOKUP('Données projet'!$B$11,Paramètres!$A$1:$J$25,3,0)*0.475*44/12</f>
        <v>0</v>
      </c>
      <c r="BA80" s="196">
        <f>EXP(-LN(2)/5)*BA79+(1-EXP(-LN(2)/5))/(LN(2)/5)*Calculateur!AV80*Calculateur!AX80*VLOOKUP('Données projet'!$B$11,Paramètres!$A$1:$J$25,3,0)*0.475*44/12</f>
        <v>0</v>
      </c>
      <c r="BB80" s="196">
        <f>EXP(-LN(2)/2)*BB79+(1-EXP(-LN(2)/2))/(LN(2)/2)*AV80*AY80*VLOOKUP('Données projet'!$B$11,Paramètres!$A$1:$J$25,3,0)*0.475*44/12</f>
        <v>0</v>
      </c>
      <c r="BC80" s="197">
        <f t="shared" si="25"/>
        <v>0</v>
      </c>
      <c r="BD80" s="50">
        <f>IF(BD79+1&lt;='Données projet'!$E$16,BD79+1,1)</f>
        <v>1</v>
      </c>
      <c r="BE80" s="45" t="e">
        <f>VLOOKUP(BD80,'Données projet'!$A$114:$I$134,2,0)</f>
        <v>#N/A</v>
      </c>
      <c r="BF80" s="45" t="e">
        <f>VLOOKUP(BD80,'Données projet'!$A$114:$I$134,9,0)</f>
        <v>#N/A</v>
      </c>
      <c r="BG80" s="45">
        <f t="array" ref="BG80">INDEX(BF:BF,MIN(IF(ISNUMBER(BF80:BF276),ROW(BF80:BF276),"")))</f>
        <v>0</v>
      </c>
      <c r="BH80" s="45">
        <f>IF(BD80&lt;'Données projet'!$A$115,$BE$205^BD80,IF(BD80='Données projet'!$A$115,'Données projet'!$B$115,BH79+BG80-BN79))</f>
        <v>0</v>
      </c>
      <c r="BI80" s="50" t="e">
        <f>BH80*VLOOKUP('Données projet'!$B$13,Paramètres!$A$1:$J$25,3,0)*VLOOKUP('Données projet'!$B$13,Paramètres!$A$1:$J$25,5,0)</f>
        <v>#N/A</v>
      </c>
      <c r="BJ80" s="46" t="e">
        <f t="shared" si="36"/>
        <v>#N/A</v>
      </c>
      <c r="BK80" s="52" t="e">
        <f t="shared" si="26"/>
        <v>#N/A</v>
      </c>
      <c r="BL80" s="149" t="e">
        <f ca="1">AVERAGE(OFFSET($BK$3,'Données projet'!$C$7,0,30,1))</f>
        <v>#N/A</v>
      </c>
      <c r="BM80" s="48">
        <f>IF(ISNA(VLOOKUP(BD80,'Données projet'!$A$114:$I$134,3,0)),0,VLOOKUP(BD80,'Données projet'!$A$114:$I$134,3,0))</f>
        <v>0</v>
      </c>
      <c r="BN80" s="48">
        <f>IF(ISNA(VLOOKUP(BD80,'Données projet'!$A$114:$I$134,4,0)),0,VLOOKUP(BD80,'Données projet'!$A$114:$I$134,4,0))</f>
        <v>0</v>
      </c>
      <c r="BO80" s="49">
        <f>IF(ISNA(VLOOKUP(BD80,'Données projet'!$A$114:$I$134,5,0)),0%,VLOOKUP(BD80,'Données projet'!$A$114:$I$134,5,0)*VLOOKUP('Données projet'!$B$13,Paramètres!$A$1:$J$25,7,0))</f>
        <v>0</v>
      </c>
      <c r="BP80" s="49">
        <f>IF(ISNA(VLOOKUP(BD80,'Données projet'!$A$114:$I$134,6,0)),0%,VLOOKUP(BD80,'Données projet'!$A$114:$I$134,6,0)*VLOOKUP('Données projet'!$B$13,Paramètres!$A$1:$J$25,7,0))</f>
        <v>0</v>
      </c>
      <c r="BQ80" s="49">
        <f>IF(ISNA(VLOOKUP(BD80,'Données projet'!$A$114:$I$134,7,0)),0%,VLOOKUP(BD80,'Données projet'!$A$114:$I$134,7,0))</f>
        <v>0</v>
      </c>
      <c r="BR80" s="53" t="e">
        <f>EXP(-LN(2)/35)*BR79+(1-EXP(-LN(2)/35))/(LN(2)/35)*BN80*BO80*VLOOKUP('Données projet'!$B$13,Paramètres!$A$1:$J$25,3,0)*0.475*44/12</f>
        <v>#N/A</v>
      </c>
      <c r="BS80" s="53" t="e">
        <f>EXP(-LN(2)/5)*BS79+(1-EXP(-LN(2)/5))/(LN(2)/5)*Calculateur!BN80*Calculateur!BP80*VLOOKUP('Données projet'!$B$13,Paramètres!$A$1:$J$25,3,0)*0.475*44/12</f>
        <v>#N/A</v>
      </c>
      <c r="BT80" s="53" t="e">
        <f>EXP(-LN(2)/2)*BT79+(1-EXP(-LN(2)/2))/(LN(2)/2)*BN80*BQ80*VLOOKUP('Données projet'!$B$13,Paramètres!$A$1:$J$25,3,0)*0.475*44/12</f>
        <v>#N/A</v>
      </c>
      <c r="BU80" s="54" t="e">
        <f t="shared" si="27"/>
        <v>#N/A</v>
      </c>
      <c r="BV80" s="203">
        <f>IF(BV79+1&lt;='Données projet'!$E$15,BV79+1,1)</f>
        <v>1</v>
      </c>
      <c r="BW80" s="182" t="e">
        <f>VLOOKUP(B80,'Données projet'!$A$140:$I$167,2,0)</f>
        <v>#N/A</v>
      </c>
      <c r="BX80" s="182" t="e">
        <f>VLOOKUP(B80,'Données projet'!$A$140:$I$167,9,0)</f>
        <v>#N/A</v>
      </c>
      <c r="BY80" s="182">
        <f t="array" ref="BY80">INDEX(BX:BX,MIN(IF(ISNUMBER(BX80:BX276),ROW(BX80:BX276),"")))</f>
        <v>0</v>
      </c>
      <c r="BZ80" s="182">
        <f>IF(B80&lt;'Données projet'!$A$141,$BW$205^B80,IF(B80='Données projet'!$A$141,'Données projet'!$B$141,BZ79+BY80-CF79))</f>
        <v>0</v>
      </c>
      <c r="CA80" s="183" t="e">
        <f>BZ80*VLOOKUP('Données projet'!$B$15,Paramètres!$A$1:$J$25,3,0)*VLOOKUP('Données projet'!$B$15,Paramètres!$A$1:$J$25,5,0)</f>
        <v>#N/A</v>
      </c>
      <c r="CB80" s="186" t="e">
        <f t="shared" si="37"/>
        <v>#N/A</v>
      </c>
      <c r="CC80" s="187" t="e">
        <f t="shared" si="28"/>
        <v>#N/A</v>
      </c>
      <c r="CD80" s="185" t="e">
        <f ca="1">AVERAGE(OFFSET($CC$3,'Données projet'!$C$7,0,30,1))</f>
        <v>#N/A</v>
      </c>
      <c r="CE80" s="193">
        <f>IF(ISNA(VLOOKUP(B80,'Données projet'!$A$140:$I$167,3,0)),0,VLOOKUP(B80,'Données projet'!$A$140:$I$167,3,0))</f>
        <v>0</v>
      </c>
      <c r="CF80" s="193">
        <f>IF(ISNA(VLOOKUP(B80,'Données projet'!$A$140:$I$167,4,0)),0,VLOOKUP(B80,'Données projet'!$A$140:$I$167,4,0))</f>
        <v>0</v>
      </c>
      <c r="CG80" s="194">
        <f>IF(ISNA(VLOOKUP(B80,'Données projet'!$A$140:$I$167,5,0)),0%,VLOOKUP(B80,'Données projet'!$A$140:$I$167,5,0)*VLOOKUP('Données projet'!$B$15,Paramètres!$A$1:$J$25,7,0))</f>
        <v>0</v>
      </c>
      <c r="CH80" s="194">
        <f>IF(ISNA(VLOOKUP(B80,'Données projet'!$A$140:$I$167,6,0)),0%,VLOOKUP(B80,'Données projet'!$A$140:$I$167,6,0)*VLOOKUP('Données projet'!$B$15,Paramètres!$A$1:$J$25,7,0))</f>
        <v>0</v>
      </c>
      <c r="CI80" s="194">
        <f>IF(ISNA(VLOOKUP(B80,'Données projet'!$A$140:$I$167,7,0)),0%,VLOOKUP(B80,'Données projet'!$A$140:$I$167,7,0))</f>
        <v>0</v>
      </c>
      <c r="CJ80" s="196">
        <f>EXP(-LN(2)/35)*CJ79+(1-EXP(-LN(2)/35))/(LN(2)/35)*CF80*CG80*VLOOKUP('Données projet'!$B$11,Paramètres!$A$1:$J$25,3,0)*0.475*44/12</f>
        <v>0</v>
      </c>
      <c r="CK80" s="196">
        <f>EXP(-LN(2)/5)*CK79+(1-EXP(-LN(2)/5))/(LN(2)/5)*Calculateur!CF80*Calculateur!CH80*VLOOKUP('Données projet'!$B$11,Paramètres!$A$1:$J$25,3,0)*0.475*44/12</f>
        <v>0</v>
      </c>
      <c r="CL80" s="196">
        <f>EXP(-LN(2)/2)*CL79+(1-EXP(-LN(2)/2))/(LN(2)/2)*CF80*CI80*VLOOKUP('Données projet'!$B$11,Paramètres!$A$1:$J$25,3,0)*0.475*44/12</f>
        <v>0</v>
      </c>
      <c r="CM80" s="197">
        <f t="shared" si="29"/>
        <v>0</v>
      </c>
      <c r="CN80" s="50">
        <f>IF(CN79+1&lt;='Données projet'!$E$16,CN79+1,1)</f>
        <v>1</v>
      </c>
      <c r="CO80" s="45" t="e">
        <f>VLOOKUP(CN80,'Données projet'!$A$173:$I$193,2,0)</f>
        <v>#N/A</v>
      </c>
      <c r="CP80" s="45" t="e">
        <f>VLOOKUP(CN80,'Données projet'!$A$173:$I$193,9,0)</f>
        <v>#N/A</v>
      </c>
      <c r="CQ80" s="45">
        <f t="array" ref="CQ80">INDEX(CP:CP,MIN(IF(ISNUMBER(CP80:CP276),ROW(CP80:CP276),"")))</f>
        <v>0</v>
      </c>
      <c r="CR80" s="45">
        <f>IF(CN80&lt;'Données projet'!$A$174,$CO$205^B80,IF(CN80='Données projet'!$A$174,'Données projet'!$B$174,CR79+CQ80-CX79))</f>
        <v>0</v>
      </c>
      <c r="CS80" s="50" t="e">
        <f>CR80*VLOOKUP('Données projet'!$B$15,Paramètres!$A$1:$J$25,3,0)*VLOOKUP('Données projet'!$B$15,Paramètres!$A$1:$J$25,5,0)</f>
        <v>#N/A</v>
      </c>
      <c r="CT80" s="46" t="e">
        <f t="shared" si="38"/>
        <v>#N/A</v>
      </c>
      <c r="CU80" s="52" t="e">
        <f t="shared" si="30"/>
        <v>#N/A</v>
      </c>
      <c r="CV80" s="149" t="e">
        <f ca="1">AVERAGE(OFFSET($CU$3,'Données projet'!$C$7,0,30,1))</f>
        <v>#N/A</v>
      </c>
      <c r="CW80" s="48">
        <f>IF(ISNA(VLOOKUP(CN80,'Données projet'!$A$173:$I$193,3,0)),0,VLOOKUP(CN80,'Données projet'!$A$173:$I$193,3,0))</f>
        <v>0</v>
      </c>
      <c r="CX80" s="48">
        <f>IF(ISNA(VLOOKUP(CN80,'Données projet'!$A$173:$I$193,4,0)),0,VLOOKUP(CN80,'Données projet'!$A$173:$I$193,4,0))</f>
        <v>0</v>
      </c>
      <c r="CY80" s="49">
        <f>IF(ISNA(VLOOKUP(CN80,'Données projet'!$A$173:$I$193,5,0)),0%,VLOOKUP(CN80,'Données projet'!$A$173:$I$193,5,0)*VLOOKUP('Données projet'!$B$15,Paramètres!$A$1:$J$25,7,0))</f>
        <v>0</v>
      </c>
      <c r="CZ80" s="49">
        <f>IF(ISNA(VLOOKUP(CN80,'Données projet'!$A$173:$I$193,6,0)),0%,VLOOKUP(CN80,'Données projet'!$A$173:$I$193,6,0)*VLOOKUP('Données projet'!$B$15,Paramètres!$A$1:$J$25,7,0))</f>
        <v>0</v>
      </c>
      <c r="DA80" s="49">
        <f>IF(ISNA(VLOOKUP(CN80,'Données projet'!$A$173:$I$193,7,0)),0%,VLOOKUP(CN80,'Données projet'!$A$173:$I$193,7,0))</f>
        <v>0</v>
      </c>
      <c r="DB80" s="53" t="e">
        <f>EXP(-LN(2)/35)*DB79+(1-EXP(-LN(2)/35))/(LN(2)/35)*CX80*CY80*VLOOKUP('Données projet'!$B$15,Paramètres!$A$1:$J$25,3,0)*0.475*44/12</f>
        <v>#N/A</v>
      </c>
      <c r="DC80" s="53" t="e">
        <f>EXP(-LN(2)/5)*DC79+(1-EXP(-LN(2)/5))/(LN(2)/5)*Calculateur!CX80*Calculateur!CZ80*VLOOKUP('Données projet'!$B$15,Paramètres!$A$1:$J$25,3,0)*0.475*44/12</f>
        <v>#N/A</v>
      </c>
      <c r="DD80" s="53" t="e">
        <f>EXP(-LN(2)/2)*DD79+(1-EXP(-LN(2)/2))/(LN(2)/2)*CX80*DA80*VLOOKUP('Données projet'!$B$15,Paramètres!$A$1:$J$25,3,0)*0.475*44/12</f>
        <v>#N/A</v>
      </c>
      <c r="DE80" s="54" t="e">
        <f t="shared" si="31"/>
        <v>#N/A</v>
      </c>
    </row>
    <row r="81" spans="1:109" s="40" customFormat="1" x14ac:dyDescent="0.25">
      <c r="A81" s="208">
        <f t="shared" si="32"/>
        <v>78</v>
      </c>
      <c r="B81" s="200">
        <f>IF(B80+1&lt;='Données projet'!$E$11,B80+1,1)</f>
        <v>3</v>
      </c>
      <c r="C81" s="182" t="e">
        <f>VLOOKUP(B81,'Données projet'!$A$36:$I$56,2,0)</f>
        <v>#N/A</v>
      </c>
      <c r="D81" s="182" t="e">
        <f>VLOOKUP(B81,'Données projet'!$A$36:$I$56,9,0)</f>
        <v>#N/A</v>
      </c>
      <c r="E81" s="182">
        <f t="array" ref="E81">INDEX(D:D,MIN(IF(ISNUMBER(D81:D277),ROW(D81:D277),"")))</f>
        <v>14.47</v>
      </c>
      <c r="F81" s="186">
        <f>IF(B81&lt;'Données projet'!$A$37,$C$205^B81,IF(B81='Données projet'!$A$37,'Données projet'!$B$37,F80+E81-L80))</f>
        <v>7.2364994008462151</v>
      </c>
      <c r="G81" s="186">
        <f>F81*VLOOKUP('Données projet'!$B$11,Paramètres!$A$1:$J$25,3,0)*VLOOKUP('Données projet'!$B$11,Paramètres!$A$1:$J$25,5,0)</f>
        <v>5.3058013607004444</v>
      </c>
      <c r="H81" s="186">
        <f t="shared" si="33"/>
        <v>2.0134555056156427</v>
      </c>
      <c r="I81" s="187">
        <f t="shared" si="20"/>
        <v>12.74770570883385</v>
      </c>
      <c r="J81" s="188">
        <f ca="1">AVERAGE(OFFSET($I$3,'Données projet'!$C$7,0,30,1))</f>
        <v>281.50422421872497</v>
      </c>
      <c r="K81" s="193">
        <f>IF(ISNA(VLOOKUP(B81,'Données projet'!$A$36:$I$56,3,0)),0,VLOOKUP(B81,'Données projet'!$A$36:$I$56,3,0))</f>
        <v>0</v>
      </c>
      <c r="L81" s="193">
        <f>IF(ISNA(VLOOKUP(B81,'Données projet'!$A$36:$I$56,4,0)),0,VLOOKUP(B81,'Données projet'!$A$36:$I$56,4,0))</f>
        <v>0</v>
      </c>
      <c r="M81" s="194">
        <f>IF(ISNA(VLOOKUP(B81,'Données projet'!$A$36:$I$56,5,0)),0%,VLOOKUP(B81,'Données projet'!$A$36:$I$56,5,0)*VLOOKUP('Données projet'!$B$11,Paramètres!$A$1:$J$25,7,0))</f>
        <v>0</v>
      </c>
      <c r="N81" s="194">
        <f>IF(ISNA(VLOOKUP(B81,'Données projet'!$A$36:$I$56,6,0)),0%,VLOOKUP(B81,'Données projet'!$A$36:$I$56,6,0)*VLOOKUP('Données projet'!$B$11,Paramètres!$A$1:$J$25,7,0))</f>
        <v>0</v>
      </c>
      <c r="O81" s="194">
        <f>IF(ISNA(VLOOKUP(B81,'Données projet'!$A$36:$I$56,7,0)),0%,VLOOKUP(B81,'Données projet'!$A$36:$I$56,7,0))</f>
        <v>0</v>
      </c>
      <c r="P81" s="196">
        <f>EXP(-LN(2)/35)*P80+(1-EXP(-LN(2)/35))/(LN(2)/35)*L81*M81*VLOOKUP('Données projet'!$B$11,Paramètres!$A$1:$J$25,3,0)*0.475*44/12</f>
        <v>0</v>
      </c>
      <c r="Q81" s="196">
        <f>EXP(-LN(2)/5)*Q80+(1-EXP(-LN(2)/5))/(LN(2)/5)*Calculateur!L81*Calculateur!N81*VLOOKUP('Données projet'!$B$11,Paramètres!$A$1:$J$25,3,0)*0.475*44/12</f>
        <v>0</v>
      </c>
      <c r="R81" s="196">
        <f>EXP(-LN(2)/2)*R80+(1-EXP(-LN(2)/2))/(LN(2)/2)*L81*O81*VLOOKUP('Données projet'!$B$11,Paramètres!$A$1:$J$25,3,0)*0.475*44/12</f>
        <v>0</v>
      </c>
      <c r="S81" s="197">
        <f t="shared" si="21"/>
        <v>0</v>
      </c>
      <c r="T81" s="50">
        <f>IF(T80+1&lt;='Données projet'!$E$12,T80+1,1)</f>
        <v>28</v>
      </c>
      <c r="U81" s="45" t="e">
        <f>VLOOKUP(T81,'Données projet'!$A$62:$I$82,2,0)</f>
        <v>#N/A</v>
      </c>
      <c r="V81" s="45" t="e">
        <f>VLOOKUP(T81,'Données projet'!$A$62:$I$82,9,0)</f>
        <v>#N/A</v>
      </c>
      <c r="W81" s="45">
        <f t="array" ref="W81">INDEX(V:V,MIN(IF(ISNUMBER(V81:V277),ROW(V81:V277),"")))</f>
        <v>2.384999999999998</v>
      </c>
      <c r="X81" s="46">
        <f>IF(T81&lt;'Données projet'!$A$63,$U$205^T81,IF(T81='Données projet'!$A$63,'Données projet'!$B$63,X80+W81-AD80))</f>
        <v>191.52499999999998</v>
      </c>
      <c r="Y81" s="46">
        <f>X81*VLOOKUP('Données projet'!$B$11,Paramètres!$A$1:$J$25,3,0)*VLOOKUP('Données projet'!$B$11,Paramètres!$A$1:$J$25,5,0)</f>
        <v>140.42612999999997</v>
      </c>
      <c r="Z81" s="46">
        <f t="shared" si="34"/>
        <v>36.39460862035984</v>
      </c>
      <c r="AA81" s="52">
        <f t="shared" si="22"/>
        <v>307.96278643045997</v>
      </c>
      <c r="AB81" s="149">
        <f ca="1">AVERAGE(OFFSET($AA$3,'Données projet'!$C$7,0,30,1))</f>
        <v>367.84920904283939</v>
      </c>
      <c r="AC81" s="48">
        <f>IF(ISNA(VLOOKUP(T81,'Données projet'!$A$62:$I$82,3,0)),0,VLOOKUP(T81,'Données projet'!$A$62:$I$82,3,0))</f>
        <v>0</v>
      </c>
      <c r="AD81" s="48">
        <f>IF(ISNA(VLOOKUP(T81,'Données projet'!$A$62:$I$82,4,0)),0,VLOOKUP(T81,'Données projet'!$A$62:$I$82,4,0))</f>
        <v>0</v>
      </c>
      <c r="AE81" s="49">
        <f>IF(ISNA(VLOOKUP(T81,'Données projet'!$A$62:$I$82,5,0)),0%,VLOOKUP(T81,'Données projet'!$A$62:$I$82,5,0)*VLOOKUP('Données projet'!$B$11,Paramètres!$A$1:$J$25,7,0))</f>
        <v>0</v>
      </c>
      <c r="AF81" s="49">
        <f>IF(ISNA(VLOOKUP(T81,'Données projet'!$A$62:$I$82,6,0)),0%,VLOOKUP(T81,'Données projet'!$A$62:$I$82,6,0)*VLOOKUP('Données projet'!$B$11,Paramètres!$A$1:$J$25,7,0))</f>
        <v>0</v>
      </c>
      <c r="AG81" s="49">
        <f>IF(ISNA(VLOOKUP(T81,'Données projet'!$A$62:$I$82,7,0)),0%,VLOOKUP(T81,'Données projet'!$A$62:$I$82,7,0))</f>
        <v>0</v>
      </c>
      <c r="AH81" s="53">
        <f>EXP(-LN(2)/35)*AH80+(1-EXP(-LN(2)/35))/(LN(2)/35)*AD81*AE81*VLOOKUP('Données projet'!$B$11,Paramètres!$A$1:$J$25,3,0)*0.475*44/12</f>
        <v>0</v>
      </c>
      <c r="AI81" s="53">
        <f>EXP(-LN(2)/5)*AI80+(1-EXP(-LN(2)/5))/(LN(2)/5)*Calculateur!AD81*Calculateur!AF81*VLOOKUP('Données projet'!$B$11,Paramètres!$A$1:$J$25,3,0)*0.475*44/12</f>
        <v>0</v>
      </c>
      <c r="AJ81" s="53">
        <f>EXP(-LN(2)/2)*AJ80+(1-EXP(-LN(2)/2))/(LN(2)/2)*AD81*AG81*VLOOKUP('Données projet'!$B$11,Paramètres!$A$1:$J$25,3,0)*0.475*44/12</f>
        <v>0</v>
      </c>
      <c r="AK81" s="53">
        <f t="shared" si="23"/>
        <v>0</v>
      </c>
      <c r="AL81" s="203">
        <f>IF(AL80+1&lt;='Données projet'!$E$13,AL80+1,1)</f>
        <v>1</v>
      </c>
      <c r="AM81" s="182" t="e">
        <f>VLOOKUP(B81,'Données projet'!$A$88:$I$108,2,0)</f>
        <v>#N/A</v>
      </c>
      <c r="AN81" s="182" t="e">
        <f>VLOOKUP(B81,'Données projet'!$A$88:$I$108,9,0)</f>
        <v>#N/A</v>
      </c>
      <c r="AO81" s="182">
        <f t="array" ref="AO81">INDEX(AN:AN,MIN(IF(ISNUMBER(AN81:AN277),ROW(AN81:AN277),"")))</f>
        <v>0</v>
      </c>
      <c r="AP81" s="182">
        <f>IF(B81&lt;'Données projet'!$A$89,$AM$205^B81,IF(B81='Données projet'!$A$89,'Données projet'!$B$89,AP80+AO81-AV80))</f>
        <v>0</v>
      </c>
      <c r="AQ81" s="186" t="e">
        <f>AP81*VLOOKUP('Données projet'!$B$13,Paramètres!$A$1:$J$25,3,0)*VLOOKUP('Données projet'!$B$13,Paramètres!$A$1:$J$25,5,0)</f>
        <v>#N/A</v>
      </c>
      <c r="AR81" s="186" t="e">
        <f t="shared" si="35"/>
        <v>#N/A</v>
      </c>
      <c r="AS81" s="187" t="e">
        <f t="shared" si="24"/>
        <v>#N/A</v>
      </c>
      <c r="AT81" s="185" t="e">
        <f ca="1">AVERAGE(OFFSET($AS$3,'Données projet'!$C$7,0,30,1))</f>
        <v>#N/A</v>
      </c>
      <c r="AU81" s="193">
        <f>IF(ISNA(VLOOKUP(B81,'Données projet'!$A$88:$I$108,3,0)),0,VLOOKUP(B81,'Données projet'!$A$88:$I$108,3,0))</f>
        <v>0</v>
      </c>
      <c r="AV81" s="193">
        <f>IF(ISNA(VLOOKUP(B81,'Données projet'!$A$88:$I$108,4,0)),0,VLOOKUP(B81,'Données projet'!$A$88:$I$108,4,0))</f>
        <v>0</v>
      </c>
      <c r="AW81" s="194">
        <f>IF(ISNA(VLOOKUP(B81,'Données projet'!$A$88:$I$108,5,0)),0%,VLOOKUP(B81,'Données projet'!$A$88:$I$108,5,0)*VLOOKUP('Données projet'!$B$13,Paramètres!$A$1:$J$25,7,0))</f>
        <v>0</v>
      </c>
      <c r="AX81" s="194">
        <f>IF(ISNA(VLOOKUP(B81,'Données projet'!$A$88:$I$108,6,0)),0%,VLOOKUP(B81,'Données projet'!$A$88:$I$108,6,0)*VLOOKUP('Données projet'!$B$13,Paramètres!$A$1:$J$25,7,0))</f>
        <v>0</v>
      </c>
      <c r="AY81" s="194">
        <f>IF(ISNA(VLOOKUP(B81,'Données projet'!$A$88:$I$108,7,0)),0%,VLOOKUP(B81,'Données projet'!$A$88:$I$108,7,0))</f>
        <v>0</v>
      </c>
      <c r="AZ81" s="196">
        <f>EXP(-LN(2)/35)*AZ80+(1-EXP(-LN(2)/35))/(LN(2)/35)*AV81*AW81*VLOOKUP('Données projet'!$B$11,Paramètres!$A$1:$J$25,3,0)*0.475*44/12</f>
        <v>0</v>
      </c>
      <c r="BA81" s="196">
        <f>EXP(-LN(2)/5)*BA80+(1-EXP(-LN(2)/5))/(LN(2)/5)*Calculateur!AV81*Calculateur!AX81*VLOOKUP('Données projet'!$B$11,Paramètres!$A$1:$J$25,3,0)*0.475*44/12</f>
        <v>0</v>
      </c>
      <c r="BB81" s="196">
        <f>EXP(-LN(2)/2)*BB80+(1-EXP(-LN(2)/2))/(LN(2)/2)*AV81*AY81*VLOOKUP('Données projet'!$B$11,Paramètres!$A$1:$J$25,3,0)*0.475*44/12</f>
        <v>0</v>
      </c>
      <c r="BC81" s="197">
        <f t="shared" si="25"/>
        <v>0</v>
      </c>
      <c r="BD81" s="50">
        <f>IF(BD80+1&lt;='Données projet'!$E$16,BD80+1,1)</f>
        <v>1</v>
      </c>
      <c r="BE81" s="45" t="e">
        <f>VLOOKUP(BD81,'Données projet'!$A$114:$I$134,2,0)</f>
        <v>#N/A</v>
      </c>
      <c r="BF81" s="45" t="e">
        <f>VLOOKUP(BD81,'Données projet'!$A$114:$I$134,9,0)</f>
        <v>#N/A</v>
      </c>
      <c r="BG81" s="45">
        <f t="array" ref="BG81">INDEX(BF:BF,MIN(IF(ISNUMBER(BF81:BF277),ROW(BF81:BF277),"")))</f>
        <v>0</v>
      </c>
      <c r="BH81" s="45">
        <f>IF(BD81&lt;'Données projet'!$A$115,$BE$205^BD81,IF(BD81='Données projet'!$A$115,'Données projet'!$B$115,BH80+BG81-BN80))</f>
        <v>0</v>
      </c>
      <c r="BI81" s="50" t="e">
        <f>BH81*VLOOKUP('Données projet'!$B$13,Paramètres!$A$1:$J$25,3,0)*VLOOKUP('Données projet'!$B$13,Paramètres!$A$1:$J$25,5,0)</f>
        <v>#N/A</v>
      </c>
      <c r="BJ81" s="46" t="e">
        <f t="shared" si="36"/>
        <v>#N/A</v>
      </c>
      <c r="BK81" s="52" t="e">
        <f t="shared" si="26"/>
        <v>#N/A</v>
      </c>
      <c r="BL81" s="149" t="e">
        <f ca="1">AVERAGE(OFFSET($BK$3,'Données projet'!$C$7,0,30,1))</f>
        <v>#N/A</v>
      </c>
      <c r="BM81" s="48">
        <f>IF(ISNA(VLOOKUP(BD81,'Données projet'!$A$114:$I$134,3,0)),0,VLOOKUP(BD81,'Données projet'!$A$114:$I$134,3,0))</f>
        <v>0</v>
      </c>
      <c r="BN81" s="48">
        <f>IF(ISNA(VLOOKUP(BD81,'Données projet'!$A$114:$I$134,4,0)),0,VLOOKUP(BD81,'Données projet'!$A$114:$I$134,4,0))</f>
        <v>0</v>
      </c>
      <c r="BO81" s="49">
        <f>IF(ISNA(VLOOKUP(BD81,'Données projet'!$A$114:$I$134,5,0)),0%,VLOOKUP(BD81,'Données projet'!$A$114:$I$134,5,0)*VLOOKUP('Données projet'!$B$13,Paramètres!$A$1:$J$25,7,0))</f>
        <v>0</v>
      </c>
      <c r="BP81" s="49">
        <f>IF(ISNA(VLOOKUP(BD81,'Données projet'!$A$114:$I$134,6,0)),0%,VLOOKUP(BD81,'Données projet'!$A$114:$I$134,6,0)*VLOOKUP('Données projet'!$B$13,Paramètres!$A$1:$J$25,7,0))</f>
        <v>0</v>
      </c>
      <c r="BQ81" s="49">
        <f>IF(ISNA(VLOOKUP(BD81,'Données projet'!$A$114:$I$134,7,0)),0%,VLOOKUP(BD81,'Données projet'!$A$114:$I$134,7,0))</f>
        <v>0</v>
      </c>
      <c r="BR81" s="53" t="e">
        <f>EXP(-LN(2)/35)*BR80+(1-EXP(-LN(2)/35))/(LN(2)/35)*BN81*BO81*VLOOKUP('Données projet'!$B$13,Paramètres!$A$1:$J$25,3,0)*0.475*44/12</f>
        <v>#N/A</v>
      </c>
      <c r="BS81" s="53" t="e">
        <f>EXP(-LN(2)/5)*BS80+(1-EXP(-LN(2)/5))/(LN(2)/5)*Calculateur!BN81*Calculateur!BP81*VLOOKUP('Données projet'!$B$13,Paramètres!$A$1:$J$25,3,0)*0.475*44/12</f>
        <v>#N/A</v>
      </c>
      <c r="BT81" s="53" t="e">
        <f>EXP(-LN(2)/2)*BT80+(1-EXP(-LN(2)/2))/(LN(2)/2)*BN81*BQ81*VLOOKUP('Données projet'!$B$13,Paramètres!$A$1:$J$25,3,0)*0.475*44/12</f>
        <v>#N/A</v>
      </c>
      <c r="BU81" s="54" t="e">
        <f t="shared" si="27"/>
        <v>#N/A</v>
      </c>
      <c r="BV81" s="203">
        <f>IF(BV80+1&lt;='Données projet'!$E$15,BV80+1,1)</f>
        <v>1</v>
      </c>
      <c r="BW81" s="182" t="e">
        <f>VLOOKUP(B81,'Données projet'!$A$140:$I$167,2,0)</f>
        <v>#N/A</v>
      </c>
      <c r="BX81" s="182" t="e">
        <f>VLOOKUP(B81,'Données projet'!$A$140:$I$167,9,0)</f>
        <v>#N/A</v>
      </c>
      <c r="BY81" s="182">
        <f t="array" ref="BY81">INDEX(BX:BX,MIN(IF(ISNUMBER(BX81:BX277),ROW(BX81:BX277),"")))</f>
        <v>0</v>
      </c>
      <c r="BZ81" s="182">
        <f>IF(B81&lt;'Données projet'!$A$141,$BW$205^B81,IF(B81='Données projet'!$A$141,'Données projet'!$B$141,BZ80+BY81-CF80))</f>
        <v>0</v>
      </c>
      <c r="CA81" s="183" t="e">
        <f>BZ81*VLOOKUP('Données projet'!$B$15,Paramètres!$A$1:$J$25,3,0)*VLOOKUP('Données projet'!$B$15,Paramètres!$A$1:$J$25,5,0)</f>
        <v>#N/A</v>
      </c>
      <c r="CB81" s="186" t="e">
        <f t="shared" si="37"/>
        <v>#N/A</v>
      </c>
      <c r="CC81" s="187" t="e">
        <f t="shared" si="28"/>
        <v>#N/A</v>
      </c>
      <c r="CD81" s="185" t="e">
        <f ca="1">AVERAGE(OFFSET($CC$3,'Données projet'!$C$7,0,30,1))</f>
        <v>#N/A</v>
      </c>
      <c r="CE81" s="193">
        <f>IF(ISNA(VLOOKUP(B81,'Données projet'!$A$140:$I$167,3,0)),0,VLOOKUP(B81,'Données projet'!$A$140:$I$167,3,0))</f>
        <v>0</v>
      </c>
      <c r="CF81" s="193">
        <f>IF(ISNA(VLOOKUP(B81,'Données projet'!$A$140:$I$167,4,0)),0,VLOOKUP(B81,'Données projet'!$A$140:$I$167,4,0))</f>
        <v>0</v>
      </c>
      <c r="CG81" s="194">
        <f>IF(ISNA(VLOOKUP(B81,'Données projet'!$A$140:$I$167,5,0)),0%,VLOOKUP(B81,'Données projet'!$A$140:$I$167,5,0)*VLOOKUP('Données projet'!$B$15,Paramètres!$A$1:$J$25,7,0))</f>
        <v>0</v>
      </c>
      <c r="CH81" s="194">
        <f>IF(ISNA(VLOOKUP(B81,'Données projet'!$A$140:$I$167,6,0)),0%,VLOOKUP(B81,'Données projet'!$A$140:$I$167,6,0)*VLOOKUP('Données projet'!$B$15,Paramètres!$A$1:$J$25,7,0))</f>
        <v>0</v>
      </c>
      <c r="CI81" s="194">
        <f>IF(ISNA(VLOOKUP(B81,'Données projet'!$A$140:$I$167,7,0)),0%,VLOOKUP(B81,'Données projet'!$A$140:$I$167,7,0))</f>
        <v>0</v>
      </c>
      <c r="CJ81" s="196">
        <f>EXP(-LN(2)/35)*CJ80+(1-EXP(-LN(2)/35))/(LN(2)/35)*CF81*CG81*VLOOKUP('Données projet'!$B$11,Paramètres!$A$1:$J$25,3,0)*0.475*44/12</f>
        <v>0</v>
      </c>
      <c r="CK81" s="196">
        <f>EXP(-LN(2)/5)*CK80+(1-EXP(-LN(2)/5))/(LN(2)/5)*Calculateur!CF81*Calculateur!CH81*VLOOKUP('Données projet'!$B$11,Paramètres!$A$1:$J$25,3,0)*0.475*44/12</f>
        <v>0</v>
      </c>
      <c r="CL81" s="196">
        <f>EXP(-LN(2)/2)*CL80+(1-EXP(-LN(2)/2))/(LN(2)/2)*CF81*CI81*VLOOKUP('Données projet'!$B$11,Paramètres!$A$1:$J$25,3,0)*0.475*44/12</f>
        <v>0</v>
      </c>
      <c r="CM81" s="197">
        <f t="shared" si="29"/>
        <v>0</v>
      </c>
      <c r="CN81" s="50">
        <f>IF(CN80+1&lt;='Données projet'!$E$16,CN80+1,1)</f>
        <v>1</v>
      </c>
      <c r="CO81" s="45" t="e">
        <f>VLOOKUP(CN81,'Données projet'!$A$173:$I$193,2,0)</f>
        <v>#N/A</v>
      </c>
      <c r="CP81" s="45" t="e">
        <f>VLOOKUP(CN81,'Données projet'!$A$173:$I$193,9,0)</f>
        <v>#N/A</v>
      </c>
      <c r="CQ81" s="45">
        <f t="array" ref="CQ81">INDEX(CP:CP,MIN(IF(ISNUMBER(CP81:CP277),ROW(CP81:CP277),"")))</f>
        <v>0</v>
      </c>
      <c r="CR81" s="45">
        <f>IF(CN81&lt;'Données projet'!$A$174,$CO$205^B81,IF(CN81='Données projet'!$A$174,'Données projet'!$B$174,CR80+CQ81-CX80))</f>
        <v>0</v>
      </c>
      <c r="CS81" s="50" t="e">
        <f>CR81*VLOOKUP('Données projet'!$B$15,Paramètres!$A$1:$J$25,3,0)*VLOOKUP('Données projet'!$B$15,Paramètres!$A$1:$J$25,5,0)</f>
        <v>#N/A</v>
      </c>
      <c r="CT81" s="46" t="e">
        <f t="shared" si="38"/>
        <v>#N/A</v>
      </c>
      <c r="CU81" s="52" t="e">
        <f t="shared" si="30"/>
        <v>#N/A</v>
      </c>
      <c r="CV81" s="149" t="e">
        <f ca="1">AVERAGE(OFFSET($CU$3,'Données projet'!$C$7,0,30,1))</f>
        <v>#N/A</v>
      </c>
      <c r="CW81" s="48">
        <f>IF(ISNA(VLOOKUP(CN81,'Données projet'!$A$173:$I$193,3,0)),0,VLOOKUP(CN81,'Données projet'!$A$173:$I$193,3,0))</f>
        <v>0</v>
      </c>
      <c r="CX81" s="48">
        <f>IF(ISNA(VLOOKUP(CN81,'Données projet'!$A$173:$I$193,4,0)),0,VLOOKUP(CN81,'Données projet'!$A$173:$I$193,4,0))</f>
        <v>0</v>
      </c>
      <c r="CY81" s="49">
        <f>IF(ISNA(VLOOKUP(CN81,'Données projet'!$A$173:$I$193,5,0)),0%,VLOOKUP(CN81,'Données projet'!$A$173:$I$193,5,0)*VLOOKUP('Données projet'!$B$15,Paramètres!$A$1:$J$25,7,0))</f>
        <v>0</v>
      </c>
      <c r="CZ81" s="49">
        <f>IF(ISNA(VLOOKUP(CN81,'Données projet'!$A$173:$I$193,6,0)),0%,VLOOKUP(CN81,'Données projet'!$A$173:$I$193,6,0)*VLOOKUP('Données projet'!$B$15,Paramètres!$A$1:$J$25,7,0))</f>
        <v>0</v>
      </c>
      <c r="DA81" s="49">
        <f>IF(ISNA(VLOOKUP(CN81,'Données projet'!$A$173:$I$193,7,0)),0%,VLOOKUP(CN81,'Données projet'!$A$173:$I$193,7,0))</f>
        <v>0</v>
      </c>
      <c r="DB81" s="53" t="e">
        <f>EXP(-LN(2)/35)*DB80+(1-EXP(-LN(2)/35))/(LN(2)/35)*CX81*CY81*VLOOKUP('Données projet'!$B$15,Paramètres!$A$1:$J$25,3,0)*0.475*44/12</f>
        <v>#N/A</v>
      </c>
      <c r="DC81" s="53" t="e">
        <f>EXP(-LN(2)/5)*DC80+(1-EXP(-LN(2)/5))/(LN(2)/5)*Calculateur!CX81*Calculateur!CZ81*VLOOKUP('Données projet'!$B$15,Paramètres!$A$1:$J$25,3,0)*0.475*44/12</f>
        <v>#N/A</v>
      </c>
      <c r="DD81" s="53" t="e">
        <f>EXP(-LN(2)/2)*DD80+(1-EXP(-LN(2)/2))/(LN(2)/2)*CX81*DA81*VLOOKUP('Données projet'!$B$15,Paramètres!$A$1:$J$25,3,0)*0.475*44/12</f>
        <v>#N/A</v>
      </c>
      <c r="DE81" s="54" t="e">
        <f t="shared" si="31"/>
        <v>#N/A</v>
      </c>
    </row>
    <row r="82" spans="1:109" s="40" customFormat="1" x14ac:dyDescent="0.25">
      <c r="A82" s="208">
        <f t="shared" si="32"/>
        <v>79</v>
      </c>
      <c r="B82" s="200">
        <f>IF(B81+1&lt;='Données projet'!$E$11,B81+1,1)</f>
        <v>4</v>
      </c>
      <c r="C82" s="182" t="e">
        <f>VLOOKUP(B82,'Données projet'!$A$36:$I$56,2,0)</f>
        <v>#N/A</v>
      </c>
      <c r="D82" s="182" t="e">
        <f>VLOOKUP(B82,'Données projet'!$A$36:$I$56,9,0)</f>
        <v>#N/A</v>
      </c>
      <c r="E82" s="182">
        <f t="array" ref="E82">INDEX(D:D,MIN(IF(ISNUMBER(D82:D278),ROW(D82:D278),"")))</f>
        <v>14.47</v>
      </c>
      <c r="F82" s="186">
        <f>IF(B82&lt;'Données projet'!$A$37,$C$205^B82,IF(B82='Données projet'!$A$37,'Données projet'!$B$37,F81+E82-L81))</f>
        <v>13.997099203539692</v>
      </c>
      <c r="G82" s="186">
        <f>F82*VLOOKUP('Données projet'!$B$11,Paramètres!$A$1:$J$25,3,0)*VLOOKUP('Données projet'!$B$11,Paramètres!$A$1:$J$25,5,0)</f>
        <v>10.262673136035302</v>
      </c>
      <c r="H82" s="186">
        <f t="shared" si="33"/>
        <v>3.6066320689084663</v>
      </c>
      <c r="I82" s="187">
        <f t="shared" si="20"/>
        <v>24.155706565277061</v>
      </c>
      <c r="J82" s="188">
        <f ca="1">AVERAGE(OFFSET($I$3,'Données projet'!$C$7,0,30,1))</f>
        <v>281.50422421872497</v>
      </c>
      <c r="K82" s="193">
        <f>IF(ISNA(VLOOKUP(B82,'Données projet'!$A$36:$I$56,3,0)),0,VLOOKUP(B82,'Données projet'!$A$36:$I$56,3,0))</f>
        <v>0</v>
      </c>
      <c r="L82" s="193">
        <f>IF(ISNA(VLOOKUP(B82,'Données projet'!$A$36:$I$56,4,0)),0,VLOOKUP(B82,'Données projet'!$A$36:$I$56,4,0))</f>
        <v>0</v>
      </c>
      <c r="M82" s="194">
        <f>IF(ISNA(VLOOKUP(B82,'Données projet'!$A$36:$I$56,5,0)),0%,VLOOKUP(B82,'Données projet'!$A$36:$I$56,5,0)*VLOOKUP('Données projet'!$B$11,Paramètres!$A$1:$J$25,7,0))</f>
        <v>0</v>
      </c>
      <c r="N82" s="194">
        <f>IF(ISNA(VLOOKUP(B82,'Données projet'!$A$36:$I$56,6,0)),0%,VLOOKUP(B82,'Données projet'!$A$36:$I$56,6,0)*VLOOKUP('Données projet'!$B$11,Paramètres!$A$1:$J$25,7,0))</f>
        <v>0</v>
      </c>
      <c r="O82" s="194">
        <f>IF(ISNA(VLOOKUP(B82,'Données projet'!$A$36:$I$56,7,0)),0%,VLOOKUP(B82,'Données projet'!$A$36:$I$56,7,0))</f>
        <v>0</v>
      </c>
      <c r="P82" s="196">
        <f>EXP(-LN(2)/35)*P81+(1-EXP(-LN(2)/35))/(LN(2)/35)*L82*M82*VLOOKUP('Données projet'!$B$11,Paramètres!$A$1:$J$25,3,0)*0.475*44/12</f>
        <v>0</v>
      </c>
      <c r="Q82" s="196">
        <f>EXP(-LN(2)/5)*Q81+(1-EXP(-LN(2)/5))/(LN(2)/5)*Calculateur!L82*Calculateur!N82*VLOOKUP('Données projet'!$B$11,Paramètres!$A$1:$J$25,3,0)*0.475*44/12</f>
        <v>0</v>
      </c>
      <c r="R82" s="196">
        <f>EXP(-LN(2)/2)*R81+(1-EXP(-LN(2)/2))/(LN(2)/2)*L82*O82*VLOOKUP('Données projet'!$B$11,Paramètres!$A$1:$J$25,3,0)*0.475*44/12</f>
        <v>0</v>
      </c>
      <c r="S82" s="197">
        <f t="shared" si="21"/>
        <v>0</v>
      </c>
      <c r="T82" s="50">
        <f>IF(T81+1&lt;='Données projet'!$E$12,T81+1,1)</f>
        <v>29</v>
      </c>
      <c r="U82" s="45" t="e">
        <f>VLOOKUP(T82,'Données projet'!$A$62:$I$82,2,0)</f>
        <v>#N/A</v>
      </c>
      <c r="V82" s="45" t="e">
        <f>VLOOKUP(T82,'Données projet'!$A$62:$I$82,9,0)</f>
        <v>#N/A</v>
      </c>
      <c r="W82" s="45">
        <f t="array" ref="W82">INDEX(V:V,MIN(IF(ISNUMBER(V82:V278),ROW(V82:V278),"")))</f>
        <v>2.384999999999998</v>
      </c>
      <c r="X82" s="46">
        <f>IF(T82&lt;'Données projet'!$A$63,$U$205^T82,IF(T82='Données projet'!$A$63,'Données projet'!$B$63,X81+W82-AD81))</f>
        <v>193.90999999999997</v>
      </c>
      <c r="Y82" s="46">
        <f>X82*VLOOKUP('Données projet'!$B$11,Paramètres!$A$1:$J$25,3,0)*VLOOKUP('Données projet'!$B$11,Paramètres!$A$1:$J$25,5,0)</f>
        <v>142.17481199999997</v>
      </c>
      <c r="Z82" s="46">
        <f t="shared" si="34"/>
        <v>36.794776527320018</v>
      </c>
      <c r="AA82" s="52">
        <f t="shared" si="22"/>
        <v>311.70536668508225</v>
      </c>
      <c r="AB82" s="149">
        <f ca="1">AVERAGE(OFFSET($AA$3,'Données projet'!$C$7,0,30,1))</f>
        <v>367.84920904283939</v>
      </c>
      <c r="AC82" s="48">
        <f>IF(ISNA(VLOOKUP(T82,'Données projet'!$A$62:$I$82,3,0)),0,VLOOKUP(T82,'Données projet'!$A$62:$I$82,3,0))</f>
        <v>0</v>
      </c>
      <c r="AD82" s="48">
        <f>IF(ISNA(VLOOKUP(T82,'Données projet'!$A$62:$I$82,4,0)),0,VLOOKUP(T82,'Données projet'!$A$62:$I$82,4,0))</f>
        <v>0</v>
      </c>
      <c r="AE82" s="49">
        <f>IF(ISNA(VLOOKUP(T82,'Données projet'!$A$62:$I$82,5,0)),0%,VLOOKUP(T82,'Données projet'!$A$62:$I$82,5,0)*VLOOKUP('Données projet'!$B$11,Paramètres!$A$1:$J$25,7,0))</f>
        <v>0</v>
      </c>
      <c r="AF82" s="49">
        <f>IF(ISNA(VLOOKUP(T82,'Données projet'!$A$62:$I$82,6,0)),0%,VLOOKUP(T82,'Données projet'!$A$62:$I$82,6,0)*VLOOKUP('Données projet'!$B$11,Paramètres!$A$1:$J$25,7,0))</f>
        <v>0</v>
      </c>
      <c r="AG82" s="49">
        <f>IF(ISNA(VLOOKUP(T82,'Données projet'!$A$62:$I$82,7,0)),0%,VLOOKUP(T82,'Données projet'!$A$62:$I$82,7,0))</f>
        <v>0</v>
      </c>
      <c r="AH82" s="53">
        <f>EXP(-LN(2)/35)*AH81+(1-EXP(-LN(2)/35))/(LN(2)/35)*AD82*AE82*VLOOKUP('Données projet'!$B$11,Paramètres!$A$1:$J$25,3,0)*0.475*44/12</f>
        <v>0</v>
      </c>
      <c r="AI82" s="53">
        <f>EXP(-LN(2)/5)*AI81+(1-EXP(-LN(2)/5))/(LN(2)/5)*Calculateur!AD82*Calculateur!AF82*VLOOKUP('Données projet'!$B$11,Paramètres!$A$1:$J$25,3,0)*0.475*44/12</f>
        <v>0</v>
      </c>
      <c r="AJ82" s="53">
        <f>EXP(-LN(2)/2)*AJ81+(1-EXP(-LN(2)/2))/(LN(2)/2)*AD82*AG82*VLOOKUP('Données projet'!$B$11,Paramètres!$A$1:$J$25,3,0)*0.475*44/12</f>
        <v>0</v>
      </c>
      <c r="AK82" s="53">
        <f t="shared" si="23"/>
        <v>0</v>
      </c>
      <c r="AL82" s="203">
        <f>IF(AL81+1&lt;='Données projet'!$E$13,AL81+1,1)</f>
        <v>1</v>
      </c>
      <c r="AM82" s="182" t="e">
        <f>VLOOKUP(B82,'Données projet'!$A$88:$I$108,2,0)</f>
        <v>#N/A</v>
      </c>
      <c r="AN82" s="182" t="e">
        <f>VLOOKUP(B82,'Données projet'!$A$88:$I$108,9,0)</f>
        <v>#N/A</v>
      </c>
      <c r="AO82" s="182">
        <f t="array" ref="AO82">INDEX(AN:AN,MIN(IF(ISNUMBER(AN82:AN278),ROW(AN82:AN278),"")))</f>
        <v>0</v>
      </c>
      <c r="AP82" s="182">
        <f>IF(B82&lt;'Données projet'!$A$89,$AM$205^B82,IF(B82='Données projet'!$A$89,'Données projet'!$B$89,AP81+AO82-AV81))</f>
        <v>0</v>
      </c>
      <c r="AQ82" s="186" t="e">
        <f>AP82*VLOOKUP('Données projet'!$B$13,Paramètres!$A$1:$J$25,3,0)*VLOOKUP('Données projet'!$B$13,Paramètres!$A$1:$J$25,5,0)</f>
        <v>#N/A</v>
      </c>
      <c r="AR82" s="186" t="e">
        <f t="shared" si="35"/>
        <v>#N/A</v>
      </c>
      <c r="AS82" s="187" t="e">
        <f t="shared" si="24"/>
        <v>#N/A</v>
      </c>
      <c r="AT82" s="185" t="e">
        <f ca="1">AVERAGE(OFFSET($AS$3,'Données projet'!$C$7,0,30,1))</f>
        <v>#N/A</v>
      </c>
      <c r="AU82" s="193">
        <f>IF(ISNA(VLOOKUP(B82,'Données projet'!$A$88:$I$108,3,0)),0,VLOOKUP(B82,'Données projet'!$A$88:$I$108,3,0))</f>
        <v>0</v>
      </c>
      <c r="AV82" s="193">
        <f>IF(ISNA(VLOOKUP(B82,'Données projet'!$A$88:$I$108,4,0)),0,VLOOKUP(B82,'Données projet'!$A$88:$I$108,4,0))</f>
        <v>0</v>
      </c>
      <c r="AW82" s="194">
        <f>IF(ISNA(VLOOKUP(B82,'Données projet'!$A$88:$I$108,5,0)),0%,VLOOKUP(B82,'Données projet'!$A$88:$I$108,5,0)*VLOOKUP('Données projet'!$B$13,Paramètres!$A$1:$J$25,7,0))</f>
        <v>0</v>
      </c>
      <c r="AX82" s="194">
        <f>IF(ISNA(VLOOKUP(B82,'Données projet'!$A$88:$I$108,6,0)),0%,VLOOKUP(B82,'Données projet'!$A$88:$I$108,6,0)*VLOOKUP('Données projet'!$B$13,Paramètres!$A$1:$J$25,7,0))</f>
        <v>0</v>
      </c>
      <c r="AY82" s="194">
        <f>IF(ISNA(VLOOKUP(B82,'Données projet'!$A$88:$I$108,7,0)),0%,VLOOKUP(B82,'Données projet'!$A$88:$I$108,7,0))</f>
        <v>0</v>
      </c>
      <c r="AZ82" s="196">
        <f>EXP(-LN(2)/35)*AZ81+(1-EXP(-LN(2)/35))/(LN(2)/35)*AV82*AW82*VLOOKUP('Données projet'!$B$11,Paramètres!$A$1:$J$25,3,0)*0.475*44/12</f>
        <v>0</v>
      </c>
      <c r="BA82" s="196">
        <f>EXP(-LN(2)/5)*BA81+(1-EXP(-LN(2)/5))/(LN(2)/5)*Calculateur!AV82*Calculateur!AX82*VLOOKUP('Données projet'!$B$11,Paramètres!$A$1:$J$25,3,0)*0.475*44/12</f>
        <v>0</v>
      </c>
      <c r="BB82" s="196">
        <f>EXP(-LN(2)/2)*BB81+(1-EXP(-LN(2)/2))/(LN(2)/2)*AV82*AY82*VLOOKUP('Données projet'!$B$11,Paramètres!$A$1:$J$25,3,0)*0.475*44/12</f>
        <v>0</v>
      </c>
      <c r="BC82" s="197">
        <f t="shared" si="25"/>
        <v>0</v>
      </c>
      <c r="BD82" s="50">
        <f>IF(BD81+1&lt;='Données projet'!$E$16,BD81+1,1)</f>
        <v>1</v>
      </c>
      <c r="BE82" s="45" t="e">
        <f>VLOOKUP(BD82,'Données projet'!$A$114:$I$134,2,0)</f>
        <v>#N/A</v>
      </c>
      <c r="BF82" s="45" t="e">
        <f>VLOOKUP(BD82,'Données projet'!$A$114:$I$134,9,0)</f>
        <v>#N/A</v>
      </c>
      <c r="BG82" s="45">
        <f t="array" ref="BG82">INDEX(BF:BF,MIN(IF(ISNUMBER(BF82:BF278),ROW(BF82:BF278),"")))</f>
        <v>0</v>
      </c>
      <c r="BH82" s="45">
        <f>IF(BD82&lt;'Données projet'!$A$115,$BE$205^BD82,IF(BD82='Données projet'!$A$115,'Données projet'!$B$115,BH81+BG82-BN81))</f>
        <v>0</v>
      </c>
      <c r="BI82" s="50" t="e">
        <f>BH82*VLOOKUP('Données projet'!$B$13,Paramètres!$A$1:$J$25,3,0)*VLOOKUP('Données projet'!$B$13,Paramètres!$A$1:$J$25,5,0)</f>
        <v>#N/A</v>
      </c>
      <c r="BJ82" s="46" t="e">
        <f t="shared" si="36"/>
        <v>#N/A</v>
      </c>
      <c r="BK82" s="52" t="e">
        <f t="shared" si="26"/>
        <v>#N/A</v>
      </c>
      <c r="BL82" s="149" t="e">
        <f ca="1">AVERAGE(OFFSET($BK$3,'Données projet'!$C$7,0,30,1))</f>
        <v>#N/A</v>
      </c>
      <c r="BM82" s="48">
        <f>IF(ISNA(VLOOKUP(BD82,'Données projet'!$A$114:$I$134,3,0)),0,VLOOKUP(BD82,'Données projet'!$A$114:$I$134,3,0))</f>
        <v>0</v>
      </c>
      <c r="BN82" s="48">
        <f>IF(ISNA(VLOOKUP(BD82,'Données projet'!$A$114:$I$134,4,0)),0,VLOOKUP(BD82,'Données projet'!$A$114:$I$134,4,0))</f>
        <v>0</v>
      </c>
      <c r="BO82" s="49">
        <f>IF(ISNA(VLOOKUP(BD82,'Données projet'!$A$114:$I$134,5,0)),0%,VLOOKUP(BD82,'Données projet'!$A$114:$I$134,5,0)*VLOOKUP('Données projet'!$B$13,Paramètres!$A$1:$J$25,7,0))</f>
        <v>0</v>
      </c>
      <c r="BP82" s="49">
        <f>IF(ISNA(VLOOKUP(BD82,'Données projet'!$A$114:$I$134,6,0)),0%,VLOOKUP(BD82,'Données projet'!$A$114:$I$134,6,0)*VLOOKUP('Données projet'!$B$13,Paramètres!$A$1:$J$25,7,0))</f>
        <v>0</v>
      </c>
      <c r="BQ82" s="49">
        <f>IF(ISNA(VLOOKUP(BD82,'Données projet'!$A$114:$I$134,7,0)),0%,VLOOKUP(BD82,'Données projet'!$A$114:$I$134,7,0))</f>
        <v>0</v>
      </c>
      <c r="BR82" s="53" t="e">
        <f>EXP(-LN(2)/35)*BR81+(1-EXP(-LN(2)/35))/(LN(2)/35)*BN82*BO82*VLOOKUP('Données projet'!$B$13,Paramètres!$A$1:$J$25,3,0)*0.475*44/12</f>
        <v>#N/A</v>
      </c>
      <c r="BS82" s="53" t="e">
        <f>EXP(-LN(2)/5)*BS81+(1-EXP(-LN(2)/5))/(LN(2)/5)*Calculateur!BN82*Calculateur!BP82*VLOOKUP('Données projet'!$B$13,Paramètres!$A$1:$J$25,3,0)*0.475*44/12</f>
        <v>#N/A</v>
      </c>
      <c r="BT82" s="53" t="e">
        <f>EXP(-LN(2)/2)*BT81+(1-EXP(-LN(2)/2))/(LN(2)/2)*BN82*BQ82*VLOOKUP('Données projet'!$B$13,Paramètres!$A$1:$J$25,3,0)*0.475*44/12</f>
        <v>#N/A</v>
      </c>
      <c r="BU82" s="54" t="e">
        <f t="shared" si="27"/>
        <v>#N/A</v>
      </c>
      <c r="BV82" s="203">
        <f>IF(BV81+1&lt;='Données projet'!$E$15,BV81+1,1)</f>
        <v>1</v>
      </c>
      <c r="BW82" s="182" t="e">
        <f>VLOOKUP(B82,'Données projet'!$A$140:$I$167,2,0)</f>
        <v>#N/A</v>
      </c>
      <c r="BX82" s="182" t="e">
        <f>VLOOKUP(B82,'Données projet'!$A$140:$I$167,9,0)</f>
        <v>#N/A</v>
      </c>
      <c r="BY82" s="182">
        <f t="array" ref="BY82">INDEX(BX:BX,MIN(IF(ISNUMBER(BX82:BX278),ROW(BX82:BX278),"")))</f>
        <v>0</v>
      </c>
      <c r="BZ82" s="182">
        <f>IF(B82&lt;'Données projet'!$A$141,$BW$205^B82,IF(B82='Données projet'!$A$141,'Données projet'!$B$141,BZ81+BY82-CF81))</f>
        <v>0</v>
      </c>
      <c r="CA82" s="183" t="e">
        <f>BZ82*VLOOKUP('Données projet'!$B$15,Paramètres!$A$1:$J$25,3,0)*VLOOKUP('Données projet'!$B$15,Paramètres!$A$1:$J$25,5,0)</f>
        <v>#N/A</v>
      </c>
      <c r="CB82" s="186" t="e">
        <f t="shared" si="37"/>
        <v>#N/A</v>
      </c>
      <c r="CC82" s="187" t="e">
        <f t="shared" si="28"/>
        <v>#N/A</v>
      </c>
      <c r="CD82" s="185" t="e">
        <f ca="1">AVERAGE(OFFSET($CC$3,'Données projet'!$C$7,0,30,1))</f>
        <v>#N/A</v>
      </c>
      <c r="CE82" s="193">
        <f>IF(ISNA(VLOOKUP(B82,'Données projet'!$A$140:$I$167,3,0)),0,VLOOKUP(B82,'Données projet'!$A$140:$I$167,3,0))</f>
        <v>0</v>
      </c>
      <c r="CF82" s="193">
        <f>IF(ISNA(VLOOKUP(B82,'Données projet'!$A$140:$I$167,4,0)),0,VLOOKUP(B82,'Données projet'!$A$140:$I$167,4,0))</f>
        <v>0</v>
      </c>
      <c r="CG82" s="194">
        <f>IF(ISNA(VLOOKUP(B82,'Données projet'!$A$140:$I$167,5,0)),0%,VLOOKUP(B82,'Données projet'!$A$140:$I$167,5,0)*VLOOKUP('Données projet'!$B$15,Paramètres!$A$1:$J$25,7,0))</f>
        <v>0</v>
      </c>
      <c r="CH82" s="194">
        <f>IF(ISNA(VLOOKUP(B82,'Données projet'!$A$140:$I$167,6,0)),0%,VLOOKUP(B82,'Données projet'!$A$140:$I$167,6,0)*VLOOKUP('Données projet'!$B$15,Paramètres!$A$1:$J$25,7,0))</f>
        <v>0</v>
      </c>
      <c r="CI82" s="194">
        <f>IF(ISNA(VLOOKUP(B82,'Données projet'!$A$140:$I$167,7,0)),0%,VLOOKUP(B82,'Données projet'!$A$140:$I$167,7,0))</f>
        <v>0</v>
      </c>
      <c r="CJ82" s="196">
        <f>EXP(-LN(2)/35)*CJ81+(1-EXP(-LN(2)/35))/(LN(2)/35)*CF82*CG82*VLOOKUP('Données projet'!$B$11,Paramètres!$A$1:$J$25,3,0)*0.475*44/12</f>
        <v>0</v>
      </c>
      <c r="CK82" s="196">
        <f>EXP(-LN(2)/5)*CK81+(1-EXP(-LN(2)/5))/(LN(2)/5)*Calculateur!CF82*Calculateur!CH82*VLOOKUP('Données projet'!$B$11,Paramètres!$A$1:$J$25,3,0)*0.475*44/12</f>
        <v>0</v>
      </c>
      <c r="CL82" s="196">
        <f>EXP(-LN(2)/2)*CL81+(1-EXP(-LN(2)/2))/(LN(2)/2)*CF82*CI82*VLOOKUP('Données projet'!$B$11,Paramètres!$A$1:$J$25,3,0)*0.475*44/12</f>
        <v>0</v>
      </c>
      <c r="CM82" s="197">
        <f t="shared" si="29"/>
        <v>0</v>
      </c>
      <c r="CN82" s="50">
        <f>IF(CN81+1&lt;='Données projet'!$E$16,CN81+1,1)</f>
        <v>1</v>
      </c>
      <c r="CO82" s="45" t="e">
        <f>VLOOKUP(CN82,'Données projet'!$A$173:$I$193,2,0)</f>
        <v>#N/A</v>
      </c>
      <c r="CP82" s="45" t="e">
        <f>VLOOKUP(CN82,'Données projet'!$A$173:$I$193,9,0)</f>
        <v>#N/A</v>
      </c>
      <c r="CQ82" s="45">
        <f t="array" ref="CQ82">INDEX(CP:CP,MIN(IF(ISNUMBER(CP82:CP278),ROW(CP82:CP278),"")))</f>
        <v>0</v>
      </c>
      <c r="CR82" s="45">
        <f>IF(CN82&lt;'Données projet'!$A$174,$CO$205^B82,IF(CN82='Données projet'!$A$174,'Données projet'!$B$174,CR81+CQ82-CX81))</f>
        <v>0</v>
      </c>
      <c r="CS82" s="50" t="e">
        <f>CR82*VLOOKUP('Données projet'!$B$15,Paramètres!$A$1:$J$25,3,0)*VLOOKUP('Données projet'!$B$15,Paramètres!$A$1:$J$25,5,0)</f>
        <v>#N/A</v>
      </c>
      <c r="CT82" s="46" t="e">
        <f t="shared" si="38"/>
        <v>#N/A</v>
      </c>
      <c r="CU82" s="52" t="e">
        <f t="shared" si="30"/>
        <v>#N/A</v>
      </c>
      <c r="CV82" s="149" t="e">
        <f ca="1">AVERAGE(OFFSET($CU$3,'Données projet'!$C$7,0,30,1))</f>
        <v>#N/A</v>
      </c>
      <c r="CW82" s="48">
        <f>IF(ISNA(VLOOKUP(CN82,'Données projet'!$A$173:$I$193,3,0)),0,VLOOKUP(CN82,'Données projet'!$A$173:$I$193,3,0))</f>
        <v>0</v>
      </c>
      <c r="CX82" s="48">
        <f>IF(ISNA(VLOOKUP(CN82,'Données projet'!$A$173:$I$193,4,0)),0,VLOOKUP(CN82,'Données projet'!$A$173:$I$193,4,0))</f>
        <v>0</v>
      </c>
      <c r="CY82" s="49">
        <f>IF(ISNA(VLOOKUP(CN82,'Données projet'!$A$173:$I$193,5,0)),0%,VLOOKUP(CN82,'Données projet'!$A$173:$I$193,5,0)*VLOOKUP('Données projet'!$B$15,Paramètres!$A$1:$J$25,7,0))</f>
        <v>0</v>
      </c>
      <c r="CZ82" s="49">
        <f>IF(ISNA(VLOOKUP(CN82,'Données projet'!$A$173:$I$193,6,0)),0%,VLOOKUP(CN82,'Données projet'!$A$173:$I$193,6,0)*VLOOKUP('Données projet'!$B$15,Paramètres!$A$1:$J$25,7,0))</f>
        <v>0</v>
      </c>
      <c r="DA82" s="49">
        <f>IF(ISNA(VLOOKUP(CN82,'Données projet'!$A$173:$I$193,7,0)),0%,VLOOKUP(CN82,'Données projet'!$A$173:$I$193,7,0))</f>
        <v>0</v>
      </c>
      <c r="DB82" s="53" t="e">
        <f>EXP(-LN(2)/35)*DB81+(1-EXP(-LN(2)/35))/(LN(2)/35)*CX82*CY82*VLOOKUP('Données projet'!$B$15,Paramètres!$A$1:$J$25,3,0)*0.475*44/12</f>
        <v>#N/A</v>
      </c>
      <c r="DC82" s="53" t="e">
        <f>EXP(-LN(2)/5)*DC81+(1-EXP(-LN(2)/5))/(LN(2)/5)*Calculateur!CX82*Calculateur!CZ82*VLOOKUP('Données projet'!$B$15,Paramètres!$A$1:$J$25,3,0)*0.475*44/12</f>
        <v>#N/A</v>
      </c>
      <c r="DD82" s="53" t="e">
        <f>EXP(-LN(2)/2)*DD81+(1-EXP(-LN(2)/2))/(LN(2)/2)*CX82*DA82*VLOOKUP('Données projet'!$B$15,Paramètres!$A$1:$J$25,3,0)*0.475*44/12</f>
        <v>#N/A</v>
      </c>
      <c r="DE82" s="54" t="e">
        <f t="shared" si="31"/>
        <v>#N/A</v>
      </c>
    </row>
    <row r="83" spans="1:109" s="40" customFormat="1" x14ac:dyDescent="0.25">
      <c r="A83" s="208">
        <f t="shared" si="32"/>
        <v>80</v>
      </c>
      <c r="B83" s="200">
        <f>IF(B82+1&lt;='Données projet'!$E$11,B82+1,1)</f>
        <v>5</v>
      </c>
      <c r="C83" s="182" t="e">
        <f>VLOOKUP(B83,'Données projet'!$A$36:$I$56,2,0)</f>
        <v>#N/A</v>
      </c>
      <c r="D83" s="182" t="e">
        <f>VLOOKUP(B83,'Données projet'!$A$36:$I$56,9,0)</f>
        <v>#N/A</v>
      </c>
      <c r="E83" s="182">
        <f t="array" ref="E83">INDEX(D:D,MIN(IF(ISNUMBER(D83:D279),ROW(D83:D279),"")))</f>
        <v>14.47</v>
      </c>
      <c r="F83" s="186">
        <f>IF(B83&lt;'Données projet'!$A$37,$C$205^B83,IF(B83='Données projet'!$A$37,'Données projet'!$B$37,F82+E83-L82))</f>
        <v>27.073696170115252</v>
      </c>
      <c r="G83" s="186">
        <f>F83*VLOOKUP('Données projet'!$B$11,Paramètres!$A$1:$J$25,3,0)*VLOOKUP('Données projet'!$B$11,Paramètres!$A$1:$J$25,5,0)</f>
        <v>19.850434031928504</v>
      </c>
      <c r="H83" s="186">
        <f t="shared" si="33"/>
        <v>6.4604332423535</v>
      </c>
      <c r="I83" s="187">
        <f t="shared" si="20"/>
        <v>45.824760502707818</v>
      </c>
      <c r="J83" s="188">
        <f ca="1">AVERAGE(OFFSET($I$3,'Données projet'!$C$7,0,30,1))</f>
        <v>281.50422421872497</v>
      </c>
      <c r="K83" s="193">
        <f>IF(ISNA(VLOOKUP(B83,'Données projet'!$A$36:$I$56,3,0)),0,VLOOKUP(B83,'Données projet'!$A$36:$I$56,3,0))</f>
        <v>0</v>
      </c>
      <c r="L83" s="193">
        <f>IF(ISNA(VLOOKUP(B83,'Données projet'!$A$36:$I$56,4,0)),0,VLOOKUP(B83,'Données projet'!$A$36:$I$56,4,0))</f>
        <v>0</v>
      </c>
      <c r="M83" s="194">
        <f>IF(ISNA(VLOOKUP(B83,'Données projet'!$A$36:$I$56,5,0)),0%,VLOOKUP(B83,'Données projet'!$A$36:$I$56,5,0)*VLOOKUP('Données projet'!$B$11,Paramètres!$A$1:$J$25,7,0))</f>
        <v>0</v>
      </c>
      <c r="N83" s="194">
        <f>IF(ISNA(VLOOKUP(B83,'Données projet'!$A$36:$I$56,6,0)),0%,VLOOKUP(B83,'Données projet'!$A$36:$I$56,6,0)*VLOOKUP('Données projet'!$B$11,Paramètres!$A$1:$J$25,7,0))</f>
        <v>0</v>
      </c>
      <c r="O83" s="194">
        <f>IF(ISNA(VLOOKUP(B83,'Données projet'!$A$36:$I$56,7,0)),0%,VLOOKUP(B83,'Données projet'!$A$36:$I$56,7,0))</f>
        <v>0</v>
      </c>
      <c r="P83" s="196">
        <f>EXP(-LN(2)/35)*P82+(1-EXP(-LN(2)/35))/(LN(2)/35)*L83*M83*VLOOKUP('Données projet'!$B$11,Paramètres!$A$1:$J$25,3,0)*0.475*44/12</f>
        <v>0</v>
      </c>
      <c r="Q83" s="196">
        <f>EXP(-LN(2)/5)*Q82+(1-EXP(-LN(2)/5))/(LN(2)/5)*Calculateur!L83*Calculateur!N83*VLOOKUP('Données projet'!$B$11,Paramètres!$A$1:$J$25,3,0)*0.475*44/12</f>
        <v>0</v>
      </c>
      <c r="R83" s="196">
        <f>EXP(-LN(2)/2)*R82+(1-EXP(-LN(2)/2))/(LN(2)/2)*L83*O83*VLOOKUP('Données projet'!$B$11,Paramètres!$A$1:$J$25,3,0)*0.475*44/12</f>
        <v>0</v>
      </c>
      <c r="S83" s="197">
        <f t="shared" si="21"/>
        <v>0</v>
      </c>
      <c r="T83" s="50">
        <f>IF(T82+1&lt;='Données projet'!$E$12,T82+1,1)</f>
        <v>30</v>
      </c>
      <c r="U83" s="45" t="e">
        <f>VLOOKUP(T83,'Données projet'!$A$62:$I$82,2,0)</f>
        <v>#N/A</v>
      </c>
      <c r="V83" s="45" t="e">
        <f>VLOOKUP(T83,'Données projet'!$A$62:$I$82,9,0)</f>
        <v>#N/A</v>
      </c>
      <c r="W83" s="45">
        <f t="array" ref="W83">INDEX(V:V,MIN(IF(ISNUMBER(V83:V279),ROW(V83:V279),"")))</f>
        <v>2.384999999999998</v>
      </c>
      <c r="X83" s="46">
        <f>IF(T83&lt;'Données projet'!$A$63,$U$205^T83,IF(T83='Données projet'!$A$63,'Données projet'!$B$63,X82+W83-AD82))</f>
        <v>196.29499999999996</v>
      </c>
      <c r="Y83" s="46">
        <f>X83*VLOOKUP('Données projet'!$B$11,Paramètres!$A$1:$J$25,3,0)*VLOOKUP('Données projet'!$B$11,Paramètres!$A$1:$J$25,5,0)</f>
        <v>143.92349399999998</v>
      </c>
      <c r="Z83" s="46">
        <f t="shared" si="34"/>
        <v>37.194371922868541</v>
      </c>
      <c r="AA83" s="52">
        <f t="shared" si="22"/>
        <v>315.44694981566266</v>
      </c>
      <c r="AB83" s="149">
        <f ca="1">AVERAGE(OFFSET($AA$3,'Données projet'!$C$7,0,30,1))</f>
        <v>367.84920904283939</v>
      </c>
      <c r="AC83" s="48">
        <f>IF(ISNA(VLOOKUP(T83,'Données projet'!$A$62:$I$82,3,0)),0,VLOOKUP(T83,'Données projet'!$A$62:$I$82,3,0))</f>
        <v>0</v>
      </c>
      <c r="AD83" s="48">
        <f>IF(ISNA(VLOOKUP(T83,'Données projet'!$A$62:$I$82,4,0)),0,VLOOKUP(T83,'Données projet'!$A$62:$I$82,4,0))</f>
        <v>0</v>
      </c>
      <c r="AE83" s="49">
        <f>IF(ISNA(VLOOKUP(T83,'Données projet'!$A$62:$I$82,5,0)),0%,VLOOKUP(T83,'Données projet'!$A$62:$I$82,5,0)*VLOOKUP('Données projet'!$B$11,Paramètres!$A$1:$J$25,7,0))</f>
        <v>0</v>
      </c>
      <c r="AF83" s="49">
        <f>IF(ISNA(VLOOKUP(T83,'Données projet'!$A$62:$I$82,6,0)),0%,VLOOKUP(T83,'Données projet'!$A$62:$I$82,6,0)*VLOOKUP('Données projet'!$B$11,Paramètres!$A$1:$J$25,7,0))</f>
        <v>0</v>
      </c>
      <c r="AG83" s="49">
        <f>IF(ISNA(VLOOKUP(T83,'Données projet'!$A$62:$I$82,7,0)),0%,VLOOKUP(T83,'Données projet'!$A$62:$I$82,7,0))</f>
        <v>0</v>
      </c>
      <c r="AH83" s="53">
        <f>EXP(-LN(2)/35)*AH82+(1-EXP(-LN(2)/35))/(LN(2)/35)*AD83*AE83*VLOOKUP('Données projet'!$B$11,Paramètres!$A$1:$J$25,3,0)*0.475*44/12</f>
        <v>0</v>
      </c>
      <c r="AI83" s="53">
        <f>EXP(-LN(2)/5)*AI82+(1-EXP(-LN(2)/5))/(LN(2)/5)*Calculateur!AD83*Calculateur!AF83*VLOOKUP('Données projet'!$B$11,Paramètres!$A$1:$J$25,3,0)*0.475*44/12</f>
        <v>0</v>
      </c>
      <c r="AJ83" s="53">
        <f>EXP(-LN(2)/2)*AJ82+(1-EXP(-LN(2)/2))/(LN(2)/2)*AD83*AG83*VLOOKUP('Données projet'!$B$11,Paramètres!$A$1:$J$25,3,0)*0.475*44/12</f>
        <v>0</v>
      </c>
      <c r="AK83" s="53">
        <f t="shared" si="23"/>
        <v>0</v>
      </c>
      <c r="AL83" s="203">
        <f>IF(AL82+1&lt;='Données projet'!$E$13,AL82+1,1)</f>
        <v>1</v>
      </c>
      <c r="AM83" s="182" t="e">
        <f>VLOOKUP(B83,'Données projet'!$A$88:$I$108,2,0)</f>
        <v>#N/A</v>
      </c>
      <c r="AN83" s="182" t="e">
        <f>VLOOKUP(B83,'Données projet'!$A$88:$I$108,9,0)</f>
        <v>#N/A</v>
      </c>
      <c r="AO83" s="182">
        <f t="array" ref="AO83">INDEX(AN:AN,MIN(IF(ISNUMBER(AN83:AN279),ROW(AN83:AN279),"")))</f>
        <v>0</v>
      </c>
      <c r="AP83" s="182">
        <f>IF(B83&lt;'Données projet'!$A$89,$AM$205^B83,IF(B83='Données projet'!$A$89,'Données projet'!$B$89,AP82+AO83-AV82))</f>
        <v>0</v>
      </c>
      <c r="AQ83" s="186" t="e">
        <f>AP83*VLOOKUP('Données projet'!$B$13,Paramètres!$A$1:$J$25,3,0)*VLOOKUP('Données projet'!$B$13,Paramètres!$A$1:$J$25,5,0)</f>
        <v>#N/A</v>
      </c>
      <c r="AR83" s="186" t="e">
        <f t="shared" si="35"/>
        <v>#N/A</v>
      </c>
      <c r="AS83" s="187" t="e">
        <f t="shared" si="24"/>
        <v>#N/A</v>
      </c>
      <c r="AT83" s="185" t="e">
        <f ca="1">AVERAGE(OFFSET($AS$3,'Données projet'!$C$7,0,30,1))</f>
        <v>#N/A</v>
      </c>
      <c r="AU83" s="193">
        <f>IF(ISNA(VLOOKUP(B83,'Données projet'!$A$88:$I$108,3,0)),0,VLOOKUP(B83,'Données projet'!$A$88:$I$108,3,0))</f>
        <v>0</v>
      </c>
      <c r="AV83" s="193">
        <f>IF(ISNA(VLOOKUP(B83,'Données projet'!$A$88:$I$108,4,0)),0,VLOOKUP(B83,'Données projet'!$A$88:$I$108,4,0))</f>
        <v>0</v>
      </c>
      <c r="AW83" s="194">
        <f>IF(ISNA(VLOOKUP(B83,'Données projet'!$A$88:$I$108,5,0)),0%,VLOOKUP(B83,'Données projet'!$A$88:$I$108,5,0)*VLOOKUP('Données projet'!$B$13,Paramètres!$A$1:$J$25,7,0))</f>
        <v>0</v>
      </c>
      <c r="AX83" s="194">
        <f>IF(ISNA(VLOOKUP(B83,'Données projet'!$A$88:$I$108,6,0)),0%,VLOOKUP(B83,'Données projet'!$A$88:$I$108,6,0)*VLOOKUP('Données projet'!$B$13,Paramètres!$A$1:$J$25,7,0))</f>
        <v>0</v>
      </c>
      <c r="AY83" s="194">
        <f>IF(ISNA(VLOOKUP(B83,'Données projet'!$A$88:$I$108,7,0)),0%,VLOOKUP(B83,'Données projet'!$A$88:$I$108,7,0))</f>
        <v>0</v>
      </c>
      <c r="AZ83" s="196">
        <f>EXP(-LN(2)/35)*AZ82+(1-EXP(-LN(2)/35))/(LN(2)/35)*AV83*AW83*VLOOKUP('Données projet'!$B$11,Paramètres!$A$1:$J$25,3,0)*0.475*44/12</f>
        <v>0</v>
      </c>
      <c r="BA83" s="196">
        <f>EXP(-LN(2)/5)*BA82+(1-EXP(-LN(2)/5))/(LN(2)/5)*Calculateur!AV83*Calculateur!AX83*VLOOKUP('Données projet'!$B$11,Paramètres!$A$1:$J$25,3,0)*0.475*44/12</f>
        <v>0</v>
      </c>
      <c r="BB83" s="196">
        <f>EXP(-LN(2)/2)*BB82+(1-EXP(-LN(2)/2))/(LN(2)/2)*AV83*AY83*VLOOKUP('Données projet'!$B$11,Paramètres!$A$1:$J$25,3,0)*0.475*44/12</f>
        <v>0</v>
      </c>
      <c r="BC83" s="197">
        <f t="shared" si="25"/>
        <v>0</v>
      </c>
      <c r="BD83" s="50">
        <f>IF(BD82+1&lt;='Données projet'!$E$16,BD82+1,1)</f>
        <v>1</v>
      </c>
      <c r="BE83" s="45" t="e">
        <f>VLOOKUP(BD83,'Données projet'!$A$114:$I$134,2,0)</f>
        <v>#N/A</v>
      </c>
      <c r="BF83" s="45" t="e">
        <f>VLOOKUP(BD83,'Données projet'!$A$114:$I$134,9,0)</f>
        <v>#N/A</v>
      </c>
      <c r="BG83" s="45">
        <f t="array" ref="BG83">INDEX(BF:BF,MIN(IF(ISNUMBER(BF83:BF279),ROW(BF83:BF279),"")))</f>
        <v>0</v>
      </c>
      <c r="BH83" s="45">
        <f>IF(BD83&lt;'Données projet'!$A$115,$BE$205^BD83,IF(BD83='Données projet'!$A$115,'Données projet'!$B$115,BH82+BG83-BN82))</f>
        <v>0</v>
      </c>
      <c r="BI83" s="50" t="e">
        <f>BH83*VLOOKUP('Données projet'!$B$13,Paramètres!$A$1:$J$25,3,0)*VLOOKUP('Données projet'!$B$13,Paramètres!$A$1:$J$25,5,0)</f>
        <v>#N/A</v>
      </c>
      <c r="BJ83" s="46" t="e">
        <f t="shared" si="36"/>
        <v>#N/A</v>
      </c>
      <c r="BK83" s="52" t="e">
        <f t="shared" si="26"/>
        <v>#N/A</v>
      </c>
      <c r="BL83" s="149" t="e">
        <f ca="1">AVERAGE(OFFSET($BK$3,'Données projet'!$C$7,0,30,1))</f>
        <v>#N/A</v>
      </c>
      <c r="BM83" s="48">
        <f>IF(ISNA(VLOOKUP(BD83,'Données projet'!$A$114:$I$134,3,0)),0,VLOOKUP(BD83,'Données projet'!$A$114:$I$134,3,0))</f>
        <v>0</v>
      </c>
      <c r="BN83" s="48">
        <f>IF(ISNA(VLOOKUP(BD83,'Données projet'!$A$114:$I$134,4,0)),0,VLOOKUP(BD83,'Données projet'!$A$114:$I$134,4,0))</f>
        <v>0</v>
      </c>
      <c r="BO83" s="49">
        <f>IF(ISNA(VLOOKUP(BD83,'Données projet'!$A$114:$I$134,5,0)),0%,VLOOKUP(BD83,'Données projet'!$A$114:$I$134,5,0)*VLOOKUP('Données projet'!$B$13,Paramètres!$A$1:$J$25,7,0))</f>
        <v>0</v>
      </c>
      <c r="BP83" s="49">
        <f>IF(ISNA(VLOOKUP(BD83,'Données projet'!$A$114:$I$134,6,0)),0%,VLOOKUP(BD83,'Données projet'!$A$114:$I$134,6,0)*VLOOKUP('Données projet'!$B$13,Paramètres!$A$1:$J$25,7,0))</f>
        <v>0</v>
      </c>
      <c r="BQ83" s="49">
        <f>IF(ISNA(VLOOKUP(BD83,'Données projet'!$A$114:$I$134,7,0)),0%,VLOOKUP(BD83,'Données projet'!$A$114:$I$134,7,0))</f>
        <v>0</v>
      </c>
      <c r="BR83" s="53" t="e">
        <f>EXP(-LN(2)/35)*BR82+(1-EXP(-LN(2)/35))/(LN(2)/35)*BN83*BO83*VLOOKUP('Données projet'!$B$13,Paramètres!$A$1:$J$25,3,0)*0.475*44/12</f>
        <v>#N/A</v>
      </c>
      <c r="BS83" s="53" t="e">
        <f>EXP(-LN(2)/5)*BS82+(1-EXP(-LN(2)/5))/(LN(2)/5)*Calculateur!BN83*Calculateur!BP83*VLOOKUP('Données projet'!$B$13,Paramètres!$A$1:$J$25,3,0)*0.475*44/12</f>
        <v>#N/A</v>
      </c>
      <c r="BT83" s="53" t="e">
        <f>EXP(-LN(2)/2)*BT82+(1-EXP(-LN(2)/2))/(LN(2)/2)*BN83*BQ83*VLOOKUP('Données projet'!$B$13,Paramètres!$A$1:$J$25,3,0)*0.475*44/12</f>
        <v>#N/A</v>
      </c>
      <c r="BU83" s="54" t="e">
        <f t="shared" si="27"/>
        <v>#N/A</v>
      </c>
      <c r="BV83" s="203">
        <f>IF(BV82+1&lt;='Données projet'!$E$15,BV82+1,1)</f>
        <v>1</v>
      </c>
      <c r="BW83" s="182" t="e">
        <f>VLOOKUP(B83,'Données projet'!$A$140:$I$167,2,0)</f>
        <v>#N/A</v>
      </c>
      <c r="BX83" s="182" t="e">
        <f>VLOOKUP(B83,'Données projet'!$A$140:$I$167,9,0)</f>
        <v>#N/A</v>
      </c>
      <c r="BY83" s="182">
        <f t="array" ref="BY83">INDEX(BX:BX,MIN(IF(ISNUMBER(BX83:BX279),ROW(BX83:BX279),"")))</f>
        <v>0</v>
      </c>
      <c r="BZ83" s="182">
        <f>IF(B83&lt;'Données projet'!$A$141,$BW$205^B83,IF(B83='Données projet'!$A$141,'Données projet'!$B$141,BZ82+BY83-CF82))</f>
        <v>0</v>
      </c>
      <c r="CA83" s="183" t="e">
        <f>BZ83*VLOOKUP('Données projet'!$B$15,Paramètres!$A$1:$J$25,3,0)*VLOOKUP('Données projet'!$B$15,Paramètres!$A$1:$J$25,5,0)</f>
        <v>#N/A</v>
      </c>
      <c r="CB83" s="186" t="e">
        <f t="shared" si="37"/>
        <v>#N/A</v>
      </c>
      <c r="CC83" s="187" t="e">
        <f t="shared" si="28"/>
        <v>#N/A</v>
      </c>
      <c r="CD83" s="185" t="e">
        <f ca="1">AVERAGE(OFFSET($CC$3,'Données projet'!$C$7,0,30,1))</f>
        <v>#N/A</v>
      </c>
      <c r="CE83" s="193">
        <f>IF(ISNA(VLOOKUP(B83,'Données projet'!$A$140:$I$167,3,0)),0,VLOOKUP(B83,'Données projet'!$A$140:$I$167,3,0))</f>
        <v>0</v>
      </c>
      <c r="CF83" s="193">
        <f>IF(ISNA(VLOOKUP(B83,'Données projet'!$A$140:$I$167,4,0)),0,VLOOKUP(B83,'Données projet'!$A$140:$I$167,4,0))</f>
        <v>0</v>
      </c>
      <c r="CG83" s="194">
        <f>IF(ISNA(VLOOKUP(B83,'Données projet'!$A$140:$I$167,5,0)),0%,VLOOKUP(B83,'Données projet'!$A$140:$I$167,5,0)*VLOOKUP('Données projet'!$B$15,Paramètres!$A$1:$J$25,7,0))</f>
        <v>0</v>
      </c>
      <c r="CH83" s="194">
        <f>IF(ISNA(VLOOKUP(B83,'Données projet'!$A$140:$I$167,6,0)),0%,VLOOKUP(B83,'Données projet'!$A$140:$I$167,6,0)*VLOOKUP('Données projet'!$B$15,Paramètres!$A$1:$J$25,7,0))</f>
        <v>0</v>
      </c>
      <c r="CI83" s="194">
        <f>IF(ISNA(VLOOKUP(B83,'Données projet'!$A$140:$I$167,7,0)),0%,VLOOKUP(B83,'Données projet'!$A$140:$I$167,7,0))</f>
        <v>0</v>
      </c>
      <c r="CJ83" s="196">
        <f>EXP(-LN(2)/35)*CJ82+(1-EXP(-LN(2)/35))/(LN(2)/35)*CF83*CG83*VLOOKUP('Données projet'!$B$11,Paramètres!$A$1:$J$25,3,0)*0.475*44/12</f>
        <v>0</v>
      </c>
      <c r="CK83" s="196">
        <f>EXP(-LN(2)/5)*CK82+(1-EXP(-LN(2)/5))/(LN(2)/5)*Calculateur!CF83*Calculateur!CH83*VLOOKUP('Données projet'!$B$11,Paramètres!$A$1:$J$25,3,0)*0.475*44/12</f>
        <v>0</v>
      </c>
      <c r="CL83" s="196">
        <f>EXP(-LN(2)/2)*CL82+(1-EXP(-LN(2)/2))/(LN(2)/2)*CF83*CI83*VLOOKUP('Données projet'!$B$11,Paramètres!$A$1:$J$25,3,0)*0.475*44/12</f>
        <v>0</v>
      </c>
      <c r="CM83" s="197">
        <f t="shared" si="29"/>
        <v>0</v>
      </c>
      <c r="CN83" s="50">
        <f>IF(CN82+1&lt;='Données projet'!$E$16,CN82+1,1)</f>
        <v>1</v>
      </c>
      <c r="CO83" s="45" t="e">
        <f>VLOOKUP(CN83,'Données projet'!$A$173:$I$193,2,0)</f>
        <v>#N/A</v>
      </c>
      <c r="CP83" s="45" t="e">
        <f>VLOOKUP(CN83,'Données projet'!$A$173:$I$193,9,0)</f>
        <v>#N/A</v>
      </c>
      <c r="CQ83" s="45">
        <f t="array" ref="CQ83">INDEX(CP:CP,MIN(IF(ISNUMBER(CP83:CP279),ROW(CP83:CP279),"")))</f>
        <v>0</v>
      </c>
      <c r="CR83" s="45">
        <f>IF(CN83&lt;'Données projet'!$A$174,$CO$205^B83,IF(CN83='Données projet'!$A$174,'Données projet'!$B$174,CR82+CQ83-CX82))</f>
        <v>0</v>
      </c>
      <c r="CS83" s="50" t="e">
        <f>CR83*VLOOKUP('Données projet'!$B$15,Paramètres!$A$1:$J$25,3,0)*VLOOKUP('Données projet'!$B$15,Paramètres!$A$1:$J$25,5,0)</f>
        <v>#N/A</v>
      </c>
      <c r="CT83" s="46" t="e">
        <f t="shared" si="38"/>
        <v>#N/A</v>
      </c>
      <c r="CU83" s="52" t="e">
        <f t="shared" si="30"/>
        <v>#N/A</v>
      </c>
      <c r="CV83" s="149" t="e">
        <f ca="1">AVERAGE(OFFSET($CU$3,'Données projet'!$C$7,0,30,1))</f>
        <v>#N/A</v>
      </c>
      <c r="CW83" s="48">
        <f>IF(ISNA(VLOOKUP(CN83,'Données projet'!$A$173:$I$193,3,0)),0,VLOOKUP(CN83,'Données projet'!$A$173:$I$193,3,0))</f>
        <v>0</v>
      </c>
      <c r="CX83" s="48">
        <f>IF(ISNA(VLOOKUP(CN83,'Données projet'!$A$173:$I$193,4,0)),0,VLOOKUP(CN83,'Données projet'!$A$173:$I$193,4,0))</f>
        <v>0</v>
      </c>
      <c r="CY83" s="49">
        <f>IF(ISNA(VLOOKUP(CN83,'Données projet'!$A$173:$I$193,5,0)),0%,VLOOKUP(CN83,'Données projet'!$A$173:$I$193,5,0)*VLOOKUP('Données projet'!$B$15,Paramètres!$A$1:$J$25,7,0))</f>
        <v>0</v>
      </c>
      <c r="CZ83" s="49">
        <f>IF(ISNA(VLOOKUP(CN83,'Données projet'!$A$173:$I$193,6,0)),0%,VLOOKUP(CN83,'Données projet'!$A$173:$I$193,6,0)*VLOOKUP('Données projet'!$B$15,Paramètres!$A$1:$J$25,7,0))</f>
        <v>0</v>
      </c>
      <c r="DA83" s="49">
        <f>IF(ISNA(VLOOKUP(CN83,'Données projet'!$A$173:$I$193,7,0)),0%,VLOOKUP(CN83,'Données projet'!$A$173:$I$193,7,0))</f>
        <v>0</v>
      </c>
      <c r="DB83" s="53" t="e">
        <f>EXP(-LN(2)/35)*DB82+(1-EXP(-LN(2)/35))/(LN(2)/35)*CX83*CY83*VLOOKUP('Données projet'!$B$15,Paramètres!$A$1:$J$25,3,0)*0.475*44/12</f>
        <v>#N/A</v>
      </c>
      <c r="DC83" s="53" t="e">
        <f>EXP(-LN(2)/5)*DC82+(1-EXP(-LN(2)/5))/(LN(2)/5)*Calculateur!CX83*Calculateur!CZ83*VLOOKUP('Données projet'!$B$15,Paramètres!$A$1:$J$25,3,0)*0.475*44/12</f>
        <v>#N/A</v>
      </c>
      <c r="DD83" s="53" t="e">
        <f>EXP(-LN(2)/2)*DD82+(1-EXP(-LN(2)/2))/(LN(2)/2)*CX83*DA83*VLOOKUP('Données projet'!$B$15,Paramètres!$A$1:$J$25,3,0)*0.475*44/12</f>
        <v>#N/A</v>
      </c>
      <c r="DE83" s="54" t="e">
        <f t="shared" si="31"/>
        <v>#N/A</v>
      </c>
    </row>
    <row r="84" spans="1:109" s="40" customFormat="1" x14ac:dyDescent="0.25">
      <c r="A84" s="208">
        <f t="shared" si="32"/>
        <v>81</v>
      </c>
      <c r="B84" s="200">
        <f>IF(B83+1&lt;='Données projet'!$E$11,B83+1,1)</f>
        <v>6</v>
      </c>
      <c r="C84" s="182" t="e">
        <f>VLOOKUP(B84,'Données projet'!$A$36:$I$56,2,0)</f>
        <v>#N/A</v>
      </c>
      <c r="D84" s="182" t="e">
        <f>VLOOKUP(B84,'Données projet'!$A$36:$I$56,9,0)</f>
        <v>#N/A</v>
      </c>
      <c r="E84" s="182">
        <f t="array" ref="E84">INDEX(D:D,MIN(IF(ISNUMBER(D84:D280),ROW(D84:D280),"")))</f>
        <v>14.47</v>
      </c>
      <c r="F84" s="186">
        <f>IF(B84&lt;'Données projet'!$A$37,$C$205^B84,IF(B84='Données projet'!$A$37,'Données projet'!$B$37,F83+E84-L83))</f>
        <v>52.366923578447626</v>
      </c>
      <c r="G84" s="186">
        <f>F84*VLOOKUP('Données projet'!$B$11,Paramètres!$A$1:$J$25,3,0)*VLOOKUP('Données projet'!$B$11,Paramètres!$A$1:$J$25,5,0)</f>
        <v>38.395428367717798</v>
      </c>
      <c r="H84" s="186">
        <f t="shared" si="33"/>
        <v>11.572346965665874</v>
      </c>
      <c r="I84" s="187">
        <f t="shared" si="20"/>
        <v>87.027208705643218</v>
      </c>
      <c r="J84" s="188">
        <f ca="1">AVERAGE(OFFSET($I$3,'Données projet'!$C$7,0,30,1))</f>
        <v>281.50422421872497</v>
      </c>
      <c r="K84" s="193">
        <f>IF(ISNA(VLOOKUP(B84,'Données projet'!$A$36:$I$56,3,0)),0,VLOOKUP(B84,'Données projet'!$A$36:$I$56,3,0))</f>
        <v>0</v>
      </c>
      <c r="L84" s="193">
        <f>IF(ISNA(VLOOKUP(B84,'Données projet'!$A$36:$I$56,4,0)),0,VLOOKUP(B84,'Données projet'!$A$36:$I$56,4,0))</f>
        <v>0</v>
      </c>
      <c r="M84" s="194">
        <f>IF(ISNA(VLOOKUP(B84,'Données projet'!$A$36:$I$56,5,0)),0%,VLOOKUP(B84,'Données projet'!$A$36:$I$56,5,0)*VLOOKUP('Données projet'!$B$11,Paramètres!$A$1:$J$25,7,0))</f>
        <v>0</v>
      </c>
      <c r="N84" s="194">
        <f>IF(ISNA(VLOOKUP(B84,'Données projet'!$A$36:$I$56,6,0)),0%,VLOOKUP(B84,'Données projet'!$A$36:$I$56,6,0)*VLOOKUP('Données projet'!$B$11,Paramètres!$A$1:$J$25,7,0))</f>
        <v>0</v>
      </c>
      <c r="O84" s="194">
        <f>IF(ISNA(VLOOKUP(B84,'Données projet'!$A$36:$I$56,7,0)),0%,VLOOKUP(B84,'Données projet'!$A$36:$I$56,7,0))</f>
        <v>0</v>
      </c>
      <c r="P84" s="196">
        <f>EXP(-LN(2)/35)*P83+(1-EXP(-LN(2)/35))/(LN(2)/35)*L84*M84*VLOOKUP('Données projet'!$B$11,Paramètres!$A$1:$J$25,3,0)*0.475*44/12</f>
        <v>0</v>
      </c>
      <c r="Q84" s="196">
        <f>EXP(-LN(2)/5)*Q83+(1-EXP(-LN(2)/5))/(LN(2)/5)*Calculateur!L84*Calculateur!N84*VLOOKUP('Données projet'!$B$11,Paramètres!$A$1:$J$25,3,0)*0.475*44/12</f>
        <v>0</v>
      </c>
      <c r="R84" s="196">
        <f>EXP(-LN(2)/2)*R83+(1-EXP(-LN(2)/2))/(LN(2)/2)*L84*O84*VLOOKUP('Données projet'!$B$11,Paramètres!$A$1:$J$25,3,0)*0.475*44/12</f>
        <v>0</v>
      </c>
      <c r="S84" s="197">
        <f t="shared" si="21"/>
        <v>0</v>
      </c>
      <c r="T84" s="50">
        <f>IF(T83+1&lt;='Données projet'!$E$12,T83+1,1)</f>
        <v>31</v>
      </c>
      <c r="U84" s="45" t="e">
        <f>VLOOKUP(T84,'Données projet'!$A$62:$I$82,2,0)</f>
        <v>#N/A</v>
      </c>
      <c r="V84" s="45" t="e">
        <f>VLOOKUP(T84,'Données projet'!$A$62:$I$82,9,0)</f>
        <v>#N/A</v>
      </c>
      <c r="W84" s="45">
        <f t="array" ref="W84">INDEX(V:V,MIN(IF(ISNUMBER(V84:V280),ROW(V84:V280),"")))</f>
        <v>2.384999999999998</v>
      </c>
      <c r="X84" s="46">
        <f>IF(T84&lt;'Données projet'!$A$63,$U$205^T84,IF(T84='Données projet'!$A$63,'Données projet'!$B$63,X83+W84-AD83))</f>
        <v>198.67999999999995</v>
      </c>
      <c r="Y84" s="46">
        <f>X84*VLOOKUP('Données projet'!$B$11,Paramètres!$A$1:$J$25,3,0)*VLOOKUP('Données projet'!$B$11,Paramètres!$A$1:$J$25,5,0)</f>
        <v>145.67217599999995</v>
      </c>
      <c r="Z84" s="46">
        <f t="shared" si="34"/>
        <v>37.593402567645505</v>
      </c>
      <c r="AA84" s="52">
        <f t="shared" si="22"/>
        <v>319.18754933864915</v>
      </c>
      <c r="AB84" s="149">
        <f ca="1">AVERAGE(OFFSET($AA$3,'Données projet'!$C$7,0,30,1))</f>
        <v>367.84920904283939</v>
      </c>
      <c r="AC84" s="48">
        <f>IF(ISNA(VLOOKUP(T84,'Données projet'!$A$62:$I$82,3,0)),0,VLOOKUP(T84,'Données projet'!$A$62:$I$82,3,0))</f>
        <v>0</v>
      </c>
      <c r="AD84" s="48">
        <f>IF(ISNA(VLOOKUP(T84,'Données projet'!$A$62:$I$82,4,0)),0,VLOOKUP(T84,'Données projet'!$A$62:$I$82,4,0))</f>
        <v>0</v>
      </c>
      <c r="AE84" s="49">
        <f>IF(ISNA(VLOOKUP(T84,'Données projet'!$A$62:$I$82,5,0)),0%,VLOOKUP(T84,'Données projet'!$A$62:$I$82,5,0)*VLOOKUP('Données projet'!$B$11,Paramètres!$A$1:$J$25,7,0))</f>
        <v>0</v>
      </c>
      <c r="AF84" s="49">
        <f>IF(ISNA(VLOOKUP(T84,'Données projet'!$A$62:$I$82,6,0)),0%,VLOOKUP(T84,'Données projet'!$A$62:$I$82,6,0)*VLOOKUP('Données projet'!$B$11,Paramètres!$A$1:$J$25,7,0))</f>
        <v>0</v>
      </c>
      <c r="AG84" s="49">
        <f>IF(ISNA(VLOOKUP(T84,'Données projet'!$A$62:$I$82,7,0)),0%,VLOOKUP(T84,'Données projet'!$A$62:$I$82,7,0))</f>
        <v>0</v>
      </c>
      <c r="AH84" s="53">
        <f>EXP(-LN(2)/35)*AH83+(1-EXP(-LN(2)/35))/(LN(2)/35)*AD84*AE84*VLOOKUP('Données projet'!$B$11,Paramètres!$A$1:$J$25,3,0)*0.475*44/12</f>
        <v>0</v>
      </c>
      <c r="AI84" s="53">
        <f>EXP(-LN(2)/5)*AI83+(1-EXP(-LN(2)/5))/(LN(2)/5)*Calculateur!AD84*Calculateur!AF84*VLOOKUP('Données projet'!$B$11,Paramètres!$A$1:$J$25,3,0)*0.475*44/12</f>
        <v>0</v>
      </c>
      <c r="AJ84" s="53">
        <f>EXP(-LN(2)/2)*AJ83+(1-EXP(-LN(2)/2))/(LN(2)/2)*AD84*AG84*VLOOKUP('Données projet'!$B$11,Paramètres!$A$1:$J$25,3,0)*0.475*44/12</f>
        <v>0</v>
      </c>
      <c r="AK84" s="53">
        <f t="shared" si="23"/>
        <v>0</v>
      </c>
      <c r="AL84" s="203">
        <f>IF(AL83+1&lt;='Données projet'!$E$13,AL83+1,1)</f>
        <v>1</v>
      </c>
      <c r="AM84" s="182" t="e">
        <f>VLOOKUP(B84,'Données projet'!$A$88:$I$108,2,0)</f>
        <v>#N/A</v>
      </c>
      <c r="AN84" s="182" t="e">
        <f>VLOOKUP(B84,'Données projet'!$A$88:$I$108,9,0)</f>
        <v>#N/A</v>
      </c>
      <c r="AO84" s="182">
        <f t="array" ref="AO84">INDEX(AN:AN,MIN(IF(ISNUMBER(AN84:AN280),ROW(AN84:AN280),"")))</f>
        <v>0</v>
      </c>
      <c r="AP84" s="182">
        <f>IF(B84&lt;'Données projet'!$A$89,$AM$205^B84,IF(B84='Données projet'!$A$89,'Données projet'!$B$89,AP83+AO84-AV83))</f>
        <v>0</v>
      </c>
      <c r="AQ84" s="186" t="e">
        <f>AP84*VLOOKUP('Données projet'!$B$13,Paramètres!$A$1:$J$25,3,0)*VLOOKUP('Données projet'!$B$13,Paramètres!$A$1:$J$25,5,0)</f>
        <v>#N/A</v>
      </c>
      <c r="AR84" s="186" t="e">
        <f t="shared" si="35"/>
        <v>#N/A</v>
      </c>
      <c r="AS84" s="187" t="e">
        <f t="shared" si="24"/>
        <v>#N/A</v>
      </c>
      <c r="AT84" s="185" t="e">
        <f ca="1">AVERAGE(OFFSET($AS$3,'Données projet'!$C$7,0,30,1))</f>
        <v>#N/A</v>
      </c>
      <c r="AU84" s="193">
        <f>IF(ISNA(VLOOKUP(B84,'Données projet'!$A$88:$I$108,3,0)),0,VLOOKUP(B84,'Données projet'!$A$88:$I$108,3,0))</f>
        <v>0</v>
      </c>
      <c r="AV84" s="193">
        <f>IF(ISNA(VLOOKUP(B84,'Données projet'!$A$88:$I$108,4,0)),0,VLOOKUP(B84,'Données projet'!$A$88:$I$108,4,0))</f>
        <v>0</v>
      </c>
      <c r="AW84" s="194">
        <f>IF(ISNA(VLOOKUP(B84,'Données projet'!$A$88:$I$108,5,0)),0%,VLOOKUP(B84,'Données projet'!$A$88:$I$108,5,0)*VLOOKUP('Données projet'!$B$13,Paramètres!$A$1:$J$25,7,0))</f>
        <v>0</v>
      </c>
      <c r="AX84" s="194">
        <f>IF(ISNA(VLOOKUP(B84,'Données projet'!$A$88:$I$108,6,0)),0%,VLOOKUP(B84,'Données projet'!$A$88:$I$108,6,0)*VLOOKUP('Données projet'!$B$13,Paramètres!$A$1:$J$25,7,0))</f>
        <v>0</v>
      </c>
      <c r="AY84" s="194">
        <f>IF(ISNA(VLOOKUP(B84,'Données projet'!$A$88:$I$108,7,0)),0%,VLOOKUP(B84,'Données projet'!$A$88:$I$108,7,0))</f>
        <v>0</v>
      </c>
      <c r="AZ84" s="196">
        <f>EXP(-LN(2)/35)*AZ83+(1-EXP(-LN(2)/35))/(LN(2)/35)*AV84*AW84*VLOOKUP('Données projet'!$B$11,Paramètres!$A$1:$J$25,3,0)*0.475*44/12</f>
        <v>0</v>
      </c>
      <c r="BA84" s="196">
        <f>EXP(-LN(2)/5)*BA83+(1-EXP(-LN(2)/5))/(LN(2)/5)*Calculateur!AV84*Calculateur!AX84*VLOOKUP('Données projet'!$B$11,Paramètres!$A$1:$J$25,3,0)*0.475*44/12</f>
        <v>0</v>
      </c>
      <c r="BB84" s="196">
        <f>EXP(-LN(2)/2)*BB83+(1-EXP(-LN(2)/2))/(LN(2)/2)*AV84*AY84*VLOOKUP('Données projet'!$B$11,Paramètres!$A$1:$J$25,3,0)*0.475*44/12</f>
        <v>0</v>
      </c>
      <c r="BC84" s="197">
        <f t="shared" si="25"/>
        <v>0</v>
      </c>
      <c r="BD84" s="50">
        <f>IF(BD83+1&lt;='Données projet'!$E$16,BD83+1,1)</f>
        <v>1</v>
      </c>
      <c r="BE84" s="45" t="e">
        <f>VLOOKUP(BD84,'Données projet'!$A$114:$I$134,2,0)</f>
        <v>#N/A</v>
      </c>
      <c r="BF84" s="45" t="e">
        <f>VLOOKUP(BD84,'Données projet'!$A$114:$I$134,9,0)</f>
        <v>#N/A</v>
      </c>
      <c r="BG84" s="45">
        <f t="array" ref="BG84">INDEX(BF:BF,MIN(IF(ISNUMBER(BF84:BF280),ROW(BF84:BF280),"")))</f>
        <v>0</v>
      </c>
      <c r="BH84" s="45">
        <f>IF(BD84&lt;'Données projet'!$A$115,$BE$205^BD84,IF(BD84='Données projet'!$A$115,'Données projet'!$B$115,BH83+BG84-BN83))</f>
        <v>0</v>
      </c>
      <c r="BI84" s="50" t="e">
        <f>BH84*VLOOKUP('Données projet'!$B$13,Paramètres!$A$1:$J$25,3,0)*VLOOKUP('Données projet'!$B$13,Paramètres!$A$1:$J$25,5,0)</f>
        <v>#N/A</v>
      </c>
      <c r="BJ84" s="46" t="e">
        <f t="shared" si="36"/>
        <v>#N/A</v>
      </c>
      <c r="BK84" s="52" t="e">
        <f t="shared" si="26"/>
        <v>#N/A</v>
      </c>
      <c r="BL84" s="149" t="e">
        <f ca="1">AVERAGE(OFFSET($BK$3,'Données projet'!$C$7,0,30,1))</f>
        <v>#N/A</v>
      </c>
      <c r="BM84" s="48">
        <f>IF(ISNA(VLOOKUP(BD84,'Données projet'!$A$114:$I$134,3,0)),0,VLOOKUP(BD84,'Données projet'!$A$114:$I$134,3,0))</f>
        <v>0</v>
      </c>
      <c r="BN84" s="48">
        <f>IF(ISNA(VLOOKUP(BD84,'Données projet'!$A$114:$I$134,4,0)),0,VLOOKUP(BD84,'Données projet'!$A$114:$I$134,4,0))</f>
        <v>0</v>
      </c>
      <c r="BO84" s="49">
        <f>IF(ISNA(VLOOKUP(BD84,'Données projet'!$A$114:$I$134,5,0)),0%,VLOOKUP(BD84,'Données projet'!$A$114:$I$134,5,0)*VLOOKUP('Données projet'!$B$13,Paramètres!$A$1:$J$25,7,0))</f>
        <v>0</v>
      </c>
      <c r="BP84" s="49">
        <f>IF(ISNA(VLOOKUP(BD84,'Données projet'!$A$114:$I$134,6,0)),0%,VLOOKUP(BD84,'Données projet'!$A$114:$I$134,6,0)*VLOOKUP('Données projet'!$B$13,Paramètres!$A$1:$J$25,7,0))</f>
        <v>0</v>
      </c>
      <c r="BQ84" s="49">
        <f>IF(ISNA(VLOOKUP(BD84,'Données projet'!$A$114:$I$134,7,0)),0%,VLOOKUP(BD84,'Données projet'!$A$114:$I$134,7,0))</f>
        <v>0</v>
      </c>
      <c r="BR84" s="53" t="e">
        <f>EXP(-LN(2)/35)*BR83+(1-EXP(-LN(2)/35))/(LN(2)/35)*BN84*BO84*VLOOKUP('Données projet'!$B$13,Paramètres!$A$1:$J$25,3,0)*0.475*44/12</f>
        <v>#N/A</v>
      </c>
      <c r="BS84" s="53" t="e">
        <f>EXP(-LN(2)/5)*BS83+(1-EXP(-LN(2)/5))/(LN(2)/5)*Calculateur!BN84*Calculateur!BP84*VLOOKUP('Données projet'!$B$13,Paramètres!$A$1:$J$25,3,0)*0.475*44/12</f>
        <v>#N/A</v>
      </c>
      <c r="BT84" s="53" t="e">
        <f>EXP(-LN(2)/2)*BT83+(1-EXP(-LN(2)/2))/(LN(2)/2)*BN84*BQ84*VLOOKUP('Données projet'!$B$13,Paramètres!$A$1:$J$25,3,0)*0.475*44/12</f>
        <v>#N/A</v>
      </c>
      <c r="BU84" s="54" t="e">
        <f t="shared" si="27"/>
        <v>#N/A</v>
      </c>
      <c r="BV84" s="203">
        <f>IF(BV83+1&lt;='Données projet'!$E$15,BV83+1,1)</f>
        <v>1</v>
      </c>
      <c r="BW84" s="182" t="e">
        <f>VLOOKUP(B84,'Données projet'!$A$140:$I$167,2,0)</f>
        <v>#N/A</v>
      </c>
      <c r="BX84" s="182" t="e">
        <f>VLOOKUP(B84,'Données projet'!$A$140:$I$167,9,0)</f>
        <v>#N/A</v>
      </c>
      <c r="BY84" s="182">
        <f t="array" ref="BY84">INDEX(BX:BX,MIN(IF(ISNUMBER(BX84:BX280),ROW(BX84:BX280),"")))</f>
        <v>0</v>
      </c>
      <c r="BZ84" s="182">
        <f>IF(B84&lt;'Données projet'!$A$141,$BW$205^B84,IF(B84='Données projet'!$A$141,'Données projet'!$B$141,BZ83+BY84-CF83))</f>
        <v>0</v>
      </c>
      <c r="CA84" s="183" t="e">
        <f>BZ84*VLOOKUP('Données projet'!$B$15,Paramètres!$A$1:$J$25,3,0)*VLOOKUP('Données projet'!$B$15,Paramètres!$A$1:$J$25,5,0)</f>
        <v>#N/A</v>
      </c>
      <c r="CB84" s="186" t="e">
        <f t="shared" si="37"/>
        <v>#N/A</v>
      </c>
      <c r="CC84" s="187" t="e">
        <f t="shared" si="28"/>
        <v>#N/A</v>
      </c>
      <c r="CD84" s="185" t="e">
        <f ca="1">AVERAGE(OFFSET($CC$3,'Données projet'!$C$7,0,30,1))</f>
        <v>#N/A</v>
      </c>
      <c r="CE84" s="193">
        <f>IF(ISNA(VLOOKUP(B84,'Données projet'!$A$140:$I$167,3,0)),0,VLOOKUP(B84,'Données projet'!$A$140:$I$167,3,0))</f>
        <v>0</v>
      </c>
      <c r="CF84" s="193">
        <f>IF(ISNA(VLOOKUP(B84,'Données projet'!$A$140:$I$167,4,0)),0,VLOOKUP(B84,'Données projet'!$A$140:$I$167,4,0))</f>
        <v>0</v>
      </c>
      <c r="CG84" s="194">
        <f>IF(ISNA(VLOOKUP(B84,'Données projet'!$A$140:$I$167,5,0)),0%,VLOOKUP(B84,'Données projet'!$A$140:$I$167,5,0)*VLOOKUP('Données projet'!$B$15,Paramètres!$A$1:$J$25,7,0))</f>
        <v>0</v>
      </c>
      <c r="CH84" s="194">
        <f>IF(ISNA(VLOOKUP(B84,'Données projet'!$A$140:$I$167,6,0)),0%,VLOOKUP(B84,'Données projet'!$A$140:$I$167,6,0)*VLOOKUP('Données projet'!$B$15,Paramètres!$A$1:$J$25,7,0))</f>
        <v>0</v>
      </c>
      <c r="CI84" s="194">
        <f>IF(ISNA(VLOOKUP(B84,'Données projet'!$A$140:$I$167,7,0)),0%,VLOOKUP(B84,'Données projet'!$A$140:$I$167,7,0))</f>
        <v>0</v>
      </c>
      <c r="CJ84" s="196">
        <f>EXP(-LN(2)/35)*CJ83+(1-EXP(-LN(2)/35))/(LN(2)/35)*CF84*CG84*VLOOKUP('Données projet'!$B$11,Paramètres!$A$1:$J$25,3,0)*0.475*44/12</f>
        <v>0</v>
      </c>
      <c r="CK84" s="196">
        <f>EXP(-LN(2)/5)*CK83+(1-EXP(-LN(2)/5))/(LN(2)/5)*Calculateur!CF84*Calculateur!CH84*VLOOKUP('Données projet'!$B$11,Paramètres!$A$1:$J$25,3,0)*0.475*44/12</f>
        <v>0</v>
      </c>
      <c r="CL84" s="196">
        <f>EXP(-LN(2)/2)*CL83+(1-EXP(-LN(2)/2))/(LN(2)/2)*CF84*CI84*VLOOKUP('Données projet'!$B$11,Paramètres!$A$1:$J$25,3,0)*0.475*44/12</f>
        <v>0</v>
      </c>
      <c r="CM84" s="197">
        <f t="shared" si="29"/>
        <v>0</v>
      </c>
      <c r="CN84" s="50">
        <f>IF(CN83+1&lt;='Données projet'!$E$16,CN83+1,1)</f>
        <v>1</v>
      </c>
      <c r="CO84" s="45" t="e">
        <f>VLOOKUP(CN84,'Données projet'!$A$173:$I$193,2,0)</f>
        <v>#N/A</v>
      </c>
      <c r="CP84" s="45" t="e">
        <f>VLOOKUP(CN84,'Données projet'!$A$173:$I$193,9,0)</f>
        <v>#N/A</v>
      </c>
      <c r="CQ84" s="45">
        <f t="array" ref="CQ84">INDEX(CP:CP,MIN(IF(ISNUMBER(CP84:CP280),ROW(CP84:CP280),"")))</f>
        <v>0</v>
      </c>
      <c r="CR84" s="45">
        <f>IF(CN84&lt;'Données projet'!$A$174,$CO$205^B84,IF(CN84='Données projet'!$A$174,'Données projet'!$B$174,CR83+CQ84-CX83))</f>
        <v>0</v>
      </c>
      <c r="CS84" s="50" t="e">
        <f>CR84*VLOOKUP('Données projet'!$B$15,Paramètres!$A$1:$J$25,3,0)*VLOOKUP('Données projet'!$B$15,Paramètres!$A$1:$J$25,5,0)</f>
        <v>#N/A</v>
      </c>
      <c r="CT84" s="46" t="e">
        <f t="shared" si="38"/>
        <v>#N/A</v>
      </c>
      <c r="CU84" s="52" t="e">
        <f t="shared" si="30"/>
        <v>#N/A</v>
      </c>
      <c r="CV84" s="149" t="e">
        <f ca="1">AVERAGE(OFFSET($CU$3,'Données projet'!$C$7,0,30,1))</f>
        <v>#N/A</v>
      </c>
      <c r="CW84" s="48">
        <f>IF(ISNA(VLOOKUP(CN84,'Données projet'!$A$173:$I$193,3,0)),0,VLOOKUP(CN84,'Données projet'!$A$173:$I$193,3,0))</f>
        <v>0</v>
      </c>
      <c r="CX84" s="48">
        <f>IF(ISNA(VLOOKUP(CN84,'Données projet'!$A$173:$I$193,4,0)),0,VLOOKUP(CN84,'Données projet'!$A$173:$I$193,4,0))</f>
        <v>0</v>
      </c>
      <c r="CY84" s="49">
        <f>IF(ISNA(VLOOKUP(CN84,'Données projet'!$A$173:$I$193,5,0)),0%,VLOOKUP(CN84,'Données projet'!$A$173:$I$193,5,0)*VLOOKUP('Données projet'!$B$15,Paramètres!$A$1:$J$25,7,0))</f>
        <v>0</v>
      </c>
      <c r="CZ84" s="49">
        <f>IF(ISNA(VLOOKUP(CN84,'Données projet'!$A$173:$I$193,6,0)),0%,VLOOKUP(CN84,'Données projet'!$A$173:$I$193,6,0)*VLOOKUP('Données projet'!$B$15,Paramètres!$A$1:$J$25,7,0))</f>
        <v>0</v>
      </c>
      <c r="DA84" s="49">
        <f>IF(ISNA(VLOOKUP(CN84,'Données projet'!$A$173:$I$193,7,0)),0%,VLOOKUP(CN84,'Données projet'!$A$173:$I$193,7,0))</f>
        <v>0</v>
      </c>
      <c r="DB84" s="53" t="e">
        <f>EXP(-LN(2)/35)*DB83+(1-EXP(-LN(2)/35))/(LN(2)/35)*CX84*CY84*VLOOKUP('Données projet'!$B$15,Paramètres!$A$1:$J$25,3,0)*0.475*44/12</f>
        <v>#N/A</v>
      </c>
      <c r="DC84" s="53" t="e">
        <f>EXP(-LN(2)/5)*DC83+(1-EXP(-LN(2)/5))/(LN(2)/5)*Calculateur!CX84*Calculateur!CZ84*VLOOKUP('Données projet'!$B$15,Paramètres!$A$1:$J$25,3,0)*0.475*44/12</f>
        <v>#N/A</v>
      </c>
      <c r="DD84" s="53" t="e">
        <f>EXP(-LN(2)/2)*DD83+(1-EXP(-LN(2)/2))/(LN(2)/2)*CX84*DA84*VLOOKUP('Données projet'!$B$15,Paramètres!$A$1:$J$25,3,0)*0.475*44/12</f>
        <v>#N/A</v>
      </c>
      <c r="DE84" s="54" t="e">
        <f t="shared" si="31"/>
        <v>#N/A</v>
      </c>
    </row>
    <row r="85" spans="1:109" s="40" customFormat="1" x14ac:dyDescent="0.25">
      <c r="A85" s="208">
        <f t="shared" si="32"/>
        <v>82</v>
      </c>
      <c r="B85" s="200">
        <f>IF(B84+1&lt;='Données projet'!$E$11,B84+1,1)</f>
        <v>7</v>
      </c>
      <c r="C85" s="182">
        <f>VLOOKUP(B85,'Données projet'!$A$36:$I$56,2,0)</f>
        <v>101.29</v>
      </c>
      <c r="D85" s="182">
        <f>VLOOKUP(B85,'Données projet'!$A$36:$I$56,9,0)</f>
        <v>14.47</v>
      </c>
      <c r="E85" s="182">
        <f t="array" ref="E85">INDEX(D:D,MIN(IF(ISNUMBER(D85:D281),ROW(D85:D281),"")))</f>
        <v>14.47</v>
      </c>
      <c r="F85" s="186">
        <f>IF(B85&lt;'Données projet'!$A$37,$C$205^B85,IF(B85='Données projet'!$A$37,'Données projet'!$B$37,F84+E85-L84))</f>
        <v>101.29</v>
      </c>
      <c r="G85" s="186">
        <f>F85*VLOOKUP('Données projet'!$B$11,Paramètres!$A$1:$J$25,3,0)*VLOOKUP('Données projet'!$B$11,Paramètres!$A$1:$J$25,5,0)</f>
        <v>74.265827999999999</v>
      </c>
      <c r="H85" s="186">
        <f t="shared" si="33"/>
        <v>20.729138320910838</v>
      </c>
      <c r="I85" s="187">
        <f t="shared" si="20"/>
        <v>165.44956634225304</v>
      </c>
      <c r="J85" s="188">
        <f ca="1">AVERAGE(OFFSET($I$3,'Données projet'!$C$7,0,30,1))</f>
        <v>281.50422421872497</v>
      </c>
      <c r="K85" s="193">
        <f>IF(ISNA(VLOOKUP(B85,'Données projet'!$A$36:$I$56,3,0)),0,VLOOKUP(B85,'Données projet'!$A$36:$I$56,3,0))</f>
        <v>0</v>
      </c>
      <c r="L85" s="193">
        <f>IF(ISNA(VLOOKUP(B85,'Données projet'!$A$36:$I$56,4,0)),0,VLOOKUP(B85,'Données projet'!$A$36:$I$56,4,0))</f>
        <v>0</v>
      </c>
      <c r="M85" s="194">
        <f>IF(ISNA(VLOOKUP(B85,'Données projet'!$A$36:$I$56,5,0)),0%,VLOOKUP(B85,'Données projet'!$A$36:$I$56,5,0)*VLOOKUP('Données projet'!$B$11,Paramètres!$A$1:$J$25,7,0))</f>
        <v>0</v>
      </c>
      <c r="N85" s="194">
        <f>IF(ISNA(VLOOKUP(B85,'Données projet'!$A$36:$I$56,6,0)),0%,VLOOKUP(B85,'Données projet'!$A$36:$I$56,6,0)*VLOOKUP('Données projet'!$B$11,Paramètres!$A$1:$J$25,7,0))</f>
        <v>0</v>
      </c>
      <c r="O85" s="194">
        <f>IF(ISNA(VLOOKUP(B85,'Données projet'!$A$36:$I$56,7,0)),0%,VLOOKUP(B85,'Données projet'!$A$36:$I$56,7,0))</f>
        <v>0</v>
      </c>
      <c r="P85" s="196">
        <f>EXP(-LN(2)/35)*P84+(1-EXP(-LN(2)/35))/(LN(2)/35)*L85*M85*VLOOKUP('Données projet'!$B$11,Paramètres!$A$1:$J$25,3,0)*0.475*44/12</f>
        <v>0</v>
      </c>
      <c r="Q85" s="196">
        <f>EXP(-LN(2)/5)*Q84+(1-EXP(-LN(2)/5))/(LN(2)/5)*Calculateur!L85*Calculateur!N85*VLOOKUP('Données projet'!$B$11,Paramètres!$A$1:$J$25,3,0)*0.475*44/12</f>
        <v>0</v>
      </c>
      <c r="R85" s="196">
        <f>EXP(-LN(2)/2)*R84+(1-EXP(-LN(2)/2))/(LN(2)/2)*L85*O85*VLOOKUP('Données projet'!$B$11,Paramètres!$A$1:$J$25,3,0)*0.475*44/12</f>
        <v>0</v>
      </c>
      <c r="S85" s="197">
        <f t="shared" si="21"/>
        <v>0</v>
      </c>
      <c r="T85" s="50">
        <f>IF(T84+1&lt;='Données projet'!$E$12,T84+1,1)</f>
        <v>32</v>
      </c>
      <c r="U85" s="45" t="e">
        <f>VLOOKUP(T85,'Données projet'!$A$62:$I$82,2,0)</f>
        <v>#N/A</v>
      </c>
      <c r="V85" s="45" t="e">
        <f>VLOOKUP(T85,'Données projet'!$A$62:$I$82,9,0)</f>
        <v>#N/A</v>
      </c>
      <c r="W85" s="45">
        <f t="array" ref="W85">INDEX(V:V,MIN(IF(ISNUMBER(V85:V281),ROW(V85:V281),"")))</f>
        <v>2.384999999999998</v>
      </c>
      <c r="X85" s="46">
        <f>IF(T85&lt;'Données projet'!$A$63,$U$205^T85,IF(T85='Données projet'!$A$63,'Données projet'!$B$63,X84+W85-AD84))</f>
        <v>201.06499999999994</v>
      </c>
      <c r="Y85" s="46">
        <f>X85*VLOOKUP('Données projet'!$B$11,Paramètres!$A$1:$J$25,3,0)*VLOOKUP('Données projet'!$B$11,Paramètres!$A$1:$J$25,5,0)</f>
        <v>147.42085799999995</v>
      </c>
      <c r="Z85" s="46">
        <f t="shared" si="34"/>
        <v>37.991876025249731</v>
      </c>
      <c r="AA85" s="52">
        <f t="shared" si="22"/>
        <v>322.9271784273098</v>
      </c>
      <c r="AB85" s="149">
        <f ca="1">AVERAGE(OFFSET($AA$3,'Données projet'!$C$7,0,30,1))</f>
        <v>367.84920904283939</v>
      </c>
      <c r="AC85" s="48">
        <f>IF(ISNA(VLOOKUP(T85,'Données projet'!$A$62:$I$82,3,0)),0,VLOOKUP(T85,'Données projet'!$A$62:$I$82,3,0))</f>
        <v>0</v>
      </c>
      <c r="AD85" s="48">
        <f>IF(ISNA(VLOOKUP(T85,'Données projet'!$A$62:$I$82,4,0)),0,VLOOKUP(T85,'Données projet'!$A$62:$I$82,4,0))</f>
        <v>0</v>
      </c>
      <c r="AE85" s="49">
        <f>IF(ISNA(VLOOKUP(T85,'Données projet'!$A$62:$I$82,5,0)),0%,VLOOKUP(T85,'Données projet'!$A$62:$I$82,5,0)*VLOOKUP('Données projet'!$B$11,Paramètres!$A$1:$J$25,7,0))</f>
        <v>0</v>
      </c>
      <c r="AF85" s="49">
        <f>IF(ISNA(VLOOKUP(T85,'Données projet'!$A$62:$I$82,6,0)),0%,VLOOKUP(T85,'Données projet'!$A$62:$I$82,6,0)*VLOOKUP('Données projet'!$B$11,Paramètres!$A$1:$J$25,7,0))</f>
        <v>0</v>
      </c>
      <c r="AG85" s="49">
        <f>IF(ISNA(VLOOKUP(T85,'Données projet'!$A$62:$I$82,7,0)),0%,VLOOKUP(T85,'Données projet'!$A$62:$I$82,7,0))</f>
        <v>0</v>
      </c>
      <c r="AH85" s="53">
        <f>EXP(-LN(2)/35)*AH84+(1-EXP(-LN(2)/35))/(LN(2)/35)*AD85*AE85*VLOOKUP('Données projet'!$B$11,Paramètres!$A$1:$J$25,3,0)*0.475*44/12</f>
        <v>0</v>
      </c>
      <c r="AI85" s="53">
        <f>EXP(-LN(2)/5)*AI84+(1-EXP(-LN(2)/5))/(LN(2)/5)*Calculateur!AD85*Calculateur!AF85*VLOOKUP('Données projet'!$B$11,Paramètres!$A$1:$J$25,3,0)*0.475*44/12</f>
        <v>0</v>
      </c>
      <c r="AJ85" s="53">
        <f>EXP(-LN(2)/2)*AJ84+(1-EXP(-LN(2)/2))/(LN(2)/2)*AD85*AG85*VLOOKUP('Données projet'!$B$11,Paramètres!$A$1:$J$25,3,0)*0.475*44/12</f>
        <v>0</v>
      </c>
      <c r="AK85" s="53">
        <f t="shared" si="23"/>
        <v>0</v>
      </c>
      <c r="AL85" s="203">
        <f>IF(AL84+1&lt;='Données projet'!$E$13,AL84+1,1)</f>
        <v>1</v>
      </c>
      <c r="AM85" s="182" t="e">
        <f>VLOOKUP(B85,'Données projet'!$A$88:$I$108,2,0)</f>
        <v>#N/A</v>
      </c>
      <c r="AN85" s="182" t="e">
        <f>VLOOKUP(B85,'Données projet'!$A$88:$I$108,9,0)</f>
        <v>#N/A</v>
      </c>
      <c r="AO85" s="182">
        <f t="array" ref="AO85">INDEX(AN:AN,MIN(IF(ISNUMBER(AN85:AN281),ROW(AN85:AN281),"")))</f>
        <v>0</v>
      </c>
      <c r="AP85" s="182">
        <f>IF(B85&lt;'Données projet'!$A$89,$AM$205^B85,IF(B85='Données projet'!$A$89,'Données projet'!$B$89,AP84+AO85-AV84))</f>
        <v>0</v>
      </c>
      <c r="AQ85" s="186" t="e">
        <f>AP85*VLOOKUP('Données projet'!$B$13,Paramètres!$A$1:$J$25,3,0)*VLOOKUP('Données projet'!$B$13,Paramètres!$A$1:$J$25,5,0)</f>
        <v>#N/A</v>
      </c>
      <c r="AR85" s="186" t="e">
        <f t="shared" si="35"/>
        <v>#N/A</v>
      </c>
      <c r="AS85" s="187" t="e">
        <f t="shared" si="24"/>
        <v>#N/A</v>
      </c>
      <c r="AT85" s="185" t="e">
        <f ca="1">AVERAGE(OFFSET($AS$3,'Données projet'!$C$7,0,30,1))</f>
        <v>#N/A</v>
      </c>
      <c r="AU85" s="193">
        <f>IF(ISNA(VLOOKUP(B85,'Données projet'!$A$88:$I$108,3,0)),0,VLOOKUP(B85,'Données projet'!$A$88:$I$108,3,0))</f>
        <v>0</v>
      </c>
      <c r="AV85" s="193">
        <f>IF(ISNA(VLOOKUP(B85,'Données projet'!$A$88:$I$108,4,0)),0,VLOOKUP(B85,'Données projet'!$A$88:$I$108,4,0))</f>
        <v>0</v>
      </c>
      <c r="AW85" s="194">
        <f>IF(ISNA(VLOOKUP(B85,'Données projet'!$A$88:$I$108,5,0)),0%,VLOOKUP(B85,'Données projet'!$A$88:$I$108,5,0)*VLOOKUP('Données projet'!$B$13,Paramètres!$A$1:$J$25,7,0))</f>
        <v>0</v>
      </c>
      <c r="AX85" s="194">
        <f>IF(ISNA(VLOOKUP(B85,'Données projet'!$A$88:$I$108,6,0)),0%,VLOOKUP(B85,'Données projet'!$A$88:$I$108,6,0)*VLOOKUP('Données projet'!$B$13,Paramètres!$A$1:$J$25,7,0))</f>
        <v>0</v>
      </c>
      <c r="AY85" s="194">
        <f>IF(ISNA(VLOOKUP(B85,'Données projet'!$A$88:$I$108,7,0)),0%,VLOOKUP(B85,'Données projet'!$A$88:$I$108,7,0))</f>
        <v>0</v>
      </c>
      <c r="AZ85" s="196">
        <f>EXP(-LN(2)/35)*AZ84+(1-EXP(-LN(2)/35))/(LN(2)/35)*AV85*AW85*VLOOKUP('Données projet'!$B$11,Paramètres!$A$1:$J$25,3,0)*0.475*44/12</f>
        <v>0</v>
      </c>
      <c r="BA85" s="196">
        <f>EXP(-LN(2)/5)*BA84+(1-EXP(-LN(2)/5))/(LN(2)/5)*Calculateur!AV85*Calculateur!AX85*VLOOKUP('Données projet'!$B$11,Paramètres!$A$1:$J$25,3,0)*0.475*44/12</f>
        <v>0</v>
      </c>
      <c r="BB85" s="196">
        <f>EXP(-LN(2)/2)*BB84+(1-EXP(-LN(2)/2))/(LN(2)/2)*AV85*AY85*VLOOKUP('Données projet'!$B$11,Paramètres!$A$1:$J$25,3,0)*0.475*44/12</f>
        <v>0</v>
      </c>
      <c r="BC85" s="197">
        <f t="shared" si="25"/>
        <v>0</v>
      </c>
      <c r="BD85" s="50">
        <f>IF(BD84+1&lt;='Données projet'!$E$16,BD84+1,1)</f>
        <v>1</v>
      </c>
      <c r="BE85" s="45" t="e">
        <f>VLOOKUP(BD85,'Données projet'!$A$114:$I$134,2,0)</f>
        <v>#N/A</v>
      </c>
      <c r="BF85" s="45" t="e">
        <f>VLOOKUP(BD85,'Données projet'!$A$114:$I$134,9,0)</f>
        <v>#N/A</v>
      </c>
      <c r="BG85" s="45">
        <f t="array" ref="BG85">INDEX(BF:BF,MIN(IF(ISNUMBER(BF85:BF281),ROW(BF85:BF281),"")))</f>
        <v>0</v>
      </c>
      <c r="BH85" s="45">
        <f>IF(BD85&lt;'Données projet'!$A$115,$BE$205^BD85,IF(BD85='Données projet'!$A$115,'Données projet'!$B$115,BH84+BG85-BN84))</f>
        <v>0</v>
      </c>
      <c r="BI85" s="50" t="e">
        <f>BH85*VLOOKUP('Données projet'!$B$13,Paramètres!$A$1:$J$25,3,0)*VLOOKUP('Données projet'!$B$13,Paramètres!$A$1:$J$25,5,0)</f>
        <v>#N/A</v>
      </c>
      <c r="BJ85" s="46" t="e">
        <f t="shared" si="36"/>
        <v>#N/A</v>
      </c>
      <c r="BK85" s="52" t="e">
        <f t="shared" si="26"/>
        <v>#N/A</v>
      </c>
      <c r="BL85" s="149" t="e">
        <f ca="1">AVERAGE(OFFSET($BK$3,'Données projet'!$C$7,0,30,1))</f>
        <v>#N/A</v>
      </c>
      <c r="BM85" s="48">
        <f>IF(ISNA(VLOOKUP(BD85,'Données projet'!$A$114:$I$134,3,0)),0,VLOOKUP(BD85,'Données projet'!$A$114:$I$134,3,0))</f>
        <v>0</v>
      </c>
      <c r="BN85" s="48">
        <f>IF(ISNA(VLOOKUP(BD85,'Données projet'!$A$114:$I$134,4,0)),0,VLOOKUP(BD85,'Données projet'!$A$114:$I$134,4,0))</f>
        <v>0</v>
      </c>
      <c r="BO85" s="49">
        <f>IF(ISNA(VLOOKUP(BD85,'Données projet'!$A$114:$I$134,5,0)),0%,VLOOKUP(BD85,'Données projet'!$A$114:$I$134,5,0)*VLOOKUP('Données projet'!$B$13,Paramètres!$A$1:$J$25,7,0))</f>
        <v>0</v>
      </c>
      <c r="BP85" s="49">
        <f>IF(ISNA(VLOOKUP(BD85,'Données projet'!$A$114:$I$134,6,0)),0%,VLOOKUP(BD85,'Données projet'!$A$114:$I$134,6,0)*VLOOKUP('Données projet'!$B$13,Paramètres!$A$1:$J$25,7,0))</f>
        <v>0</v>
      </c>
      <c r="BQ85" s="49">
        <f>IF(ISNA(VLOOKUP(BD85,'Données projet'!$A$114:$I$134,7,0)),0%,VLOOKUP(BD85,'Données projet'!$A$114:$I$134,7,0))</f>
        <v>0</v>
      </c>
      <c r="BR85" s="53" t="e">
        <f>EXP(-LN(2)/35)*BR84+(1-EXP(-LN(2)/35))/(LN(2)/35)*BN85*BO85*VLOOKUP('Données projet'!$B$13,Paramètres!$A$1:$J$25,3,0)*0.475*44/12</f>
        <v>#N/A</v>
      </c>
      <c r="BS85" s="53" t="e">
        <f>EXP(-LN(2)/5)*BS84+(1-EXP(-LN(2)/5))/(LN(2)/5)*Calculateur!BN85*Calculateur!BP85*VLOOKUP('Données projet'!$B$13,Paramètres!$A$1:$J$25,3,0)*0.475*44/12</f>
        <v>#N/A</v>
      </c>
      <c r="BT85" s="53" t="e">
        <f>EXP(-LN(2)/2)*BT84+(1-EXP(-LN(2)/2))/(LN(2)/2)*BN85*BQ85*VLOOKUP('Données projet'!$B$13,Paramètres!$A$1:$J$25,3,0)*0.475*44/12</f>
        <v>#N/A</v>
      </c>
      <c r="BU85" s="54" t="e">
        <f t="shared" si="27"/>
        <v>#N/A</v>
      </c>
      <c r="BV85" s="203">
        <f>IF(BV84+1&lt;='Données projet'!$E$15,BV84+1,1)</f>
        <v>1</v>
      </c>
      <c r="BW85" s="182" t="e">
        <f>VLOOKUP(B85,'Données projet'!$A$140:$I$167,2,0)</f>
        <v>#N/A</v>
      </c>
      <c r="BX85" s="182" t="e">
        <f>VLOOKUP(B85,'Données projet'!$A$140:$I$167,9,0)</f>
        <v>#N/A</v>
      </c>
      <c r="BY85" s="182">
        <f t="array" ref="BY85">INDEX(BX:BX,MIN(IF(ISNUMBER(BX85:BX281),ROW(BX85:BX281),"")))</f>
        <v>0</v>
      </c>
      <c r="BZ85" s="182">
        <f>IF(B85&lt;'Données projet'!$A$141,$BW$205^B85,IF(B85='Données projet'!$A$141,'Données projet'!$B$141,BZ84+BY85-CF84))</f>
        <v>0</v>
      </c>
      <c r="CA85" s="183" t="e">
        <f>BZ85*VLOOKUP('Données projet'!$B$15,Paramètres!$A$1:$J$25,3,0)*VLOOKUP('Données projet'!$B$15,Paramètres!$A$1:$J$25,5,0)</f>
        <v>#N/A</v>
      </c>
      <c r="CB85" s="186" t="e">
        <f t="shared" si="37"/>
        <v>#N/A</v>
      </c>
      <c r="CC85" s="187" t="e">
        <f t="shared" si="28"/>
        <v>#N/A</v>
      </c>
      <c r="CD85" s="185" t="e">
        <f ca="1">AVERAGE(OFFSET($CC$3,'Données projet'!$C$7,0,30,1))</f>
        <v>#N/A</v>
      </c>
      <c r="CE85" s="193">
        <f>IF(ISNA(VLOOKUP(B85,'Données projet'!$A$140:$I$167,3,0)),0,VLOOKUP(B85,'Données projet'!$A$140:$I$167,3,0))</f>
        <v>0</v>
      </c>
      <c r="CF85" s="193">
        <f>IF(ISNA(VLOOKUP(B85,'Données projet'!$A$140:$I$167,4,0)),0,VLOOKUP(B85,'Données projet'!$A$140:$I$167,4,0))</f>
        <v>0</v>
      </c>
      <c r="CG85" s="194">
        <f>IF(ISNA(VLOOKUP(B85,'Données projet'!$A$140:$I$167,5,0)),0%,VLOOKUP(B85,'Données projet'!$A$140:$I$167,5,0)*VLOOKUP('Données projet'!$B$15,Paramètres!$A$1:$J$25,7,0))</f>
        <v>0</v>
      </c>
      <c r="CH85" s="194">
        <f>IF(ISNA(VLOOKUP(B85,'Données projet'!$A$140:$I$167,6,0)),0%,VLOOKUP(B85,'Données projet'!$A$140:$I$167,6,0)*VLOOKUP('Données projet'!$B$15,Paramètres!$A$1:$J$25,7,0))</f>
        <v>0</v>
      </c>
      <c r="CI85" s="194">
        <f>IF(ISNA(VLOOKUP(B85,'Données projet'!$A$140:$I$167,7,0)),0%,VLOOKUP(B85,'Données projet'!$A$140:$I$167,7,0))</f>
        <v>0</v>
      </c>
      <c r="CJ85" s="196">
        <f>EXP(-LN(2)/35)*CJ84+(1-EXP(-LN(2)/35))/(LN(2)/35)*CF85*CG85*VLOOKUP('Données projet'!$B$11,Paramètres!$A$1:$J$25,3,0)*0.475*44/12</f>
        <v>0</v>
      </c>
      <c r="CK85" s="196">
        <f>EXP(-LN(2)/5)*CK84+(1-EXP(-LN(2)/5))/(LN(2)/5)*Calculateur!CF85*Calculateur!CH85*VLOOKUP('Données projet'!$B$11,Paramètres!$A$1:$J$25,3,0)*0.475*44/12</f>
        <v>0</v>
      </c>
      <c r="CL85" s="196">
        <f>EXP(-LN(2)/2)*CL84+(1-EXP(-LN(2)/2))/(LN(2)/2)*CF85*CI85*VLOOKUP('Données projet'!$B$11,Paramètres!$A$1:$J$25,3,0)*0.475*44/12</f>
        <v>0</v>
      </c>
      <c r="CM85" s="197">
        <f t="shared" si="29"/>
        <v>0</v>
      </c>
      <c r="CN85" s="50">
        <f>IF(CN84+1&lt;='Données projet'!$E$16,CN84+1,1)</f>
        <v>1</v>
      </c>
      <c r="CO85" s="45" t="e">
        <f>VLOOKUP(CN85,'Données projet'!$A$173:$I$193,2,0)</f>
        <v>#N/A</v>
      </c>
      <c r="CP85" s="45" t="e">
        <f>VLOOKUP(CN85,'Données projet'!$A$173:$I$193,9,0)</f>
        <v>#N/A</v>
      </c>
      <c r="CQ85" s="45">
        <f t="array" ref="CQ85">INDEX(CP:CP,MIN(IF(ISNUMBER(CP85:CP281),ROW(CP85:CP281),"")))</f>
        <v>0</v>
      </c>
      <c r="CR85" s="45">
        <f>IF(CN85&lt;'Données projet'!$A$174,$CO$205^B85,IF(CN85='Données projet'!$A$174,'Données projet'!$B$174,CR84+CQ85-CX84))</f>
        <v>0</v>
      </c>
      <c r="CS85" s="50" t="e">
        <f>CR85*VLOOKUP('Données projet'!$B$15,Paramètres!$A$1:$J$25,3,0)*VLOOKUP('Données projet'!$B$15,Paramètres!$A$1:$J$25,5,0)</f>
        <v>#N/A</v>
      </c>
      <c r="CT85" s="46" t="e">
        <f t="shared" si="38"/>
        <v>#N/A</v>
      </c>
      <c r="CU85" s="52" t="e">
        <f t="shared" si="30"/>
        <v>#N/A</v>
      </c>
      <c r="CV85" s="149" t="e">
        <f ca="1">AVERAGE(OFFSET($CU$3,'Données projet'!$C$7,0,30,1))</f>
        <v>#N/A</v>
      </c>
      <c r="CW85" s="48">
        <f>IF(ISNA(VLOOKUP(CN85,'Données projet'!$A$173:$I$193,3,0)),0,VLOOKUP(CN85,'Données projet'!$A$173:$I$193,3,0))</f>
        <v>0</v>
      </c>
      <c r="CX85" s="48">
        <f>IF(ISNA(VLOOKUP(CN85,'Données projet'!$A$173:$I$193,4,0)),0,VLOOKUP(CN85,'Données projet'!$A$173:$I$193,4,0))</f>
        <v>0</v>
      </c>
      <c r="CY85" s="49">
        <f>IF(ISNA(VLOOKUP(CN85,'Données projet'!$A$173:$I$193,5,0)),0%,VLOOKUP(CN85,'Données projet'!$A$173:$I$193,5,0)*VLOOKUP('Données projet'!$B$15,Paramètres!$A$1:$J$25,7,0))</f>
        <v>0</v>
      </c>
      <c r="CZ85" s="49">
        <f>IF(ISNA(VLOOKUP(CN85,'Données projet'!$A$173:$I$193,6,0)),0%,VLOOKUP(CN85,'Données projet'!$A$173:$I$193,6,0)*VLOOKUP('Données projet'!$B$15,Paramètres!$A$1:$J$25,7,0))</f>
        <v>0</v>
      </c>
      <c r="DA85" s="49">
        <f>IF(ISNA(VLOOKUP(CN85,'Données projet'!$A$173:$I$193,7,0)),0%,VLOOKUP(CN85,'Données projet'!$A$173:$I$193,7,0))</f>
        <v>0</v>
      </c>
      <c r="DB85" s="53" t="e">
        <f>EXP(-LN(2)/35)*DB84+(1-EXP(-LN(2)/35))/(LN(2)/35)*CX85*CY85*VLOOKUP('Données projet'!$B$15,Paramètres!$A$1:$J$25,3,0)*0.475*44/12</f>
        <v>#N/A</v>
      </c>
      <c r="DC85" s="53" t="e">
        <f>EXP(-LN(2)/5)*DC84+(1-EXP(-LN(2)/5))/(LN(2)/5)*Calculateur!CX85*Calculateur!CZ85*VLOOKUP('Données projet'!$B$15,Paramètres!$A$1:$J$25,3,0)*0.475*44/12</f>
        <v>#N/A</v>
      </c>
      <c r="DD85" s="53" t="e">
        <f>EXP(-LN(2)/2)*DD84+(1-EXP(-LN(2)/2))/(LN(2)/2)*CX85*DA85*VLOOKUP('Données projet'!$B$15,Paramètres!$A$1:$J$25,3,0)*0.475*44/12</f>
        <v>#N/A</v>
      </c>
      <c r="DE85" s="54" t="e">
        <f t="shared" si="31"/>
        <v>#N/A</v>
      </c>
    </row>
    <row r="86" spans="1:109" s="40" customFormat="1" x14ac:dyDescent="0.25">
      <c r="A86" s="208">
        <f t="shared" si="32"/>
        <v>83</v>
      </c>
      <c r="B86" s="200">
        <f>IF(B85+1&lt;='Données projet'!$E$11,B85+1,1)</f>
        <v>8</v>
      </c>
      <c r="C86" s="182">
        <f>VLOOKUP(B86,'Données projet'!$A$36:$I$56,2,0)</f>
        <v>115.17</v>
      </c>
      <c r="D86" s="182">
        <f>VLOOKUP(B86,'Données projet'!$A$36:$I$56,9,0)</f>
        <v>13.879999999999995</v>
      </c>
      <c r="E86" s="182">
        <f t="array" ref="E86">INDEX(D:D,MIN(IF(ISNUMBER(D86:D282),ROW(D86:D282),"")))</f>
        <v>13.879999999999995</v>
      </c>
      <c r="F86" s="186">
        <f>IF(B86&lt;'Données projet'!$A$37,$C$205^B86,IF(B86='Données projet'!$A$37,'Données projet'!$B$37,F85+E86-L85))</f>
        <v>115.17</v>
      </c>
      <c r="G86" s="186">
        <f>F86*VLOOKUP('Données projet'!$B$11,Paramètres!$A$1:$J$25,3,0)*VLOOKUP('Données projet'!$B$11,Paramètres!$A$1:$J$25,5,0)</f>
        <v>84.442644000000001</v>
      </c>
      <c r="H86" s="186">
        <f t="shared" si="33"/>
        <v>23.219993390650089</v>
      </c>
      <c r="I86" s="187">
        <f t="shared" si="20"/>
        <v>187.51242678871554</v>
      </c>
      <c r="J86" s="188">
        <f ca="1">AVERAGE(OFFSET($I$3,'Données projet'!$C$7,0,30,1))</f>
        <v>281.50422421872497</v>
      </c>
      <c r="K86" s="193">
        <f>IF(ISNA(VLOOKUP(B86,'Données projet'!$A$36:$I$56,3,0)),0,VLOOKUP(B86,'Données projet'!$A$36:$I$56,3,0))</f>
        <v>0</v>
      </c>
      <c r="L86" s="193">
        <f>IF(ISNA(VLOOKUP(B86,'Données projet'!$A$36:$I$56,4,0)),0,VLOOKUP(B86,'Données projet'!$A$36:$I$56,4,0))</f>
        <v>0</v>
      </c>
      <c r="M86" s="194">
        <f>IF(ISNA(VLOOKUP(B86,'Données projet'!$A$36:$I$56,5,0)),0%,VLOOKUP(B86,'Données projet'!$A$36:$I$56,5,0)*VLOOKUP('Données projet'!$B$11,Paramètres!$A$1:$J$25,7,0))</f>
        <v>0</v>
      </c>
      <c r="N86" s="194">
        <f>IF(ISNA(VLOOKUP(B86,'Données projet'!$A$36:$I$56,6,0)),0%,VLOOKUP(B86,'Données projet'!$A$36:$I$56,6,0)*VLOOKUP('Données projet'!$B$11,Paramètres!$A$1:$J$25,7,0))</f>
        <v>0</v>
      </c>
      <c r="O86" s="194">
        <f>IF(ISNA(VLOOKUP(B86,'Données projet'!$A$36:$I$56,7,0)),0%,VLOOKUP(B86,'Données projet'!$A$36:$I$56,7,0))</f>
        <v>0</v>
      </c>
      <c r="P86" s="196">
        <f>EXP(-LN(2)/35)*P85+(1-EXP(-LN(2)/35))/(LN(2)/35)*L86*M86*VLOOKUP('Données projet'!$B$11,Paramètres!$A$1:$J$25,3,0)*0.475*44/12</f>
        <v>0</v>
      </c>
      <c r="Q86" s="196">
        <f>EXP(-LN(2)/5)*Q85+(1-EXP(-LN(2)/5))/(LN(2)/5)*Calculateur!L86*Calculateur!N86*VLOOKUP('Données projet'!$B$11,Paramètres!$A$1:$J$25,3,0)*0.475*44/12</f>
        <v>0</v>
      </c>
      <c r="R86" s="196">
        <f>EXP(-LN(2)/2)*R85+(1-EXP(-LN(2)/2))/(LN(2)/2)*L86*O86*VLOOKUP('Données projet'!$B$11,Paramètres!$A$1:$J$25,3,0)*0.475*44/12</f>
        <v>0</v>
      </c>
      <c r="S86" s="197">
        <f t="shared" si="21"/>
        <v>0</v>
      </c>
      <c r="T86" s="50">
        <f>IF(T85+1&lt;='Données projet'!$E$12,T85+1,1)</f>
        <v>33</v>
      </c>
      <c r="U86" s="45">
        <f>VLOOKUP(T86,'Données projet'!$A$62:$I$82,2,0)</f>
        <v>203.45</v>
      </c>
      <c r="V86" s="45">
        <f>VLOOKUP(T86,'Données projet'!$A$62:$I$82,9,0)</f>
        <v>2.384999999999998</v>
      </c>
      <c r="W86" s="45">
        <f t="array" ref="W86">INDEX(V:V,MIN(IF(ISNUMBER(V86:V282),ROW(V86:V282),"")))</f>
        <v>2.384999999999998</v>
      </c>
      <c r="X86" s="46">
        <f>IF(T86&lt;'Données projet'!$A$63,$U$205^T86,IF(T86='Données projet'!$A$63,'Données projet'!$B$63,X85+W86-AD85))</f>
        <v>203.44999999999993</v>
      </c>
      <c r="Y86" s="46">
        <f>X86*VLOOKUP('Données projet'!$B$11,Paramètres!$A$1:$J$25,3,0)*VLOOKUP('Données projet'!$B$11,Paramètres!$A$1:$J$25,5,0)</f>
        <v>149.16953999999996</v>
      </c>
      <c r="Z86" s="46">
        <f t="shared" si="34"/>
        <v>38.389799669518268</v>
      </c>
      <c r="AA86" s="52">
        <f t="shared" si="22"/>
        <v>326.66584992441091</v>
      </c>
      <c r="AB86" s="149">
        <f ca="1">AVERAGE(OFFSET($AA$3,'Données projet'!$C$7,0,30,1))</f>
        <v>367.84920904283939</v>
      </c>
      <c r="AC86" s="48">
        <f>IF(ISNA(VLOOKUP(T86,'Données projet'!$A$62:$I$82,3,0)),0,VLOOKUP(T86,'Données projet'!$A$62:$I$82,3,0))</f>
        <v>0</v>
      </c>
      <c r="AD86" s="48">
        <f>IF(ISNA(VLOOKUP(T86,'Données projet'!$A$62:$I$82,4,0)),0,VLOOKUP(T86,'Données projet'!$A$62:$I$82,4,0))</f>
        <v>0</v>
      </c>
      <c r="AE86" s="49">
        <f>IF(ISNA(VLOOKUP(T86,'Données projet'!$A$62:$I$82,5,0)),0%,VLOOKUP(T86,'Données projet'!$A$62:$I$82,5,0)*VLOOKUP('Données projet'!$B$11,Paramètres!$A$1:$J$25,7,0))</f>
        <v>0</v>
      </c>
      <c r="AF86" s="49">
        <f>IF(ISNA(VLOOKUP(T86,'Données projet'!$A$62:$I$82,6,0)),0%,VLOOKUP(T86,'Données projet'!$A$62:$I$82,6,0)*VLOOKUP('Données projet'!$B$11,Paramètres!$A$1:$J$25,7,0))</f>
        <v>0</v>
      </c>
      <c r="AG86" s="49">
        <f>IF(ISNA(VLOOKUP(T86,'Données projet'!$A$62:$I$82,7,0)),0%,VLOOKUP(T86,'Données projet'!$A$62:$I$82,7,0))</f>
        <v>0</v>
      </c>
      <c r="AH86" s="53">
        <f>EXP(-LN(2)/35)*AH85+(1-EXP(-LN(2)/35))/(LN(2)/35)*AD86*AE86*VLOOKUP('Données projet'!$B$11,Paramètres!$A$1:$J$25,3,0)*0.475*44/12</f>
        <v>0</v>
      </c>
      <c r="AI86" s="53">
        <f>EXP(-LN(2)/5)*AI85+(1-EXP(-LN(2)/5))/(LN(2)/5)*Calculateur!AD86*Calculateur!AF86*VLOOKUP('Données projet'!$B$11,Paramètres!$A$1:$J$25,3,0)*0.475*44/12</f>
        <v>0</v>
      </c>
      <c r="AJ86" s="53">
        <f>EXP(-LN(2)/2)*AJ85+(1-EXP(-LN(2)/2))/(LN(2)/2)*AD86*AG86*VLOOKUP('Données projet'!$B$11,Paramètres!$A$1:$J$25,3,0)*0.475*44/12</f>
        <v>0</v>
      </c>
      <c r="AK86" s="53">
        <f t="shared" si="23"/>
        <v>0</v>
      </c>
      <c r="AL86" s="203">
        <f>IF(AL85+1&lt;='Données projet'!$E$13,AL85+1,1)</f>
        <v>1</v>
      </c>
      <c r="AM86" s="182" t="e">
        <f>VLOOKUP(B86,'Données projet'!$A$88:$I$108,2,0)</f>
        <v>#N/A</v>
      </c>
      <c r="AN86" s="182" t="e">
        <f>VLOOKUP(B86,'Données projet'!$A$88:$I$108,9,0)</f>
        <v>#N/A</v>
      </c>
      <c r="AO86" s="182">
        <f t="array" ref="AO86">INDEX(AN:AN,MIN(IF(ISNUMBER(AN86:AN282),ROW(AN86:AN282),"")))</f>
        <v>0</v>
      </c>
      <c r="AP86" s="182">
        <f>IF(B86&lt;'Données projet'!$A$89,$AM$205^B86,IF(B86='Données projet'!$A$89,'Données projet'!$B$89,AP85+AO86-AV85))</f>
        <v>0</v>
      </c>
      <c r="AQ86" s="186" t="e">
        <f>AP86*VLOOKUP('Données projet'!$B$13,Paramètres!$A$1:$J$25,3,0)*VLOOKUP('Données projet'!$B$13,Paramètres!$A$1:$J$25,5,0)</f>
        <v>#N/A</v>
      </c>
      <c r="AR86" s="186" t="e">
        <f t="shared" si="35"/>
        <v>#N/A</v>
      </c>
      <c r="AS86" s="187" t="e">
        <f t="shared" si="24"/>
        <v>#N/A</v>
      </c>
      <c r="AT86" s="185" t="e">
        <f ca="1">AVERAGE(OFFSET($AS$3,'Données projet'!$C$7,0,30,1))</f>
        <v>#N/A</v>
      </c>
      <c r="AU86" s="193">
        <f>IF(ISNA(VLOOKUP(B86,'Données projet'!$A$88:$I$108,3,0)),0,VLOOKUP(B86,'Données projet'!$A$88:$I$108,3,0))</f>
        <v>0</v>
      </c>
      <c r="AV86" s="193">
        <f>IF(ISNA(VLOOKUP(B86,'Données projet'!$A$88:$I$108,4,0)),0,VLOOKUP(B86,'Données projet'!$A$88:$I$108,4,0))</f>
        <v>0</v>
      </c>
      <c r="AW86" s="194">
        <f>IF(ISNA(VLOOKUP(B86,'Données projet'!$A$88:$I$108,5,0)),0%,VLOOKUP(B86,'Données projet'!$A$88:$I$108,5,0)*VLOOKUP('Données projet'!$B$13,Paramètres!$A$1:$J$25,7,0))</f>
        <v>0</v>
      </c>
      <c r="AX86" s="194">
        <f>IF(ISNA(VLOOKUP(B86,'Données projet'!$A$88:$I$108,6,0)),0%,VLOOKUP(B86,'Données projet'!$A$88:$I$108,6,0)*VLOOKUP('Données projet'!$B$13,Paramètres!$A$1:$J$25,7,0))</f>
        <v>0</v>
      </c>
      <c r="AY86" s="194">
        <f>IF(ISNA(VLOOKUP(B86,'Données projet'!$A$88:$I$108,7,0)),0%,VLOOKUP(B86,'Données projet'!$A$88:$I$108,7,0))</f>
        <v>0</v>
      </c>
      <c r="AZ86" s="196">
        <f>EXP(-LN(2)/35)*AZ85+(1-EXP(-LN(2)/35))/(LN(2)/35)*AV86*AW86*VLOOKUP('Données projet'!$B$11,Paramètres!$A$1:$J$25,3,0)*0.475*44/12</f>
        <v>0</v>
      </c>
      <c r="BA86" s="196">
        <f>EXP(-LN(2)/5)*BA85+(1-EXP(-LN(2)/5))/(LN(2)/5)*Calculateur!AV86*Calculateur!AX86*VLOOKUP('Données projet'!$B$11,Paramètres!$A$1:$J$25,3,0)*0.475*44/12</f>
        <v>0</v>
      </c>
      <c r="BB86" s="196">
        <f>EXP(-LN(2)/2)*BB85+(1-EXP(-LN(2)/2))/(LN(2)/2)*AV86*AY86*VLOOKUP('Données projet'!$B$11,Paramètres!$A$1:$J$25,3,0)*0.475*44/12</f>
        <v>0</v>
      </c>
      <c r="BC86" s="197">
        <f t="shared" si="25"/>
        <v>0</v>
      </c>
      <c r="BD86" s="50">
        <f>IF(BD85+1&lt;='Données projet'!$E$16,BD85+1,1)</f>
        <v>1</v>
      </c>
      <c r="BE86" s="45" t="e">
        <f>VLOOKUP(BD86,'Données projet'!$A$114:$I$134,2,0)</f>
        <v>#N/A</v>
      </c>
      <c r="BF86" s="45" t="e">
        <f>VLOOKUP(BD86,'Données projet'!$A$114:$I$134,9,0)</f>
        <v>#N/A</v>
      </c>
      <c r="BG86" s="45">
        <f t="array" ref="BG86">INDEX(BF:BF,MIN(IF(ISNUMBER(BF86:BF282),ROW(BF86:BF282),"")))</f>
        <v>0</v>
      </c>
      <c r="BH86" s="45">
        <f>IF(BD86&lt;'Données projet'!$A$115,$BE$205^BD86,IF(BD86='Données projet'!$A$115,'Données projet'!$B$115,BH85+BG86-BN85))</f>
        <v>0</v>
      </c>
      <c r="BI86" s="50" t="e">
        <f>BH86*VLOOKUP('Données projet'!$B$13,Paramètres!$A$1:$J$25,3,0)*VLOOKUP('Données projet'!$B$13,Paramètres!$A$1:$J$25,5,0)</f>
        <v>#N/A</v>
      </c>
      <c r="BJ86" s="46" t="e">
        <f t="shared" si="36"/>
        <v>#N/A</v>
      </c>
      <c r="BK86" s="52" t="e">
        <f t="shared" si="26"/>
        <v>#N/A</v>
      </c>
      <c r="BL86" s="149" t="e">
        <f ca="1">AVERAGE(OFFSET($BK$3,'Données projet'!$C$7,0,30,1))</f>
        <v>#N/A</v>
      </c>
      <c r="BM86" s="48">
        <f>IF(ISNA(VLOOKUP(BD86,'Données projet'!$A$114:$I$134,3,0)),0,VLOOKUP(BD86,'Données projet'!$A$114:$I$134,3,0))</f>
        <v>0</v>
      </c>
      <c r="BN86" s="48">
        <f>IF(ISNA(VLOOKUP(BD86,'Données projet'!$A$114:$I$134,4,0)),0,VLOOKUP(BD86,'Données projet'!$A$114:$I$134,4,0))</f>
        <v>0</v>
      </c>
      <c r="BO86" s="49">
        <f>IF(ISNA(VLOOKUP(BD86,'Données projet'!$A$114:$I$134,5,0)),0%,VLOOKUP(BD86,'Données projet'!$A$114:$I$134,5,0)*VLOOKUP('Données projet'!$B$13,Paramètres!$A$1:$J$25,7,0))</f>
        <v>0</v>
      </c>
      <c r="BP86" s="49">
        <f>IF(ISNA(VLOOKUP(BD86,'Données projet'!$A$114:$I$134,6,0)),0%,VLOOKUP(BD86,'Données projet'!$A$114:$I$134,6,0)*VLOOKUP('Données projet'!$B$13,Paramètres!$A$1:$J$25,7,0))</f>
        <v>0</v>
      </c>
      <c r="BQ86" s="49">
        <f>IF(ISNA(VLOOKUP(BD86,'Données projet'!$A$114:$I$134,7,0)),0%,VLOOKUP(BD86,'Données projet'!$A$114:$I$134,7,0))</f>
        <v>0</v>
      </c>
      <c r="BR86" s="53" t="e">
        <f>EXP(-LN(2)/35)*BR85+(1-EXP(-LN(2)/35))/(LN(2)/35)*BN86*BO86*VLOOKUP('Données projet'!$B$13,Paramètres!$A$1:$J$25,3,0)*0.475*44/12</f>
        <v>#N/A</v>
      </c>
      <c r="BS86" s="53" t="e">
        <f>EXP(-LN(2)/5)*BS85+(1-EXP(-LN(2)/5))/(LN(2)/5)*Calculateur!BN86*Calculateur!BP86*VLOOKUP('Données projet'!$B$13,Paramètres!$A$1:$J$25,3,0)*0.475*44/12</f>
        <v>#N/A</v>
      </c>
      <c r="BT86" s="53" t="e">
        <f>EXP(-LN(2)/2)*BT85+(1-EXP(-LN(2)/2))/(LN(2)/2)*BN86*BQ86*VLOOKUP('Données projet'!$B$13,Paramètres!$A$1:$J$25,3,0)*0.475*44/12</f>
        <v>#N/A</v>
      </c>
      <c r="BU86" s="54" t="e">
        <f t="shared" si="27"/>
        <v>#N/A</v>
      </c>
      <c r="BV86" s="203">
        <f>IF(BV85+1&lt;='Données projet'!$E$15,BV85+1,1)</f>
        <v>1</v>
      </c>
      <c r="BW86" s="182" t="e">
        <f>VLOOKUP(B86,'Données projet'!$A$140:$I$167,2,0)</f>
        <v>#N/A</v>
      </c>
      <c r="BX86" s="182" t="e">
        <f>VLOOKUP(B86,'Données projet'!$A$140:$I$167,9,0)</f>
        <v>#N/A</v>
      </c>
      <c r="BY86" s="182">
        <f t="array" ref="BY86">INDEX(BX:BX,MIN(IF(ISNUMBER(BX86:BX282),ROW(BX86:BX282),"")))</f>
        <v>0</v>
      </c>
      <c r="BZ86" s="182">
        <f>IF(B86&lt;'Données projet'!$A$141,$BW$205^B86,IF(B86='Données projet'!$A$141,'Données projet'!$B$141,BZ85+BY86-CF85))</f>
        <v>0</v>
      </c>
      <c r="CA86" s="183" t="e">
        <f>BZ86*VLOOKUP('Données projet'!$B$15,Paramètres!$A$1:$J$25,3,0)*VLOOKUP('Données projet'!$B$15,Paramètres!$A$1:$J$25,5,0)</f>
        <v>#N/A</v>
      </c>
      <c r="CB86" s="186" t="e">
        <f t="shared" si="37"/>
        <v>#N/A</v>
      </c>
      <c r="CC86" s="187" t="e">
        <f t="shared" si="28"/>
        <v>#N/A</v>
      </c>
      <c r="CD86" s="185" t="e">
        <f ca="1">AVERAGE(OFFSET($CC$3,'Données projet'!$C$7,0,30,1))</f>
        <v>#N/A</v>
      </c>
      <c r="CE86" s="193">
        <f>IF(ISNA(VLOOKUP(B86,'Données projet'!$A$140:$I$167,3,0)),0,VLOOKUP(B86,'Données projet'!$A$140:$I$167,3,0))</f>
        <v>0</v>
      </c>
      <c r="CF86" s="193">
        <f>IF(ISNA(VLOOKUP(B86,'Données projet'!$A$140:$I$167,4,0)),0,VLOOKUP(B86,'Données projet'!$A$140:$I$167,4,0))</f>
        <v>0</v>
      </c>
      <c r="CG86" s="194">
        <f>IF(ISNA(VLOOKUP(B86,'Données projet'!$A$140:$I$167,5,0)),0%,VLOOKUP(B86,'Données projet'!$A$140:$I$167,5,0)*VLOOKUP('Données projet'!$B$15,Paramètres!$A$1:$J$25,7,0))</f>
        <v>0</v>
      </c>
      <c r="CH86" s="194">
        <f>IF(ISNA(VLOOKUP(B86,'Données projet'!$A$140:$I$167,6,0)),0%,VLOOKUP(B86,'Données projet'!$A$140:$I$167,6,0)*VLOOKUP('Données projet'!$B$15,Paramètres!$A$1:$J$25,7,0))</f>
        <v>0</v>
      </c>
      <c r="CI86" s="194">
        <f>IF(ISNA(VLOOKUP(B86,'Données projet'!$A$140:$I$167,7,0)),0%,VLOOKUP(B86,'Données projet'!$A$140:$I$167,7,0))</f>
        <v>0</v>
      </c>
      <c r="CJ86" s="196">
        <f>EXP(-LN(2)/35)*CJ85+(1-EXP(-LN(2)/35))/(LN(2)/35)*CF86*CG86*VLOOKUP('Données projet'!$B$11,Paramètres!$A$1:$J$25,3,0)*0.475*44/12</f>
        <v>0</v>
      </c>
      <c r="CK86" s="196">
        <f>EXP(-LN(2)/5)*CK85+(1-EXP(-LN(2)/5))/(LN(2)/5)*Calculateur!CF86*Calculateur!CH86*VLOOKUP('Données projet'!$B$11,Paramètres!$A$1:$J$25,3,0)*0.475*44/12</f>
        <v>0</v>
      </c>
      <c r="CL86" s="196">
        <f>EXP(-LN(2)/2)*CL85+(1-EXP(-LN(2)/2))/(LN(2)/2)*CF86*CI86*VLOOKUP('Données projet'!$B$11,Paramètres!$A$1:$J$25,3,0)*0.475*44/12</f>
        <v>0</v>
      </c>
      <c r="CM86" s="197">
        <f t="shared" si="29"/>
        <v>0</v>
      </c>
      <c r="CN86" s="50">
        <f>IF(CN85+1&lt;='Données projet'!$E$16,CN85+1,1)</f>
        <v>1</v>
      </c>
      <c r="CO86" s="45" t="e">
        <f>VLOOKUP(CN86,'Données projet'!$A$173:$I$193,2,0)</f>
        <v>#N/A</v>
      </c>
      <c r="CP86" s="45" t="e">
        <f>VLOOKUP(CN86,'Données projet'!$A$173:$I$193,9,0)</f>
        <v>#N/A</v>
      </c>
      <c r="CQ86" s="45">
        <f t="array" ref="CQ86">INDEX(CP:CP,MIN(IF(ISNUMBER(CP86:CP282),ROW(CP86:CP282),"")))</f>
        <v>0</v>
      </c>
      <c r="CR86" s="45">
        <f>IF(CN86&lt;'Données projet'!$A$174,$CO$205^B86,IF(CN86='Données projet'!$A$174,'Données projet'!$B$174,CR85+CQ86-CX85))</f>
        <v>0</v>
      </c>
      <c r="CS86" s="50" t="e">
        <f>CR86*VLOOKUP('Données projet'!$B$15,Paramètres!$A$1:$J$25,3,0)*VLOOKUP('Données projet'!$B$15,Paramètres!$A$1:$J$25,5,0)</f>
        <v>#N/A</v>
      </c>
      <c r="CT86" s="46" t="e">
        <f t="shared" si="38"/>
        <v>#N/A</v>
      </c>
      <c r="CU86" s="52" t="e">
        <f t="shared" si="30"/>
        <v>#N/A</v>
      </c>
      <c r="CV86" s="149" t="e">
        <f ca="1">AVERAGE(OFFSET($CU$3,'Données projet'!$C$7,0,30,1))</f>
        <v>#N/A</v>
      </c>
      <c r="CW86" s="48">
        <f>IF(ISNA(VLOOKUP(CN86,'Données projet'!$A$173:$I$193,3,0)),0,VLOOKUP(CN86,'Données projet'!$A$173:$I$193,3,0))</f>
        <v>0</v>
      </c>
      <c r="CX86" s="48">
        <f>IF(ISNA(VLOOKUP(CN86,'Données projet'!$A$173:$I$193,4,0)),0,VLOOKUP(CN86,'Données projet'!$A$173:$I$193,4,0))</f>
        <v>0</v>
      </c>
      <c r="CY86" s="49">
        <f>IF(ISNA(VLOOKUP(CN86,'Données projet'!$A$173:$I$193,5,0)),0%,VLOOKUP(CN86,'Données projet'!$A$173:$I$193,5,0)*VLOOKUP('Données projet'!$B$15,Paramètres!$A$1:$J$25,7,0))</f>
        <v>0</v>
      </c>
      <c r="CZ86" s="49">
        <f>IF(ISNA(VLOOKUP(CN86,'Données projet'!$A$173:$I$193,6,0)),0%,VLOOKUP(CN86,'Données projet'!$A$173:$I$193,6,0)*VLOOKUP('Données projet'!$B$15,Paramètres!$A$1:$J$25,7,0))</f>
        <v>0</v>
      </c>
      <c r="DA86" s="49">
        <f>IF(ISNA(VLOOKUP(CN86,'Données projet'!$A$173:$I$193,7,0)),0%,VLOOKUP(CN86,'Données projet'!$A$173:$I$193,7,0))</f>
        <v>0</v>
      </c>
      <c r="DB86" s="53" t="e">
        <f>EXP(-LN(2)/35)*DB85+(1-EXP(-LN(2)/35))/(LN(2)/35)*CX86*CY86*VLOOKUP('Données projet'!$B$15,Paramètres!$A$1:$J$25,3,0)*0.475*44/12</f>
        <v>#N/A</v>
      </c>
      <c r="DC86" s="53" t="e">
        <f>EXP(-LN(2)/5)*DC85+(1-EXP(-LN(2)/5))/(LN(2)/5)*Calculateur!CX86*Calculateur!CZ86*VLOOKUP('Données projet'!$B$15,Paramètres!$A$1:$J$25,3,0)*0.475*44/12</f>
        <v>#N/A</v>
      </c>
      <c r="DD86" s="53" t="e">
        <f>EXP(-LN(2)/2)*DD85+(1-EXP(-LN(2)/2))/(LN(2)/2)*CX86*DA86*VLOOKUP('Données projet'!$B$15,Paramètres!$A$1:$J$25,3,0)*0.475*44/12</f>
        <v>#N/A</v>
      </c>
      <c r="DE86" s="54" t="e">
        <f t="shared" si="31"/>
        <v>#N/A</v>
      </c>
    </row>
    <row r="87" spans="1:109" s="40" customFormat="1" x14ac:dyDescent="0.25">
      <c r="A87" s="208">
        <f t="shared" si="32"/>
        <v>84</v>
      </c>
      <c r="B87" s="200">
        <f>IF(B86+1&lt;='Données projet'!$E$11,B86+1,1)</f>
        <v>9</v>
      </c>
      <c r="C87" s="182" t="e">
        <f>VLOOKUP(B87,'Données projet'!$A$36:$I$56,2,0)</f>
        <v>#N/A</v>
      </c>
      <c r="D87" s="182" t="e">
        <f>VLOOKUP(B87,'Données projet'!$A$36:$I$56,9,0)</f>
        <v>#N/A</v>
      </c>
      <c r="E87" s="182">
        <f t="array" ref="E87">INDEX(D:D,MIN(IF(ISNUMBER(D87:D283),ROW(D87:D283),"")))</f>
        <v>14.589999999999996</v>
      </c>
      <c r="F87" s="186">
        <f>IF(B87&lt;'Données projet'!$A$37,$C$205^B87,IF(B87='Données projet'!$A$37,'Données projet'!$B$37,F86+E87-L86))</f>
        <v>129.76</v>
      </c>
      <c r="G87" s="186">
        <f>F87*VLOOKUP('Données projet'!$B$11,Paramètres!$A$1:$J$25,3,0)*VLOOKUP('Données projet'!$B$11,Paramètres!$A$1:$J$25,5,0)</f>
        <v>95.140031999999991</v>
      </c>
      <c r="H87" s="186">
        <f t="shared" si="33"/>
        <v>25.800841494121876</v>
      </c>
      <c r="I87" s="187">
        <f t="shared" si="20"/>
        <v>210.63868800226223</v>
      </c>
      <c r="J87" s="188">
        <f ca="1">AVERAGE(OFFSET($I$3,'Données projet'!$C$7,0,30,1))</f>
        <v>281.50422421872497</v>
      </c>
      <c r="K87" s="193">
        <f>IF(ISNA(VLOOKUP(B87,'Données projet'!$A$36:$I$56,3,0)),0,VLOOKUP(B87,'Données projet'!$A$36:$I$56,3,0))</f>
        <v>0</v>
      </c>
      <c r="L87" s="193">
        <f>IF(ISNA(VLOOKUP(B87,'Données projet'!$A$36:$I$56,4,0)),0,VLOOKUP(B87,'Données projet'!$A$36:$I$56,4,0))</f>
        <v>0</v>
      </c>
      <c r="M87" s="194">
        <f>IF(ISNA(VLOOKUP(B87,'Données projet'!$A$36:$I$56,5,0)),0%,VLOOKUP(B87,'Données projet'!$A$36:$I$56,5,0)*VLOOKUP('Données projet'!$B$11,Paramètres!$A$1:$J$25,7,0))</f>
        <v>0</v>
      </c>
      <c r="N87" s="194">
        <f>IF(ISNA(VLOOKUP(B87,'Données projet'!$A$36:$I$56,6,0)),0%,VLOOKUP(B87,'Données projet'!$A$36:$I$56,6,0)*VLOOKUP('Données projet'!$B$11,Paramètres!$A$1:$J$25,7,0))</f>
        <v>0</v>
      </c>
      <c r="O87" s="194">
        <f>IF(ISNA(VLOOKUP(B87,'Données projet'!$A$36:$I$56,7,0)),0%,VLOOKUP(B87,'Données projet'!$A$36:$I$56,7,0))</f>
        <v>0</v>
      </c>
      <c r="P87" s="196">
        <f>EXP(-LN(2)/35)*P86+(1-EXP(-LN(2)/35))/(LN(2)/35)*L87*M87*VLOOKUP('Données projet'!$B$11,Paramètres!$A$1:$J$25,3,0)*0.475*44/12</f>
        <v>0</v>
      </c>
      <c r="Q87" s="196">
        <f>EXP(-LN(2)/5)*Q86+(1-EXP(-LN(2)/5))/(LN(2)/5)*Calculateur!L87*Calculateur!N87*VLOOKUP('Données projet'!$B$11,Paramètres!$A$1:$J$25,3,0)*0.475*44/12</f>
        <v>0</v>
      </c>
      <c r="R87" s="196">
        <f>EXP(-LN(2)/2)*R86+(1-EXP(-LN(2)/2))/(LN(2)/2)*L87*O87*VLOOKUP('Données projet'!$B$11,Paramètres!$A$1:$J$25,3,0)*0.475*44/12</f>
        <v>0</v>
      </c>
      <c r="S87" s="197">
        <f t="shared" si="21"/>
        <v>0</v>
      </c>
      <c r="T87" s="50">
        <f>IF(T86+1&lt;='Données projet'!$E$12,T86+1,1)</f>
        <v>34</v>
      </c>
      <c r="U87" s="45" t="e">
        <f>VLOOKUP(T87,'Données projet'!$A$62:$I$82,2,0)</f>
        <v>#N/A</v>
      </c>
      <c r="V87" s="45" t="e">
        <f>VLOOKUP(T87,'Données projet'!$A$62:$I$82,9,0)</f>
        <v>#N/A</v>
      </c>
      <c r="W87" s="45">
        <f t="array" ref="W87">INDEX(V:V,MIN(IF(ISNUMBER(V87:V283),ROW(V87:V283),"")))</f>
        <v>10.318571428571431</v>
      </c>
      <c r="X87" s="46">
        <f>IF(T87&lt;'Données projet'!$A$63,$U$205^T87,IF(T87='Données projet'!$A$63,'Données projet'!$B$63,X86+W87-AD86))</f>
        <v>213.76857142857136</v>
      </c>
      <c r="Y87" s="46">
        <f>X87*VLOOKUP('Données projet'!$B$11,Paramètres!$A$1:$J$25,3,0)*VLOOKUP('Données projet'!$B$11,Paramètres!$A$1:$J$25,5,0)</f>
        <v>156.73511657142853</v>
      </c>
      <c r="Z87" s="46">
        <f t="shared" si="34"/>
        <v>40.105230568515644</v>
      </c>
      <c r="AA87" s="52">
        <f t="shared" si="22"/>
        <v>342.83027126873611</v>
      </c>
      <c r="AB87" s="149">
        <f ca="1">AVERAGE(OFFSET($AA$3,'Données projet'!$C$7,0,30,1))</f>
        <v>367.84920904283939</v>
      </c>
      <c r="AC87" s="48">
        <f>IF(ISNA(VLOOKUP(T87,'Données projet'!$A$62:$I$82,3,0)),0,VLOOKUP(T87,'Données projet'!$A$62:$I$82,3,0))</f>
        <v>0</v>
      </c>
      <c r="AD87" s="48">
        <f>IF(ISNA(VLOOKUP(T87,'Données projet'!$A$62:$I$82,4,0)),0,VLOOKUP(T87,'Données projet'!$A$62:$I$82,4,0))</f>
        <v>0</v>
      </c>
      <c r="AE87" s="49">
        <f>IF(ISNA(VLOOKUP(T87,'Données projet'!$A$62:$I$82,5,0)),0%,VLOOKUP(T87,'Données projet'!$A$62:$I$82,5,0)*VLOOKUP('Données projet'!$B$11,Paramètres!$A$1:$J$25,7,0))</f>
        <v>0</v>
      </c>
      <c r="AF87" s="49">
        <f>IF(ISNA(VLOOKUP(T87,'Données projet'!$A$62:$I$82,6,0)),0%,VLOOKUP(T87,'Données projet'!$A$62:$I$82,6,0)*VLOOKUP('Données projet'!$B$11,Paramètres!$A$1:$J$25,7,0))</f>
        <v>0</v>
      </c>
      <c r="AG87" s="49">
        <f>IF(ISNA(VLOOKUP(T87,'Données projet'!$A$62:$I$82,7,0)),0%,VLOOKUP(T87,'Données projet'!$A$62:$I$82,7,0))</f>
        <v>0</v>
      </c>
      <c r="AH87" s="53">
        <f>EXP(-LN(2)/35)*AH86+(1-EXP(-LN(2)/35))/(LN(2)/35)*AD87*AE87*VLOOKUP('Données projet'!$B$11,Paramètres!$A$1:$J$25,3,0)*0.475*44/12</f>
        <v>0</v>
      </c>
      <c r="AI87" s="53">
        <f>EXP(-LN(2)/5)*AI86+(1-EXP(-LN(2)/5))/(LN(2)/5)*Calculateur!AD87*Calculateur!AF87*VLOOKUP('Données projet'!$B$11,Paramètres!$A$1:$J$25,3,0)*0.475*44/12</f>
        <v>0</v>
      </c>
      <c r="AJ87" s="53">
        <f>EXP(-LN(2)/2)*AJ86+(1-EXP(-LN(2)/2))/(LN(2)/2)*AD87*AG87*VLOOKUP('Données projet'!$B$11,Paramètres!$A$1:$J$25,3,0)*0.475*44/12</f>
        <v>0</v>
      </c>
      <c r="AK87" s="53">
        <f t="shared" si="23"/>
        <v>0</v>
      </c>
      <c r="AL87" s="203">
        <f>IF(AL86+1&lt;='Données projet'!$E$13,AL86+1,1)</f>
        <v>1</v>
      </c>
      <c r="AM87" s="182" t="e">
        <f>VLOOKUP(B87,'Données projet'!$A$88:$I$108,2,0)</f>
        <v>#N/A</v>
      </c>
      <c r="AN87" s="182" t="e">
        <f>VLOOKUP(B87,'Données projet'!$A$88:$I$108,9,0)</f>
        <v>#N/A</v>
      </c>
      <c r="AO87" s="182">
        <f t="array" ref="AO87">INDEX(AN:AN,MIN(IF(ISNUMBER(AN87:AN283),ROW(AN87:AN283),"")))</f>
        <v>0</v>
      </c>
      <c r="AP87" s="182">
        <f>IF(B87&lt;'Données projet'!$A$89,$AM$205^B87,IF(B87='Données projet'!$A$89,'Données projet'!$B$89,AP86+AO87-AV86))</f>
        <v>0</v>
      </c>
      <c r="AQ87" s="186" t="e">
        <f>AP87*VLOOKUP('Données projet'!$B$13,Paramètres!$A$1:$J$25,3,0)*VLOOKUP('Données projet'!$B$13,Paramètres!$A$1:$J$25,5,0)</f>
        <v>#N/A</v>
      </c>
      <c r="AR87" s="186" t="e">
        <f t="shared" si="35"/>
        <v>#N/A</v>
      </c>
      <c r="AS87" s="187" t="e">
        <f t="shared" si="24"/>
        <v>#N/A</v>
      </c>
      <c r="AT87" s="185" t="e">
        <f ca="1">AVERAGE(OFFSET($AS$3,'Données projet'!$C$7,0,30,1))</f>
        <v>#N/A</v>
      </c>
      <c r="AU87" s="193">
        <f>IF(ISNA(VLOOKUP(B87,'Données projet'!$A$88:$I$108,3,0)),0,VLOOKUP(B87,'Données projet'!$A$88:$I$108,3,0))</f>
        <v>0</v>
      </c>
      <c r="AV87" s="193">
        <f>IF(ISNA(VLOOKUP(B87,'Données projet'!$A$88:$I$108,4,0)),0,VLOOKUP(B87,'Données projet'!$A$88:$I$108,4,0))</f>
        <v>0</v>
      </c>
      <c r="AW87" s="194">
        <f>IF(ISNA(VLOOKUP(B87,'Données projet'!$A$88:$I$108,5,0)),0%,VLOOKUP(B87,'Données projet'!$A$88:$I$108,5,0)*VLOOKUP('Données projet'!$B$13,Paramètres!$A$1:$J$25,7,0))</f>
        <v>0</v>
      </c>
      <c r="AX87" s="194">
        <f>IF(ISNA(VLOOKUP(B87,'Données projet'!$A$88:$I$108,6,0)),0%,VLOOKUP(B87,'Données projet'!$A$88:$I$108,6,0)*VLOOKUP('Données projet'!$B$13,Paramètres!$A$1:$J$25,7,0))</f>
        <v>0</v>
      </c>
      <c r="AY87" s="194">
        <f>IF(ISNA(VLOOKUP(B87,'Données projet'!$A$88:$I$108,7,0)),0%,VLOOKUP(B87,'Données projet'!$A$88:$I$108,7,0))</f>
        <v>0</v>
      </c>
      <c r="AZ87" s="196">
        <f>EXP(-LN(2)/35)*AZ86+(1-EXP(-LN(2)/35))/(LN(2)/35)*AV87*AW87*VLOOKUP('Données projet'!$B$11,Paramètres!$A$1:$J$25,3,0)*0.475*44/12</f>
        <v>0</v>
      </c>
      <c r="BA87" s="196">
        <f>EXP(-LN(2)/5)*BA86+(1-EXP(-LN(2)/5))/(LN(2)/5)*Calculateur!AV87*Calculateur!AX87*VLOOKUP('Données projet'!$B$11,Paramètres!$A$1:$J$25,3,0)*0.475*44/12</f>
        <v>0</v>
      </c>
      <c r="BB87" s="196">
        <f>EXP(-LN(2)/2)*BB86+(1-EXP(-LN(2)/2))/(LN(2)/2)*AV87*AY87*VLOOKUP('Données projet'!$B$11,Paramètres!$A$1:$J$25,3,0)*0.475*44/12</f>
        <v>0</v>
      </c>
      <c r="BC87" s="197">
        <f t="shared" si="25"/>
        <v>0</v>
      </c>
      <c r="BD87" s="50">
        <f>IF(BD86+1&lt;='Données projet'!$E$16,BD86+1,1)</f>
        <v>1</v>
      </c>
      <c r="BE87" s="45" t="e">
        <f>VLOOKUP(BD87,'Données projet'!$A$114:$I$134,2,0)</f>
        <v>#N/A</v>
      </c>
      <c r="BF87" s="45" t="e">
        <f>VLOOKUP(BD87,'Données projet'!$A$114:$I$134,9,0)</f>
        <v>#N/A</v>
      </c>
      <c r="BG87" s="45">
        <f t="array" ref="BG87">INDEX(BF:BF,MIN(IF(ISNUMBER(BF87:BF283),ROW(BF87:BF283),"")))</f>
        <v>0</v>
      </c>
      <c r="BH87" s="45">
        <f>IF(BD87&lt;'Données projet'!$A$115,$BE$205^BD87,IF(BD87='Données projet'!$A$115,'Données projet'!$B$115,BH86+BG87-BN86))</f>
        <v>0</v>
      </c>
      <c r="BI87" s="50" t="e">
        <f>BH87*VLOOKUP('Données projet'!$B$13,Paramètres!$A$1:$J$25,3,0)*VLOOKUP('Données projet'!$B$13,Paramètres!$A$1:$J$25,5,0)</f>
        <v>#N/A</v>
      </c>
      <c r="BJ87" s="46" t="e">
        <f t="shared" si="36"/>
        <v>#N/A</v>
      </c>
      <c r="BK87" s="52" t="e">
        <f t="shared" si="26"/>
        <v>#N/A</v>
      </c>
      <c r="BL87" s="149" t="e">
        <f ca="1">AVERAGE(OFFSET($BK$3,'Données projet'!$C$7,0,30,1))</f>
        <v>#N/A</v>
      </c>
      <c r="BM87" s="48">
        <f>IF(ISNA(VLOOKUP(BD87,'Données projet'!$A$114:$I$134,3,0)),0,VLOOKUP(BD87,'Données projet'!$A$114:$I$134,3,0))</f>
        <v>0</v>
      </c>
      <c r="BN87" s="48">
        <f>IF(ISNA(VLOOKUP(BD87,'Données projet'!$A$114:$I$134,4,0)),0,VLOOKUP(BD87,'Données projet'!$A$114:$I$134,4,0))</f>
        <v>0</v>
      </c>
      <c r="BO87" s="49">
        <f>IF(ISNA(VLOOKUP(BD87,'Données projet'!$A$114:$I$134,5,0)),0%,VLOOKUP(BD87,'Données projet'!$A$114:$I$134,5,0)*VLOOKUP('Données projet'!$B$13,Paramètres!$A$1:$J$25,7,0))</f>
        <v>0</v>
      </c>
      <c r="BP87" s="49">
        <f>IF(ISNA(VLOOKUP(BD87,'Données projet'!$A$114:$I$134,6,0)),0%,VLOOKUP(BD87,'Données projet'!$A$114:$I$134,6,0)*VLOOKUP('Données projet'!$B$13,Paramètres!$A$1:$J$25,7,0))</f>
        <v>0</v>
      </c>
      <c r="BQ87" s="49">
        <f>IF(ISNA(VLOOKUP(BD87,'Données projet'!$A$114:$I$134,7,0)),0%,VLOOKUP(BD87,'Données projet'!$A$114:$I$134,7,0))</f>
        <v>0</v>
      </c>
      <c r="BR87" s="53" t="e">
        <f>EXP(-LN(2)/35)*BR86+(1-EXP(-LN(2)/35))/(LN(2)/35)*BN87*BO87*VLOOKUP('Données projet'!$B$13,Paramètres!$A$1:$J$25,3,0)*0.475*44/12</f>
        <v>#N/A</v>
      </c>
      <c r="BS87" s="53" t="e">
        <f>EXP(-LN(2)/5)*BS86+(1-EXP(-LN(2)/5))/(LN(2)/5)*Calculateur!BN87*Calculateur!BP87*VLOOKUP('Données projet'!$B$13,Paramètres!$A$1:$J$25,3,0)*0.475*44/12</f>
        <v>#N/A</v>
      </c>
      <c r="BT87" s="53" t="e">
        <f>EXP(-LN(2)/2)*BT86+(1-EXP(-LN(2)/2))/(LN(2)/2)*BN87*BQ87*VLOOKUP('Données projet'!$B$13,Paramètres!$A$1:$J$25,3,0)*0.475*44/12</f>
        <v>#N/A</v>
      </c>
      <c r="BU87" s="54" t="e">
        <f t="shared" si="27"/>
        <v>#N/A</v>
      </c>
      <c r="BV87" s="203">
        <f>IF(BV86+1&lt;='Données projet'!$E$15,BV86+1,1)</f>
        <v>1</v>
      </c>
      <c r="BW87" s="182" t="e">
        <f>VLOOKUP(B87,'Données projet'!$A$140:$I$167,2,0)</f>
        <v>#N/A</v>
      </c>
      <c r="BX87" s="182" t="e">
        <f>VLOOKUP(B87,'Données projet'!$A$140:$I$167,9,0)</f>
        <v>#N/A</v>
      </c>
      <c r="BY87" s="182">
        <f t="array" ref="BY87">INDEX(BX:BX,MIN(IF(ISNUMBER(BX87:BX283),ROW(BX87:BX283),"")))</f>
        <v>0</v>
      </c>
      <c r="BZ87" s="182">
        <f>IF(B87&lt;'Données projet'!$A$141,$BW$205^B87,IF(B87='Données projet'!$A$141,'Données projet'!$B$141,BZ86+BY87-CF86))</f>
        <v>0</v>
      </c>
      <c r="CA87" s="183" t="e">
        <f>BZ87*VLOOKUP('Données projet'!$B$15,Paramètres!$A$1:$J$25,3,0)*VLOOKUP('Données projet'!$B$15,Paramètres!$A$1:$J$25,5,0)</f>
        <v>#N/A</v>
      </c>
      <c r="CB87" s="186" t="e">
        <f t="shared" si="37"/>
        <v>#N/A</v>
      </c>
      <c r="CC87" s="187" t="e">
        <f t="shared" si="28"/>
        <v>#N/A</v>
      </c>
      <c r="CD87" s="185" t="e">
        <f ca="1">AVERAGE(OFFSET($CC$3,'Données projet'!$C$7,0,30,1))</f>
        <v>#N/A</v>
      </c>
      <c r="CE87" s="193">
        <f>IF(ISNA(VLOOKUP(B87,'Données projet'!$A$140:$I$167,3,0)),0,VLOOKUP(B87,'Données projet'!$A$140:$I$167,3,0))</f>
        <v>0</v>
      </c>
      <c r="CF87" s="193">
        <f>IF(ISNA(VLOOKUP(B87,'Données projet'!$A$140:$I$167,4,0)),0,VLOOKUP(B87,'Données projet'!$A$140:$I$167,4,0))</f>
        <v>0</v>
      </c>
      <c r="CG87" s="194">
        <f>IF(ISNA(VLOOKUP(B87,'Données projet'!$A$140:$I$167,5,0)),0%,VLOOKUP(B87,'Données projet'!$A$140:$I$167,5,0)*VLOOKUP('Données projet'!$B$15,Paramètres!$A$1:$J$25,7,0))</f>
        <v>0</v>
      </c>
      <c r="CH87" s="194">
        <f>IF(ISNA(VLOOKUP(B87,'Données projet'!$A$140:$I$167,6,0)),0%,VLOOKUP(B87,'Données projet'!$A$140:$I$167,6,0)*VLOOKUP('Données projet'!$B$15,Paramètres!$A$1:$J$25,7,0))</f>
        <v>0</v>
      </c>
      <c r="CI87" s="194">
        <f>IF(ISNA(VLOOKUP(B87,'Données projet'!$A$140:$I$167,7,0)),0%,VLOOKUP(B87,'Données projet'!$A$140:$I$167,7,0))</f>
        <v>0</v>
      </c>
      <c r="CJ87" s="196">
        <f>EXP(-LN(2)/35)*CJ86+(1-EXP(-LN(2)/35))/(LN(2)/35)*CF87*CG87*VLOOKUP('Données projet'!$B$11,Paramètres!$A$1:$J$25,3,0)*0.475*44/12</f>
        <v>0</v>
      </c>
      <c r="CK87" s="196">
        <f>EXP(-LN(2)/5)*CK86+(1-EXP(-LN(2)/5))/(LN(2)/5)*Calculateur!CF87*Calculateur!CH87*VLOOKUP('Données projet'!$B$11,Paramètres!$A$1:$J$25,3,0)*0.475*44/12</f>
        <v>0</v>
      </c>
      <c r="CL87" s="196">
        <f>EXP(-LN(2)/2)*CL86+(1-EXP(-LN(2)/2))/(LN(2)/2)*CF87*CI87*VLOOKUP('Données projet'!$B$11,Paramètres!$A$1:$J$25,3,0)*0.475*44/12</f>
        <v>0</v>
      </c>
      <c r="CM87" s="197">
        <f t="shared" si="29"/>
        <v>0</v>
      </c>
      <c r="CN87" s="50">
        <f>IF(CN86+1&lt;='Données projet'!$E$16,CN86+1,1)</f>
        <v>1</v>
      </c>
      <c r="CO87" s="45" t="e">
        <f>VLOOKUP(CN87,'Données projet'!$A$173:$I$193,2,0)</f>
        <v>#N/A</v>
      </c>
      <c r="CP87" s="45" t="e">
        <f>VLOOKUP(CN87,'Données projet'!$A$173:$I$193,9,0)</f>
        <v>#N/A</v>
      </c>
      <c r="CQ87" s="45">
        <f t="array" ref="CQ87">INDEX(CP:CP,MIN(IF(ISNUMBER(CP87:CP283),ROW(CP87:CP283),"")))</f>
        <v>0</v>
      </c>
      <c r="CR87" s="45">
        <f>IF(CN87&lt;'Données projet'!$A$174,$CO$205^B87,IF(CN87='Données projet'!$A$174,'Données projet'!$B$174,CR86+CQ87-CX86))</f>
        <v>0</v>
      </c>
      <c r="CS87" s="50" t="e">
        <f>CR87*VLOOKUP('Données projet'!$B$15,Paramètres!$A$1:$J$25,3,0)*VLOOKUP('Données projet'!$B$15,Paramètres!$A$1:$J$25,5,0)</f>
        <v>#N/A</v>
      </c>
      <c r="CT87" s="46" t="e">
        <f t="shared" si="38"/>
        <v>#N/A</v>
      </c>
      <c r="CU87" s="52" t="e">
        <f t="shared" si="30"/>
        <v>#N/A</v>
      </c>
      <c r="CV87" s="149" t="e">
        <f ca="1">AVERAGE(OFFSET($CU$3,'Données projet'!$C$7,0,30,1))</f>
        <v>#N/A</v>
      </c>
      <c r="CW87" s="48">
        <f>IF(ISNA(VLOOKUP(CN87,'Données projet'!$A$173:$I$193,3,0)),0,VLOOKUP(CN87,'Données projet'!$A$173:$I$193,3,0))</f>
        <v>0</v>
      </c>
      <c r="CX87" s="48">
        <f>IF(ISNA(VLOOKUP(CN87,'Données projet'!$A$173:$I$193,4,0)),0,VLOOKUP(CN87,'Données projet'!$A$173:$I$193,4,0))</f>
        <v>0</v>
      </c>
      <c r="CY87" s="49">
        <f>IF(ISNA(VLOOKUP(CN87,'Données projet'!$A$173:$I$193,5,0)),0%,VLOOKUP(CN87,'Données projet'!$A$173:$I$193,5,0)*VLOOKUP('Données projet'!$B$15,Paramètres!$A$1:$J$25,7,0))</f>
        <v>0</v>
      </c>
      <c r="CZ87" s="49">
        <f>IF(ISNA(VLOOKUP(CN87,'Données projet'!$A$173:$I$193,6,0)),0%,VLOOKUP(CN87,'Données projet'!$A$173:$I$193,6,0)*VLOOKUP('Données projet'!$B$15,Paramètres!$A$1:$J$25,7,0))</f>
        <v>0</v>
      </c>
      <c r="DA87" s="49">
        <f>IF(ISNA(VLOOKUP(CN87,'Données projet'!$A$173:$I$193,7,0)),0%,VLOOKUP(CN87,'Données projet'!$A$173:$I$193,7,0))</f>
        <v>0</v>
      </c>
      <c r="DB87" s="53" t="e">
        <f>EXP(-LN(2)/35)*DB86+(1-EXP(-LN(2)/35))/(LN(2)/35)*CX87*CY87*VLOOKUP('Données projet'!$B$15,Paramètres!$A$1:$J$25,3,0)*0.475*44/12</f>
        <v>#N/A</v>
      </c>
      <c r="DC87" s="53" t="e">
        <f>EXP(-LN(2)/5)*DC86+(1-EXP(-LN(2)/5))/(LN(2)/5)*Calculateur!CX87*Calculateur!CZ87*VLOOKUP('Données projet'!$B$15,Paramètres!$A$1:$J$25,3,0)*0.475*44/12</f>
        <v>#N/A</v>
      </c>
      <c r="DD87" s="53" t="e">
        <f>EXP(-LN(2)/2)*DD86+(1-EXP(-LN(2)/2))/(LN(2)/2)*CX87*DA87*VLOOKUP('Données projet'!$B$15,Paramètres!$A$1:$J$25,3,0)*0.475*44/12</f>
        <v>#N/A</v>
      </c>
      <c r="DE87" s="54" t="e">
        <f t="shared" si="31"/>
        <v>#N/A</v>
      </c>
    </row>
    <row r="88" spans="1:109" s="40" customFormat="1" x14ac:dyDescent="0.25">
      <c r="A88" s="208">
        <f t="shared" si="32"/>
        <v>85</v>
      </c>
      <c r="B88" s="200">
        <f>IF(B87+1&lt;='Données projet'!$E$11,B87+1,1)</f>
        <v>10</v>
      </c>
      <c r="C88" s="182">
        <f>VLOOKUP(B88,'Données projet'!$A$36:$I$56,2,0)</f>
        <v>144.35</v>
      </c>
      <c r="D88" s="182">
        <f>VLOOKUP(B88,'Données projet'!$A$36:$I$56,9,0)</f>
        <v>14.589999999999996</v>
      </c>
      <c r="E88" s="182">
        <f t="array" ref="E88">INDEX(D:D,MIN(IF(ISNUMBER(D88:D284),ROW(D88:D284),"")))</f>
        <v>14.589999999999996</v>
      </c>
      <c r="F88" s="186">
        <f>IF(B88&lt;'Données projet'!$A$37,$C$205^B88,IF(B88='Données projet'!$A$37,'Données projet'!$B$37,F87+E88-L87))</f>
        <v>144.35</v>
      </c>
      <c r="G88" s="186">
        <f>F88*VLOOKUP('Données projet'!$B$11,Paramètres!$A$1:$J$25,3,0)*VLOOKUP('Données projet'!$B$11,Paramètres!$A$1:$J$25,5,0)</f>
        <v>105.83741999999999</v>
      </c>
      <c r="H88" s="186">
        <f t="shared" si="33"/>
        <v>28.348057259854123</v>
      </c>
      <c r="I88" s="187">
        <f t="shared" si="20"/>
        <v>233.70637289424587</v>
      </c>
      <c r="J88" s="188">
        <f ca="1">AVERAGE(OFFSET($I$3,'Données projet'!$C$7,0,30,1))</f>
        <v>281.50422421872497</v>
      </c>
      <c r="K88" s="193">
        <f>IF(ISNA(VLOOKUP(B88,'Données projet'!$A$36:$I$56,3,0)),0,VLOOKUP(B88,'Données projet'!$A$36:$I$56,3,0))</f>
        <v>0</v>
      </c>
      <c r="L88" s="193">
        <f>IF(ISNA(VLOOKUP(B88,'Données projet'!$A$36:$I$56,4,0)),0,VLOOKUP(B88,'Données projet'!$A$36:$I$56,4,0))</f>
        <v>0</v>
      </c>
      <c r="M88" s="194">
        <f>IF(ISNA(VLOOKUP(B88,'Données projet'!$A$36:$I$56,5,0)),0%,VLOOKUP(B88,'Données projet'!$A$36:$I$56,5,0)*VLOOKUP('Données projet'!$B$11,Paramètres!$A$1:$J$25,7,0))</f>
        <v>0</v>
      </c>
      <c r="N88" s="194">
        <f>IF(ISNA(VLOOKUP(B88,'Données projet'!$A$36:$I$56,6,0)),0%,VLOOKUP(B88,'Données projet'!$A$36:$I$56,6,0)*VLOOKUP('Données projet'!$B$11,Paramètres!$A$1:$J$25,7,0))</f>
        <v>0</v>
      </c>
      <c r="O88" s="194">
        <f>IF(ISNA(VLOOKUP(B88,'Données projet'!$A$36:$I$56,7,0)),0%,VLOOKUP(B88,'Données projet'!$A$36:$I$56,7,0))</f>
        <v>0</v>
      </c>
      <c r="P88" s="196">
        <f>EXP(-LN(2)/35)*P87+(1-EXP(-LN(2)/35))/(LN(2)/35)*L88*M88*VLOOKUP('Données projet'!$B$11,Paramètres!$A$1:$J$25,3,0)*0.475*44/12</f>
        <v>0</v>
      </c>
      <c r="Q88" s="196">
        <f>EXP(-LN(2)/5)*Q87+(1-EXP(-LN(2)/5))/(LN(2)/5)*Calculateur!L88*Calculateur!N88*VLOOKUP('Données projet'!$B$11,Paramètres!$A$1:$J$25,3,0)*0.475*44/12</f>
        <v>0</v>
      </c>
      <c r="R88" s="196">
        <f>EXP(-LN(2)/2)*R87+(1-EXP(-LN(2)/2))/(LN(2)/2)*L88*O88*VLOOKUP('Données projet'!$B$11,Paramètres!$A$1:$J$25,3,0)*0.475*44/12</f>
        <v>0</v>
      </c>
      <c r="S88" s="197">
        <f t="shared" si="21"/>
        <v>0</v>
      </c>
      <c r="T88" s="50">
        <f>IF(T87+1&lt;='Données projet'!$E$12,T87+1,1)</f>
        <v>35</v>
      </c>
      <c r="U88" s="45" t="e">
        <f>VLOOKUP(T88,'Données projet'!$A$62:$I$82,2,0)</f>
        <v>#N/A</v>
      </c>
      <c r="V88" s="45" t="e">
        <f>VLOOKUP(T88,'Données projet'!$A$62:$I$82,9,0)</f>
        <v>#N/A</v>
      </c>
      <c r="W88" s="45">
        <f t="array" ref="W88">INDEX(V:V,MIN(IF(ISNUMBER(V88:V284),ROW(V88:V284),"")))</f>
        <v>10.318571428571431</v>
      </c>
      <c r="X88" s="46">
        <f>IF(T88&lt;'Données projet'!$A$63,$U$205^T88,IF(T88='Données projet'!$A$63,'Données projet'!$B$63,X87+W88-AD87))</f>
        <v>224.08714285714279</v>
      </c>
      <c r="Y88" s="46">
        <f>X88*VLOOKUP('Données projet'!$B$11,Paramètres!$A$1:$J$25,3,0)*VLOOKUP('Données projet'!$B$11,Paramètres!$A$1:$J$25,5,0)</f>
        <v>164.30069314285709</v>
      </c>
      <c r="Z88" s="46">
        <f t="shared" si="34"/>
        <v>41.81104621850492</v>
      </c>
      <c r="AA88" s="52">
        <f t="shared" si="22"/>
        <v>358.97794605437213</v>
      </c>
      <c r="AB88" s="149">
        <f ca="1">AVERAGE(OFFSET($AA$3,'Données projet'!$C$7,0,30,1))</f>
        <v>367.84920904283939</v>
      </c>
      <c r="AC88" s="48">
        <f>IF(ISNA(VLOOKUP(T88,'Données projet'!$A$62:$I$82,3,0)),0,VLOOKUP(T88,'Données projet'!$A$62:$I$82,3,0))</f>
        <v>0</v>
      </c>
      <c r="AD88" s="48">
        <f>IF(ISNA(VLOOKUP(T88,'Données projet'!$A$62:$I$82,4,0)),0,VLOOKUP(T88,'Données projet'!$A$62:$I$82,4,0))</f>
        <v>0</v>
      </c>
      <c r="AE88" s="49">
        <f>IF(ISNA(VLOOKUP(T88,'Données projet'!$A$62:$I$82,5,0)),0%,VLOOKUP(T88,'Données projet'!$A$62:$I$82,5,0)*VLOOKUP('Données projet'!$B$11,Paramètres!$A$1:$J$25,7,0))</f>
        <v>0</v>
      </c>
      <c r="AF88" s="49">
        <f>IF(ISNA(VLOOKUP(T88,'Données projet'!$A$62:$I$82,6,0)),0%,VLOOKUP(T88,'Données projet'!$A$62:$I$82,6,0)*VLOOKUP('Données projet'!$B$11,Paramètres!$A$1:$J$25,7,0))</f>
        <v>0</v>
      </c>
      <c r="AG88" s="49">
        <f>IF(ISNA(VLOOKUP(T88,'Données projet'!$A$62:$I$82,7,0)),0%,VLOOKUP(T88,'Données projet'!$A$62:$I$82,7,0))</f>
        <v>0</v>
      </c>
      <c r="AH88" s="53">
        <f>EXP(-LN(2)/35)*AH87+(1-EXP(-LN(2)/35))/(LN(2)/35)*AD88*AE88*VLOOKUP('Données projet'!$B$11,Paramètres!$A$1:$J$25,3,0)*0.475*44/12</f>
        <v>0</v>
      </c>
      <c r="AI88" s="53">
        <f>EXP(-LN(2)/5)*AI87+(1-EXP(-LN(2)/5))/(LN(2)/5)*Calculateur!AD88*Calculateur!AF88*VLOOKUP('Données projet'!$B$11,Paramètres!$A$1:$J$25,3,0)*0.475*44/12</f>
        <v>0</v>
      </c>
      <c r="AJ88" s="53">
        <f>EXP(-LN(2)/2)*AJ87+(1-EXP(-LN(2)/2))/(LN(2)/2)*AD88*AG88*VLOOKUP('Données projet'!$B$11,Paramètres!$A$1:$J$25,3,0)*0.475*44/12</f>
        <v>0</v>
      </c>
      <c r="AK88" s="53">
        <f t="shared" si="23"/>
        <v>0</v>
      </c>
      <c r="AL88" s="203">
        <f>IF(AL87+1&lt;='Données projet'!$E$13,AL87+1,1)</f>
        <v>1</v>
      </c>
      <c r="AM88" s="182" t="e">
        <f>VLOOKUP(B88,'Données projet'!$A$88:$I$108,2,0)</f>
        <v>#N/A</v>
      </c>
      <c r="AN88" s="182" t="e">
        <f>VLOOKUP(B88,'Données projet'!$A$88:$I$108,9,0)</f>
        <v>#N/A</v>
      </c>
      <c r="AO88" s="182">
        <f t="array" ref="AO88">INDEX(AN:AN,MIN(IF(ISNUMBER(AN88:AN284),ROW(AN88:AN284),"")))</f>
        <v>0</v>
      </c>
      <c r="AP88" s="182">
        <f>IF(B88&lt;'Données projet'!$A$89,$AM$205^B88,IF(B88='Données projet'!$A$89,'Données projet'!$B$89,AP87+AO88-AV87))</f>
        <v>0</v>
      </c>
      <c r="AQ88" s="186" t="e">
        <f>AP88*VLOOKUP('Données projet'!$B$13,Paramètres!$A$1:$J$25,3,0)*VLOOKUP('Données projet'!$B$13,Paramètres!$A$1:$J$25,5,0)</f>
        <v>#N/A</v>
      </c>
      <c r="AR88" s="186" t="e">
        <f t="shared" si="35"/>
        <v>#N/A</v>
      </c>
      <c r="AS88" s="187" t="e">
        <f t="shared" si="24"/>
        <v>#N/A</v>
      </c>
      <c r="AT88" s="185" t="e">
        <f ca="1">AVERAGE(OFFSET($AS$3,'Données projet'!$C$7,0,30,1))</f>
        <v>#N/A</v>
      </c>
      <c r="AU88" s="193">
        <f>IF(ISNA(VLOOKUP(B88,'Données projet'!$A$88:$I$108,3,0)),0,VLOOKUP(B88,'Données projet'!$A$88:$I$108,3,0))</f>
        <v>0</v>
      </c>
      <c r="AV88" s="193">
        <f>IF(ISNA(VLOOKUP(B88,'Données projet'!$A$88:$I$108,4,0)),0,VLOOKUP(B88,'Données projet'!$A$88:$I$108,4,0))</f>
        <v>0</v>
      </c>
      <c r="AW88" s="194">
        <f>IF(ISNA(VLOOKUP(B88,'Données projet'!$A$88:$I$108,5,0)),0%,VLOOKUP(B88,'Données projet'!$A$88:$I$108,5,0)*VLOOKUP('Données projet'!$B$13,Paramètres!$A$1:$J$25,7,0))</f>
        <v>0</v>
      </c>
      <c r="AX88" s="194">
        <f>IF(ISNA(VLOOKUP(B88,'Données projet'!$A$88:$I$108,6,0)),0%,VLOOKUP(B88,'Données projet'!$A$88:$I$108,6,0)*VLOOKUP('Données projet'!$B$13,Paramètres!$A$1:$J$25,7,0))</f>
        <v>0</v>
      </c>
      <c r="AY88" s="194">
        <f>IF(ISNA(VLOOKUP(B88,'Données projet'!$A$88:$I$108,7,0)),0%,VLOOKUP(B88,'Données projet'!$A$88:$I$108,7,0))</f>
        <v>0</v>
      </c>
      <c r="AZ88" s="196">
        <f>EXP(-LN(2)/35)*AZ87+(1-EXP(-LN(2)/35))/(LN(2)/35)*AV88*AW88*VLOOKUP('Données projet'!$B$11,Paramètres!$A$1:$J$25,3,0)*0.475*44/12</f>
        <v>0</v>
      </c>
      <c r="BA88" s="196">
        <f>EXP(-LN(2)/5)*BA87+(1-EXP(-LN(2)/5))/(LN(2)/5)*Calculateur!AV88*Calculateur!AX88*VLOOKUP('Données projet'!$B$11,Paramètres!$A$1:$J$25,3,0)*0.475*44/12</f>
        <v>0</v>
      </c>
      <c r="BB88" s="196">
        <f>EXP(-LN(2)/2)*BB87+(1-EXP(-LN(2)/2))/(LN(2)/2)*AV88*AY88*VLOOKUP('Données projet'!$B$11,Paramètres!$A$1:$J$25,3,0)*0.475*44/12</f>
        <v>0</v>
      </c>
      <c r="BC88" s="197">
        <f t="shared" si="25"/>
        <v>0</v>
      </c>
      <c r="BD88" s="50">
        <f>IF(BD87+1&lt;='Données projet'!$E$16,BD87+1,1)</f>
        <v>1</v>
      </c>
      <c r="BE88" s="45" t="e">
        <f>VLOOKUP(BD88,'Données projet'!$A$114:$I$134,2,0)</f>
        <v>#N/A</v>
      </c>
      <c r="BF88" s="45" t="e">
        <f>VLOOKUP(BD88,'Données projet'!$A$114:$I$134,9,0)</f>
        <v>#N/A</v>
      </c>
      <c r="BG88" s="45">
        <f t="array" ref="BG88">INDEX(BF:BF,MIN(IF(ISNUMBER(BF88:BF284),ROW(BF88:BF284),"")))</f>
        <v>0</v>
      </c>
      <c r="BH88" s="45">
        <f>IF(BD88&lt;'Données projet'!$A$115,$BE$205^BD88,IF(BD88='Données projet'!$A$115,'Données projet'!$B$115,BH87+BG88-BN87))</f>
        <v>0</v>
      </c>
      <c r="BI88" s="50" t="e">
        <f>BH88*VLOOKUP('Données projet'!$B$13,Paramètres!$A$1:$J$25,3,0)*VLOOKUP('Données projet'!$B$13,Paramètres!$A$1:$J$25,5,0)</f>
        <v>#N/A</v>
      </c>
      <c r="BJ88" s="46" t="e">
        <f t="shared" si="36"/>
        <v>#N/A</v>
      </c>
      <c r="BK88" s="52" t="e">
        <f t="shared" si="26"/>
        <v>#N/A</v>
      </c>
      <c r="BL88" s="149" t="e">
        <f ca="1">AVERAGE(OFFSET($BK$3,'Données projet'!$C$7,0,30,1))</f>
        <v>#N/A</v>
      </c>
      <c r="BM88" s="48">
        <f>IF(ISNA(VLOOKUP(BD88,'Données projet'!$A$114:$I$134,3,0)),0,VLOOKUP(BD88,'Données projet'!$A$114:$I$134,3,0))</f>
        <v>0</v>
      </c>
      <c r="BN88" s="48">
        <f>IF(ISNA(VLOOKUP(BD88,'Données projet'!$A$114:$I$134,4,0)),0,VLOOKUP(BD88,'Données projet'!$A$114:$I$134,4,0))</f>
        <v>0</v>
      </c>
      <c r="BO88" s="49">
        <f>IF(ISNA(VLOOKUP(BD88,'Données projet'!$A$114:$I$134,5,0)),0%,VLOOKUP(BD88,'Données projet'!$A$114:$I$134,5,0)*VLOOKUP('Données projet'!$B$13,Paramètres!$A$1:$J$25,7,0))</f>
        <v>0</v>
      </c>
      <c r="BP88" s="49">
        <f>IF(ISNA(VLOOKUP(BD88,'Données projet'!$A$114:$I$134,6,0)),0%,VLOOKUP(BD88,'Données projet'!$A$114:$I$134,6,0)*VLOOKUP('Données projet'!$B$13,Paramètres!$A$1:$J$25,7,0))</f>
        <v>0</v>
      </c>
      <c r="BQ88" s="49">
        <f>IF(ISNA(VLOOKUP(BD88,'Données projet'!$A$114:$I$134,7,0)),0%,VLOOKUP(BD88,'Données projet'!$A$114:$I$134,7,0))</f>
        <v>0</v>
      </c>
      <c r="BR88" s="53" t="e">
        <f>EXP(-LN(2)/35)*BR87+(1-EXP(-LN(2)/35))/(LN(2)/35)*BN88*BO88*VLOOKUP('Données projet'!$B$13,Paramètres!$A$1:$J$25,3,0)*0.475*44/12</f>
        <v>#N/A</v>
      </c>
      <c r="BS88" s="53" t="e">
        <f>EXP(-LN(2)/5)*BS87+(1-EXP(-LN(2)/5))/(LN(2)/5)*Calculateur!BN88*Calculateur!BP88*VLOOKUP('Données projet'!$B$13,Paramètres!$A$1:$J$25,3,0)*0.475*44/12</f>
        <v>#N/A</v>
      </c>
      <c r="BT88" s="53" t="e">
        <f>EXP(-LN(2)/2)*BT87+(1-EXP(-LN(2)/2))/(LN(2)/2)*BN88*BQ88*VLOOKUP('Données projet'!$B$13,Paramètres!$A$1:$J$25,3,0)*0.475*44/12</f>
        <v>#N/A</v>
      </c>
      <c r="BU88" s="54" t="e">
        <f t="shared" si="27"/>
        <v>#N/A</v>
      </c>
      <c r="BV88" s="203">
        <f>IF(BV87+1&lt;='Données projet'!$E$15,BV87+1,1)</f>
        <v>1</v>
      </c>
      <c r="BW88" s="182" t="e">
        <f>VLOOKUP(B88,'Données projet'!$A$140:$I$167,2,0)</f>
        <v>#N/A</v>
      </c>
      <c r="BX88" s="182" t="e">
        <f>VLOOKUP(B88,'Données projet'!$A$140:$I$167,9,0)</f>
        <v>#N/A</v>
      </c>
      <c r="BY88" s="182">
        <f t="array" ref="BY88">INDEX(BX:BX,MIN(IF(ISNUMBER(BX88:BX284),ROW(BX88:BX284),"")))</f>
        <v>0</v>
      </c>
      <c r="BZ88" s="182">
        <f>IF(B88&lt;'Données projet'!$A$141,$BW$205^B88,IF(B88='Données projet'!$A$141,'Données projet'!$B$141,BZ87+BY88-CF87))</f>
        <v>0</v>
      </c>
      <c r="CA88" s="183" t="e">
        <f>BZ88*VLOOKUP('Données projet'!$B$15,Paramètres!$A$1:$J$25,3,0)*VLOOKUP('Données projet'!$B$15,Paramètres!$A$1:$J$25,5,0)</f>
        <v>#N/A</v>
      </c>
      <c r="CB88" s="186" t="e">
        <f t="shared" si="37"/>
        <v>#N/A</v>
      </c>
      <c r="CC88" s="187" t="e">
        <f t="shared" si="28"/>
        <v>#N/A</v>
      </c>
      <c r="CD88" s="185" t="e">
        <f ca="1">AVERAGE(OFFSET($CC$3,'Données projet'!$C$7,0,30,1))</f>
        <v>#N/A</v>
      </c>
      <c r="CE88" s="193">
        <f>IF(ISNA(VLOOKUP(B88,'Données projet'!$A$140:$I$167,3,0)),0,VLOOKUP(B88,'Données projet'!$A$140:$I$167,3,0))</f>
        <v>0</v>
      </c>
      <c r="CF88" s="193">
        <f>IF(ISNA(VLOOKUP(B88,'Données projet'!$A$140:$I$167,4,0)),0,VLOOKUP(B88,'Données projet'!$A$140:$I$167,4,0))</f>
        <v>0</v>
      </c>
      <c r="CG88" s="194">
        <f>IF(ISNA(VLOOKUP(B88,'Données projet'!$A$140:$I$167,5,0)),0%,VLOOKUP(B88,'Données projet'!$A$140:$I$167,5,0)*VLOOKUP('Données projet'!$B$15,Paramètres!$A$1:$J$25,7,0))</f>
        <v>0</v>
      </c>
      <c r="CH88" s="194">
        <f>IF(ISNA(VLOOKUP(B88,'Données projet'!$A$140:$I$167,6,0)),0%,VLOOKUP(B88,'Données projet'!$A$140:$I$167,6,0)*VLOOKUP('Données projet'!$B$15,Paramètres!$A$1:$J$25,7,0))</f>
        <v>0</v>
      </c>
      <c r="CI88" s="194">
        <f>IF(ISNA(VLOOKUP(B88,'Données projet'!$A$140:$I$167,7,0)),0%,VLOOKUP(B88,'Données projet'!$A$140:$I$167,7,0))</f>
        <v>0</v>
      </c>
      <c r="CJ88" s="196">
        <f>EXP(-LN(2)/35)*CJ87+(1-EXP(-LN(2)/35))/(LN(2)/35)*CF88*CG88*VLOOKUP('Données projet'!$B$11,Paramètres!$A$1:$J$25,3,0)*0.475*44/12</f>
        <v>0</v>
      </c>
      <c r="CK88" s="196">
        <f>EXP(-LN(2)/5)*CK87+(1-EXP(-LN(2)/5))/(LN(2)/5)*Calculateur!CF88*Calculateur!CH88*VLOOKUP('Données projet'!$B$11,Paramètres!$A$1:$J$25,3,0)*0.475*44/12</f>
        <v>0</v>
      </c>
      <c r="CL88" s="196">
        <f>EXP(-LN(2)/2)*CL87+(1-EXP(-LN(2)/2))/(LN(2)/2)*CF88*CI88*VLOOKUP('Données projet'!$B$11,Paramètres!$A$1:$J$25,3,0)*0.475*44/12</f>
        <v>0</v>
      </c>
      <c r="CM88" s="197">
        <f t="shared" si="29"/>
        <v>0</v>
      </c>
      <c r="CN88" s="50">
        <f>IF(CN87+1&lt;='Données projet'!$E$16,CN87+1,1)</f>
        <v>1</v>
      </c>
      <c r="CO88" s="45" t="e">
        <f>VLOOKUP(CN88,'Données projet'!$A$173:$I$193,2,0)</f>
        <v>#N/A</v>
      </c>
      <c r="CP88" s="45" t="e">
        <f>VLOOKUP(CN88,'Données projet'!$A$173:$I$193,9,0)</f>
        <v>#N/A</v>
      </c>
      <c r="CQ88" s="45">
        <f t="array" ref="CQ88">INDEX(CP:CP,MIN(IF(ISNUMBER(CP88:CP284),ROW(CP88:CP284),"")))</f>
        <v>0</v>
      </c>
      <c r="CR88" s="45">
        <f>IF(CN88&lt;'Données projet'!$A$174,$CO$205^B88,IF(CN88='Données projet'!$A$174,'Données projet'!$B$174,CR87+CQ88-CX87))</f>
        <v>0</v>
      </c>
      <c r="CS88" s="50" t="e">
        <f>CR88*VLOOKUP('Données projet'!$B$15,Paramètres!$A$1:$J$25,3,0)*VLOOKUP('Données projet'!$B$15,Paramètres!$A$1:$J$25,5,0)</f>
        <v>#N/A</v>
      </c>
      <c r="CT88" s="46" t="e">
        <f t="shared" si="38"/>
        <v>#N/A</v>
      </c>
      <c r="CU88" s="52" t="e">
        <f t="shared" si="30"/>
        <v>#N/A</v>
      </c>
      <c r="CV88" s="149" t="e">
        <f ca="1">AVERAGE(OFFSET($CU$3,'Données projet'!$C$7,0,30,1))</f>
        <v>#N/A</v>
      </c>
      <c r="CW88" s="48">
        <f>IF(ISNA(VLOOKUP(CN88,'Données projet'!$A$173:$I$193,3,0)),0,VLOOKUP(CN88,'Données projet'!$A$173:$I$193,3,0))</f>
        <v>0</v>
      </c>
      <c r="CX88" s="48">
        <f>IF(ISNA(VLOOKUP(CN88,'Données projet'!$A$173:$I$193,4,0)),0,VLOOKUP(CN88,'Données projet'!$A$173:$I$193,4,0))</f>
        <v>0</v>
      </c>
      <c r="CY88" s="49">
        <f>IF(ISNA(VLOOKUP(CN88,'Données projet'!$A$173:$I$193,5,0)),0%,VLOOKUP(CN88,'Données projet'!$A$173:$I$193,5,0)*VLOOKUP('Données projet'!$B$15,Paramètres!$A$1:$J$25,7,0))</f>
        <v>0</v>
      </c>
      <c r="CZ88" s="49">
        <f>IF(ISNA(VLOOKUP(CN88,'Données projet'!$A$173:$I$193,6,0)),0%,VLOOKUP(CN88,'Données projet'!$A$173:$I$193,6,0)*VLOOKUP('Données projet'!$B$15,Paramètres!$A$1:$J$25,7,0))</f>
        <v>0</v>
      </c>
      <c r="DA88" s="49">
        <f>IF(ISNA(VLOOKUP(CN88,'Données projet'!$A$173:$I$193,7,0)),0%,VLOOKUP(CN88,'Données projet'!$A$173:$I$193,7,0))</f>
        <v>0</v>
      </c>
      <c r="DB88" s="53" t="e">
        <f>EXP(-LN(2)/35)*DB87+(1-EXP(-LN(2)/35))/(LN(2)/35)*CX88*CY88*VLOOKUP('Données projet'!$B$15,Paramètres!$A$1:$J$25,3,0)*0.475*44/12</f>
        <v>#N/A</v>
      </c>
      <c r="DC88" s="53" t="e">
        <f>EXP(-LN(2)/5)*DC87+(1-EXP(-LN(2)/5))/(LN(2)/5)*Calculateur!CX88*Calculateur!CZ88*VLOOKUP('Données projet'!$B$15,Paramètres!$A$1:$J$25,3,0)*0.475*44/12</f>
        <v>#N/A</v>
      </c>
      <c r="DD88" s="53" t="e">
        <f>EXP(-LN(2)/2)*DD87+(1-EXP(-LN(2)/2))/(LN(2)/2)*CX88*DA88*VLOOKUP('Données projet'!$B$15,Paramètres!$A$1:$J$25,3,0)*0.475*44/12</f>
        <v>#N/A</v>
      </c>
      <c r="DE88" s="54" t="e">
        <f t="shared" si="31"/>
        <v>#N/A</v>
      </c>
    </row>
    <row r="89" spans="1:109" s="40" customFormat="1" x14ac:dyDescent="0.25">
      <c r="A89" s="208">
        <f t="shared" si="32"/>
        <v>86</v>
      </c>
      <c r="B89" s="200">
        <f>IF(B88+1&lt;='Données projet'!$E$11,B88+1,1)</f>
        <v>11</v>
      </c>
      <c r="C89" s="182" t="e">
        <f>VLOOKUP(B89,'Données projet'!$A$36:$I$56,2,0)</f>
        <v>#N/A</v>
      </c>
      <c r="D89" s="182" t="e">
        <f>VLOOKUP(B89,'Données projet'!$A$36:$I$56,9,0)</f>
        <v>#N/A</v>
      </c>
      <c r="E89" s="182">
        <f t="array" ref="E89">INDEX(D:D,MIN(IF(ISNUMBER(D89:D285),ROW(D89:D285),"")))</f>
        <v>15.77</v>
      </c>
      <c r="F89" s="186">
        <f>IF(B89&lt;'Données projet'!$A$37,$C$205^B89,IF(B89='Données projet'!$A$37,'Données projet'!$B$37,F88+E89-L88))</f>
        <v>160.12</v>
      </c>
      <c r="G89" s="186">
        <f>F89*VLOOKUP('Données projet'!$B$11,Paramètres!$A$1:$J$25,3,0)*VLOOKUP('Données projet'!$B$11,Paramètres!$A$1:$J$25,5,0)</f>
        <v>117.399984</v>
      </c>
      <c r="H89" s="186">
        <f t="shared" si="33"/>
        <v>31.067817332920349</v>
      </c>
      <c r="I89" s="187">
        <f t="shared" si="20"/>
        <v>258.58142065483622</v>
      </c>
      <c r="J89" s="188">
        <f ca="1">AVERAGE(OFFSET($I$3,'Données projet'!$C$7,0,30,1))</f>
        <v>281.50422421872497</v>
      </c>
      <c r="K89" s="193">
        <f>IF(ISNA(VLOOKUP(B89,'Données projet'!$A$36:$I$56,3,0)),0,VLOOKUP(B89,'Données projet'!$A$36:$I$56,3,0))</f>
        <v>0</v>
      </c>
      <c r="L89" s="193">
        <f>IF(ISNA(VLOOKUP(B89,'Données projet'!$A$36:$I$56,4,0)),0,VLOOKUP(B89,'Données projet'!$A$36:$I$56,4,0))</f>
        <v>0</v>
      </c>
      <c r="M89" s="194">
        <f>IF(ISNA(VLOOKUP(B89,'Données projet'!$A$36:$I$56,5,0)),0%,VLOOKUP(B89,'Données projet'!$A$36:$I$56,5,0)*VLOOKUP('Données projet'!$B$11,Paramètres!$A$1:$J$25,7,0))</f>
        <v>0</v>
      </c>
      <c r="N89" s="194">
        <f>IF(ISNA(VLOOKUP(B89,'Données projet'!$A$36:$I$56,6,0)),0%,VLOOKUP(B89,'Données projet'!$A$36:$I$56,6,0)*VLOOKUP('Données projet'!$B$11,Paramètres!$A$1:$J$25,7,0))</f>
        <v>0</v>
      </c>
      <c r="O89" s="194">
        <f>IF(ISNA(VLOOKUP(B89,'Données projet'!$A$36:$I$56,7,0)),0%,VLOOKUP(B89,'Données projet'!$A$36:$I$56,7,0))</f>
        <v>0</v>
      </c>
      <c r="P89" s="196">
        <f>EXP(-LN(2)/35)*P88+(1-EXP(-LN(2)/35))/(LN(2)/35)*L89*M89*VLOOKUP('Données projet'!$B$11,Paramètres!$A$1:$J$25,3,0)*0.475*44/12</f>
        <v>0</v>
      </c>
      <c r="Q89" s="196">
        <f>EXP(-LN(2)/5)*Q88+(1-EXP(-LN(2)/5))/(LN(2)/5)*Calculateur!L89*Calculateur!N89*VLOOKUP('Données projet'!$B$11,Paramètres!$A$1:$J$25,3,0)*0.475*44/12</f>
        <v>0</v>
      </c>
      <c r="R89" s="196">
        <f>EXP(-LN(2)/2)*R88+(1-EXP(-LN(2)/2))/(LN(2)/2)*L89*O89*VLOOKUP('Données projet'!$B$11,Paramètres!$A$1:$J$25,3,0)*0.475*44/12</f>
        <v>0</v>
      </c>
      <c r="S89" s="197">
        <f t="shared" si="21"/>
        <v>0</v>
      </c>
      <c r="T89" s="50">
        <f>IF(T88+1&lt;='Données projet'!$E$12,T88+1,1)</f>
        <v>36</v>
      </c>
      <c r="U89" s="45" t="e">
        <f>VLOOKUP(T89,'Données projet'!$A$62:$I$82,2,0)</f>
        <v>#N/A</v>
      </c>
      <c r="V89" s="45" t="e">
        <f>VLOOKUP(T89,'Données projet'!$A$62:$I$82,9,0)</f>
        <v>#N/A</v>
      </c>
      <c r="W89" s="45">
        <f t="array" ref="W89">INDEX(V:V,MIN(IF(ISNUMBER(V89:V285),ROW(V89:V285),"")))</f>
        <v>10.318571428571431</v>
      </c>
      <c r="X89" s="46">
        <f>IF(T89&lt;'Données projet'!$A$63,$U$205^T89,IF(T89='Données projet'!$A$63,'Données projet'!$B$63,X88+W89-AD88))</f>
        <v>234.40571428571423</v>
      </c>
      <c r="Y89" s="46">
        <f>X89*VLOOKUP('Données projet'!$B$11,Paramètres!$A$1:$J$25,3,0)*VLOOKUP('Données projet'!$B$11,Paramètres!$A$1:$J$25,5,0)</f>
        <v>171.86626971428566</v>
      </c>
      <c r="Z89" s="46">
        <f t="shared" si="34"/>
        <v>43.507739944867204</v>
      </c>
      <c r="AA89" s="52">
        <f t="shared" si="22"/>
        <v>375.10973348969122</v>
      </c>
      <c r="AB89" s="149">
        <f ca="1">AVERAGE(OFFSET($AA$3,'Données projet'!$C$7,0,30,1))</f>
        <v>367.84920904283939</v>
      </c>
      <c r="AC89" s="48">
        <f>IF(ISNA(VLOOKUP(T89,'Données projet'!$A$62:$I$82,3,0)),0,VLOOKUP(T89,'Données projet'!$A$62:$I$82,3,0))</f>
        <v>0</v>
      </c>
      <c r="AD89" s="48">
        <f>IF(ISNA(VLOOKUP(T89,'Données projet'!$A$62:$I$82,4,0)),0,VLOOKUP(T89,'Données projet'!$A$62:$I$82,4,0))</f>
        <v>0</v>
      </c>
      <c r="AE89" s="49">
        <f>IF(ISNA(VLOOKUP(T89,'Données projet'!$A$62:$I$82,5,0)),0%,VLOOKUP(T89,'Données projet'!$A$62:$I$82,5,0)*VLOOKUP('Données projet'!$B$11,Paramètres!$A$1:$J$25,7,0))</f>
        <v>0</v>
      </c>
      <c r="AF89" s="49">
        <f>IF(ISNA(VLOOKUP(T89,'Données projet'!$A$62:$I$82,6,0)),0%,VLOOKUP(T89,'Données projet'!$A$62:$I$82,6,0)*VLOOKUP('Données projet'!$B$11,Paramètres!$A$1:$J$25,7,0))</f>
        <v>0</v>
      </c>
      <c r="AG89" s="49">
        <f>IF(ISNA(VLOOKUP(T89,'Données projet'!$A$62:$I$82,7,0)),0%,VLOOKUP(T89,'Données projet'!$A$62:$I$82,7,0))</f>
        <v>0</v>
      </c>
      <c r="AH89" s="53">
        <f>EXP(-LN(2)/35)*AH88+(1-EXP(-LN(2)/35))/(LN(2)/35)*AD89*AE89*VLOOKUP('Données projet'!$B$11,Paramètres!$A$1:$J$25,3,0)*0.475*44/12</f>
        <v>0</v>
      </c>
      <c r="AI89" s="53">
        <f>EXP(-LN(2)/5)*AI88+(1-EXP(-LN(2)/5))/(LN(2)/5)*Calculateur!AD89*Calculateur!AF89*VLOOKUP('Données projet'!$B$11,Paramètres!$A$1:$J$25,3,0)*0.475*44/12</f>
        <v>0</v>
      </c>
      <c r="AJ89" s="53">
        <f>EXP(-LN(2)/2)*AJ88+(1-EXP(-LN(2)/2))/(LN(2)/2)*AD89*AG89*VLOOKUP('Données projet'!$B$11,Paramètres!$A$1:$J$25,3,0)*0.475*44/12</f>
        <v>0</v>
      </c>
      <c r="AK89" s="53">
        <f t="shared" si="23"/>
        <v>0</v>
      </c>
      <c r="AL89" s="203">
        <f>IF(AL88+1&lt;='Données projet'!$E$13,AL88+1,1)</f>
        <v>1</v>
      </c>
      <c r="AM89" s="182" t="e">
        <f>VLOOKUP(B89,'Données projet'!$A$88:$I$108,2,0)</f>
        <v>#N/A</v>
      </c>
      <c r="AN89" s="182" t="e">
        <f>VLOOKUP(B89,'Données projet'!$A$88:$I$108,9,0)</f>
        <v>#N/A</v>
      </c>
      <c r="AO89" s="182">
        <f t="array" ref="AO89">INDEX(AN:AN,MIN(IF(ISNUMBER(AN89:AN285),ROW(AN89:AN285),"")))</f>
        <v>0</v>
      </c>
      <c r="AP89" s="182">
        <f>IF(B89&lt;'Données projet'!$A$89,$AM$205^B89,IF(B89='Données projet'!$A$89,'Données projet'!$B$89,AP88+AO89-AV88))</f>
        <v>0</v>
      </c>
      <c r="AQ89" s="186" t="e">
        <f>AP89*VLOOKUP('Données projet'!$B$13,Paramètres!$A$1:$J$25,3,0)*VLOOKUP('Données projet'!$B$13,Paramètres!$A$1:$J$25,5,0)</f>
        <v>#N/A</v>
      </c>
      <c r="AR89" s="186" t="e">
        <f t="shared" si="35"/>
        <v>#N/A</v>
      </c>
      <c r="AS89" s="187" t="e">
        <f t="shared" si="24"/>
        <v>#N/A</v>
      </c>
      <c r="AT89" s="185" t="e">
        <f ca="1">AVERAGE(OFFSET($AS$3,'Données projet'!$C$7,0,30,1))</f>
        <v>#N/A</v>
      </c>
      <c r="AU89" s="193">
        <f>IF(ISNA(VLOOKUP(B89,'Données projet'!$A$88:$I$108,3,0)),0,VLOOKUP(B89,'Données projet'!$A$88:$I$108,3,0))</f>
        <v>0</v>
      </c>
      <c r="AV89" s="193">
        <f>IF(ISNA(VLOOKUP(B89,'Données projet'!$A$88:$I$108,4,0)),0,VLOOKUP(B89,'Données projet'!$A$88:$I$108,4,0))</f>
        <v>0</v>
      </c>
      <c r="AW89" s="194">
        <f>IF(ISNA(VLOOKUP(B89,'Données projet'!$A$88:$I$108,5,0)),0%,VLOOKUP(B89,'Données projet'!$A$88:$I$108,5,0)*VLOOKUP('Données projet'!$B$13,Paramètres!$A$1:$J$25,7,0))</f>
        <v>0</v>
      </c>
      <c r="AX89" s="194">
        <f>IF(ISNA(VLOOKUP(B89,'Données projet'!$A$88:$I$108,6,0)),0%,VLOOKUP(B89,'Données projet'!$A$88:$I$108,6,0)*VLOOKUP('Données projet'!$B$13,Paramètres!$A$1:$J$25,7,0))</f>
        <v>0</v>
      </c>
      <c r="AY89" s="194">
        <f>IF(ISNA(VLOOKUP(B89,'Données projet'!$A$88:$I$108,7,0)),0%,VLOOKUP(B89,'Données projet'!$A$88:$I$108,7,0))</f>
        <v>0</v>
      </c>
      <c r="AZ89" s="196">
        <f>EXP(-LN(2)/35)*AZ88+(1-EXP(-LN(2)/35))/(LN(2)/35)*AV89*AW89*VLOOKUP('Données projet'!$B$11,Paramètres!$A$1:$J$25,3,0)*0.475*44/12</f>
        <v>0</v>
      </c>
      <c r="BA89" s="196">
        <f>EXP(-LN(2)/5)*BA88+(1-EXP(-LN(2)/5))/(LN(2)/5)*Calculateur!AV89*Calculateur!AX89*VLOOKUP('Données projet'!$B$11,Paramètres!$A$1:$J$25,3,0)*0.475*44/12</f>
        <v>0</v>
      </c>
      <c r="BB89" s="196">
        <f>EXP(-LN(2)/2)*BB88+(1-EXP(-LN(2)/2))/(LN(2)/2)*AV89*AY89*VLOOKUP('Données projet'!$B$11,Paramètres!$A$1:$J$25,3,0)*0.475*44/12</f>
        <v>0</v>
      </c>
      <c r="BC89" s="197">
        <f t="shared" si="25"/>
        <v>0</v>
      </c>
      <c r="BD89" s="50">
        <f>IF(BD88+1&lt;='Données projet'!$E$16,BD88+1,1)</f>
        <v>1</v>
      </c>
      <c r="BE89" s="45" t="e">
        <f>VLOOKUP(BD89,'Données projet'!$A$114:$I$134,2,0)</f>
        <v>#N/A</v>
      </c>
      <c r="BF89" s="45" t="e">
        <f>VLOOKUP(BD89,'Données projet'!$A$114:$I$134,9,0)</f>
        <v>#N/A</v>
      </c>
      <c r="BG89" s="45">
        <f t="array" ref="BG89">INDEX(BF:BF,MIN(IF(ISNUMBER(BF89:BF285),ROW(BF89:BF285),"")))</f>
        <v>0</v>
      </c>
      <c r="BH89" s="45">
        <f>IF(BD89&lt;'Données projet'!$A$115,$BE$205^BD89,IF(BD89='Données projet'!$A$115,'Données projet'!$B$115,BH88+BG89-BN88))</f>
        <v>0</v>
      </c>
      <c r="BI89" s="50" t="e">
        <f>BH89*VLOOKUP('Données projet'!$B$13,Paramètres!$A$1:$J$25,3,0)*VLOOKUP('Données projet'!$B$13,Paramètres!$A$1:$J$25,5,0)</f>
        <v>#N/A</v>
      </c>
      <c r="BJ89" s="46" t="e">
        <f t="shared" si="36"/>
        <v>#N/A</v>
      </c>
      <c r="BK89" s="52" t="e">
        <f t="shared" si="26"/>
        <v>#N/A</v>
      </c>
      <c r="BL89" s="149" t="e">
        <f ca="1">AVERAGE(OFFSET($BK$3,'Données projet'!$C$7,0,30,1))</f>
        <v>#N/A</v>
      </c>
      <c r="BM89" s="48">
        <f>IF(ISNA(VLOOKUP(BD89,'Données projet'!$A$114:$I$134,3,0)),0,VLOOKUP(BD89,'Données projet'!$A$114:$I$134,3,0))</f>
        <v>0</v>
      </c>
      <c r="BN89" s="48">
        <f>IF(ISNA(VLOOKUP(BD89,'Données projet'!$A$114:$I$134,4,0)),0,VLOOKUP(BD89,'Données projet'!$A$114:$I$134,4,0))</f>
        <v>0</v>
      </c>
      <c r="BO89" s="49">
        <f>IF(ISNA(VLOOKUP(BD89,'Données projet'!$A$114:$I$134,5,0)),0%,VLOOKUP(BD89,'Données projet'!$A$114:$I$134,5,0)*VLOOKUP('Données projet'!$B$13,Paramètres!$A$1:$J$25,7,0))</f>
        <v>0</v>
      </c>
      <c r="BP89" s="49">
        <f>IF(ISNA(VLOOKUP(BD89,'Données projet'!$A$114:$I$134,6,0)),0%,VLOOKUP(BD89,'Données projet'!$A$114:$I$134,6,0)*VLOOKUP('Données projet'!$B$13,Paramètres!$A$1:$J$25,7,0))</f>
        <v>0</v>
      </c>
      <c r="BQ89" s="49">
        <f>IF(ISNA(VLOOKUP(BD89,'Données projet'!$A$114:$I$134,7,0)),0%,VLOOKUP(BD89,'Données projet'!$A$114:$I$134,7,0))</f>
        <v>0</v>
      </c>
      <c r="BR89" s="53" t="e">
        <f>EXP(-LN(2)/35)*BR88+(1-EXP(-LN(2)/35))/(LN(2)/35)*BN89*BO89*VLOOKUP('Données projet'!$B$13,Paramètres!$A$1:$J$25,3,0)*0.475*44/12</f>
        <v>#N/A</v>
      </c>
      <c r="BS89" s="53" t="e">
        <f>EXP(-LN(2)/5)*BS88+(1-EXP(-LN(2)/5))/(LN(2)/5)*Calculateur!BN89*Calculateur!BP89*VLOOKUP('Données projet'!$B$13,Paramètres!$A$1:$J$25,3,0)*0.475*44/12</f>
        <v>#N/A</v>
      </c>
      <c r="BT89" s="53" t="e">
        <f>EXP(-LN(2)/2)*BT88+(1-EXP(-LN(2)/2))/(LN(2)/2)*BN89*BQ89*VLOOKUP('Données projet'!$B$13,Paramètres!$A$1:$J$25,3,0)*0.475*44/12</f>
        <v>#N/A</v>
      </c>
      <c r="BU89" s="54" t="e">
        <f t="shared" si="27"/>
        <v>#N/A</v>
      </c>
      <c r="BV89" s="203">
        <f>IF(BV88+1&lt;='Données projet'!$E$15,BV88+1,1)</f>
        <v>1</v>
      </c>
      <c r="BW89" s="182" t="e">
        <f>VLOOKUP(B89,'Données projet'!$A$140:$I$167,2,0)</f>
        <v>#N/A</v>
      </c>
      <c r="BX89" s="182" t="e">
        <f>VLOOKUP(B89,'Données projet'!$A$140:$I$167,9,0)</f>
        <v>#N/A</v>
      </c>
      <c r="BY89" s="182">
        <f t="array" ref="BY89">INDEX(BX:BX,MIN(IF(ISNUMBER(BX89:BX285),ROW(BX89:BX285),"")))</f>
        <v>0</v>
      </c>
      <c r="BZ89" s="182">
        <f>IF(B89&lt;'Données projet'!$A$141,$BW$205^B89,IF(B89='Données projet'!$A$141,'Données projet'!$B$141,BZ88+BY89-CF88))</f>
        <v>0</v>
      </c>
      <c r="CA89" s="183" t="e">
        <f>BZ89*VLOOKUP('Données projet'!$B$15,Paramètres!$A$1:$J$25,3,0)*VLOOKUP('Données projet'!$B$15,Paramètres!$A$1:$J$25,5,0)</f>
        <v>#N/A</v>
      </c>
      <c r="CB89" s="186" t="e">
        <f t="shared" si="37"/>
        <v>#N/A</v>
      </c>
      <c r="CC89" s="187" t="e">
        <f t="shared" si="28"/>
        <v>#N/A</v>
      </c>
      <c r="CD89" s="185" t="e">
        <f ca="1">AVERAGE(OFFSET($CC$3,'Données projet'!$C$7,0,30,1))</f>
        <v>#N/A</v>
      </c>
      <c r="CE89" s="193">
        <f>IF(ISNA(VLOOKUP(B89,'Données projet'!$A$140:$I$167,3,0)),0,VLOOKUP(B89,'Données projet'!$A$140:$I$167,3,0))</f>
        <v>0</v>
      </c>
      <c r="CF89" s="193">
        <f>IF(ISNA(VLOOKUP(B89,'Données projet'!$A$140:$I$167,4,0)),0,VLOOKUP(B89,'Données projet'!$A$140:$I$167,4,0))</f>
        <v>0</v>
      </c>
      <c r="CG89" s="194">
        <f>IF(ISNA(VLOOKUP(B89,'Données projet'!$A$140:$I$167,5,0)),0%,VLOOKUP(B89,'Données projet'!$A$140:$I$167,5,0)*VLOOKUP('Données projet'!$B$15,Paramètres!$A$1:$J$25,7,0))</f>
        <v>0</v>
      </c>
      <c r="CH89" s="194">
        <f>IF(ISNA(VLOOKUP(B89,'Données projet'!$A$140:$I$167,6,0)),0%,VLOOKUP(B89,'Données projet'!$A$140:$I$167,6,0)*VLOOKUP('Données projet'!$B$15,Paramètres!$A$1:$J$25,7,0))</f>
        <v>0</v>
      </c>
      <c r="CI89" s="194">
        <f>IF(ISNA(VLOOKUP(B89,'Données projet'!$A$140:$I$167,7,0)),0%,VLOOKUP(B89,'Données projet'!$A$140:$I$167,7,0))</f>
        <v>0</v>
      </c>
      <c r="CJ89" s="196">
        <f>EXP(-LN(2)/35)*CJ88+(1-EXP(-LN(2)/35))/(LN(2)/35)*CF89*CG89*VLOOKUP('Données projet'!$B$11,Paramètres!$A$1:$J$25,3,0)*0.475*44/12</f>
        <v>0</v>
      </c>
      <c r="CK89" s="196">
        <f>EXP(-LN(2)/5)*CK88+(1-EXP(-LN(2)/5))/(LN(2)/5)*Calculateur!CF89*Calculateur!CH89*VLOOKUP('Données projet'!$B$11,Paramètres!$A$1:$J$25,3,0)*0.475*44/12</f>
        <v>0</v>
      </c>
      <c r="CL89" s="196">
        <f>EXP(-LN(2)/2)*CL88+(1-EXP(-LN(2)/2))/(LN(2)/2)*CF89*CI89*VLOOKUP('Données projet'!$B$11,Paramètres!$A$1:$J$25,3,0)*0.475*44/12</f>
        <v>0</v>
      </c>
      <c r="CM89" s="197">
        <f t="shared" si="29"/>
        <v>0</v>
      </c>
      <c r="CN89" s="50">
        <f>IF(CN88+1&lt;='Données projet'!$E$16,CN88+1,1)</f>
        <v>1</v>
      </c>
      <c r="CO89" s="45" t="e">
        <f>VLOOKUP(CN89,'Données projet'!$A$173:$I$193,2,0)</f>
        <v>#N/A</v>
      </c>
      <c r="CP89" s="45" t="e">
        <f>VLOOKUP(CN89,'Données projet'!$A$173:$I$193,9,0)</f>
        <v>#N/A</v>
      </c>
      <c r="CQ89" s="45">
        <f t="array" ref="CQ89">INDEX(CP:CP,MIN(IF(ISNUMBER(CP89:CP285),ROW(CP89:CP285),"")))</f>
        <v>0</v>
      </c>
      <c r="CR89" s="45">
        <f>IF(CN89&lt;'Données projet'!$A$174,$CO$205^B89,IF(CN89='Données projet'!$A$174,'Données projet'!$B$174,CR88+CQ89-CX88))</f>
        <v>0</v>
      </c>
      <c r="CS89" s="50" t="e">
        <f>CR89*VLOOKUP('Données projet'!$B$15,Paramètres!$A$1:$J$25,3,0)*VLOOKUP('Données projet'!$B$15,Paramètres!$A$1:$J$25,5,0)</f>
        <v>#N/A</v>
      </c>
      <c r="CT89" s="46" t="e">
        <f t="shared" si="38"/>
        <v>#N/A</v>
      </c>
      <c r="CU89" s="52" t="e">
        <f t="shared" si="30"/>
        <v>#N/A</v>
      </c>
      <c r="CV89" s="149" t="e">
        <f ca="1">AVERAGE(OFFSET($CU$3,'Données projet'!$C$7,0,30,1))</f>
        <v>#N/A</v>
      </c>
      <c r="CW89" s="48">
        <f>IF(ISNA(VLOOKUP(CN89,'Données projet'!$A$173:$I$193,3,0)),0,VLOOKUP(CN89,'Données projet'!$A$173:$I$193,3,0))</f>
        <v>0</v>
      </c>
      <c r="CX89" s="48">
        <f>IF(ISNA(VLOOKUP(CN89,'Données projet'!$A$173:$I$193,4,0)),0,VLOOKUP(CN89,'Données projet'!$A$173:$I$193,4,0))</f>
        <v>0</v>
      </c>
      <c r="CY89" s="49">
        <f>IF(ISNA(VLOOKUP(CN89,'Données projet'!$A$173:$I$193,5,0)),0%,VLOOKUP(CN89,'Données projet'!$A$173:$I$193,5,0)*VLOOKUP('Données projet'!$B$15,Paramètres!$A$1:$J$25,7,0))</f>
        <v>0</v>
      </c>
      <c r="CZ89" s="49">
        <f>IF(ISNA(VLOOKUP(CN89,'Données projet'!$A$173:$I$193,6,0)),0%,VLOOKUP(CN89,'Données projet'!$A$173:$I$193,6,0)*VLOOKUP('Données projet'!$B$15,Paramètres!$A$1:$J$25,7,0))</f>
        <v>0</v>
      </c>
      <c r="DA89" s="49">
        <f>IF(ISNA(VLOOKUP(CN89,'Données projet'!$A$173:$I$193,7,0)),0%,VLOOKUP(CN89,'Données projet'!$A$173:$I$193,7,0))</f>
        <v>0</v>
      </c>
      <c r="DB89" s="53" t="e">
        <f>EXP(-LN(2)/35)*DB88+(1-EXP(-LN(2)/35))/(LN(2)/35)*CX89*CY89*VLOOKUP('Données projet'!$B$15,Paramètres!$A$1:$J$25,3,0)*0.475*44/12</f>
        <v>#N/A</v>
      </c>
      <c r="DC89" s="53" t="e">
        <f>EXP(-LN(2)/5)*DC88+(1-EXP(-LN(2)/5))/(LN(2)/5)*Calculateur!CX89*Calculateur!CZ89*VLOOKUP('Données projet'!$B$15,Paramètres!$A$1:$J$25,3,0)*0.475*44/12</f>
        <v>#N/A</v>
      </c>
      <c r="DD89" s="53" t="e">
        <f>EXP(-LN(2)/2)*DD88+(1-EXP(-LN(2)/2))/(LN(2)/2)*CX89*DA89*VLOOKUP('Données projet'!$B$15,Paramètres!$A$1:$J$25,3,0)*0.475*44/12</f>
        <v>#N/A</v>
      </c>
      <c r="DE89" s="54" t="e">
        <f t="shared" si="31"/>
        <v>#N/A</v>
      </c>
    </row>
    <row r="90" spans="1:109" s="40" customFormat="1" x14ac:dyDescent="0.25">
      <c r="A90" s="208">
        <f t="shared" si="32"/>
        <v>87</v>
      </c>
      <c r="B90" s="200">
        <f>IF(B89+1&lt;='Données projet'!$E$11,B89+1,1)</f>
        <v>12</v>
      </c>
      <c r="C90" s="182" t="e">
        <f>VLOOKUP(B90,'Données projet'!$A$36:$I$56,2,0)</f>
        <v>#N/A</v>
      </c>
      <c r="D90" s="182" t="e">
        <f>VLOOKUP(B90,'Données projet'!$A$36:$I$56,9,0)</f>
        <v>#N/A</v>
      </c>
      <c r="E90" s="182">
        <f t="array" ref="E90">INDEX(D:D,MIN(IF(ISNUMBER(D90:D286),ROW(D90:D286),"")))</f>
        <v>15.77</v>
      </c>
      <c r="F90" s="186">
        <f>IF(B90&lt;'Données projet'!$A$37,$C$205^B90,IF(B90='Données projet'!$A$37,'Données projet'!$B$37,F89+E90-L89))</f>
        <v>175.89000000000001</v>
      </c>
      <c r="G90" s="186">
        <f>F90*VLOOKUP('Données projet'!$B$11,Paramètres!$A$1:$J$25,3,0)*VLOOKUP('Données projet'!$B$11,Paramètres!$A$1:$J$25,5,0)</f>
        <v>128.962548</v>
      </c>
      <c r="H90" s="186">
        <f t="shared" si="33"/>
        <v>33.756522961065308</v>
      </c>
      <c r="I90" s="187">
        <f t="shared" si="20"/>
        <v>283.40238192385544</v>
      </c>
      <c r="J90" s="188">
        <f ca="1">AVERAGE(OFFSET($I$3,'Données projet'!$C$7,0,30,1))</f>
        <v>281.50422421872497</v>
      </c>
      <c r="K90" s="193">
        <f>IF(ISNA(VLOOKUP(B90,'Données projet'!$A$36:$I$56,3,0)),0,VLOOKUP(B90,'Données projet'!$A$36:$I$56,3,0))</f>
        <v>0</v>
      </c>
      <c r="L90" s="193">
        <f>IF(ISNA(VLOOKUP(B90,'Données projet'!$A$36:$I$56,4,0)),0,VLOOKUP(B90,'Données projet'!$A$36:$I$56,4,0))</f>
        <v>0</v>
      </c>
      <c r="M90" s="194">
        <f>IF(ISNA(VLOOKUP(B90,'Données projet'!$A$36:$I$56,5,0)),0%,VLOOKUP(B90,'Données projet'!$A$36:$I$56,5,0)*VLOOKUP('Données projet'!$B$11,Paramètres!$A$1:$J$25,7,0))</f>
        <v>0</v>
      </c>
      <c r="N90" s="194">
        <f>IF(ISNA(VLOOKUP(B90,'Données projet'!$A$36:$I$56,6,0)),0%,VLOOKUP(B90,'Données projet'!$A$36:$I$56,6,0)*VLOOKUP('Données projet'!$B$11,Paramètres!$A$1:$J$25,7,0))</f>
        <v>0</v>
      </c>
      <c r="O90" s="194">
        <f>IF(ISNA(VLOOKUP(B90,'Données projet'!$A$36:$I$56,7,0)),0%,VLOOKUP(B90,'Données projet'!$A$36:$I$56,7,0))</f>
        <v>0</v>
      </c>
      <c r="P90" s="196">
        <f>EXP(-LN(2)/35)*P89+(1-EXP(-LN(2)/35))/(LN(2)/35)*L90*M90*VLOOKUP('Données projet'!$B$11,Paramètres!$A$1:$J$25,3,0)*0.475*44/12</f>
        <v>0</v>
      </c>
      <c r="Q90" s="196">
        <f>EXP(-LN(2)/5)*Q89+(1-EXP(-LN(2)/5))/(LN(2)/5)*Calculateur!L90*Calculateur!N90*VLOOKUP('Données projet'!$B$11,Paramètres!$A$1:$J$25,3,0)*0.475*44/12</f>
        <v>0</v>
      </c>
      <c r="R90" s="196">
        <f>EXP(-LN(2)/2)*R89+(1-EXP(-LN(2)/2))/(LN(2)/2)*L90*O90*VLOOKUP('Données projet'!$B$11,Paramètres!$A$1:$J$25,3,0)*0.475*44/12</f>
        <v>0</v>
      </c>
      <c r="S90" s="197">
        <f t="shared" si="21"/>
        <v>0</v>
      </c>
      <c r="T90" s="50">
        <f>IF(T89+1&lt;='Données projet'!$E$12,T89+1,1)</f>
        <v>37</v>
      </c>
      <c r="U90" s="45" t="e">
        <f>VLOOKUP(T90,'Données projet'!$A$62:$I$82,2,0)</f>
        <v>#N/A</v>
      </c>
      <c r="V90" s="45" t="e">
        <f>VLOOKUP(T90,'Données projet'!$A$62:$I$82,9,0)</f>
        <v>#N/A</v>
      </c>
      <c r="W90" s="45">
        <f t="array" ref="W90">INDEX(V:V,MIN(IF(ISNUMBER(V90:V286),ROW(V90:V286),"")))</f>
        <v>10.318571428571431</v>
      </c>
      <c r="X90" s="46">
        <f>IF(T90&lt;'Données projet'!$A$63,$U$205^T90,IF(T90='Données projet'!$A$63,'Données projet'!$B$63,X89+W90-AD89))</f>
        <v>244.72428571428566</v>
      </c>
      <c r="Y90" s="46">
        <f>X90*VLOOKUP('Données projet'!$B$11,Paramètres!$A$1:$J$25,3,0)*VLOOKUP('Données projet'!$B$11,Paramètres!$A$1:$J$25,5,0)</f>
        <v>179.43184628571424</v>
      </c>
      <c r="Z90" s="46">
        <f t="shared" si="34"/>
        <v>45.195759184676206</v>
      </c>
      <c r="AA90" s="52">
        <f t="shared" si="22"/>
        <v>391.22641286093</v>
      </c>
      <c r="AB90" s="149">
        <f ca="1">AVERAGE(OFFSET($AA$3,'Données projet'!$C$7,0,30,1))</f>
        <v>367.84920904283939</v>
      </c>
      <c r="AC90" s="48">
        <f>IF(ISNA(VLOOKUP(T90,'Données projet'!$A$62:$I$82,3,0)),0,VLOOKUP(T90,'Données projet'!$A$62:$I$82,3,0))</f>
        <v>0</v>
      </c>
      <c r="AD90" s="48">
        <f>IF(ISNA(VLOOKUP(T90,'Données projet'!$A$62:$I$82,4,0)),0,VLOOKUP(T90,'Données projet'!$A$62:$I$82,4,0))</f>
        <v>0</v>
      </c>
      <c r="AE90" s="49">
        <f>IF(ISNA(VLOOKUP(T90,'Données projet'!$A$62:$I$82,5,0)),0%,VLOOKUP(T90,'Données projet'!$A$62:$I$82,5,0)*VLOOKUP('Données projet'!$B$11,Paramètres!$A$1:$J$25,7,0))</f>
        <v>0</v>
      </c>
      <c r="AF90" s="49">
        <f>IF(ISNA(VLOOKUP(T90,'Données projet'!$A$62:$I$82,6,0)),0%,VLOOKUP(T90,'Données projet'!$A$62:$I$82,6,0)*VLOOKUP('Données projet'!$B$11,Paramètres!$A$1:$J$25,7,0))</f>
        <v>0</v>
      </c>
      <c r="AG90" s="49">
        <f>IF(ISNA(VLOOKUP(T90,'Données projet'!$A$62:$I$82,7,0)),0%,VLOOKUP(T90,'Données projet'!$A$62:$I$82,7,0))</f>
        <v>0</v>
      </c>
      <c r="AH90" s="53">
        <f>EXP(-LN(2)/35)*AH89+(1-EXP(-LN(2)/35))/(LN(2)/35)*AD90*AE90*VLOOKUP('Données projet'!$B$11,Paramètres!$A$1:$J$25,3,0)*0.475*44/12</f>
        <v>0</v>
      </c>
      <c r="AI90" s="53">
        <f>EXP(-LN(2)/5)*AI89+(1-EXP(-LN(2)/5))/(LN(2)/5)*Calculateur!AD90*Calculateur!AF90*VLOOKUP('Données projet'!$B$11,Paramètres!$A$1:$J$25,3,0)*0.475*44/12</f>
        <v>0</v>
      </c>
      <c r="AJ90" s="53">
        <f>EXP(-LN(2)/2)*AJ89+(1-EXP(-LN(2)/2))/(LN(2)/2)*AD90*AG90*VLOOKUP('Données projet'!$B$11,Paramètres!$A$1:$J$25,3,0)*0.475*44/12</f>
        <v>0</v>
      </c>
      <c r="AK90" s="53">
        <f t="shared" si="23"/>
        <v>0</v>
      </c>
      <c r="AL90" s="203">
        <f>IF(AL89+1&lt;='Données projet'!$E$13,AL89+1,1)</f>
        <v>1</v>
      </c>
      <c r="AM90" s="182" t="e">
        <f>VLOOKUP(B90,'Données projet'!$A$88:$I$108,2,0)</f>
        <v>#N/A</v>
      </c>
      <c r="AN90" s="182" t="e">
        <f>VLOOKUP(B90,'Données projet'!$A$88:$I$108,9,0)</f>
        <v>#N/A</v>
      </c>
      <c r="AO90" s="182">
        <f t="array" ref="AO90">INDEX(AN:AN,MIN(IF(ISNUMBER(AN90:AN286),ROW(AN90:AN286),"")))</f>
        <v>0</v>
      </c>
      <c r="AP90" s="182">
        <f>IF(B90&lt;'Données projet'!$A$89,$AM$205^B90,IF(B90='Données projet'!$A$89,'Données projet'!$B$89,AP89+AO90-AV89))</f>
        <v>0</v>
      </c>
      <c r="AQ90" s="186" t="e">
        <f>AP90*VLOOKUP('Données projet'!$B$13,Paramètres!$A$1:$J$25,3,0)*VLOOKUP('Données projet'!$B$13,Paramètres!$A$1:$J$25,5,0)</f>
        <v>#N/A</v>
      </c>
      <c r="AR90" s="186" t="e">
        <f t="shared" si="35"/>
        <v>#N/A</v>
      </c>
      <c r="AS90" s="187" t="e">
        <f t="shared" si="24"/>
        <v>#N/A</v>
      </c>
      <c r="AT90" s="185" t="e">
        <f ca="1">AVERAGE(OFFSET($AS$3,'Données projet'!$C$7,0,30,1))</f>
        <v>#N/A</v>
      </c>
      <c r="AU90" s="193">
        <f>IF(ISNA(VLOOKUP(B90,'Données projet'!$A$88:$I$108,3,0)),0,VLOOKUP(B90,'Données projet'!$A$88:$I$108,3,0))</f>
        <v>0</v>
      </c>
      <c r="AV90" s="193">
        <f>IF(ISNA(VLOOKUP(B90,'Données projet'!$A$88:$I$108,4,0)),0,VLOOKUP(B90,'Données projet'!$A$88:$I$108,4,0))</f>
        <v>0</v>
      </c>
      <c r="AW90" s="194">
        <f>IF(ISNA(VLOOKUP(B90,'Données projet'!$A$88:$I$108,5,0)),0%,VLOOKUP(B90,'Données projet'!$A$88:$I$108,5,0)*VLOOKUP('Données projet'!$B$13,Paramètres!$A$1:$J$25,7,0))</f>
        <v>0</v>
      </c>
      <c r="AX90" s="194">
        <f>IF(ISNA(VLOOKUP(B90,'Données projet'!$A$88:$I$108,6,0)),0%,VLOOKUP(B90,'Données projet'!$A$88:$I$108,6,0)*VLOOKUP('Données projet'!$B$13,Paramètres!$A$1:$J$25,7,0))</f>
        <v>0</v>
      </c>
      <c r="AY90" s="194">
        <f>IF(ISNA(VLOOKUP(B90,'Données projet'!$A$88:$I$108,7,0)),0%,VLOOKUP(B90,'Données projet'!$A$88:$I$108,7,0))</f>
        <v>0</v>
      </c>
      <c r="AZ90" s="196">
        <f>EXP(-LN(2)/35)*AZ89+(1-EXP(-LN(2)/35))/(LN(2)/35)*AV90*AW90*VLOOKUP('Données projet'!$B$11,Paramètres!$A$1:$J$25,3,0)*0.475*44/12</f>
        <v>0</v>
      </c>
      <c r="BA90" s="196">
        <f>EXP(-LN(2)/5)*BA89+(1-EXP(-LN(2)/5))/(LN(2)/5)*Calculateur!AV90*Calculateur!AX90*VLOOKUP('Données projet'!$B$11,Paramètres!$A$1:$J$25,3,0)*0.475*44/12</f>
        <v>0</v>
      </c>
      <c r="BB90" s="196">
        <f>EXP(-LN(2)/2)*BB89+(1-EXP(-LN(2)/2))/(LN(2)/2)*AV90*AY90*VLOOKUP('Données projet'!$B$11,Paramètres!$A$1:$J$25,3,0)*0.475*44/12</f>
        <v>0</v>
      </c>
      <c r="BC90" s="197">
        <f t="shared" si="25"/>
        <v>0</v>
      </c>
      <c r="BD90" s="50">
        <f>IF(BD89+1&lt;='Données projet'!$E$16,BD89+1,1)</f>
        <v>1</v>
      </c>
      <c r="BE90" s="45" t="e">
        <f>VLOOKUP(BD90,'Données projet'!$A$114:$I$134,2,0)</f>
        <v>#N/A</v>
      </c>
      <c r="BF90" s="45" t="e">
        <f>VLOOKUP(BD90,'Données projet'!$A$114:$I$134,9,0)</f>
        <v>#N/A</v>
      </c>
      <c r="BG90" s="45">
        <f t="array" ref="BG90">INDEX(BF:BF,MIN(IF(ISNUMBER(BF90:BF286),ROW(BF90:BF286),"")))</f>
        <v>0</v>
      </c>
      <c r="BH90" s="45">
        <f>IF(BD90&lt;'Données projet'!$A$115,$BE$205^BD90,IF(BD90='Données projet'!$A$115,'Données projet'!$B$115,BH89+BG90-BN89))</f>
        <v>0</v>
      </c>
      <c r="BI90" s="50" t="e">
        <f>BH90*VLOOKUP('Données projet'!$B$13,Paramètres!$A$1:$J$25,3,0)*VLOOKUP('Données projet'!$B$13,Paramètres!$A$1:$J$25,5,0)</f>
        <v>#N/A</v>
      </c>
      <c r="BJ90" s="46" t="e">
        <f t="shared" si="36"/>
        <v>#N/A</v>
      </c>
      <c r="BK90" s="52" t="e">
        <f t="shared" si="26"/>
        <v>#N/A</v>
      </c>
      <c r="BL90" s="149" t="e">
        <f ca="1">AVERAGE(OFFSET($BK$3,'Données projet'!$C$7,0,30,1))</f>
        <v>#N/A</v>
      </c>
      <c r="BM90" s="48">
        <f>IF(ISNA(VLOOKUP(BD90,'Données projet'!$A$114:$I$134,3,0)),0,VLOOKUP(BD90,'Données projet'!$A$114:$I$134,3,0))</f>
        <v>0</v>
      </c>
      <c r="BN90" s="48">
        <f>IF(ISNA(VLOOKUP(BD90,'Données projet'!$A$114:$I$134,4,0)),0,VLOOKUP(BD90,'Données projet'!$A$114:$I$134,4,0))</f>
        <v>0</v>
      </c>
      <c r="BO90" s="49">
        <f>IF(ISNA(VLOOKUP(BD90,'Données projet'!$A$114:$I$134,5,0)),0%,VLOOKUP(BD90,'Données projet'!$A$114:$I$134,5,0)*VLOOKUP('Données projet'!$B$13,Paramètres!$A$1:$J$25,7,0))</f>
        <v>0</v>
      </c>
      <c r="BP90" s="49">
        <f>IF(ISNA(VLOOKUP(BD90,'Données projet'!$A$114:$I$134,6,0)),0%,VLOOKUP(BD90,'Données projet'!$A$114:$I$134,6,0)*VLOOKUP('Données projet'!$B$13,Paramètres!$A$1:$J$25,7,0))</f>
        <v>0</v>
      </c>
      <c r="BQ90" s="49">
        <f>IF(ISNA(VLOOKUP(BD90,'Données projet'!$A$114:$I$134,7,0)),0%,VLOOKUP(BD90,'Données projet'!$A$114:$I$134,7,0))</f>
        <v>0</v>
      </c>
      <c r="BR90" s="53" t="e">
        <f>EXP(-LN(2)/35)*BR89+(1-EXP(-LN(2)/35))/(LN(2)/35)*BN90*BO90*VLOOKUP('Données projet'!$B$13,Paramètres!$A$1:$J$25,3,0)*0.475*44/12</f>
        <v>#N/A</v>
      </c>
      <c r="BS90" s="53" t="e">
        <f>EXP(-LN(2)/5)*BS89+(1-EXP(-LN(2)/5))/(LN(2)/5)*Calculateur!BN90*Calculateur!BP90*VLOOKUP('Données projet'!$B$13,Paramètres!$A$1:$J$25,3,0)*0.475*44/12</f>
        <v>#N/A</v>
      </c>
      <c r="BT90" s="53" t="e">
        <f>EXP(-LN(2)/2)*BT89+(1-EXP(-LN(2)/2))/(LN(2)/2)*BN90*BQ90*VLOOKUP('Données projet'!$B$13,Paramètres!$A$1:$J$25,3,0)*0.475*44/12</f>
        <v>#N/A</v>
      </c>
      <c r="BU90" s="54" t="e">
        <f t="shared" si="27"/>
        <v>#N/A</v>
      </c>
      <c r="BV90" s="203">
        <f>IF(BV89+1&lt;='Données projet'!$E$15,BV89+1,1)</f>
        <v>1</v>
      </c>
      <c r="BW90" s="182" t="e">
        <f>VLOOKUP(B90,'Données projet'!$A$140:$I$167,2,0)</f>
        <v>#N/A</v>
      </c>
      <c r="BX90" s="182" t="e">
        <f>VLOOKUP(B90,'Données projet'!$A$140:$I$167,9,0)</f>
        <v>#N/A</v>
      </c>
      <c r="BY90" s="182">
        <f t="array" ref="BY90">INDEX(BX:BX,MIN(IF(ISNUMBER(BX90:BX286),ROW(BX90:BX286),"")))</f>
        <v>0</v>
      </c>
      <c r="BZ90" s="182">
        <f>IF(B90&lt;'Données projet'!$A$141,$BW$205^B90,IF(B90='Données projet'!$A$141,'Données projet'!$B$141,BZ89+BY90-CF89))</f>
        <v>0</v>
      </c>
      <c r="CA90" s="183" t="e">
        <f>BZ90*VLOOKUP('Données projet'!$B$15,Paramètres!$A$1:$J$25,3,0)*VLOOKUP('Données projet'!$B$15,Paramètres!$A$1:$J$25,5,0)</f>
        <v>#N/A</v>
      </c>
      <c r="CB90" s="186" t="e">
        <f t="shared" si="37"/>
        <v>#N/A</v>
      </c>
      <c r="CC90" s="187" t="e">
        <f t="shared" si="28"/>
        <v>#N/A</v>
      </c>
      <c r="CD90" s="185" t="e">
        <f ca="1">AVERAGE(OFFSET($CC$3,'Données projet'!$C$7,0,30,1))</f>
        <v>#N/A</v>
      </c>
      <c r="CE90" s="193">
        <f>IF(ISNA(VLOOKUP(B90,'Données projet'!$A$140:$I$167,3,0)),0,VLOOKUP(B90,'Données projet'!$A$140:$I$167,3,0))</f>
        <v>0</v>
      </c>
      <c r="CF90" s="193">
        <f>IF(ISNA(VLOOKUP(B90,'Données projet'!$A$140:$I$167,4,0)),0,VLOOKUP(B90,'Données projet'!$A$140:$I$167,4,0))</f>
        <v>0</v>
      </c>
      <c r="CG90" s="194">
        <f>IF(ISNA(VLOOKUP(B90,'Données projet'!$A$140:$I$167,5,0)),0%,VLOOKUP(B90,'Données projet'!$A$140:$I$167,5,0)*VLOOKUP('Données projet'!$B$15,Paramètres!$A$1:$J$25,7,0))</f>
        <v>0</v>
      </c>
      <c r="CH90" s="194">
        <f>IF(ISNA(VLOOKUP(B90,'Données projet'!$A$140:$I$167,6,0)),0%,VLOOKUP(B90,'Données projet'!$A$140:$I$167,6,0)*VLOOKUP('Données projet'!$B$15,Paramètres!$A$1:$J$25,7,0))</f>
        <v>0</v>
      </c>
      <c r="CI90" s="194">
        <f>IF(ISNA(VLOOKUP(B90,'Données projet'!$A$140:$I$167,7,0)),0%,VLOOKUP(B90,'Données projet'!$A$140:$I$167,7,0))</f>
        <v>0</v>
      </c>
      <c r="CJ90" s="196">
        <f>EXP(-LN(2)/35)*CJ89+(1-EXP(-LN(2)/35))/(LN(2)/35)*CF90*CG90*VLOOKUP('Données projet'!$B$11,Paramètres!$A$1:$J$25,3,0)*0.475*44/12</f>
        <v>0</v>
      </c>
      <c r="CK90" s="196">
        <f>EXP(-LN(2)/5)*CK89+(1-EXP(-LN(2)/5))/(LN(2)/5)*Calculateur!CF90*Calculateur!CH90*VLOOKUP('Données projet'!$B$11,Paramètres!$A$1:$J$25,3,0)*0.475*44/12</f>
        <v>0</v>
      </c>
      <c r="CL90" s="196">
        <f>EXP(-LN(2)/2)*CL89+(1-EXP(-LN(2)/2))/(LN(2)/2)*CF90*CI90*VLOOKUP('Données projet'!$B$11,Paramètres!$A$1:$J$25,3,0)*0.475*44/12</f>
        <v>0</v>
      </c>
      <c r="CM90" s="197">
        <f t="shared" si="29"/>
        <v>0</v>
      </c>
      <c r="CN90" s="50">
        <f>IF(CN89+1&lt;='Données projet'!$E$16,CN89+1,1)</f>
        <v>1</v>
      </c>
      <c r="CO90" s="45" t="e">
        <f>VLOOKUP(CN90,'Données projet'!$A$173:$I$193,2,0)</f>
        <v>#N/A</v>
      </c>
      <c r="CP90" s="45" t="e">
        <f>VLOOKUP(CN90,'Données projet'!$A$173:$I$193,9,0)</f>
        <v>#N/A</v>
      </c>
      <c r="CQ90" s="45">
        <f t="array" ref="CQ90">INDEX(CP:CP,MIN(IF(ISNUMBER(CP90:CP286),ROW(CP90:CP286),"")))</f>
        <v>0</v>
      </c>
      <c r="CR90" s="45">
        <f>IF(CN90&lt;'Données projet'!$A$174,$CO$205^B90,IF(CN90='Données projet'!$A$174,'Données projet'!$B$174,CR89+CQ90-CX89))</f>
        <v>0</v>
      </c>
      <c r="CS90" s="50" t="e">
        <f>CR90*VLOOKUP('Données projet'!$B$15,Paramètres!$A$1:$J$25,3,0)*VLOOKUP('Données projet'!$B$15,Paramètres!$A$1:$J$25,5,0)</f>
        <v>#N/A</v>
      </c>
      <c r="CT90" s="46" t="e">
        <f t="shared" si="38"/>
        <v>#N/A</v>
      </c>
      <c r="CU90" s="52" t="e">
        <f t="shared" si="30"/>
        <v>#N/A</v>
      </c>
      <c r="CV90" s="149" t="e">
        <f ca="1">AVERAGE(OFFSET($CU$3,'Données projet'!$C$7,0,30,1))</f>
        <v>#N/A</v>
      </c>
      <c r="CW90" s="48">
        <f>IF(ISNA(VLOOKUP(CN90,'Données projet'!$A$173:$I$193,3,0)),0,VLOOKUP(CN90,'Données projet'!$A$173:$I$193,3,0))</f>
        <v>0</v>
      </c>
      <c r="CX90" s="48">
        <f>IF(ISNA(VLOOKUP(CN90,'Données projet'!$A$173:$I$193,4,0)),0,VLOOKUP(CN90,'Données projet'!$A$173:$I$193,4,0))</f>
        <v>0</v>
      </c>
      <c r="CY90" s="49">
        <f>IF(ISNA(VLOOKUP(CN90,'Données projet'!$A$173:$I$193,5,0)),0%,VLOOKUP(CN90,'Données projet'!$A$173:$I$193,5,0)*VLOOKUP('Données projet'!$B$15,Paramètres!$A$1:$J$25,7,0))</f>
        <v>0</v>
      </c>
      <c r="CZ90" s="49">
        <f>IF(ISNA(VLOOKUP(CN90,'Données projet'!$A$173:$I$193,6,0)),0%,VLOOKUP(CN90,'Données projet'!$A$173:$I$193,6,0)*VLOOKUP('Données projet'!$B$15,Paramètres!$A$1:$J$25,7,0))</f>
        <v>0</v>
      </c>
      <c r="DA90" s="49">
        <f>IF(ISNA(VLOOKUP(CN90,'Données projet'!$A$173:$I$193,7,0)),0%,VLOOKUP(CN90,'Données projet'!$A$173:$I$193,7,0))</f>
        <v>0</v>
      </c>
      <c r="DB90" s="53" t="e">
        <f>EXP(-LN(2)/35)*DB89+(1-EXP(-LN(2)/35))/(LN(2)/35)*CX90*CY90*VLOOKUP('Données projet'!$B$15,Paramètres!$A$1:$J$25,3,0)*0.475*44/12</f>
        <v>#N/A</v>
      </c>
      <c r="DC90" s="53" t="e">
        <f>EXP(-LN(2)/5)*DC89+(1-EXP(-LN(2)/5))/(LN(2)/5)*Calculateur!CX90*Calculateur!CZ90*VLOOKUP('Données projet'!$B$15,Paramètres!$A$1:$J$25,3,0)*0.475*44/12</f>
        <v>#N/A</v>
      </c>
      <c r="DD90" s="53" t="e">
        <f>EXP(-LN(2)/2)*DD89+(1-EXP(-LN(2)/2))/(LN(2)/2)*CX90*DA90*VLOOKUP('Données projet'!$B$15,Paramètres!$A$1:$J$25,3,0)*0.475*44/12</f>
        <v>#N/A</v>
      </c>
      <c r="DE90" s="54" t="e">
        <f t="shared" si="31"/>
        <v>#N/A</v>
      </c>
    </row>
    <row r="91" spans="1:109" s="40" customFormat="1" x14ac:dyDescent="0.25">
      <c r="A91" s="208">
        <f t="shared" si="32"/>
        <v>88</v>
      </c>
      <c r="B91" s="200">
        <f>IF(B90+1&lt;='Données projet'!$E$11,B90+1,1)</f>
        <v>13</v>
      </c>
      <c r="C91" s="182" t="e">
        <f>VLOOKUP(B91,'Données projet'!$A$36:$I$56,2,0)</f>
        <v>#N/A</v>
      </c>
      <c r="D91" s="182" t="e">
        <f>VLOOKUP(B91,'Données projet'!$A$36:$I$56,9,0)</f>
        <v>#N/A</v>
      </c>
      <c r="E91" s="182">
        <f t="array" ref="E91">INDEX(D:D,MIN(IF(ISNUMBER(D91:D287),ROW(D91:D287),"")))</f>
        <v>15.77</v>
      </c>
      <c r="F91" s="186">
        <f>IF(B91&lt;'Données projet'!$A$37,$C$205^B91,IF(B91='Données projet'!$A$37,'Données projet'!$B$37,F90+E91-L90))</f>
        <v>191.66000000000003</v>
      </c>
      <c r="G91" s="186">
        <f>F91*VLOOKUP('Données projet'!$B$11,Paramètres!$A$1:$J$25,3,0)*VLOOKUP('Données projet'!$B$11,Paramètres!$A$1:$J$25,5,0)</f>
        <v>140.52511200000001</v>
      </c>
      <c r="H91" s="186">
        <f t="shared" si="33"/>
        <v>36.417275056768148</v>
      </c>
      <c r="I91" s="187">
        <f t="shared" si="20"/>
        <v>308.17465745720455</v>
      </c>
      <c r="J91" s="188">
        <f ca="1">AVERAGE(OFFSET($I$3,'Données projet'!$C$7,0,30,1))</f>
        <v>281.50422421872497</v>
      </c>
      <c r="K91" s="193">
        <f>IF(ISNA(VLOOKUP(B91,'Données projet'!$A$36:$I$56,3,0)),0,VLOOKUP(B91,'Données projet'!$A$36:$I$56,3,0))</f>
        <v>0</v>
      </c>
      <c r="L91" s="193">
        <f>IF(ISNA(VLOOKUP(B91,'Données projet'!$A$36:$I$56,4,0)),0,VLOOKUP(B91,'Données projet'!$A$36:$I$56,4,0))</f>
        <v>0</v>
      </c>
      <c r="M91" s="194">
        <f>IF(ISNA(VLOOKUP(B91,'Données projet'!$A$36:$I$56,5,0)),0%,VLOOKUP(B91,'Données projet'!$A$36:$I$56,5,0)*VLOOKUP('Données projet'!$B$11,Paramètres!$A$1:$J$25,7,0))</f>
        <v>0</v>
      </c>
      <c r="N91" s="194">
        <f>IF(ISNA(VLOOKUP(B91,'Données projet'!$A$36:$I$56,6,0)),0%,VLOOKUP(B91,'Données projet'!$A$36:$I$56,6,0)*VLOOKUP('Données projet'!$B$11,Paramètres!$A$1:$J$25,7,0))</f>
        <v>0</v>
      </c>
      <c r="O91" s="194">
        <f>IF(ISNA(VLOOKUP(B91,'Données projet'!$A$36:$I$56,7,0)),0%,VLOOKUP(B91,'Données projet'!$A$36:$I$56,7,0))</f>
        <v>0</v>
      </c>
      <c r="P91" s="196">
        <f>EXP(-LN(2)/35)*P90+(1-EXP(-LN(2)/35))/(LN(2)/35)*L91*M91*VLOOKUP('Données projet'!$B$11,Paramètres!$A$1:$J$25,3,0)*0.475*44/12</f>
        <v>0</v>
      </c>
      <c r="Q91" s="196">
        <f>EXP(-LN(2)/5)*Q90+(1-EXP(-LN(2)/5))/(LN(2)/5)*Calculateur!L91*Calculateur!N91*VLOOKUP('Données projet'!$B$11,Paramètres!$A$1:$J$25,3,0)*0.475*44/12</f>
        <v>0</v>
      </c>
      <c r="R91" s="196">
        <f>EXP(-LN(2)/2)*R90+(1-EXP(-LN(2)/2))/(LN(2)/2)*L91*O91*VLOOKUP('Données projet'!$B$11,Paramètres!$A$1:$J$25,3,0)*0.475*44/12</f>
        <v>0</v>
      </c>
      <c r="S91" s="197">
        <f t="shared" si="21"/>
        <v>0</v>
      </c>
      <c r="T91" s="50">
        <f>IF(T90+1&lt;='Données projet'!$E$12,T90+1,1)</f>
        <v>38</v>
      </c>
      <c r="U91" s="45" t="e">
        <f>VLOOKUP(T91,'Données projet'!$A$62:$I$82,2,0)</f>
        <v>#N/A</v>
      </c>
      <c r="V91" s="45" t="e">
        <f>VLOOKUP(T91,'Données projet'!$A$62:$I$82,9,0)</f>
        <v>#N/A</v>
      </c>
      <c r="W91" s="45">
        <f t="array" ref="W91">INDEX(V:V,MIN(IF(ISNUMBER(V91:V287),ROW(V91:V287),"")))</f>
        <v>10.318571428571431</v>
      </c>
      <c r="X91" s="46">
        <f>IF(T91&lt;'Données projet'!$A$63,$U$205^T91,IF(T91='Données projet'!$A$63,'Données projet'!$B$63,X90+W91-AD90))</f>
        <v>255.04285714285709</v>
      </c>
      <c r="Y91" s="46">
        <f>X91*VLOOKUP('Données projet'!$B$11,Paramètres!$A$1:$J$25,3,0)*VLOOKUP('Données projet'!$B$11,Paramètres!$A$1:$J$25,5,0)</f>
        <v>186.99742285714282</v>
      </c>
      <c r="Z91" s="46">
        <f t="shared" si="34"/>
        <v>46.875511509057439</v>
      </c>
      <c r="AA91" s="52">
        <f t="shared" si="22"/>
        <v>407.32869402113215</v>
      </c>
      <c r="AB91" s="149">
        <f ca="1">AVERAGE(OFFSET($AA$3,'Données projet'!$C$7,0,30,1))</f>
        <v>367.84920904283939</v>
      </c>
      <c r="AC91" s="48">
        <f>IF(ISNA(VLOOKUP(T91,'Données projet'!$A$62:$I$82,3,0)),0,VLOOKUP(T91,'Données projet'!$A$62:$I$82,3,0))</f>
        <v>0</v>
      </c>
      <c r="AD91" s="48">
        <f>IF(ISNA(VLOOKUP(T91,'Données projet'!$A$62:$I$82,4,0)),0,VLOOKUP(T91,'Données projet'!$A$62:$I$82,4,0))</f>
        <v>0</v>
      </c>
      <c r="AE91" s="49">
        <f>IF(ISNA(VLOOKUP(T91,'Données projet'!$A$62:$I$82,5,0)),0%,VLOOKUP(T91,'Données projet'!$A$62:$I$82,5,0)*VLOOKUP('Données projet'!$B$11,Paramètres!$A$1:$J$25,7,0))</f>
        <v>0</v>
      </c>
      <c r="AF91" s="49">
        <f>IF(ISNA(VLOOKUP(T91,'Données projet'!$A$62:$I$82,6,0)),0%,VLOOKUP(T91,'Données projet'!$A$62:$I$82,6,0)*VLOOKUP('Données projet'!$B$11,Paramètres!$A$1:$J$25,7,0))</f>
        <v>0</v>
      </c>
      <c r="AG91" s="49">
        <f>IF(ISNA(VLOOKUP(T91,'Données projet'!$A$62:$I$82,7,0)),0%,VLOOKUP(T91,'Données projet'!$A$62:$I$82,7,0))</f>
        <v>0</v>
      </c>
      <c r="AH91" s="53">
        <f>EXP(-LN(2)/35)*AH90+(1-EXP(-LN(2)/35))/(LN(2)/35)*AD91*AE91*VLOOKUP('Données projet'!$B$11,Paramètres!$A$1:$J$25,3,0)*0.475*44/12</f>
        <v>0</v>
      </c>
      <c r="AI91" s="53">
        <f>EXP(-LN(2)/5)*AI90+(1-EXP(-LN(2)/5))/(LN(2)/5)*Calculateur!AD91*Calculateur!AF91*VLOOKUP('Données projet'!$B$11,Paramètres!$A$1:$J$25,3,0)*0.475*44/12</f>
        <v>0</v>
      </c>
      <c r="AJ91" s="53">
        <f>EXP(-LN(2)/2)*AJ90+(1-EXP(-LN(2)/2))/(LN(2)/2)*AD91*AG91*VLOOKUP('Données projet'!$B$11,Paramètres!$A$1:$J$25,3,0)*0.475*44/12</f>
        <v>0</v>
      </c>
      <c r="AK91" s="53">
        <f t="shared" si="23"/>
        <v>0</v>
      </c>
      <c r="AL91" s="203">
        <f>IF(AL90+1&lt;='Données projet'!$E$13,AL90+1,1)</f>
        <v>1</v>
      </c>
      <c r="AM91" s="182" t="e">
        <f>VLOOKUP(B91,'Données projet'!$A$88:$I$108,2,0)</f>
        <v>#N/A</v>
      </c>
      <c r="AN91" s="182" t="e">
        <f>VLOOKUP(B91,'Données projet'!$A$88:$I$108,9,0)</f>
        <v>#N/A</v>
      </c>
      <c r="AO91" s="182">
        <f t="array" ref="AO91">INDEX(AN:AN,MIN(IF(ISNUMBER(AN91:AN287),ROW(AN91:AN287),"")))</f>
        <v>0</v>
      </c>
      <c r="AP91" s="182">
        <f>IF(B91&lt;'Données projet'!$A$89,$AM$205^B91,IF(B91='Données projet'!$A$89,'Données projet'!$B$89,AP90+AO91-AV90))</f>
        <v>0</v>
      </c>
      <c r="AQ91" s="186" t="e">
        <f>AP91*VLOOKUP('Données projet'!$B$13,Paramètres!$A$1:$J$25,3,0)*VLOOKUP('Données projet'!$B$13,Paramètres!$A$1:$J$25,5,0)</f>
        <v>#N/A</v>
      </c>
      <c r="AR91" s="186" t="e">
        <f t="shared" si="35"/>
        <v>#N/A</v>
      </c>
      <c r="AS91" s="187" t="e">
        <f t="shared" si="24"/>
        <v>#N/A</v>
      </c>
      <c r="AT91" s="185" t="e">
        <f ca="1">AVERAGE(OFFSET($AS$3,'Données projet'!$C$7,0,30,1))</f>
        <v>#N/A</v>
      </c>
      <c r="AU91" s="193">
        <f>IF(ISNA(VLOOKUP(B91,'Données projet'!$A$88:$I$108,3,0)),0,VLOOKUP(B91,'Données projet'!$A$88:$I$108,3,0))</f>
        <v>0</v>
      </c>
      <c r="AV91" s="193">
        <f>IF(ISNA(VLOOKUP(B91,'Données projet'!$A$88:$I$108,4,0)),0,VLOOKUP(B91,'Données projet'!$A$88:$I$108,4,0))</f>
        <v>0</v>
      </c>
      <c r="AW91" s="194">
        <f>IF(ISNA(VLOOKUP(B91,'Données projet'!$A$88:$I$108,5,0)),0%,VLOOKUP(B91,'Données projet'!$A$88:$I$108,5,0)*VLOOKUP('Données projet'!$B$13,Paramètres!$A$1:$J$25,7,0))</f>
        <v>0</v>
      </c>
      <c r="AX91" s="194">
        <f>IF(ISNA(VLOOKUP(B91,'Données projet'!$A$88:$I$108,6,0)),0%,VLOOKUP(B91,'Données projet'!$A$88:$I$108,6,0)*VLOOKUP('Données projet'!$B$13,Paramètres!$A$1:$J$25,7,0))</f>
        <v>0</v>
      </c>
      <c r="AY91" s="194">
        <f>IF(ISNA(VLOOKUP(B91,'Données projet'!$A$88:$I$108,7,0)),0%,VLOOKUP(B91,'Données projet'!$A$88:$I$108,7,0))</f>
        <v>0</v>
      </c>
      <c r="AZ91" s="196">
        <f>EXP(-LN(2)/35)*AZ90+(1-EXP(-LN(2)/35))/(LN(2)/35)*AV91*AW91*VLOOKUP('Données projet'!$B$11,Paramètres!$A$1:$J$25,3,0)*0.475*44/12</f>
        <v>0</v>
      </c>
      <c r="BA91" s="196">
        <f>EXP(-LN(2)/5)*BA90+(1-EXP(-LN(2)/5))/(LN(2)/5)*Calculateur!AV91*Calculateur!AX91*VLOOKUP('Données projet'!$B$11,Paramètres!$A$1:$J$25,3,0)*0.475*44/12</f>
        <v>0</v>
      </c>
      <c r="BB91" s="196">
        <f>EXP(-LN(2)/2)*BB90+(1-EXP(-LN(2)/2))/(LN(2)/2)*AV91*AY91*VLOOKUP('Données projet'!$B$11,Paramètres!$A$1:$J$25,3,0)*0.475*44/12</f>
        <v>0</v>
      </c>
      <c r="BC91" s="197">
        <f t="shared" si="25"/>
        <v>0</v>
      </c>
      <c r="BD91" s="50">
        <f>IF(BD90+1&lt;='Données projet'!$E$16,BD90+1,1)</f>
        <v>1</v>
      </c>
      <c r="BE91" s="45" t="e">
        <f>VLOOKUP(BD91,'Données projet'!$A$114:$I$134,2,0)</f>
        <v>#N/A</v>
      </c>
      <c r="BF91" s="45" t="e">
        <f>VLOOKUP(BD91,'Données projet'!$A$114:$I$134,9,0)</f>
        <v>#N/A</v>
      </c>
      <c r="BG91" s="45">
        <f t="array" ref="BG91">INDEX(BF:BF,MIN(IF(ISNUMBER(BF91:BF287),ROW(BF91:BF287),"")))</f>
        <v>0</v>
      </c>
      <c r="BH91" s="45">
        <f>IF(BD91&lt;'Données projet'!$A$115,$BE$205^BD91,IF(BD91='Données projet'!$A$115,'Données projet'!$B$115,BH90+BG91-BN90))</f>
        <v>0</v>
      </c>
      <c r="BI91" s="50" t="e">
        <f>BH91*VLOOKUP('Données projet'!$B$13,Paramètres!$A$1:$J$25,3,0)*VLOOKUP('Données projet'!$B$13,Paramètres!$A$1:$J$25,5,0)</f>
        <v>#N/A</v>
      </c>
      <c r="BJ91" s="46" t="e">
        <f t="shared" si="36"/>
        <v>#N/A</v>
      </c>
      <c r="BK91" s="52" t="e">
        <f t="shared" si="26"/>
        <v>#N/A</v>
      </c>
      <c r="BL91" s="149" t="e">
        <f ca="1">AVERAGE(OFFSET($BK$3,'Données projet'!$C$7,0,30,1))</f>
        <v>#N/A</v>
      </c>
      <c r="BM91" s="48">
        <f>IF(ISNA(VLOOKUP(BD91,'Données projet'!$A$114:$I$134,3,0)),0,VLOOKUP(BD91,'Données projet'!$A$114:$I$134,3,0))</f>
        <v>0</v>
      </c>
      <c r="BN91" s="48">
        <f>IF(ISNA(VLOOKUP(BD91,'Données projet'!$A$114:$I$134,4,0)),0,VLOOKUP(BD91,'Données projet'!$A$114:$I$134,4,0))</f>
        <v>0</v>
      </c>
      <c r="BO91" s="49">
        <f>IF(ISNA(VLOOKUP(BD91,'Données projet'!$A$114:$I$134,5,0)),0%,VLOOKUP(BD91,'Données projet'!$A$114:$I$134,5,0)*VLOOKUP('Données projet'!$B$13,Paramètres!$A$1:$J$25,7,0))</f>
        <v>0</v>
      </c>
      <c r="BP91" s="49">
        <f>IF(ISNA(VLOOKUP(BD91,'Données projet'!$A$114:$I$134,6,0)),0%,VLOOKUP(BD91,'Données projet'!$A$114:$I$134,6,0)*VLOOKUP('Données projet'!$B$13,Paramètres!$A$1:$J$25,7,0))</f>
        <v>0</v>
      </c>
      <c r="BQ91" s="49">
        <f>IF(ISNA(VLOOKUP(BD91,'Données projet'!$A$114:$I$134,7,0)),0%,VLOOKUP(BD91,'Données projet'!$A$114:$I$134,7,0))</f>
        <v>0</v>
      </c>
      <c r="BR91" s="53" t="e">
        <f>EXP(-LN(2)/35)*BR90+(1-EXP(-LN(2)/35))/(LN(2)/35)*BN91*BO91*VLOOKUP('Données projet'!$B$13,Paramètres!$A$1:$J$25,3,0)*0.475*44/12</f>
        <v>#N/A</v>
      </c>
      <c r="BS91" s="53" t="e">
        <f>EXP(-LN(2)/5)*BS90+(1-EXP(-LN(2)/5))/(LN(2)/5)*Calculateur!BN91*Calculateur!BP91*VLOOKUP('Données projet'!$B$13,Paramètres!$A$1:$J$25,3,0)*0.475*44/12</f>
        <v>#N/A</v>
      </c>
      <c r="BT91" s="53" t="e">
        <f>EXP(-LN(2)/2)*BT90+(1-EXP(-LN(2)/2))/(LN(2)/2)*BN91*BQ91*VLOOKUP('Données projet'!$B$13,Paramètres!$A$1:$J$25,3,0)*0.475*44/12</f>
        <v>#N/A</v>
      </c>
      <c r="BU91" s="54" t="e">
        <f t="shared" si="27"/>
        <v>#N/A</v>
      </c>
      <c r="BV91" s="203">
        <f>IF(BV90+1&lt;='Données projet'!$E$15,BV90+1,1)</f>
        <v>1</v>
      </c>
      <c r="BW91" s="182" t="e">
        <f>VLOOKUP(B91,'Données projet'!$A$140:$I$167,2,0)</f>
        <v>#N/A</v>
      </c>
      <c r="BX91" s="182" t="e">
        <f>VLOOKUP(B91,'Données projet'!$A$140:$I$167,9,0)</f>
        <v>#N/A</v>
      </c>
      <c r="BY91" s="182">
        <f t="array" ref="BY91">INDEX(BX:BX,MIN(IF(ISNUMBER(BX91:BX287),ROW(BX91:BX287),"")))</f>
        <v>0</v>
      </c>
      <c r="BZ91" s="182">
        <f>IF(B91&lt;'Données projet'!$A$141,$BW$205^B91,IF(B91='Données projet'!$A$141,'Données projet'!$B$141,BZ90+BY91-CF90))</f>
        <v>0</v>
      </c>
      <c r="CA91" s="183" t="e">
        <f>BZ91*VLOOKUP('Données projet'!$B$15,Paramètres!$A$1:$J$25,3,0)*VLOOKUP('Données projet'!$B$15,Paramètres!$A$1:$J$25,5,0)</f>
        <v>#N/A</v>
      </c>
      <c r="CB91" s="186" t="e">
        <f t="shared" si="37"/>
        <v>#N/A</v>
      </c>
      <c r="CC91" s="187" t="e">
        <f t="shared" si="28"/>
        <v>#N/A</v>
      </c>
      <c r="CD91" s="185" t="e">
        <f ca="1">AVERAGE(OFFSET($CC$3,'Données projet'!$C$7,0,30,1))</f>
        <v>#N/A</v>
      </c>
      <c r="CE91" s="193">
        <f>IF(ISNA(VLOOKUP(B91,'Données projet'!$A$140:$I$167,3,0)),0,VLOOKUP(B91,'Données projet'!$A$140:$I$167,3,0))</f>
        <v>0</v>
      </c>
      <c r="CF91" s="193">
        <f>IF(ISNA(VLOOKUP(B91,'Données projet'!$A$140:$I$167,4,0)),0,VLOOKUP(B91,'Données projet'!$A$140:$I$167,4,0))</f>
        <v>0</v>
      </c>
      <c r="CG91" s="194">
        <f>IF(ISNA(VLOOKUP(B91,'Données projet'!$A$140:$I$167,5,0)),0%,VLOOKUP(B91,'Données projet'!$A$140:$I$167,5,0)*VLOOKUP('Données projet'!$B$15,Paramètres!$A$1:$J$25,7,0))</f>
        <v>0</v>
      </c>
      <c r="CH91" s="194">
        <f>IF(ISNA(VLOOKUP(B91,'Données projet'!$A$140:$I$167,6,0)),0%,VLOOKUP(B91,'Données projet'!$A$140:$I$167,6,0)*VLOOKUP('Données projet'!$B$15,Paramètres!$A$1:$J$25,7,0))</f>
        <v>0</v>
      </c>
      <c r="CI91" s="194">
        <f>IF(ISNA(VLOOKUP(B91,'Données projet'!$A$140:$I$167,7,0)),0%,VLOOKUP(B91,'Données projet'!$A$140:$I$167,7,0))</f>
        <v>0</v>
      </c>
      <c r="CJ91" s="196">
        <f>EXP(-LN(2)/35)*CJ90+(1-EXP(-LN(2)/35))/(LN(2)/35)*CF91*CG91*VLOOKUP('Données projet'!$B$11,Paramètres!$A$1:$J$25,3,0)*0.475*44/12</f>
        <v>0</v>
      </c>
      <c r="CK91" s="196">
        <f>EXP(-LN(2)/5)*CK90+(1-EXP(-LN(2)/5))/(LN(2)/5)*Calculateur!CF91*Calculateur!CH91*VLOOKUP('Données projet'!$B$11,Paramètres!$A$1:$J$25,3,0)*0.475*44/12</f>
        <v>0</v>
      </c>
      <c r="CL91" s="196">
        <f>EXP(-LN(2)/2)*CL90+(1-EXP(-LN(2)/2))/(LN(2)/2)*CF91*CI91*VLOOKUP('Données projet'!$B$11,Paramètres!$A$1:$J$25,3,0)*0.475*44/12</f>
        <v>0</v>
      </c>
      <c r="CM91" s="197">
        <f t="shared" si="29"/>
        <v>0</v>
      </c>
      <c r="CN91" s="50">
        <f>IF(CN90+1&lt;='Données projet'!$E$16,CN90+1,1)</f>
        <v>1</v>
      </c>
      <c r="CO91" s="45" t="e">
        <f>VLOOKUP(CN91,'Données projet'!$A$173:$I$193,2,0)</f>
        <v>#N/A</v>
      </c>
      <c r="CP91" s="45" t="e">
        <f>VLOOKUP(CN91,'Données projet'!$A$173:$I$193,9,0)</f>
        <v>#N/A</v>
      </c>
      <c r="CQ91" s="45">
        <f t="array" ref="CQ91">INDEX(CP:CP,MIN(IF(ISNUMBER(CP91:CP287),ROW(CP91:CP287),"")))</f>
        <v>0</v>
      </c>
      <c r="CR91" s="45">
        <f>IF(CN91&lt;'Données projet'!$A$174,$CO$205^B91,IF(CN91='Données projet'!$A$174,'Données projet'!$B$174,CR90+CQ91-CX90))</f>
        <v>0</v>
      </c>
      <c r="CS91" s="50" t="e">
        <f>CR91*VLOOKUP('Données projet'!$B$15,Paramètres!$A$1:$J$25,3,0)*VLOOKUP('Données projet'!$B$15,Paramètres!$A$1:$J$25,5,0)</f>
        <v>#N/A</v>
      </c>
      <c r="CT91" s="46" t="e">
        <f t="shared" si="38"/>
        <v>#N/A</v>
      </c>
      <c r="CU91" s="52" t="e">
        <f t="shared" si="30"/>
        <v>#N/A</v>
      </c>
      <c r="CV91" s="149" t="e">
        <f ca="1">AVERAGE(OFFSET($CU$3,'Données projet'!$C$7,0,30,1))</f>
        <v>#N/A</v>
      </c>
      <c r="CW91" s="48">
        <f>IF(ISNA(VLOOKUP(CN91,'Données projet'!$A$173:$I$193,3,0)),0,VLOOKUP(CN91,'Données projet'!$A$173:$I$193,3,0))</f>
        <v>0</v>
      </c>
      <c r="CX91" s="48">
        <f>IF(ISNA(VLOOKUP(CN91,'Données projet'!$A$173:$I$193,4,0)),0,VLOOKUP(CN91,'Données projet'!$A$173:$I$193,4,0))</f>
        <v>0</v>
      </c>
      <c r="CY91" s="49">
        <f>IF(ISNA(VLOOKUP(CN91,'Données projet'!$A$173:$I$193,5,0)),0%,VLOOKUP(CN91,'Données projet'!$A$173:$I$193,5,0)*VLOOKUP('Données projet'!$B$15,Paramètres!$A$1:$J$25,7,0))</f>
        <v>0</v>
      </c>
      <c r="CZ91" s="49">
        <f>IF(ISNA(VLOOKUP(CN91,'Données projet'!$A$173:$I$193,6,0)),0%,VLOOKUP(CN91,'Données projet'!$A$173:$I$193,6,0)*VLOOKUP('Données projet'!$B$15,Paramètres!$A$1:$J$25,7,0))</f>
        <v>0</v>
      </c>
      <c r="DA91" s="49">
        <f>IF(ISNA(VLOOKUP(CN91,'Données projet'!$A$173:$I$193,7,0)),0%,VLOOKUP(CN91,'Données projet'!$A$173:$I$193,7,0))</f>
        <v>0</v>
      </c>
      <c r="DB91" s="53" t="e">
        <f>EXP(-LN(2)/35)*DB90+(1-EXP(-LN(2)/35))/(LN(2)/35)*CX91*CY91*VLOOKUP('Données projet'!$B$15,Paramètres!$A$1:$J$25,3,0)*0.475*44/12</f>
        <v>#N/A</v>
      </c>
      <c r="DC91" s="53" t="e">
        <f>EXP(-LN(2)/5)*DC90+(1-EXP(-LN(2)/5))/(LN(2)/5)*Calculateur!CX91*Calculateur!CZ91*VLOOKUP('Données projet'!$B$15,Paramètres!$A$1:$J$25,3,0)*0.475*44/12</f>
        <v>#N/A</v>
      </c>
      <c r="DD91" s="53" t="e">
        <f>EXP(-LN(2)/2)*DD90+(1-EXP(-LN(2)/2))/(LN(2)/2)*CX91*DA91*VLOOKUP('Données projet'!$B$15,Paramètres!$A$1:$J$25,3,0)*0.475*44/12</f>
        <v>#N/A</v>
      </c>
      <c r="DE91" s="54" t="e">
        <f t="shared" si="31"/>
        <v>#N/A</v>
      </c>
    </row>
    <row r="92" spans="1:109" s="40" customFormat="1" x14ac:dyDescent="0.25">
      <c r="A92" s="208">
        <f t="shared" si="32"/>
        <v>89</v>
      </c>
      <c r="B92" s="200">
        <f>IF(B91+1&lt;='Données projet'!$E$11,B91+1,1)</f>
        <v>14</v>
      </c>
      <c r="C92" s="182" t="e">
        <f>VLOOKUP(B92,'Données projet'!$A$36:$I$56,2,0)</f>
        <v>#N/A</v>
      </c>
      <c r="D92" s="182" t="e">
        <f>VLOOKUP(B92,'Données projet'!$A$36:$I$56,9,0)</f>
        <v>#N/A</v>
      </c>
      <c r="E92" s="182">
        <f t="array" ref="E92">INDEX(D:D,MIN(IF(ISNUMBER(D92:D288),ROW(D92:D288),"")))</f>
        <v>15.77</v>
      </c>
      <c r="F92" s="186">
        <f>IF(B92&lt;'Données projet'!$A$37,$C$205^B92,IF(B92='Données projet'!$A$37,'Données projet'!$B$37,F91+E92-L91))</f>
        <v>207.43000000000004</v>
      </c>
      <c r="G92" s="186">
        <f>F92*VLOOKUP('Données projet'!$B$11,Paramètres!$A$1:$J$25,3,0)*VLOOKUP('Données projet'!$B$11,Paramètres!$A$1:$J$25,5,0)</f>
        <v>152.08767600000002</v>
      </c>
      <c r="H92" s="186">
        <f t="shared" si="33"/>
        <v>39.052635160572962</v>
      </c>
      <c r="I92" s="187">
        <f t="shared" si="20"/>
        <v>332.90270860466461</v>
      </c>
      <c r="J92" s="188">
        <f ca="1">AVERAGE(OFFSET($I$3,'Données projet'!$C$7,0,30,1))</f>
        <v>281.50422421872497</v>
      </c>
      <c r="K92" s="193">
        <f>IF(ISNA(VLOOKUP(B92,'Données projet'!$A$36:$I$56,3,0)),0,VLOOKUP(B92,'Données projet'!$A$36:$I$56,3,0))</f>
        <v>0</v>
      </c>
      <c r="L92" s="193">
        <f>IF(ISNA(VLOOKUP(B92,'Données projet'!$A$36:$I$56,4,0)),0,VLOOKUP(B92,'Données projet'!$A$36:$I$56,4,0))</f>
        <v>0</v>
      </c>
      <c r="M92" s="194">
        <f>IF(ISNA(VLOOKUP(B92,'Données projet'!$A$36:$I$56,5,0)),0%,VLOOKUP(B92,'Données projet'!$A$36:$I$56,5,0)*VLOOKUP('Données projet'!$B$11,Paramètres!$A$1:$J$25,7,0))</f>
        <v>0</v>
      </c>
      <c r="N92" s="194">
        <f>IF(ISNA(VLOOKUP(B92,'Données projet'!$A$36:$I$56,6,0)),0%,VLOOKUP(B92,'Données projet'!$A$36:$I$56,6,0)*VLOOKUP('Données projet'!$B$11,Paramètres!$A$1:$J$25,7,0))</f>
        <v>0</v>
      </c>
      <c r="O92" s="194">
        <f>IF(ISNA(VLOOKUP(B92,'Données projet'!$A$36:$I$56,7,0)),0%,VLOOKUP(B92,'Données projet'!$A$36:$I$56,7,0))</f>
        <v>0</v>
      </c>
      <c r="P92" s="196">
        <f>EXP(-LN(2)/35)*P91+(1-EXP(-LN(2)/35))/(LN(2)/35)*L92*M92*VLOOKUP('Données projet'!$B$11,Paramètres!$A$1:$J$25,3,0)*0.475*44/12</f>
        <v>0</v>
      </c>
      <c r="Q92" s="196">
        <f>EXP(-LN(2)/5)*Q91+(1-EXP(-LN(2)/5))/(LN(2)/5)*Calculateur!L92*Calculateur!N92*VLOOKUP('Données projet'!$B$11,Paramètres!$A$1:$J$25,3,0)*0.475*44/12</f>
        <v>0</v>
      </c>
      <c r="R92" s="196">
        <f>EXP(-LN(2)/2)*R91+(1-EXP(-LN(2)/2))/(LN(2)/2)*L92*O92*VLOOKUP('Données projet'!$B$11,Paramètres!$A$1:$J$25,3,0)*0.475*44/12</f>
        <v>0</v>
      </c>
      <c r="S92" s="197">
        <f t="shared" si="21"/>
        <v>0</v>
      </c>
      <c r="T92" s="50">
        <f>IF(T91+1&lt;='Données projet'!$E$12,T91+1,1)</f>
        <v>39</v>
      </c>
      <c r="U92" s="45" t="e">
        <f>VLOOKUP(T92,'Données projet'!$A$62:$I$82,2,0)</f>
        <v>#N/A</v>
      </c>
      <c r="V92" s="45" t="e">
        <f>VLOOKUP(T92,'Données projet'!$A$62:$I$82,9,0)</f>
        <v>#N/A</v>
      </c>
      <c r="W92" s="45">
        <f t="array" ref="W92">INDEX(V:V,MIN(IF(ISNUMBER(V92:V288),ROW(V92:V288),"")))</f>
        <v>10.318571428571431</v>
      </c>
      <c r="X92" s="46">
        <f>IF(T92&lt;'Données projet'!$A$63,$U$205^T92,IF(T92='Données projet'!$A$63,'Données projet'!$B$63,X91+W92-AD91))</f>
        <v>265.36142857142852</v>
      </c>
      <c r="Y92" s="46">
        <f>X92*VLOOKUP('Données projet'!$B$11,Paramètres!$A$1:$J$25,3,0)*VLOOKUP('Données projet'!$B$11,Paramètres!$A$1:$J$25,5,0)</f>
        <v>194.56299942857137</v>
      </c>
      <c r="Z92" s="46">
        <f t="shared" si="34"/>
        <v>48.547369643490541</v>
      </c>
      <c r="AA92" s="52">
        <f t="shared" si="22"/>
        <v>423.41722613384121</v>
      </c>
      <c r="AB92" s="149">
        <f ca="1">AVERAGE(OFFSET($AA$3,'Données projet'!$C$7,0,30,1))</f>
        <v>367.84920904283939</v>
      </c>
      <c r="AC92" s="48">
        <f>IF(ISNA(VLOOKUP(T92,'Données projet'!$A$62:$I$82,3,0)),0,VLOOKUP(T92,'Données projet'!$A$62:$I$82,3,0))</f>
        <v>0</v>
      </c>
      <c r="AD92" s="48">
        <f>IF(ISNA(VLOOKUP(T92,'Données projet'!$A$62:$I$82,4,0)),0,VLOOKUP(T92,'Données projet'!$A$62:$I$82,4,0))</f>
        <v>0</v>
      </c>
      <c r="AE92" s="49">
        <f>IF(ISNA(VLOOKUP(T92,'Données projet'!$A$62:$I$82,5,0)),0%,VLOOKUP(T92,'Données projet'!$A$62:$I$82,5,0)*VLOOKUP('Données projet'!$B$11,Paramètres!$A$1:$J$25,7,0))</f>
        <v>0</v>
      </c>
      <c r="AF92" s="49">
        <f>IF(ISNA(VLOOKUP(T92,'Données projet'!$A$62:$I$82,6,0)),0%,VLOOKUP(T92,'Données projet'!$A$62:$I$82,6,0)*VLOOKUP('Données projet'!$B$11,Paramètres!$A$1:$J$25,7,0))</f>
        <v>0</v>
      </c>
      <c r="AG92" s="49">
        <f>IF(ISNA(VLOOKUP(T92,'Données projet'!$A$62:$I$82,7,0)),0%,VLOOKUP(T92,'Données projet'!$A$62:$I$82,7,0))</f>
        <v>0</v>
      </c>
      <c r="AH92" s="53">
        <f>EXP(-LN(2)/35)*AH91+(1-EXP(-LN(2)/35))/(LN(2)/35)*AD92*AE92*VLOOKUP('Données projet'!$B$11,Paramètres!$A$1:$J$25,3,0)*0.475*44/12</f>
        <v>0</v>
      </c>
      <c r="AI92" s="53">
        <f>EXP(-LN(2)/5)*AI91+(1-EXP(-LN(2)/5))/(LN(2)/5)*Calculateur!AD92*Calculateur!AF92*VLOOKUP('Données projet'!$B$11,Paramètres!$A$1:$J$25,3,0)*0.475*44/12</f>
        <v>0</v>
      </c>
      <c r="AJ92" s="53">
        <f>EXP(-LN(2)/2)*AJ91+(1-EXP(-LN(2)/2))/(LN(2)/2)*AD92*AG92*VLOOKUP('Données projet'!$B$11,Paramètres!$A$1:$J$25,3,0)*0.475*44/12</f>
        <v>0</v>
      </c>
      <c r="AK92" s="53">
        <f t="shared" si="23"/>
        <v>0</v>
      </c>
      <c r="AL92" s="203">
        <f>IF(AL91+1&lt;='Données projet'!$E$13,AL91+1,1)</f>
        <v>1</v>
      </c>
      <c r="AM92" s="182" t="e">
        <f>VLOOKUP(B92,'Données projet'!$A$88:$I$108,2,0)</f>
        <v>#N/A</v>
      </c>
      <c r="AN92" s="182" t="e">
        <f>VLOOKUP(B92,'Données projet'!$A$88:$I$108,9,0)</f>
        <v>#N/A</v>
      </c>
      <c r="AO92" s="182">
        <f t="array" ref="AO92">INDEX(AN:AN,MIN(IF(ISNUMBER(AN92:AN288),ROW(AN92:AN288),"")))</f>
        <v>0</v>
      </c>
      <c r="AP92" s="182">
        <f>IF(B92&lt;'Données projet'!$A$89,$AM$205^B92,IF(B92='Données projet'!$A$89,'Données projet'!$B$89,AP91+AO92-AV91))</f>
        <v>0</v>
      </c>
      <c r="AQ92" s="186" t="e">
        <f>AP92*VLOOKUP('Données projet'!$B$13,Paramètres!$A$1:$J$25,3,0)*VLOOKUP('Données projet'!$B$13,Paramètres!$A$1:$J$25,5,0)</f>
        <v>#N/A</v>
      </c>
      <c r="AR92" s="186" t="e">
        <f t="shared" si="35"/>
        <v>#N/A</v>
      </c>
      <c r="AS92" s="187" t="e">
        <f t="shared" si="24"/>
        <v>#N/A</v>
      </c>
      <c r="AT92" s="185" t="e">
        <f ca="1">AVERAGE(OFFSET($AS$3,'Données projet'!$C$7,0,30,1))</f>
        <v>#N/A</v>
      </c>
      <c r="AU92" s="193">
        <f>IF(ISNA(VLOOKUP(B92,'Données projet'!$A$88:$I$108,3,0)),0,VLOOKUP(B92,'Données projet'!$A$88:$I$108,3,0))</f>
        <v>0</v>
      </c>
      <c r="AV92" s="193">
        <f>IF(ISNA(VLOOKUP(B92,'Données projet'!$A$88:$I$108,4,0)),0,VLOOKUP(B92,'Données projet'!$A$88:$I$108,4,0))</f>
        <v>0</v>
      </c>
      <c r="AW92" s="194">
        <f>IF(ISNA(VLOOKUP(B92,'Données projet'!$A$88:$I$108,5,0)),0%,VLOOKUP(B92,'Données projet'!$A$88:$I$108,5,0)*VLOOKUP('Données projet'!$B$13,Paramètres!$A$1:$J$25,7,0))</f>
        <v>0</v>
      </c>
      <c r="AX92" s="194">
        <f>IF(ISNA(VLOOKUP(B92,'Données projet'!$A$88:$I$108,6,0)),0%,VLOOKUP(B92,'Données projet'!$A$88:$I$108,6,0)*VLOOKUP('Données projet'!$B$13,Paramètres!$A$1:$J$25,7,0))</f>
        <v>0</v>
      </c>
      <c r="AY92" s="194">
        <f>IF(ISNA(VLOOKUP(B92,'Données projet'!$A$88:$I$108,7,0)),0%,VLOOKUP(B92,'Données projet'!$A$88:$I$108,7,0))</f>
        <v>0</v>
      </c>
      <c r="AZ92" s="196">
        <f>EXP(-LN(2)/35)*AZ91+(1-EXP(-LN(2)/35))/(LN(2)/35)*AV92*AW92*VLOOKUP('Données projet'!$B$11,Paramètres!$A$1:$J$25,3,0)*0.475*44/12</f>
        <v>0</v>
      </c>
      <c r="BA92" s="196">
        <f>EXP(-LN(2)/5)*BA91+(1-EXP(-LN(2)/5))/(LN(2)/5)*Calculateur!AV92*Calculateur!AX92*VLOOKUP('Données projet'!$B$11,Paramètres!$A$1:$J$25,3,0)*0.475*44/12</f>
        <v>0</v>
      </c>
      <c r="BB92" s="196">
        <f>EXP(-LN(2)/2)*BB91+(1-EXP(-LN(2)/2))/(LN(2)/2)*AV92*AY92*VLOOKUP('Données projet'!$B$11,Paramètres!$A$1:$J$25,3,0)*0.475*44/12</f>
        <v>0</v>
      </c>
      <c r="BC92" s="197">
        <f t="shared" si="25"/>
        <v>0</v>
      </c>
      <c r="BD92" s="50">
        <f>IF(BD91+1&lt;='Données projet'!$E$16,BD91+1,1)</f>
        <v>1</v>
      </c>
      <c r="BE92" s="45" t="e">
        <f>VLOOKUP(BD92,'Données projet'!$A$114:$I$134,2,0)</f>
        <v>#N/A</v>
      </c>
      <c r="BF92" s="45" t="e">
        <f>VLOOKUP(BD92,'Données projet'!$A$114:$I$134,9,0)</f>
        <v>#N/A</v>
      </c>
      <c r="BG92" s="45">
        <f t="array" ref="BG92">INDEX(BF:BF,MIN(IF(ISNUMBER(BF92:BF288),ROW(BF92:BF288),"")))</f>
        <v>0</v>
      </c>
      <c r="BH92" s="45">
        <f>IF(BD92&lt;'Données projet'!$A$115,$BE$205^BD92,IF(BD92='Données projet'!$A$115,'Données projet'!$B$115,BH91+BG92-BN91))</f>
        <v>0</v>
      </c>
      <c r="BI92" s="50" t="e">
        <f>BH92*VLOOKUP('Données projet'!$B$13,Paramètres!$A$1:$J$25,3,0)*VLOOKUP('Données projet'!$B$13,Paramètres!$A$1:$J$25,5,0)</f>
        <v>#N/A</v>
      </c>
      <c r="BJ92" s="46" t="e">
        <f t="shared" si="36"/>
        <v>#N/A</v>
      </c>
      <c r="BK92" s="52" t="e">
        <f t="shared" si="26"/>
        <v>#N/A</v>
      </c>
      <c r="BL92" s="149" t="e">
        <f ca="1">AVERAGE(OFFSET($BK$3,'Données projet'!$C$7,0,30,1))</f>
        <v>#N/A</v>
      </c>
      <c r="BM92" s="48">
        <f>IF(ISNA(VLOOKUP(BD92,'Données projet'!$A$114:$I$134,3,0)),0,VLOOKUP(BD92,'Données projet'!$A$114:$I$134,3,0))</f>
        <v>0</v>
      </c>
      <c r="BN92" s="48">
        <f>IF(ISNA(VLOOKUP(BD92,'Données projet'!$A$114:$I$134,4,0)),0,VLOOKUP(BD92,'Données projet'!$A$114:$I$134,4,0))</f>
        <v>0</v>
      </c>
      <c r="BO92" s="49">
        <f>IF(ISNA(VLOOKUP(BD92,'Données projet'!$A$114:$I$134,5,0)),0%,VLOOKUP(BD92,'Données projet'!$A$114:$I$134,5,0)*VLOOKUP('Données projet'!$B$13,Paramètres!$A$1:$J$25,7,0))</f>
        <v>0</v>
      </c>
      <c r="BP92" s="49">
        <f>IF(ISNA(VLOOKUP(BD92,'Données projet'!$A$114:$I$134,6,0)),0%,VLOOKUP(BD92,'Données projet'!$A$114:$I$134,6,0)*VLOOKUP('Données projet'!$B$13,Paramètres!$A$1:$J$25,7,0))</f>
        <v>0</v>
      </c>
      <c r="BQ92" s="49">
        <f>IF(ISNA(VLOOKUP(BD92,'Données projet'!$A$114:$I$134,7,0)),0%,VLOOKUP(BD92,'Données projet'!$A$114:$I$134,7,0))</f>
        <v>0</v>
      </c>
      <c r="BR92" s="53" t="e">
        <f>EXP(-LN(2)/35)*BR91+(1-EXP(-LN(2)/35))/(LN(2)/35)*BN92*BO92*VLOOKUP('Données projet'!$B$13,Paramètres!$A$1:$J$25,3,0)*0.475*44/12</f>
        <v>#N/A</v>
      </c>
      <c r="BS92" s="53" t="e">
        <f>EXP(-LN(2)/5)*BS91+(1-EXP(-LN(2)/5))/(LN(2)/5)*Calculateur!BN92*Calculateur!BP92*VLOOKUP('Données projet'!$B$13,Paramètres!$A$1:$J$25,3,0)*0.475*44/12</f>
        <v>#N/A</v>
      </c>
      <c r="BT92" s="53" t="e">
        <f>EXP(-LN(2)/2)*BT91+(1-EXP(-LN(2)/2))/(LN(2)/2)*BN92*BQ92*VLOOKUP('Données projet'!$B$13,Paramètres!$A$1:$J$25,3,0)*0.475*44/12</f>
        <v>#N/A</v>
      </c>
      <c r="BU92" s="54" t="e">
        <f t="shared" si="27"/>
        <v>#N/A</v>
      </c>
      <c r="BV92" s="203">
        <f>IF(BV91+1&lt;='Données projet'!$E$15,BV91+1,1)</f>
        <v>1</v>
      </c>
      <c r="BW92" s="182" t="e">
        <f>VLOOKUP(B92,'Données projet'!$A$140:$I$167,2,0)</f>
        <v>#N/A</v>
      </c>
      <c r="BX92" s="182" t="e">
        <f>VLOOKUP(B92,'Données projet'!$A$140:$I$167,9,0)</f>
        <v>#N/A</v>
      </c>
      <c r="BY92" s="182">
        <f t="array" ref="BY92">INDEX(BX:BX,MIN(IF(ISNUMBER(BX92:BX288),ROW(BX92:BX288),"")))</f>
        <v>0</v>
      </c>
      <c r="BZ92" s="182">
        <f>IF(B92&lt;'Données projet'!$A$141,$BW$205^B92,IF(B92='Données projet'!$A$141,'Données projet'!$B$141,BZ91+BY92-CF91))</f>
        <v>0</v>
      </c>
      <c r="CA92" s="183" t="e">
        <f>BZ92*VLOOKUP('Données projet'!$B$15,Paramètres!$A$1:$J$25,3,0)*VLOOKUP('Données projet'!$B$15,Paramètres!$A$1:$J$25,5,0)</f>
        <v>#N/A</v>
      </c>
      <c r="CB92" s="186" t="e">
        <f t="shared" si="37"/>
        <v>#N/A</v>
      </c>
      <c r="CC92" s="187" t="e">
        <f t="shared" si="28"/>
        <v>#N/A</v>
      </c>
      <c r="CD92" s="185" t="e">
        <f ca="1">AVERAGE(OFFSET($CC$3,'Données projet'!$C$7,0,30,1))</f>
        <v>#N/A</v>
      </c>
      <c r="CE92" s="193">
        <f>IF(ISNA(VLOOKUP(B92,'Données projet'!$A$140:$I$167,3,0)),0,VLOOKUP(B92,'Données projet'!$A$140:$I$167,3,0))</f>
        <v>0</v>
      </c>
      <c r="CF92" s="193">
        <f>IF(ISNA(VLOOKUP(B92,'Données projet'!$A$140:$I$167,4,0)),0,VLOOKUP(B92,'Données projet'!$A$140:$I$167,4,0))</f>
        <v>0</v>
      </c>
      <c r="CG92" s="194">
        <f>IF(ISNA(VLOOKUP(B92,'Données projet'!$A$140:$I$167,5,0)),0%,VLOOKUP(B92,'Données projet'!$A$140:$I$167,5,0)*VLOOKUP('Données projet'!$B$15,Paramètres!$A$1:$J$25,7,0))</f>
        <v>0</v>
      </c>
      <c r="CH92" s="194">
        <f>IF(ISNA(VLOOKUP(B92,'Données projet'!$A$140:$I$167,6,0)),0%,VLOOKUP(B92,'Données projet'!$A$140:$I$167,6,0)*VLOOKUP('Données projet'!$B$15,Paramètres!$A$1:$J$25,7,0))</f>
        <v>0</v>
      </c>
      <c r="CI92" s="194">
        <f>IF(ISNA(VLOOKUP(B92,'Données projet'!$A$140:$I$167,7,0)),0%,VLOOKUP(B92,'Données projet'!$A$140:$I$167,7,0))</f>
        <v>0</v>
      </c>
      <c r="CJ92" s="196">
        <f>EXP(-LN(2)/35)*CJ91+(1-EXP(-LN(2)/35))/(LN(2)/35)*CF92*CG92*VLOOKUP('Données projet'!$B$11,Paramètres!$A$1:$J$25,3,0)*0.475*44/12</f>
        <v>0</v>
      </c>
      <c r="CK92" s="196">
        <f>EXP(-LN(2)/5)*CK91+(1-EXP(-LN(2)/5))/(LN(2)/5)*Calculateur!CF92*Calculateur!CH92*VLOOKUP('Données projet'!$B$11,Paramètres!$A$1:$J$25,3,0)*0.475*44/12</f>
        <v>0</v>
      </c>
      <c r="CL92" s="196">
        <f>EXP(-LN(2)/2)*CL91+(1-EXP(-LN(2)/2))/(LN(2)/2)*CF92*CI92*VLOOKUP('Données projet'!$B$11,Paramètres!$A$1:$J$25,3,0)*0.475*44/12</f>
        <v>0</v>
      </c>
      <c r="CM92" s="197">
        <f t="shared" si="29"/>
        <v>0</v>
      </c>
      <c r="CN92" s="50">
        <f>IF(CN91+1&lt;='Données projet'!$E$16,CN91+1,1)</f>
        <v>1</v>
      </c>
      <c r="CO92" s="45" t="e">
        <f>VLOOKUP(CN92,'Données projet'!$A$173:$I$193,2,0)</f>
        <v>#N/A</v>
      </c>
      <c r="CP92" s="45" t="e">
        <f>VLOOKUP(CN92,'Données projet'!$A$173:$I$193,9,0)</f>
        <v>#N/A</v>
      </c>
      <c r="CQ92" s="45">
        <f t="array" ref="CQ92">INDEX(CP:CP,MIN(IF(ISNUMBER(CP92:CP288),ROW(CP92:CP288),"")))</f>
        <v>0</v>
      </c>
      <c r="CR92" s="45">
        <f>IF(CN92&lt;'Données projet'!$A$174,$CO$205^B92,IF(CN92='Données projet'!$A$174,'Données projet'!$B$174,CR91+CQ92-CX91))</f>
        <v>0</v>
      </c>
      <c r="CS92" s="50" t="e">
        <f>CR92*VLOOKUP('Données projet'!$B$15,Paramètres!$A$1:$J$25,3,0)*VLOOKUP('Données projet'!$B$15,Paramètres!$A$1:$J$25,5,0)</f>
        <v>#N/A</v>
      </c>
      <c r="CT92" s="46" t="e">
        <f t="shared" si="38"/>
        <v>#N/A</v>
      </c>
      <c r="CU92" s="52" t="e">
        <f t="shared" si="30"/>
        <v>#N/A</v>
      </c>
      <c r="CV92" s="149" t="e">
        <f ca="1">AVERAGE(OFFSET($CU$3,'Données projet'!$C$7,0,30,1))</f>
        <v>#N/A</v>
      </c>
      <c r="CW92" s="48">
        <f>IF(ISNA(VLOOKUP(CN92,'Données projet'!$A$173:$I$193,3,0)),0,VLOOKUP(CN92,'Données projet'!$A$173:$I$193,3,0))</f>
        <v>0</v>
      </c>
      <c r="CX92" s="48">
        <f>IF(ISNA(VLOOKUP(CN92,'Données projet'!$A$173:$I$193,4,0)),0,VLOOKUP(CN92,'Données projet'!$A$173:$I$193,4,0))</f>
        <v>0</v>
      </c>
      <c r="CY92" s="49">
        <f>IF(ISNA(VLOOKUP(CN92,'Données projet'!$A$173:$I$193,5,0)),0%,VLOOKUP(CN92,'Données projet'!$A$173:$I$193,5,0)*VLOOKUP('Données projet'!$B$15,Paramètres!$A$1:$J$25,7,0))</f>
        <v>0</v>
      </c>
      <c r="CZ92" s="49">
        <f>IF(ISNA(VLOOKUP(CN92,'Données projet'!$A$173:$I$193,6,0)),0%,VLOOKUP(CN92,'Données projet'!$A$173:$I$193,6,0)*VLOOKUP('Données projet'!$B$15,Paramètres!$A$1:$J$25,7,0))</f>
        <v>0</v>
      </c>
      <c r="DA92" s="49">
        <f>IF(ISNA(VLOOKUP(CN92,'Données projet'!$A$173:$I$193,7,0)),0%,VLOOKUP(CN92,'Données projet'!$A$173:$I$193,7,0))</f>
        <v>0</v>
      </c>
      <c r="DB92" s="53" t="e">
        <f>EXP(-LN(2)/35)*DB91+(1-EXP(-LN(2)/35))/(LN(2)/35)*CX92*CY92*VLOOKUP('Données projet'!$B$15,Paramètres!$A$1:$J$25,3,0)*0.475*44/12</f>
        <v>#N/A</v>
      </c>
      <c r="DC92" s="53" t="e">
        <f>EXP(-LN(2)/5)*DC91+(1-EXP(-LN(2)/5))/(LN(2)/5)*Calculateur!CX92*Calculateur!CZ92*VLOOKUP('Données projet'!$B$15,Paramètres!$A$1:$J$25,3,0)*0.475*44/12</f>
        <v>#N/A</v>
      </c>
      <c r="DD92" s="53" t="e">
        <f>EXP(-LN(2)/2)*DD91+(1-EXP(-LN(2)/2))/(LN(2)/2)*CX92*DA92*VLOOKUP('Données projet'!$B$15,Paramètres!$A$1:$J$25,3,0)*0.475*44/12</f>
        <v>#N/A</v>
      </c>
      <c r="DE92" s="54" t="e">
        <f t="shared" si="31"/>
        <v>#N/A</v>
      </c>
    </row>
    <row r="93" spans="1:109" s="40" customFormat="1" x14ac:dyDescent="0.25">
      <c r="A93" s="208">
        <f t="shared" si="32"/>
        <v>90</v>
      </c>
      <c r="B93" s="200">
        <f>IF(B92+1&lt;='Données projet'!$E$11,B92+1,1)</f>
        <v>15</v>
      </c>
      <c r="C93" s="182">
        <f>VLOOKUP(B93,'Données projet'!$A$36:$I$56,2,0)</f>
        <v>223.2</v>
      </c>
      <c r="D93" s="182">
        <f>VLOOKUP(B93,'Données projet'!$A$36:$I$56,9,0)</f>
        <v>15.77</v>
      </c>
      <c r="E93" s="182">
        <f t="array" ref="E93">INDEX(D:D,MIN(IF(ISNUMBER(D93:D289),ROW(D93:D289),"")))</f>
        <v>15.77</v>
      </c>
      <c r="F93" s="186">
        <f>IF(B93&lt;'Données projet'!$A$37,$C$205^B93,IF(B93='Données projet'!$A$37,'Données projet'!$B$37,F92+E93-L92))</f>
        <v>223.20000000000005</v>
      </c>
      <c r="G93" s="186">
        <f>F93*VLOOKUP('Données projet'!$B$11,Paramètres!$A$1:$J$25,3,0)*VLOOKUP('Données projet'!$B$11,Paramètres!$A$1:$J$25,5,0)</f>
        <v>163.65024000000003</v>
      </c>
      <c r="H93" s="186">
        <f t="shared" si="33"/>
        <v>41.664753212290165</v>
      </c>
      <c r="I93" s="187">
        <f t="shared" si="20"/>
        <v>357.59027984473869</v>
      </c>
      <c r="J93" s="188">
        <f ca="1">AVERAGE(OFFSET($I$3,'Données projet'!$C$7,0,30,1))</f>
        <v>281.50422421872497</v>
      </c>
      <c r="K93" s="193">
        <f>IF(ISNA(VLOOKUP(B93,'Données projet'!$A$36:$I$56,3,0)),0,VLOOKUP(B93,'Données projet'!$A$36:$I$56,3,0))</f>
        <v>0</v>
      </c>
      <c r="L93" s="193">
        <f>IF(ISNA(VLOOKUP(B93,'Données projet'!$A$36:$I$56,4,0)),0,VLOOKUP(B93,'Données projet'!$A$36:$I$56,4,0))</f>
        <v>0</v>
      </c>
      <c r="M93" s="194">
        <f>IF(ISNA(VLOOKUP(B93,'Données projet'!$A$36:$I$56,5,0)),0%,VLOOKUP(B93,'Données projet'!$A$36:$I$56,5,0)*VLOOKUP('Données projet'!$B$11,Paramètres!$A$1:$J$25,7,0))</f>
        <v>0</v>
      </c>
      <c r="N93" s="194">
        <f>IF(ISNA(VLOOKUP(B93,'Données projet'!$A$36:$I$56,6,0)),0%,VLOOKUP(B93,'Données projet'!$A$36:$I$56,6,0)*VLOOKUP('Données projet'!$B$11,Paramètres!$A$1:$J$25,7,0))</f>
        <v>0</v>
      </c>
      <c r="O93" s="194">
        <f>IF(ISNA(VLOOKUP(B93,'Données projet'!$A$36:$I$56,7,0)),0%,VLOOKUP(B93,'Données projet'!$A$36:$I$56,7,0))</f>
        <v>0</v>
      </c>
      <c r="P93" s="196">
        <f>EXP(-LN(2)/35)*P92+(1-EXP(-LN(2)/35))/(LN(2)/35)*L93*M93*VLOOKUP('Données projet'!$B$11,Paramètres!$A$1:$J$25,3,0)*0.475*44/12</f>
        <v>0</v>
      </c>
      <c r="Q93" s="196">
        <f>EXP(-LN(2)/5)*Q92+(1-EXP(-LN(2)/5))/(LN(2)/5)*Calculateur!L93*Calculateur!N93*VLOOKUP('Données projet'!$B$11,Paramètres!$A$1:$J$25,3,0)*0.475*44/12</f>
        <v>0</v>
      </c>
      <c r="R93" s="196">
        <f>EXP(-LN(2)/2)*R92+(1-EXP(-LN(2)/2))/(LN(2)/2)*L93*O93*VLOOKUP('Données projet'!$B$11,Paramètres!$A$1:$J$25,3,0)*0.475*44/12</f>
        <v>0</v>
      </c>
      <c r="S93" s="197">
        <f t="shared" si="21"/>
        <v>0</v>
      </c>
      <c r="T93" s="50">
        <f>IF(T92+1&lt;='Données projet'!$E$12,T92+1,1)</f>
        <v>40</v>
      </c>
      <c r="U93" s="45">
        <f>VLOOKUP(T93,'Données projet'!$A$62:$I$82,2,0)</f>
        <v>275.68</v>
      </c>
      <c r="V93" s="45">
        <f>VLOOKUP(T93,'Données projet'!$A$62:$I$82,9,0)</f>
        <v>10.318571428571431</v>
      </c>
      <c r="W93" s="45">
        <f t="array" ref="W93">INDEX(V:V,MIN(IF(ISNUMBER(V93:V289),ROW(V93:V289),"")))</f>
        <v>10.318571428571431</v>
      </c>
      <c r="X93" s="46">
        <f>IF(T93&lt;'Données projet'!$A$63,$U$205^T93,IF(T93='Données projet'!$A$63,'Données projet'!$B$63,X92+W93-AD92))</f>
        <v>275.67999999999995</v>
      </c>
      <c r="Y93" s="46">
        <f>X93*VLOOKUP('Données projet'!$B$11,Paramètres!$A$1:$J$25,3,0)*VLOOKUP('Données projet'!$B$11,Paramètres!$A$1:$J$25,5,0)</f>
        <v>202.12857599999998</v>
      </c>
      <c r="Z93" s="46">
        <f t="shared" si="34"/>
        <v>50.211675685287027</v>
      </c>
      <c r="AA93" s="52">
        <f t="shared" si="22"/>
        <v>439.4926050185415</v>
      </c>
      <c r="AB93" s="149">
        <f ca="1">AVERAGE(OFFSET($AA$3,'Données projet'!$C$7,0,30,1))</f>
        <v>367.84920904283939</v>
      </c>
      <c r="AC93" s="48">
        <f>IF(ISNA(VLOOKUP(T93,'Données projet'!$A$62:$I$82,3,0)),0,VLOOKUP(T93,'Données projet'!$A$62:$I$82,3,0))</f>
        <v>0</v>
      </c>
      <c r="AD93" s="48">
        <f>IF(ISNA(VLOOKUP(T93,'Données projet'!$A$62:$I$82,4,0)),0,VLOOKUP(T93,'Données projet'!$A$62:$I$82,4,0))</f>
        <v>0</v>
      </c>
      <c r="AE93" s="49">
        <f>IF(ISNA(VLOOKUP(T93,'Données projet'!$A$62:$I$82,5,0)),0%,VLOOKUP(T93,'Données projet'!$A$62:$I$82,5,0)*VLOOKUP('Données projet'!$B$11,Paramètres!$A$1:$J$25,7,0))</f>
        <v>0</v>
      </c>
      <c r="AF93" s="49">
        <f>IF(ISNA(VLOOKUP(T93,'Données projet'!$A$62:$I$82,6,0)),0%,VLOOKUP(T93,'Données projet'!$A$62:$I$82,6,0)*VLOOKUP('Données projet'!$B$11,Paramètres!$A$1:$J$25,7,0))</f>
        <v>0</v>
      </c>
      <c r="AG93" s="49">
        <f>IF(ISNA(VLOOKUP(T93,'Données projet'!$A$62:$I$82,7,0)),0%,VLOOKUP(T93,'Données projet'!$A$62:$I$82,7,0))</f>
        <v>0</v>
      </c>
      <c r="AH93" s="53">
        <f>EXP(-LN(2)/35)*AH92+(1-EXP(-LN(2)/35))/(LN(2)/35)*AD93*AE93*VLOOKUP('Données projet'!$B$11,Paramètres!$A$1:$J$25,3,0)*0.475*44/12</f>
        <v>0</v>
      </c>
      <c r="AI93" s="53">
        <f>EXP(-LN(2)/5)*AI92+(1-EXP(-LN(2)/5))/(LN(2)/5)*Calculateur!AD93*Calculateur!AF93*VLOOKUP('Données projet'!$B$11,Paramètres!$A$1:$J$25,3,0)*0.475*44/12</f>
        <v>0</v>
      </c>
      <c r="AJ93" s="53">
        <f>EXP(-LN(2)/2)*AJ92+(1-EXP(-LN(2)/2))/(LN(2)/2)*AD93*AG93*VLOOKUP('Données projet'!$B$11,Paramètres!$A$1:$J$25,3,0)*0.475*44/12</f>
        <v>0</v>
      </c>
      <c r="AK93" s="53">
        <f t="shared" si="23"/>
        <v>0</v>
      </c>
      <c r="AL93" s="203">
        <f>IF(AL92+1&lt;='Données projet'!$E$13,AL92+1,1)</f>
        <v>1</v>
      </c>
      <c r="AM93" s="182" t="e">
        <f>VLOOKUP(B93,'Données projet'!$A$88:$I$108,2,0)</f>
        <v>#N/A</v>
      </c>
      <c r="AN93" s="182" t="e">
        <f>VLOOKUP(B93,'Données projet'!$A$88:$I$108,9,0)</f>
        <v>#N/A</v>
      </c>
      <c r="AO93" s="182">
        <f t="array" ref="AO93">INDEX(AN:AN,MIN(IF(ISNUMBER(AN93:AN289),ROW(AN93:AN289),"")))</f>
        <v>0</v>
      </c>
      <c r="AP93" s="182">
        <f>IF(B93&lt;'Données projet'!$A$89,$AM$205^B93,IF(B93='Données projet'!$A$89,'Données projet'!$B$89,AP92+AO93-AV92))</f>
        <v>0</v>
      </c>
      <c r="AQ93" s="186" t="e">
        <f>AP93*VLOOKUP('Données projet'!$B$13,Paramètres!$A$1:$J$25,3,0)*VLOOKUP('Données projet'!$B$13,Paramètres!$A$1:$J$25,5,0)</f>
        <v>#N/A</v>
      </c>
      <c r="AR93" s="186" t="e">
        <f t="shared" si="35"/>
        <v>#N/A</v>
      </c>
      <c r="AS93" s="187" t="e">
        <f t="shared" si="24"/>
        <v>#N/A</v>
      </c>
      <c r="AT93" s="185" t="e">
        <f ca="1">AVERAGE(OFFSET($AS$3,'Données projet'!$C$7,0,30,1))</f>
        <v>#N/A</v>
      </c>
      <c r="AU93" s="193">
        <f>IF(ISNA(VLOOKUP(B93,'Données projet'!$A$88:$I$108,3,0)),0,VLOOKUP(B93,'Données projet'!$A$88:$I$108,3,0))</f>
        <v>0</v>
      </c>
      <c r="AV93" s="193">
        <f>IF(ISNA(VLOOKUP(B93,'Données projet'!$A$88:$I$108,4,0)),0,VLOOKUP(B93,'Données projet'!$A$88:$I$108,4,0))</f>
        <v>0</v>
      </c>
      <c r="AW93" s="194">
        <f>IF(ISNA(VLOOKUP(B93,'Données projet'!$A$88:$I$108,5,0)),0%,VLOOKUP(B93,'Données projet'!$A$88:$I$108,5,0)*VLOOKUP('Données projet'!$B$13,Paramètres!$A$1:$J$25,7,0))</f>
        <v>0</v>
      </c>
      <c r="AX93" s="194">
        <f>IF(ISNA(VLOOKUP(B93,'Données projet'!$A$88:$I$108,6,0)),0%,VLOOKUP(B93,'Données projet'!$A$88:$I$108,6,0)*VLOOKUP('Données projet'!$B$13,Paramètres!$A$1:$J$25,7,0))</f>
        <v>0</v>
      </c>
      <c r="AY93" s="194">
        <f>IF(ISNA(VLOOKUP(B93,'Données projet'!$A$88:$I$108,7,0)),0%,VLOOKUP(B93,'Données projet'!$A$88:$I$108,7,0))</f>
        <v>0</v>
      </c>
      <c r="AZ93" s="196">
        <f>EXP(-LN(2)/35)*AZ92+(1-EXP(-LN(2)/35))/(LN(2)/35)*AV93*AW93*VLOOKUP('Données projet'!$B$11,Paramètres!$A$1:$J$25,3,0)*0.475*44/12</f>
        <v>0</v>
      </c>
      <c r="BA93" s="196">
        <f>EXP(-LN(2)/5)*BA92+(1-EXP(-LN(2)/5))/(LN(2)/5)*Calculateur!AV93*Calculateur!AX93*VLOOKUP('Données projet'!$B$11,Paramètres!$A$1:$J$25,3,0)*0.475*44/12</f>
        <v>0</v>
      </c>
      <c r="BB93" s="196">
        <f>EXP(-LN(2)/2)*BB92+(1-EXP(-LN(2)/2))/(LN(2)/2)*AV93*AY93*VLOOKUP('Données projet'!$B$11,Paramètres!$A$1:$J$25,3,0)*0.475*44/12</f>
        <v>0</v>
      </c>
      <c r="BC93" s="197">
        <f t="shared" si="25"/>
        <v>0</v>
      </c>
      <c r="BD93" s="50">
        <f>IF(BD92+1&lt;='Données projet'!$E$16,BD92+1,1)</f>
        <v>1</v>
      </c>
      <c r="BE93" s="45" t="e">
        <f>VLOOKUP(BD93,'Données projet'!$A$114:$I$134,2,0)</f>
        <v>#N/A</v>
      </c>
      <c r="BF93" s="45" t="e">
        <f>VLOOKUP(BD93,'Données projet'!$A$114:$I$134,9,0)</f>
        <v>#N/A</v>
      </c>
      <c r="BG93" s="45">
        <f t="array" ref="BG93">INDEX(BF:BF,MIN(IF(ISNUMBER(BF93:BF289),ROW(BF93:BF289),"")))</f>
        <v>0</v>
      </c>
      <c r="BH93" s="45">
        <f>IF(BD93&lt;'Données projet'!$A$115,$BE$205^BD93,IF(BD93='Données projet'!$A$115,'Données projet'!$B$115,BH92+BG93-BN92))</f>
        <v>0</v>
      </c>
      <c r="BI93" s="50" t="e">
        <f>BH93*VLOOKUP('Données projet'!$B$13,Paramètres!$A$1:$J$25,3,0)*VLOOKUP('Données projet'!$B$13,Paramètres!$A$1:$J$25,5,0)</f>
        <v>#N/A</v>
      </c>
      <c r="BJ93" s="46" t="e">
        <f t="shared" si="36"/>
        <v>#N/A</v>
      </c>
      <c r="BK93" s="52" t="e">
        <f t="shared" si="26"/>
        <v>#N/A</v>
      </c>
      <c r="BL93" s="149" t="e">
        <f ca="1">AVERAGE(OFFSET($BK$3,'Données projet'!$C$7,0,30,1))</f>
        <v>#N/A</v>
      </c>
      <c r="BM93" s="48">
        <f>IF(ISNA(VLOOKUP(BD93,'Données projet'!$A$114:$I$134,3,0)),0,VLOOKUP(BD93,'Données projet'!$A$114:$I$134,3,0))</f>
        <v>0</v>
      </c>
      <c r="BN93" s="48">
        <f>IF(ISNA(VLOOKUP(BD93,'Données projet'!$A$114:$I$134,4,0)),0,VLOOKUP(BD93,'Données projet'!$A$114:$I$134,4,0))</f>
        <v>0</v>
      </c>
      <c r="BO93" s="49">
        <f>IF(ISNA(VLOOKUP(BD93,'Données projet'!$A$114:$I$134,5,0)),0%,VLOOKUP(BD93,'Données projet'!$A$114:$I$134,5,0)*VLOOKUP('Données projet'!$B$13,Paramètres!$A$1:$J$25,7,0))</f>
        <v>0</v>
      </c>
      <c r="BP93" s="49">
        <f>IF(ISNA(VLOOKUP(BD93,'Données projet'!$A$114:$I$134,6,0)),0%,VLOOKUP(BD93,'Données projet'!$A$114:$I$134,6,0)*VLOOKUP('Données projet'!$B$13,Paramètres!$A$1:$J$25,7,0))</f>
        <v>0</v>
      </c>
      <c r="BQ93" s="49">
        <f>IF(ISNA(VLOOKUP(BD93,'Données projet'!$A$114:$I$134,7,0)),0%,VLOOKUP(BD93,'Données projet'!$A$114:$I$134,7,0))</f>
        <v>0</v>
      </c>
      <c r="BR93" s="53" t="e">
        <f>EXP(-LN(2)/35)*BR92+(1-EXP(-LN(2)/35))/(LN(2)/35)*BN93*BO93*VLOOKUP('Données projet'!$B$13,Paramètres!$A$1:$J$25,3,0)*0.475*44/12</f>
        <v>#N/A</v>
      </c>
      <c r="BS93" s="53" t="e">
        <f>EXP(-LN(2)/5)*BS92+(1-EXP(-LN(2)/5))/(LN(2)/5)*Calculateur!BN93*Calculateur!BP93*VLOOKUP('Données projet'!$B$13,Paramètres!$A$1:$J$25,3,0)*0.475*44/12</f>
        <v>#N/A</v>
      </c>
      <c r="BT93" s="53" t="e">
        <f>EXP(-LN(2)/2)*BT92+(1-EXP(-LN(2)/2))/(LN(2)/2)*BN93*BQ93*VLOOKUP('Données projet'!$B$13,Paramètres!$A$1:$J$25,3,0)*0.475*44/12</f>
        <v>#N/A</v>
      </c>
      <c r="BU93" s="54" t="e">
        <f t="shared" si="27"/>
        <v>#N/A</v>
      </c>
      <c r="BV93" s="203">
        <f>IF(BV92+1&lt;='Données projet'!$E$15,BV92+1,1)</f>
        <v>1</v>
      </c>
      <c r="BW93" s="182" t="e">
        <f>VLOOKUP(B93,'Données projet'!$A$140:$I$167,2,0)</f>
        <v>#N/A</v>
      </c>
      <c r="BX93" s="182" t="e">
        <f>VLOOKUP(B93,'Données projet'!$A$140:$I$167,9,0)</f>
        <v>#N/A</v>
      </c>
      <c r="BY93" s="182">
        <f t="array" ref="BY93">INDEX(BX:BX,MIN(IF(ISNUMBER(BX93:BX289),ROW(BX93:BX289),"")))</f>
        <v>0</v>
      </c>
      <c r="BZ93" s="182">
        <f>IF(B93&lt;'Données projet'!$A$141,$BW$205^B93,IF(B93='Données projet'!$A$141,'Données projet'!$B$141,BZ92+BY93-CF92))</f>
        <v>0</v>
      </c>
      <c r="CA93" s="183" t="e">
        <f>BZ93*VLOOKUP('Données projet'!$B$15,Paramètres!$A$1:$J$25,3,0)*VLOOKUP('Données projet'!$B$15,Paramètres!$A$1:$J$25,5,0)</f>
        <v>#N/A</v>
      </c>
      <c r="CB93" s="186" t="e">
        <f t="shared" si="37"/>
        <v>#N/A</v>
      </c>
      <c r="CC93" s="187" t="e">
        <f t="shared" si="28"/>
        <v>#N/A</v>
      </c>
      <c r="CD93" s="185" t="e">
        <f ca="1">AVERAGE(OFFSET($CC$3,'Données projet'!$C$7,0,30,1))</f>
        <v>#N/A</v>
      </c>
      <c r="CE93" s="193">
        <f>IF(ISNA(VLOOKUP(B93,'Données projet'!$A$140:$I$167,3,0)),0,VLOOKUP(B93,'Données projet'!$A$140:$I$167,3,0))</f>
        <v>0</v>
      </c>
      <c r="CF93" s="193">
        <f>IF(ISNA(VLOOKUP(B93,'Données projet'!$A$140:$I$167,4,0)),0,VLOOKUP(B93,'Données projet'!$A$140:$I$167,4,0))</f>
        <v>0</v>
      </c>
      <c r="CG93" s="194">
        <f>IF(ISNA(VLOOKUP(B93,'Données projet'!$A$140:$I$167,5,0)),0%,VLOOKUP(B93,'Données projet'!$A$140:$I$167,5,0)*VLOOKUP('Données projet'!$B$15,Paramètres!$A$1:$J$25,7,0))</f>
        <v>0</v>
      </c>
      <c r="CH93" s="194">
        <f>IF(ISNA(VLOOKUP(B93,'Données projet'!$A$140:$I$167,6,0)),0%,VLOOKUP(B93,'Données projet'!$A$140:$I$167,6,0)*VLOOKUP('Données projet'!$B$15,Paramètres!$A$1:$J$25,7,0))</f>
        <v>0</v>
      </c>
      <c r="CI93" s="194">
        <f>IF(ISNA(VLOOKUP(B93,'Données projet'!$A$140:$I$167,7,0)),0%,VLOOKUP(B93,'Données projet'!$A$140:$I$167,7,0))</f>
        <v>0</v>
      </c>
      <c r="CJ93" s="196">
        <f>EXP(-LN(2)/35)*CJ92+(1-EXP(-LN(2)/35))/(LN(2)/35)*CF93*CG93*VLOOKUP('Données projet'!$B$11,Paramètres!$A$1:$J$25,3,0)*0.475*44/12</f>
        <v>0</v>
      </c>
      <c r="CK93" s="196">
        <f>EXP(-LN(2)/5)*CK92+(1-EXP(-LN(2)/5))/(LN(2)/5)*Calculateur!CF93*Calculateur!CH93*VLOOKUP('Données projet'!$B$11,Paramètres!$A$1:$J$25,3,0)*0.475*44/12</f>
        <v>0</v>
      </c>
      <c r="CL93" s="196">
        <f>EXP(-LN(2)/2)*CL92+(1-EXP(-LN(2)/2))/(LN(2)/2)*CF93*CI93*VLOOKUP('Données projet'!$B$11,Paramètres!$A$1:$J$25,3,0)*0.475*44/12</f>
        <v>0</v>
      </c>
      <c r="CM93" s="197">
        <f t="shared" si="29"/>
        <v>0</v>
      </c>
      <c r="CN93" s="50">
        <f>IF(CN92+1&lt;='Données projet'!$E$16,CN92+1,1)</f>
        <v>1</v>
      </c>
      <c r="CO93" s="45" t="e">
        <f>VLOOKUP(CN93,'Données projet'!$A$173:$I$193,2,0)</f>
        <v>#N/A</v>
      </c>
      <c r="CP93" s="45" t="e">
        <f>VLOOKUP(CN93,'Données projet'!$A$173:$I$193,9,0)</f>
        <v>#N/A</v>
      </c>
      <c r="CQ93" s="45">
        <f t="array" ref="CQ93">INDEX(CP:CP,MIN(IF(ISNUMBER(CP93:CP289),ROW(CP93:CP289),"")))</f>
        <v>0</v>
      </c>
      <c r="CR93" s="45">
        <f>IF(CN93&lt;'Données projet'!$A$174,$CO$205^B93,IF(CN93='Données projet'!$A$174,'Données projet'!$B$174,CR92+CQ93-CX92))</f>
        <v>0</v>
      </c>
      <c r="CS93" s="50" t="e">
        <f>CR93*VLOOKUP('Données projet'!$B$15,Paramètres!$A$1:$J$25,3,0)*VLOOKUP('Données projet'!$B$15,Paramètres!$A$1:$J$25,5,0)</f>
        <v>#N/A</v>
      </c>
      <c r="CT93" s="46" t="e">
        <f t="shared" si="38"/>
        <v>#N/A</v>
      </c>
      <c r="CU93" s="52" t="e">
        <f t="shared" si="30"/>
        <v>#N/A</v>
      </c>
      <c r="CV93" s="149" t="e">
        <f ca="1">AVERAGE(OFFSET($CU$3,'Données projet'!$C$7,0,30,1))</f>
        <v>#N/A</v>
      </c>
      <c r="CW93" s="48">
        <f>IF(ISNA(VLOOKUP(CN93,'Données projet'!$A$173:$I$193,3,0)),0,VLOOKUP(CN93,'Données projet'!$A$173:$I$193,3,0))</f>
        <v>0</v>
      </c>
      <c r="CX93" s="48">
        <f>IF(ISNA(VLOOKUP(CN93,'Données projet'!$A$173:$I$193,4,0)),0,VLOOKUP(CN93,'Données projet'!$A$173:$I$193,4,0))</f>
        <v>0</v>
      </c>
      <c r="CY93" s="49">
        <f>IF(ISNA(VLOOKUP(CN93,'Données projet'!$A$173:$I$193,5,0)),0%,VLOOKUP(CN93,'Données projet'!$A$173:$I$193,5,0)*VLOOKUP('Données projet'!$B$15,Paramètres!$A$1:$J$25,7,0))</f>
        <v>0</v>
      </c>
      <c r="CZ93" s="49">
        <f>IF(ISNA(VLOOKUP(CN93,'Données projet'!$A$173:$I$193,6,0)),0%,VLOOKUP(CN93,'Données projet'!$A$173:$I$193,6,0)*VLOOKUP('Données projet'!$B$15,Paramètres!$A$1:$J$25,7,0))</f>
        <v>0</v>
      </c>
      <c r="DA93" s="49">
        <f>IF(ISNA(VLOOKUP(CN93,'Données projet'!$A$173:$I$193,7,0)),0%,VLOOKUP(CN93,'Données projet'!$A$173:$I$193,7,0))</f>
        <v>0</v>
      </c>
      <c r="DB93" s="53" t="e">
        <f>EXP(-LN(2)/35)*DB92+(1-EXP(-LN(2)/35))/(LN(2)/35)*CX93*CY93*VLOOKUP('Données projet'!$B$15,Paramètres!$A$1:$J$25,3,0)*0.475*44/12</f>
        <v>#N/A</v>
      </c>
      <c r="DC93" s="53" t="e">
        <f>EXP(-LN(2)/5)*DC92+(1-EXP(-LN(2)/5))/(LN(2)/5)*Calculateur!CX93*Calculateur!CZ93*VLOOKUP('Données projet'!$B$15,Paramètres!$A$1:$J$25,3,0)*0.475*44/12</f>
        <v>#N/A</v>
      </c>
      <c r="DD93" s="53" t="e">
        <f>EXP(-LN(2)/2)*DD92+(1-EXP(-LN(2)/2))/(LN(2)/2)*CX93*DA93*VLOOKUP('Données projet'!$B$15,Paramètres!$A$1:$J$25,3,0)*0.475*44/12</f>
        <v>#N/A</v>
      </c>
      <c r="DE93" s="54" t="e">
        <f t="shared" si="31"/>
        <v>#N/A</v>
      </c>
    </row>
    <row r="94" spans="1:109" s="40" customFormat="1" x14ac:dyDescent="0.25">
      <c r="A94" s="208">
        <f t="shared" si="32"/>
        <v>91</v>
      </c>
      <c r="B94" s="200">
        <f>IF(B93+1&lt;='Données projet'!$E$11,B93+1,1)</f>
        <v>16</v>
      </c>
      <c r="C94" s="182" t="e">
        <f>VLOOKUP(B94,'Données projet'!$A$36:$I$56,2,0)</f>
        <v>#N/A</v>
      </c>
      <c r="D94" s="182" t="e">
        <f>VLOOKUP(B94,'Données projet'!$A$36:$I$56,9,0)</f>
        <v>#N/A</v>
      </c>
      <c r="E94" s="182">
        <f t="array" ref="E94">INDEX(D:D,MIN(IF(ISNUMBER(D94:D290),ROW(D94:D290),"")))</f>
        <v>27.73</v>
      </c>
      <c r="F94" s="186">
        <f>IF(B94&lt;'Données projet'!$A$37,$C$205^B94,IF(B94='Données projet'!$A$37,'Données projet'!$B$37,F93+E94-L93))</f>
        <v>250.93000000000004</v>
      </c>
      <c r="G94" s="186">
        <f>F94*VLOOKUP('Données projet'!$B$11,Paramètres!$A$1:$J$25,3,0)*VLOOKUP('Données projet'!$B$11,Paramètres!$A$1:$J$25,5,0)</f>
        <v>183.98187600000003</v>
      </c>
      <c r="H94" s="186">
        <f t="shared" si="33"/>
        <v>46.206948930878973</v>
      </c>
      <c r="I94" s="187">
        <f t="shared" si="20"/>
        <v>400.91220342128094</v>
      </c>
      <c r="J94" s="188">
        <f ca="1">AVERAGE(OFFSET($I$3,'Données projet'!$C$7,0,30,1))</f>
        <v>281.50422421872497</v>
      </c>
      <c r="K94" s="193">
        <f>IF(ISNA(VLOOKUP(B94,'Données projet'!$A$36:$I$56,3,0)),0,VLOOKUP(B94,'Données projet'!$A$36:$I$56,3,0))</f>
        <v>0</v>
      </c>
      <c r="L94" s="193">
        <f>IF(ISNA(VLOOKUP(B94,'Données projet'!$A$36:$I$56,4,0)),0,VLOOKUP(B94,'Données projet'!$A$36:$I$56,4,0))</f>
        <v>0</v>
      </c>
      <c r="M94" s="194">
        <f>IF(ISNA(VLOOKUP(B94,'Données projet'!$A$36:$I$56,5,0)),0%,VLOOKUP(B94,'Données projet'!$A$36:$I$56,5,0)*VLOOKUP('Données projet'!$B$11,Paramètres!$A$1:$J$25,7,0))</f>
        <v>0</v>
      </c>
      <c r="N94" s="194">
        <f>IF(ISNA(VLOOKUP(B94,'Données projet'!$A$36:$I$56,6,0)),0%,VLOOKUP(B94,'Données projet'!$A$36:$I$56,6,0)*VLOOKUP('Données projet'!$B$11,Paramètres!$A$1:$J$25,7,0))</f>
        <v>0</v>
      </c>
      <c r="O94" s="194">
        <f>IF(ISNA(VLOOKUP(B94,'Données projet'!$A$36:$I$56,7,0)),0%,VLOOKUP(B94,'Données projet'!$A$36:$I$56,7,0))</f>
        <v>0</v>
      </c>
      <c r="P94" s="196">
        <f>EXP(-LN(2)/35)*P93+(1-EXP(-LN(2)/35))/(LN(2)/35)*L94*M94*VLOOKUP('Données projet'!$B$11,Paramètres!$A$1:$J$25,3,0)*0.475*44/12</f>
        <v>0</v>
      </c>
      <c r="Q94" s="196">
        <f>EXP(-LN(2)/5)*Q93+(1-EXP(-LN(2)/5))/(LN(2)/5)*Calculateur!L94*Calculateur!N94*VLOOKUP('Données projet'!$B$11,Paramètres!$A$1:$J$25,3,0)*0.475*44/12</f>
        <v>0</v>
      </c>
      <c r="R94" s="196">
        <f>EXP(-LN(2)/2)*R93+(1-EXP(-LN(2)/2))/(LN(2)/2)*L94*O94*VLOOKUP('Données projet'!$B$11,Paramètres!$A$1:$J$25,3,0)*0.475*44/12</f>
        <v>0</v>
      </c>
      <c r="S94" s="197">
        <f t="shared" si="21"/>
        <v>0</v>
      </c>
      <c r="T94" s="50">
        <f>IF(T93+1&lt;='Données projet'!$E$12,T93+1,1)</f>
        <v>41</v>
      </c>
      <c r="U94" s="45" t="e">
        <f>VLOOKUP(T94,'Données projet'!$A$62:$I$82,2,0)</f>
        <v>#N/A</v>
      </c>
      <c r="V94" s="45" t="e">
        <f>VLOOKUP(T94,'Données projet'!$A$62:$I$82,9,0)</f>
        <v>#N/A</v>
      </c>
      <c r="W94" s="45">
        <f t="array" ref="W94">INDEX(V:V,MIN(IF(ISNUMBER(V94:V290),ROW(V94:V290),"")))</f>
        <v>8.6349999999999962</v>
      </c>
      <c r="X94" s="46">
        <f>IF(T94&lt;'Données projet'!$A$63,$U$205^T94,IF(T94='Données projet'!$A$63,'Données projet'!$B$63,X93+W94-AD93))</f>
        <v>284.31499999999994</v>
      </c>
      <c r="Y94" s="46">
        <f>X94*VLOOKUP('Données projet'!$B$11,Paramètres!$A$1:$J$25,3,0)*VLOOKUP('Données projet'!$B$11,Paramètres!$A$1:$J$25,5,0)</f>
        <v>208.45975799999997</v>
      </c>
      <c r="Z94" s="46">
        <f t="shared" si="34"/>
        <v>51.598860000085573</v>
      </c>
      <c r="AA94" s="52">
        <f t="shared" si="22"/>
        <v>452.93542635014893</v>
      </c>
      <c r="AB94" s="149">
        <f ca="1">AVERAGE(OFFSET($AA$3,'Données projet'!$C$7,0,30,1))</f>
        <v>367.84920904283939</v>
      </c>
      <c r="AC94" s="48">
        <f>IF(ISNA(VLOOKUP(T94,'Données projet'!$A$62:$I$82,3,0)),0,VLOOKUP(T94,'Données projet'!$A$62:$I$82,3,0))</f>
        <v>0</v>
      </c>
      <c r="AD94" s="48">
        <f>IF(ISNA(VLOOKUP(T94,'Données projet'!$A$62:$I$82,4,0)),0,VLOOKUP(T94,'Données projet'!$A$62:$I$82,4,0))</f>
        <v>0</v>
      </c>
      <c r="AE94" s="49">
        <f>IF(ISNA(VLOOKUP(T94,'Données projet'!$A$62:$I$82,5,0)),0%,VLOOKUP(T94,'Données projet'!$A$62:$I$82,5,0)*VLOOKUP('Données projet'!$B$11,Paramètres!$A$1:$J$25,7,0))</f>
        <v>0</v>
      </c>
      <c r="AF94" s="49">
        <f>IF(ISNA(VLOOKUP(T94,'Données projet'!$A$62:$I$82,6,0)),0%,VLOOKUP(T94,'Données projet'!$A$62:$I$82,6,0)*VLOOKUP('Données projet'!$B$11,Paramètres!$A$1:$J$25,7,0))</f>
        <v>0</v>
      </c>
      <c r="AG94" s="49">
        <f>IF(ISNA(VLOOKUP(T94,'Données projet'!$A$62:$I$82,7,0)),0%,VLOOKUP(T94,'Données projet'!$A$62:$I$82,7,0))</f>
        <v>0</v>
      </c>
      <c r="AH94" s="53">
        <f>EXP(-LN(2)/35)*AH93+(1-EXP(-LN(2)/35))/(LN(2)/35)*AD94*AE94*VLOOKUP('Données projet'!$B$11,Paramètres!$A$1:$J$25,3,0)*0.475*44/12</f>
        <v>0</v>
      </c>
      <c r="AI94" s="53">
        <f>EXP(-LN(2)/5)*AI93+(1-EXP(-LN(2)/5))/(LN(2)/5)*Calculateur!AD94*Calculateur!AF94*VLOOKUP('Données projet'!$B$11,Paramètres!$A$1:$J$25,3,0)*0.475*44/12</f>
        <v>0</v>
      </c>
      <c r="AJ94" s="53">
        <f>EXP(-LN(2)/2)*AJ93+(1-EXP(-LN(2)/2))/(LN(2)/2)*AD94*AG94*VLOOKUP('Données projet'!$B$11,Paramètres!$A$1:$J$25,3,0)*0.475*44/12</f>
        <v>0</v>
      </c>
      <c r="AK94" s="53">
        <f t="shared" si="23"/>
        <v>0</v>
      </c>
      <c r="AL94" s="203">
        <f>IF(AL93+1&lt;='Données projet'!$E$13,AL93+1,1)</f>
        <v>1</v>
      </c>
      <c r="AM94" s="182" t="e">
        <f>VLOOKUP(B94,'Données projet'!$A$88:$I$108,2,0)</f>
        <v>#N/A</v>
      </c>
      <c r="AN94" s="182" t="e">
        <f>VLOOKUP(B94,'Données projet'!$A$88:$I$108,9,0)</f>
        <v>#N/A</v>
      </c>
      <c r="AO94" s="182">
        <f t="array" ref="AO94">INDEX(AN:AN,MIN(IF(ISNUMBER(AN94:AN290),ROW(AN94:AN290),"")))</f>
        <v>0</v>
      </c>
      <c r="AP94" s="182">
        <f>IF(B94&lt;'Données projet'!$A$89,$AM$205^B94,IF(B94='Données projet'!$A$89,'Données projet'!$B$89,AP93+AO94-AV93))</f>
        <v>0</v>
      </c>
      <c r="AQ94" s="186" t="e">
        <f>AP94*VLOOKUP('Données projet'!$B$13,Paramètres!$A$1:$J$25,3,0)*VLOOKUP('Données projet'!$B$13,Paramètres!$A$1:$J$25,5,0)</f>
        <v>#N/A</v>
      </c>
      <c r="AR94" s="186" t="e">
        <f t="shared" si="35"/>
        <v>#N/A</v>
      </c>
      <c r="AS94" s="187" t="e">
        <f t="shared" si="24"/>
        <v>#N/A</v>
      </c>
      <c r="AT94" s="185" t="e">
        <f ca="1">AVERAGE(OFFSET($AS$3,'Données projet'!$C$7,0,30,1))</f>
        <v>#N/A</v>
      </c>
      <c r="AU94" s="193">
        <f>IF(ISNA(VLOOKUP(B94,'Données projet'!$A$88:$I$108,3,0)),0,VLOOKUP(B94,'Données projet'!$A$88:$I$108,3,0))</f>
        <v>0</v>
      </c>
      <c r="AV94" s="193">
        <f>IF(ISNA(VLOOKUP(B94,'Données projet'!$A$88:$I$108,4,0)),0,VLOOKUP(B94,'Données projet'!$A$88:$I$108,4,0))</f>
        <v>0</v>
      </c>
      <c r="AW94" s="194">
        <f>IF(ISNA(VLOOKUP(B94,'Données projet'!$A$88:$I$108,5,0)),0%,VLOOKUP(B94,'Données projet'!$A$88:$I$108,5,0)*VLOOKUP('Données projet'!$B$13,Paramètres!$A$1:$J$25,7,0))</f>
        <v>0</v>
      </c>
      <c r="AX94" s="194">
        <f>IF(ISNA(VLOOKUP(B94,'Données projet'!$A$88:$I$108,6,0)),0%,VLOOKUP(B94,'Données projet'!$A$88:$I$108,6,0)*VLOOKUP('Données projet'!$B$13,Paramètres!$A$1:$J$25,7,0))</f>
        <v>0</v>
      </c>
      <c r="AY94" s="194">
        <f>IF(ISNA(VLOOKUP(B94,'Données projet'!$A$88:$I$108,7,0)),0%,VLOOKUP(B94,'Données projet'!$A$88:$I$108,7,0))</f>
        <v>0</v>
      </c>
      <c r="AZ94" s="196">
        <f>EXP(-LN(2)/35)*AZ93+(1-EXP(-LN(2)/35))/(LN(2)/35)*AV94*AW94*VLOOKUP('Données projet'!$B$11,Paramètres!$A$1:$J$25,3,0)*0.475*44/12</f>
        <v>0</v>
      </c>
      <c r="BA94" s="196">
        <f>EXP(-LN(2)/5)*BA93+(1-EXP(-LN(2)/5))/(LN(2)/5)*Calculateur!AV94*Calculateur!AX94*VLOOKUP('Données projet'!$B$11,Paramètres!$A$1:$J$25,3,0)*0.475*44/12</f>
        <v>0</v>
      </c>
      <c r="BB94" s="196">
        <f>EXP(-LN(2)/2)*BB93+(1-EXP(-LN(2)/2))/(LN(2)/2)*AV94*AY94*VLOOKUP('Données projet'!$B$11,Paramètres!$A$1:$J$25,3,0)*0.475*44/12</f>
        <v>0</v>
      </c>
      <c r="BC94" s="197">
        <f t="shared" si="25"/>
        <v>0</v>
      </c>
      <c r="BD94" s="50">
        <f>IF(BD93+1&lt;='Données projet'!$E$16,BD93+1,1)</f>
        <v>1</v>
      </c>
      <c r="BE94" s="45" t="e">
        <f>VLOOKUP(BD94,'Données projet'!$A$114:$I$134,2,0)</f>
        <v>#N/A</v>
      </c>
      <c r="BF94" s="45" t="e">
        <f>VLOOKUP(BD94,'Données projet'!$A$114:$I$134,9,0)</f>
        <v>#N/A</v>
      </c>
      <c r="BG94" s="45">
        <f t="array" ref="BG94">INDEX(BF:BF,MIN(IF(ISNUMBER(BF94:BF290),ROW(BF94:BF290),"")))</f>
        <v>0</v>
      </c>
      <c r="BH94" s="45">
        <f>IF(BD94&lt;'Données projet'!$A$115,$BE$205^BD94,IF(BD94='Données projet'!$A$115,'Données projet'!$B$115,BH93+BG94-BN93))</f>
        <v>0</v>
      </c>
      <c r="BI94" s="50" t="e">
        <f>BH94*VLOOKUP('Données projet'!$B$13,Paramètres!$A$1:$J$25,3,0)*VLOOKUP('Données projet'!$B$13,Paramètres!$A$1:$J$25,5,0)</f>
        <v>#N/A</v>
      </c>
      <c r="BJ94" s="46" t="e">
        <f t="shared" si="36"/>
        <v>#N/A</v>
      </c>
      <c r="BK94" s="52" t="e">
        <f t="shared" si="26"/>
        <v>#N/A</v>
      </c>
      <c r="BL94" s="149" t="e">
        <f ca="1">AVERAGE(OFFSET($BK$3,'Données projet'!$C$7,0,30,1))</f>
        <v>#N/A</v>
      </c>
      <c r="BM94" s="48">
        <f>IF(ISNA(VLOOKUP(BD94,'Données projet'!$A$114:$I$134,3,0)),0,VLOOKUP(BD94,'Données projet'!$A$114:$I$134,3,0))</f>
        <v>0</v>
      </c>
      <c r="BN94" s="48">
        <f>IF(ISNA(VLOOKUP(BD94,'Données projet'!$A$114:$I$134,4,0)),0,VLOOKUP(BD94,'Données projet'!$A$114:$I$134,4,0))</f>
        <v>0</v>
      </c>
      <c r="BO94" s="49">
        <f>IF(ISNA(VLOOKUP(BD94,'Données projet'!$A$114:$I$134,5,0)),0%,VLOOKUP(BD94,'Données projet'!$A$114:$I$134,5,0)*VLOOKUP('Données projet'!$B$13,Paramètres!$A$1:$J$25,7,0))</f>
        <v>0</v>
      </c>
      <c r="BP94" s="49">
        <f>IF(ISNA(VLOOKUP(BD94,'Données projet'!$A$114:$I$134,6,0)),0%,VLOOKUP(BD94,'Données projet'!$A$114:$I$134,6,0)*VLOOKUP('Données projet'!$B$13,Paramètres!$A$1:$J$25,7,0))</f>
        <v>0</v>
      </c>
      <c r="BQ94" s="49">
        <f>IF(ISNA(VLOOKUP(BD94,'Données projet'!$A$114:$I$134,7,0)),0%,VLOOKUP(BD94,'Données projet'!$A$114:$I$134,7,0))</f>
        <v>0</v>
      </c>
      <c r="BR94" s="53" t="e">
        <f>EXP(-LN(2)/35)*BR93+(1-EXP(-LN(2)/35))/(LN(2)/35)*BN94*BO94*VLOOKUP('Données projet'!$B$13,Paramètres!$A$1:$J$25,3,0)*0.475*44/12</f>
        <v>#N/A</v>
      </c>
      <c r="BS94" s="53" t="e">
        <f>EXP(-LN(2)/5)*BS93+(1-EXP(-LN(2)/5))/(LN(2)/5)*Calculateur!BN94*Calculateur!BP94*VLOOKUP('Données projet'!$B$13,Paramètres!$A$1:$J$25,3,0)*0.475*44/12</f>
        <v>#N/A</v>
      </c>
      <c r="BT94" s="53" t="e">
        <f>EXP(-LN(2)/2)*BT93+(1-EXP(-LN(2)/2))/(LN(2)/2)*BN94*BQ94*VLOOKUP('Données projet'!$B$13,Paramètres!$A$1:$J$25,3,0)*0.475*44/12</f>
        <v>#N/A</v>
      </c>
      <c r="BU94" s="54" t="e">
        <f t="shared" si="27"/>
        <v>#N/A</v>
      </c>
      <c r="BV94" s="203">
        <f>IF(BV93+1&lt;='Données projet'!$E$15,BV93+1,1)</f>
        <v>1</v>
      </c>
      <c r="BW94" s="182" t="e">
        <f>VLOOKUP(B94,'Données projet'!$A$140:$I$167,2,0)</f>
        <v>#N/A</v>
      </c>
      <c r="BX94" s="182" t="e">
        <f>VLOOKUP(B94,'Données projet'!$A$140:$I$167,9,0)</f>
        <v>#N/A</v>
      </c>
      <c r="BY94" s="182">
        <f t="array" ref="BY94">INDEX(BX:BX,MIN(IF(ISNUMBER(BX94:BX290),ROW(BX94:BX290),"")))</f>
        <v>0</v>
      </c>
      <c r="BZ94" s="182">
        <f>IF(B94&lt;'Données projet'!$A$141,$BW$205^B94,IF(B94='Données projet'!$A$141,'Données projet'!$B$141,BZ93+BY94-CF93))</f>
        <v>0</v>
      </c>
      <c r="CA94" s="183" t="e">
        <f>BZ94*VLOOKUP('Données projet'!$B$15,Paramètres!$A$1:$J$25,3,0)*VLOOKUP('Données projet'!$B$15,Paramètres!$A$1:$J$25,5,0)</f>
        <v>#N/A</v>
      </c>
      <c r="CB94" s="186" t="e">
        <f t="shared" si="37"/>
        <v>#N/A</v>
      </c>
      <c r="CC94" s="187" t="e">
        <f t="shared" si="28"/>
        <v>#N/A</v>
      </c>
      <c r="CD94" s="185" t="e">
        <f ca="1">AVERAGE(OFFSET($CC$3,'Données projet'!$C$7,0,30,1))</f>
        <v>#N/A</v>
      </c>
      <c r="CE94" s="193">
        <f>IF(ISNA(VLOOKUP(B94,'Données projet'!$A$140:$I$167,3,0)),0,VLOOKUP(B94,'Données projet'!$A$140:$I$167,3,0))</f>
        <v>0</v>
      </c>
      <c r="CF94" s="193">
        <f>IF(ISNA(VLOOKUP(B94,'Données projet'!$A$140:$I$167,4,0)),0,VLOOKUP(B94,'Données projet'!$A$140:$I$167,4,0))</f>
        <v>0</v>
      </c>
      <c r="CG94" s="194">
        <f>IF(ISNA(VLOOKUP(B94,'Données projet'!$A$140:$I$167,5,0)),0%,VLOOKUP(B94,'Données projet'!$A$140:$I$167,5,0)*VLOOKUP('Données projet'!$B$15,Paramètres!$A$1:$J$25,7,0))</f>
        <v>0</v>
      </c>
      <c r="CH94" s="194">
        <f>IF(ISNA(VLOOKUP(B94,'Données projet'!$A$140:$I$167,6,0)),0%,VLOOKUP(B94,'Données projet'!$A$140:$I$167,6,0)*VLOOKUP('Données projet'!$B$15,Paramètres!$A$1:$J$25,7,0))</f>
        <v>0</v>
      </c>
      <c r="CI94" s="194">
        <f>IF(ISNA(VLOOKUP(B94,'Données projet'!$A$140:$I$167,7,0)),0%,VLOOKUP(B94,'Données projet'!$A$140:$I$167,7,0))</f>
        <v>0</v>
      </c>
      <c r="CJ94" s="196">
        <f>EXP(-LN(2)/35)*CJ93+(1-EXP(-LN(2)/35))/(LN(2)/35)*CF94*CG94*VLOOKUP('Données projet'!$B$11,Paramètres!$A$1:$J$25,3,0)*0.475*44/12</f>
        <v>0</v>
      </c>
      <c r="CK94" s="196">
        <f>EXP(-LN(2)/5)*CK93+(1-EXP(-LN(2)/5))/(LN(2)/5)*Calculateur!CF94*Calculateur!CH94*VLOOKUP('Données projet'!$B$11,Paramètres!$A$1:$J$25,3,0)*0.475*44/12</f>
        <v>0</v>
      </c>
      <c r="CL94" s="196">
        <f>EXP(-LN(2)/2)*CL93+(1-EXP(-LN(2)/2))/(LN(2)/2)*CF94*CI94*VLOOKUP('Données projet'!$B$11,Paramètres!$A$1:$J$25,3,0)*0.475*44/12</f>
        <v>0</v>
      </c>
      <c r="CM94" s="197">
        <f t="shared" si="29"/>
        <v>0</v>
      </c>
      <c r="CN94" s="50">
        <f>IF(CN93+1&lt;='Données projet'!$E$16,CN93+1,1)</f>
        <v>1</v>
      </c>
      <c r="CO94" s="45" t="e">
        <f>VLOOKUP(CN94,'Données projet'!$A$173:$I$193,2,0)</f>
        <v>#N/A</v>
      </c>
      <c r="CP94" s="45" t="e">
        <f>VLOOKUP(CN94,'Données projet'!$A$173:$I$193,9,0)</f>
        <v>#N/A</v>
      </c>
      <c r="CQ94" s="45">
        <f t="array" ref="CQ94">INDEX(CP:CP,MIN(IF(ISNUMBER(CP94:CP290),ROW(CP94:CP290),"")))</f>
        <v>0</v>
      </c>
      <c r="CR94" s="45">
        <f>IF(CN94&lt;'Données projet'!$A$174,$CO$205^B94,IF(CN94='Données projet'!$A$174,'Données projet'!$B$174,CR93+CQ94-CX93))</f>
        <v>0</v>
      </c>
      <c r="CS94" s="50" t="e">
        <f>CR94*VLOOKUP('Données projet'!$B$15,Paramètres!$A$1:$J$25,3,0)*VLOOKUP('Données projet'!$B$15,Paramètres!$A$1:$J$25,5,0)</f>
        <v>#N/A</v>
      </c>
      <c r="CT94" s="46" t="e">
        <f t="shared" si="38"/>
        <v>#N/A</v>
      </c>
      <c r="CU94" s="52" t="e">
        <f t="shared" si="30"/>
        <v>#N/A</v>
      </c>
      <c r="CV94" s="149" t="e">
        <f ca="1">AVERAGE(OFFSET($CU$3,'Données projet'!$C$7,0,30,1))</f>
        <v>#N/A</v>
      </c>
      <c r="CW94" s="48">
        <f>IF(ISNA(VLOOKUP(CN94,'Données projet'!$A$173:$I$193,3,0)),0,VLOOKUP(CN94,'Données projet'!$A$173:$I$193,3,0))</f>
        <v>0</v>
      </c>
      <c r="CX94" s="48">
        <f>IF(ISNA(VLOOKUP(CN94,'Données projet'!$A$173:$I$193,4,0)),0,VLOOKUP(CN94,'Données projet'!$A$173:$I$193,4,0))</f>
        <v>0</v>
      </c>
      <c r="CY94" s="49">
        <f>IF(ISNA(VLOOKUP(CN94,'Données projet'!$A$173:$I$193,5,0)),0%,VLOOKUP(CN94,'Données projet'!$A$173:$I$193,5,0)*VLOOKUP('Données projet'!$B$15,Paramètres!$A$1:$J$25,7,0))</f>
        <v>0</v>
      </c>
      <c r="CZ94" s="49">
        <f>IF(ISNA(VLOOKUP(CN94,'Données projet'!$A$173:$I$193,6,0)),0%,VLOOKUP(CN94,'Données projet'!$A$173:$I$193,6,0)*VLOOKUP('Données projet'!$B$15,Paramètres!$A$1:$J$25,7,0))</f>
        <v>0</v>
      </c>
      <c r="DA94" s="49">
        <f>IF(ISNA(VLOOKUP(CN94,'Données projet'!$A$173:$I$193,7,0)),0%,VLOOKUP(CN94,'Données projet'!$A$173:$I$193,7,0))</f>
        <v>0</v>
      </c>
      <c r="DB94" s="53" t="e">
        <f>EXP(-LN(2)/35)*DB93+(1-EXP(-LN(2)/35))/(LN(2)/35)*CX94*CY94*VLOOKUP('Données projet'!$B$15,Paramètres!$A$1:$J$25,3,0)*0.475*44/12</f>
        <v>#N/A</v>
      </c>
      <c r="DC94" s="53" t="e">
        <f>EXP(-LN(2)/5)*DC93+(1-EXP(-LN(2)/5))/(LN(2)/5)*Calculateur!CX94*Calculateur!CZ94*VLOOKUP('Données projet'!$B$15,Paramètres!$A$1:$J$25,3,0)*0.475*44/12</f>
        <v>#N/A</v>
      </c>
      <c r="DD94" s="53" t="e">
        <f>EXP(-LN(2)/2)*DD93+(1-EXP(-LN(2)/2))/(LN(2)/2)*CX94*DA94*VLOOKUP('Données projet'!$B$15,Paramètres!$A$1:$J$25,3,0)*0.475*44/12</f>
        <v>#N/A</v>
      </c>
      <c r="DE94" s="54" t="e">
        <f t="shared" si="31"/>
        <v>#N/A</v>
      </c>
    </row>
    <row r="95" spans="1:109" s="40" customFormat="1" x14ac:dyDescent="0.25">
      <c r="A95" s="208">
        <f t="shared" si="32"/>
        <v>92</v>
      </c>
      <c r="B95" s="200">
        <f>IF(B94+1&lt;='Données projet'!$E$11,B94+1,1)</f>
        <v>17</v>
      </c>
      <c r="C95" s="182" t="e">
        <f>VLOOKUP(B95,'Données projet'!$A$36:$I$56,2,0)</f>
        <v>#N/A</v>
      </c>
      <c r="D95" s="182" t="e">
        <f>VLOOKUP(B95,'Données projet'!$A$36:$I$56,9,0)</f>
        <v>#N/A</v>
      </c>
      <c r="E95" s="182">
        <f t="array" ref="E95">INDEX(D:D,MIN(IF(ISNUMBER(D95:D291),ROW(D95:D291),"")))</f>
        <v>27.73</v>
      </c>
      <c r="F95" s="186">
        <f>IF(B95&lt;'Données projet'!$A$37,$C$205^B95,IF(B95='Données projet'!$A$37,'Données projet'!$B$37,F94+E95-L94))</f>
        <v>278.66000000000003</v>
      </c>
      <c r="G95" s="186">
        <f>F95*VLOOKUP('Données projet'!$B$11,Paramètres!$A$1:$J$25,3,0)*VLOOKUP('Données projet'!$B$11,Paramètres!$A$1:$J$25,5,0)</f>
        <v>204.313512</v>
      </c>
      <c r="H95" s="186">
        <f t="shared" si="33"/>
        <v>50.690966614795769</v>
      </c>
      <c r="I95" s="187">
        <f t="shared" si="20"/>
        <v>444.13280025410262</v>
      </c>
      <c r="J95" s="188">
        <f ca="1">AVERAGE(OFFSET($I$3,'Données projet'!$C$7,0,30,1))</f>
        <v>281.50422421872497</v>
      </c>
      <c r="K95" s="193">
        <f>IF(ISNA(VLOOKUP(B95,'Données projet'!$A$36:$I$56,3,0)),0,VLOOKUP(B95,'Données projet'!$A$36:$I$56,3,0))</f>
        <v>0</v>
      </c>
      <c r="L95" s="193">
        <f>IF(ISNA(VLOOKUP(B95,'Données projet'!$A$36:$I$56,4,0)),0,VLOOKUP(B95,'Données projet'!$A$36:$I$56,4,0))</f>
        <v>0</v>
      </c>
      <c r="M95" s="194">
        <f>IF(ISNA(VLOOKUP(B95,'Données projet'!$A$36:$I$56,5,0)),0%,VLOOKUP(B95,'Données projet'!$A$36:$I$56,5,0)*VLOOKUP('Données projet'!$B$11,Paramètres!$A$1:$J$25,7,0))</f>
        <v>0</v>
      </c>
      <c r="N95" s="194">
        <f>IF(ISNA(VLOOKUP(B95,'Données projet'!$A$36:$I$56,6,0)),0%,VLOOKUP(B95,'Données projet'!$A$36:$I$56,6,0)*VLOOKUP('Données projet'!$B$11,Paramètres!$A$1:$J$25,7,0))</f>
        <v>0</v>
      </c>
      <c r="O95" s="194">
        <f>IF(ISNA(VLOOKUP(B95,'Données projet'!$A$36:$I$56,7,0)),0%,VLOOKUP(B95,'Données projet'!$A$36:$I$56,7,0))</f>
        <v>0</v>
      </c>
      <c r="P95" s="196">
        <f>EXP(-LN(2)/35)*P94+(1-EXP(-LN(2)/35))/(LN(2)/35)*L95*M95*VLOOKUP('Données projet'!$B$11,Paramètres!$A$1:$J$25,3,0)*0.475*44/12</f>
        <v>0</v>
      </c>
      <c r="Q95" s="196">
        <f>EXP(-LN(2)/5)*Q94+(1-EXP(-LN(2)/5))/(LN(2)/5)*Calculateur!L95*Calculateur!N95*VLOOKUP('Données projet'!$B$11,Paramètres!$A$1:$J$25,3,0)*0.475*44/12</f>
        <v>0</v>
      </c>
      <c r="R95" s="196">
        <f>EXP(-LN(2)/2)*R94+(1-EXP(-LN(2)/2))/(LN(2)/2)*L95*O95*VLOOKUP('Données projet'!$B$11,Paramètres!$A$1:$J$25,3,0)*0.475*44/12</f>
        <v>0</v>
      </c>
      <c r="S95" s="197">
        <f t="shared" si="21"/>
        <v>0</v>
      </c>
      <c r="T95" s="50">
        <f>IF(T94+1&lt;='Données projet'!$E$12,T94+1,1)</f>
        <v>42</v>
      </c>
      <c r="U95" s="45" t="e">
        <f>VLOOKUP(T95,'Données projet'!$A$62:$I$82,2,0)</f>
        <v>#N/A</v>
      </c>
      <c r="V95" s="45" t="e">
        <f>VLOOKUP(T95,'Données projet'!$A$62:$I$82,9,0)</f>
        <v>#N/A</v>
      </c>
      <c r="W95" s="45">
        <f t="array" ref="W95">INDEX(V:V,MIN(IF(ISNUMBER(V95:V291),ROW(V95:V291),"")))</f>
        <v>8.6349999999999962</v>
      </c>
      <c r="X95" s="46">
        <f>IF(T95&lt;'Données projet'!$A$63,$U$205^T95,IF(T95='Données projet'!$A$63,'Données projet'!$B$63,X94+W95-AD94))</f>
        <v>292.94999999999993</v>
      </c>
      <c r="Y95" s="46">
        <f>X95*VLOOKUP('Données projet'!$B$11,Paramètres!$A$1:$J$25,3,0)*VLOOKUP('Données projet'!$B$11,Paramètres!$A$1:$J$25,5,0)</f>
        <v>214.79093999999995</v>
      </c>
      <c r="Z95" s="46">
        <f t="shared" si="34"/>
        <v>52.981148186105656</v>
      </c>
      <c r="AA95" s="52">
        <f t="shared" si="22"/>
        <v>466.36972025746735</v>
      </c>
      <c r="AB95" s="149">
        <f ca="1">AVERAGE(OFFSET($AA$3,'Données projet'!$C$7,0,30,1))</f>
        <v>367.84920904283939</v>
      </c>
      <c r="AC95" s="48">
        <f>IF(ISNA(VLOOKUP(T95,'Données projet'!$A$62:$I$82,3,0)),0,VLOOKUP(T95,'Données projet'!$A$62:$I$82,3,0))</f>
        <v>0</v>
      </c>
      <c r="AD95" s="48">
        <f>IF(ISNA(VLOOKUP(T95,'Données projet'!$A$62:$I$82,4,0)),0,VLOOKUP(T95,'Données projet'!$A$62:$I$82,4,0))</f>
        <v>0</v>
      </c>
      <c r="AE95" s="49">
        <f>IF(ISNA(VLOOKUP(T95,'Données projet'!$A$62:$I$82,5,0)),0%,VLOOKUP(T95,'Données projet'!$A$62:$I$82,5,0)*VLOOKUP('Données projet'!$B$11,Paramètres!$A$1:$J$25,7,0))</f>
        <v>0</v>
      </c>
      <c r="AF95" s="49">
        <f>IF(ISNA(VLOOKUP(T95,'Données projet'!$A$62:$I$82,6,0)),0%,VLOOKUP(T95,'Données projet'!$A$62:$I$82,6,0)*VLOOKUP('Données projet'!$B$11,Paramètres!$A$1:$J$25,7,0))</f>
        <v>0</v>
      </c>
      <c r="AG95" s="49">
        <f>IF(ISNA(VLOOKUP(T95,'Données projet'!$A$62:$I$82,7,0)),0%,VLOOKUP(T95,'Données projet'!$A$62:$I$82,7,0))</f>
        <v>0</v>
      </c>
      <c r="AH95" s="53">
        <f>EXP(-LN(2)/35)*AH94+(1-EXP(-LN(2)/35))/(LN(2)/35)*AD95*AE95*VLOOKUP('Données projet'!$B$11,Paramètres!$A$1:$J$25,3,0)*0.475*44/12</f>
        <v>0</v>
      </c>
      <c r="AI95" s="53">
        <f>EXP(-LN(2)/5)*AI94+(1-EXP(-LN(2)/5))/(LN(2)/5)*Calculateur!AD95*Calculateur!AF95*VLOOKUP('Données projet'!$B$11,Paramètres!$A$1:$J$25,3,0)*0.475*44/12</f>
        <v>0</v>
      </c>
      <c r="AJ95" s="53">
        <f>EXP(-LN(2)/2)*AJ94+(1-EXP(-LN(2)/2))/(LN(2)/2)*AD95*AG95*VLOOKUP('Données projet'!$B$11,Paramètres!$A$1:$J$25,3,0)*0.475*44/12</f>
        <v>0</v>
      </c>
      <c r="AK95" s="53">
        <f t="shared" si="23"/>
        <v>0</v>
      </c>
      <c r="AL95" s="203">
        <f>IF(AL94+1&lt;='Données projet'!$E$13,AL94+1,1)</f>
        <v>1</v>
      </c>
      <c r="AM95" s="182" t="e">
        <f>VLOOKUP(B95,'Données projet'!$A$88:$I$108,2,0)</f>
        <v>#N/A</v>
      </c>
      <c r="AN95" s="182" t="e">
        <f>VLOOKUP(B95,'Données projet'!$A$88:$I$108,9,0)</f>
        <v>#N/A</v>
      </c>
      <c r="AO95" s="182">
        <f t="array" ref="AO95">INDEX(AN:AN,MIN(IF(ISNUMBER(AN95:AN291),ROW(AN95:AN291),"")))</f>
        <v>0</v>
      </c>
      <c r="AP95" s="182">
        <f>IF(B95&lt;'Données projet'!$A$89,$AM$205^B95,IF(B95='Données projet'!$A$89,'Données projet'!$B$89,AP94+AO95-AV94))</f>
        <v>0</v>
      </c>
      <c r="AQ95" s="186" t="e">
        <f>AP95*VLOOKUP('Données projet'!$B$13,Paramètres!$A$1:$J$25,3,0)*VLOOKUP('Données projet'!$B$13,Paramètres!$A$1:$J$25,5,0)</f>
        <v>#N/A</v>
      </c>
      <c r="AR95" s="186" t="e">
        <f t="shared" si="35"/>
        <v>#N/A</v>
      </c>
      <c r="AS95" s="187" t="e">
        <f t="shared" si="24"/>
        <v>#N/A</v>
      </c>
      <c r="AT95" s="185" t="e">
        <f ca="1">AVERAGE(OFFSET($AS$3,'Données projet'!$C$7,0,30,1))</f>
        <v>#N/A</v>
      </c>
      <c r="AU95" s="193">
        <f>IF(ISNA(VLOOKUP(B95,'Données projet'!$A$88:$I$108,3,0)),0,VLOOKUP(B95,'Données projet'!$A$88:$I$108,3,0))</f>
        <v>0</v>
      </c>
      <c r="AV95" s="193">
        <f>IF(ISNA(VLOOKUP(B95,'Données projet'!$A$88:$I$108,4,0)),0,VLOOKUP(B95,'Données projet'!$A$88:$I$108,4,0))</f>
        <v>0</v>
      </c>
      <c r="AW95" s="194">
        <f>IF(ISNA(VLOOKUP(B95,'Données projet'!$A$88:$I$108,5,0)),0%,VLOOKUP(B95,'Données projet'!$A$88:$I$108,5,0)*VLOOKUP('Données projet'!$B$13,Paramètres!$A$1:$J$25,7,0))</f>
        <v>0</v>
      </c>
      <c r="AX95" s="194">
        <f>IF(ISNA(VLOOKUP(B95,'Données projet'!$A$88:$I$108,6,0)),0%,VLOOKUP(B95,'Données projet'!$A$88:$I$108,6,0)*VLOOKUP('Données projet'!$B$13,Paramètres!$A$1:$J$25,7,0))</f>
        <v>0</v>
      </c>
      <c r="AY95" s="194">
        <f>IF(ISNA(VLOOKUP(B95,'Données projet'!$A$88:$I$108,7,0)),0%,VLOOKUP(B95,'Données projet'!$A$88:$I$108,7,0))</f>
        <v>0</v>
      </c>
      <c r="AZ95" s="196">
        <f>EXP(-LN(2)/35)*AZ94+(1-EXP(-LN(2)/35))/(LN(2)/35)*AV95*AW95*VLOOKUP('Données projet'!$B$11,Paramètres!$A$1:$J$25,3,0)*0.475*44/12</f>
        <v>0</v>
      </c>
      <c r="BA95" s="196">
        <f>EXP(-LN(2)/5)*BA94+(1-EXP(-LN(2)/5))/(LN(2)/5)*Calculateur!AV95*Calculateur!AX95*VLOOKUP('Données projet'!$B$11,Paramètres!$A$1:$J$25,3,0)*0.475*44/12</f>
        <v>0</v>
      </c>
      <c r="BB95" s="196">
        <f>EXP(-LN(2)/2)*BB94+(1-EXP(-LN(2)/2))/(LN(2)/2)*AV95*AY95*VLOOKUP('Données projet'!$B$11,Paramètres!$A$1:$J$25,3,0)*0.475*44/12</f>
        <v>0</v>
      </c>
      <c r="BC95" s="197">
        <f t="shared" si="25"/>
        <v>0</v>
      </c>
      <c r="BD95" s="50">
        <f>IF(BD94+1&lt;='Données projet'!$E$16,BD94+1,1)</f>
        <v>1</v>
      </c>
      <c r="BE95" s="45" t="e">
        <f>VLOOKUP(BD95,'Données projet'!$A$114:$I$134,2,0)</f>
        <v>#N/A</v>
      </c>
      <c r="BF95" s="45" t="e">
        <f>VLOOKUP(BD95,'Données projet'!$A$114:$I$134,9,0)</f>
        <v>#N/A</v>
      </c>
      <c r="BG95" s="45">
        <f t="array" ref="BG95">INDEX(BF:BF,MIN(IF(ISNUMBER(BF95:BF291),ROW(BF95:BF291),"")))</f>
        <v>0</v>
      </c>
      <c r="BH95" s="45">
        <f>IF(BD95&lt;'Données projet'!$A$115,$BE$205^BD95,IF(BD95='Données projet'!$A$115,'Données projet'!$B$115,BH94+BG95-BN94))</f>
        <v>0</v>
      </c>
      <c r="BI95" s="50" t="e">
        <f>BH95*VLOOKUP('Données projet'!$B$13,Paramètres!$A$1:$J$25,3,0)*VLOOKUP('Données projet'!$B$13,Paramètres!$A$1:$J$25,5,0)</f>
        <v>#N/A</v>
      </c>
      <c r="BJ95" s="46" t="e">
        <f t="shared" si="36"/>
        <v>#N/A</v>
      </c>
      <c r="BK95" s="52" t="e">
        <f t="shared" si="26"/>
        <v>#N/A</v>
      </c>
      <c r="BL95" s="149" t="e">
        <f ca="1">AVERAGE(OFFSET($BK$3,'Données projet'!$C$7,0,30,1))</f>
        <v>#N/A</v>
      </c>
      <c r="BM95" s="48">
        <f>IF(ISNA(VLOOKUP(BD95,'Données projet'!$A$114:$I$134,3,0)),0,VLOOKUP(BD95,'Données projet'!$A$114:$I$134,3,0))</f>
        <v>0</v>
      </c>
      <c r="BN95" s="48">
        <f>IF(ISNA(VLOOKUP(BD95,'Données projet'!$A$114:$I$134,4,0)),0,VLOOKUP(BD95,'Données projet'!$A$114:$I$134,4,0))</f>
        <v>0</v>
      </c>
      <c r="BO95" s="49">
        <f>IF(ISNA(VLOOKUP(BD95,'Données projet'!$A$114:$I$134,5,0)),0%,VLOOKUP(BD95,'Données projet'!$A$114:$I$134,5,0)*VLOOKUP('Données projet'!$B$13,Paramètres!$A$1:$J$25,7,0))</f>
        <v>0</v>
      </c>
      <c r="BP95" s="49">
        <f>IF(ISNA(VLOOKUP(BD95,'Données projet'!$A$114:$I$134,6,0)),0%,VLOOKUP(BD95,'Données projet'!$A$114:$I$134,6,0)*VLOOKUP('Données projet'!$B$13,Paramètres!$A$1:$J$25,7,0))</f>
        <v>0</v>
      </c>
      <c r="BQ95" s="49">
        <f>IF(ISNA(VLOOKUP(BD95,'Données projet'!$A$114:$I$134,7,0)),0%,VLOOKUP(BD95,'Données projet'!$A$114:$I$134,7,0))</f>
        <v>0</v>
      </c>
      <c r="BR95" s="53" t="e">
        <f>EXP(-LN(2)/35)*BR94+(1-EXP(-LN(2)/35))/(LN(2)/35)*BN95*BO95*VLOOKUP('Données projet'!$B$13,Paramètres!$A$1:$J$25,3,0)*0.475*44/12</f>
        <v>#N/A</v>
      </c>
      <c r="BS95" s="53" t="e">
        <f>EXP(-LN(2)/5)*BS94+(1-EXP(-LN(2)/5))/(LN(2)/5)*Calculateur!BN95*Calculateur!BP95*VLOOKUP('Données projet'!$B$13,Paramètres!$A$1:$J$25,3,0)*0.475*44/12</f>
        <v>#N/A</v>
      </c>
      <c r="BT95" s="53" t="e">
        <f>EXP(-LN(2)/2)*BT94+(1-EXP(-LN(2)/2))/(LN(2)/2)*BN95*BQ95*VLOOKUP('Données projet'!$B$13,Paramètres!$A$1:$J$25,3,0)*0.475*44/12</f>
        <v>#N/A</v>
      </c>
      <c r="BU95" s="54" t="e">
        <f t="shared" si="27"/>
        <v>#N/A</v>
      </c>
      <c r="BV95" s="203">
        <f>IF(BV94+1&lt;='Données projet'!$E$15,BV94+1,1)</f>
        <v>1</v>
      </c>
      <c r="BW95" s="182" t="e">
        <f>VLOOKUP(B95,'Données projet'!$A$140:$I$167,2,0)</f>
        <v>#N/A</v>
      </c>
      <c r="BX95" s="182" t="e">
        <f>VLOOKUP(B95,'Données projet'!$A$140:$I$167,9,0)</f>
        <v>#N/A</v>
      </c>
      <c r="BY95" s="182">
        <f t="array" ref="BY95">INDEX(BX:BX,MIN(IF(ISNUMBER(BX95:BX291),ROW(BX95:BX291),"")))</f>
        <v>0</v>
      </c>
      <c r="BZ95" s="182">
        <f>IF(B95&lt;'Données projet'!$A$141,$BW$205^B95,IF(B95='Données projet'!$A$141,'Données projet'!$B$141,BZ94+BY95-CF94))</f>
        <v>0</v>
      </c>
      <c r="CA95" s="183" t="e">
        <f>BZ95*VLOOKUP('Données projet'!$B$15,Paramètres!$A$1:$J$25,3,0)*VLOOKUP('Données projet'!$B$15,Paramètres!$A$1:$J$25,5,0)</f>
        <v>#N/A</v>
      </c>
      <c r="CB95" s="186" t="e">
        <f t="shared" si="37"/>
        <v>#N/A</v>
      </c>
      <c r="CC95" s="187" t="e">
        <f t="shared" si="28"/>
        <v>#N/A</v>
      </c>
      <c r="CD95" s="185" t="e">
        <f ca="1">AVERAGE(OFFSET($CC$3,'Données projet'!$C$7,0,30,1))</f>
        <v>#N/A</v>
      </c>
      <c r="CE95" s="193">
        <f>IF(ISNA(VLOOKUP(B95,'Données projet'!$A$140:$I$167,3,0)),0,VLOOKUP(B95,'Données projet'!$A$140:$I$167,3,0))</f>
        <v>0</v>
      </c>
      <c r="CF95" s="193">
        <f>IF(ISNA(VLOOKUP(B95,'Données projet'!$A$140:$I$167,4,0)),0,VLOOKUP(B95,'Données projet'!$A$140:$I$167,4,0))</f>
        <v>0</v>
      </c>
      <c r="CG95" s="194">
        <f>IF(ISNA(VLOOKUP(B95,'Données projet'!$A$140:$I$167,5,0)),0%,VLOOKUP(B95,'Données projet'!$A$140:$I$167,5,0)*VLOOKUP('Données projet'!$B$15,Paramètres!$A$1:$J$25,7,0))</f>
        <v>0</v>
      </c>
      <c r="CH95" s="194">
        <f>IF(ISNA(VLOOKUP(B95,'Données projet'!$A$140:$I$167,6,0)),0%,VLOOKUP(B95,'Données projet'!$A$140:$I$167,6,0)*VLOOKUP('Données projet'!$B$15,Paramètres!$A$1:$J$25,7,0))</f>
        <v>0</v>
      </c>
      <c r="CI95" s="194">
        <f>IF(ISNA(VLOOKUP(B95,'Données projet'!$A$140:$I$167,7,0)),0%,VLOOKUP(B95,'Données projet'!$A$140:$I$167,7,0))</f>
        <v>0</v>
      </c>
      <c r="CJ95" s="196">
        <f>EXP(-LN(2)/35)*CJ94+(1-EXP(-LN(2)/35))/(LN(2)/35)*CF95*CG95*VLOOKUP('Données projet'!$B$11,Paramètres!$A$1:$J$25,3,0)*0.475*44/12</f>
        <v>0</v>
      </c>
      <c r="CK95" s="196">
        <f>EXP(-LN(2)/5)*CK94+(1-EXP(-LN(2)/5))/(LN(2)/5)*Calculateur!CF95*Calculateur!CH95*VLOOKUP('Données projet'!$B$11,Paramètres!$A$1:$J$25,3,0)*0.475*44/12</f>
        <v>0</v>
      </c>
      <c r="CL95" s="196">
        <f>EXP(-LN(2)/2)*CL94+(1-EXP(-LN(2)/2))/(LN(2)/2)*CF95*CI95*VLOOKUP('Données projet'!$B$11,Paramètres!$A$1:$J$25,3,0)*0.475*44/12</f>
        <v>0</v>
      </c>
      <c r="CM95" s="197">
        <f t="shared" si="29"/>
        <v>0</v>
      </c>
      <c r="CN95" s="50">
        <f>IF(CN94+1&lt;='Données projet'!$E$16,CN94+1,1)</f>
        <v>1</v>
      </c>
      <c r="CO95" s="45" t="e">
        <f>VLOOKUP(CN95,'Données projet'!$A$173:$I$193,2,0)</f>
        <v>#N/A</v>
      </c>
      <c r="CP95" s="45" t="e">
        <f>VLOOKUP(CN95,'Données projet'!$A$173:$I$193,9,0)</f>
        <v>#N/A</v>
      </c>
      <c r="CQ95" s="45">
        <f t="array" ref="CQ95">INDEX(CP:CP,MIN(IF(ISNUMBER(CP95:CP291),ROW(CP95:CP291),"")))</f>
        <v>0</v>
      </c>
      <c r="CR95" s="45">
        <f>IF(CN95&lt;'Données projet'!$A$174,$CO$205^B95,IF(CN95='Données projet'!$A$174,'Données projet'!$B$174,CR94+CQ95-CX94))</f>
        <v>0</v>
      </c>
      <c r="CS95" s="50" t="e">
        <f>CR95*VLOOKUP('Données projet'!$B$15,Paramètres!$A$1:$J$25,3,0)*VLOOKUP('Données projet'!$B$15,Paramètres!$A$1:$J$25,5,0)</f>
        <v>#N/A</v>
      </c>
      <c r="CT95" s="46" t="e">
        <f t="shared" si="38"/>
        <v>#N/A</v>
      </c>
      <c r="CU95" s="52" t="e">
        <f t="shared" si="30"/>
        <v>#N/A</v>
      </c>
      <c r="CV95" s="149" t="e">
        <f ca="1">AVERAGE(OFFSET($CU$3,'Données projet'!$C$7,0,30,1))</f>
        <v>#N/A</v>
      </c>
      <c r="CW95" s="48">
        <f>IF(ISNA(VLOOKUP(CN95,'Données projet'!$A$173:$I$193,3,0)),0,VLOOKUP(CN95,'Données projet'!$A$173:$I$193,3,0))</f>
        <v>0</v>
      </c>
      <c r="CX95" s="48">
        <f>IF(ISNA(VLOOKUP(CN95,'Données projet'!$A$173:$I$193,4,0)),0,VLOOKUP(CN95,'Données projet'!$A$173:$I$193,4,0))</f>
        <v>0</v>
      </c>
      <c r="CY95" s="49">
        <f>IF(ISNA(VLOOKUP(CN95,'Données projet'!$A$173:$I$193,5,0)),0%,VLOOKUP(CN95,'Données projet'!$A$173:$I$193,5,0)*VLOOKUP('Données projet'!$B$15,Paramètres!$A$1:$J$25,7,0))</f>
        <v>0</v>
      </c>
      <c r="CZ95" s="49">
        <f>IF(ISNA(VLOOKUP(CN95,'Données projet'!$A$173:$I$193,6,0)),0%,VLOOKUP(CN95,'Données projet'!$A$173:$I$193,6,0)*VLOOKUP('Données projet'!$B$15,Paramètres!$A$1:$J$25,7,0))</f>
        <v>0</v>
      </c>
      <c r="DA95" s="49">
        <f>IF(ISNA(VLOOKUP(CN95,'Données projet'!$A$173:$I$193,7,0)),0%,VLOOKUP(CN95,'Données projet'!$A$173:$I$193,7,0))</f>
        <v>0</v>
      </c>
      <c r="DB95" s="53" t="e">
        <f>EXP(-LN(2)/35)*DB94+(1-EXP(-LN(2)/35))/(LN(2)/35)*CX95*CY95*VLOOKUP('Données projet'!$B$15,Paramètres!$A$1:$J$25,3,0)*0.475*44/12</f>
        <v>#N/A</v>
      </c>
      <c r="DC95" s="53" t="e">
        <f>EXP(-LN(2)/5)*DC94+(1-EXP(-LN(2)/5))/(LN(2)/5)*Calculateur!CX95*Calculateur!CZ95*VLOOKUP('Données projet'!$B$15,Paramètres!$A$1:$J$25,3,0)*0.475*44/12</f>
        <v>#N/A</v>
      </c>
      <c r="DD95" s="53" t="e">
        <f>EXP(-LN(2)/2)*DD94+(1-EXP(-LN(2)/2))/(LN(2)/2)*CX95*DA95*VLOOKUP('Données projet'!$B$15,Paramètres!$A$1:$J$25,3,0)*0.475*44/12</f>
        <v>#N/A</v>
      </c>
      <c r="DE95" s="54" t="e">
        <f t="shared" si="31"/>
        <v>#N/A</v>
      </c>
    </row>
    <row r="96" spans="1:109" s="40" customFormat="1" x14ac:dyDescent="0.25">
      <c r="A96" s="208">
        <f t="shared" si="32"/>
        <v>93</v>
      </c>
      <c r="B96" s="200">
        <f>IF(B95+1&lt;='Données projet'!$E$11,B95+1,1)</f>
        <v>18</v>
      </c>
      <c r="C96" s="182">
        <f>VLOOKUP(B96,'Données projet'!$A$36:$I$56,2,0)</f>
        <v>306.39</v>
      </c>
      <c r="D96" s="182">
        <f>VLOOKUP(B96,'Données projet'!$A$36:$I$56,9,0)</f>
        <v>27.73</v>
      </c>
      <c r="E96" s="182">
        <f t="array" ref="E96">INDEX(D:D,MIN(IF(ISNUMBER(D96:D292),ROW(D96:D292),"")))</f>
        <v>27.73</v>
      </c>
      <c r="F96" s="186">
        <f>IF(B96&lt;'Données projet'!$A$37,$C$205^B96,IF(B96='Données projet'!$A$37,'Données projet'!$B$37,F95+E96-L95))</f>
        <v>306.39000000000004</v>
      </c>
      <c r="G96" s="186">
        <f>F96*VLOOKUP('Données projet'!$B$11,Paramètres!$A$1:$J$25,3,0)*VLOOKUP('Données projet'!$B$11,Paramètres!$A$1:$J$25,5,0)</f>
        <v>224.64514800000003</v>
      </c>
      <c r="H96" s="186">
        <f t="shared" si="33"/>
        <v>55.123254678600851</v>
      </c>
      <c r="I96" s="187">
        <f t="shared" si="20"/>
        <v>487.26330133189646</v>
      </c>
      <c r="J96" s="188">
        <f ca="1">AVERAGE(OFFSET($I$3,'Données projet'!$C$7,0,30,1))</f>
        <v>281.50422421872497</v>
      </c>
      <c r="K96" s="193">
        <f>IF(ISNA(VLOOKUP(B96,'Données projet'!$A$36:$I$56,3,0)),0,VLOOKUP(B96,'Données projet'!$A$36:$I$56,3,0))</f>
        <v>0</v>
      </c>
      <c r="L96" s="193">
        <f>IF(ISNA(VLOOKUP(B96,'Données projet'!$A$36:$I$56,4,0)),0,VLOOKUP(B96,'Données projet'!$A$36:$I$56,4,0))</f>
        <v>0</v>
      </c>
      <c r="M96" s="194">
        <f>IF(ISNA(VLOOKUP(B96,'Données projet'!$A$36:$I$56,5,0)),0%,VLOOKUP(B96,'Données projet'!$A$36:$I$56,5,0)*VLOOKUP('Données projet'!$B$11,Paramètres!$A$1:$J$25,7,0))</f>
        <v>0</v>
      </c>
      <c r="N96" s="194">
        <f>IF(ISNA(VLOOKUP(B96,'Données projet'!$A$36:$I$56,6,0)),0%,VLOOKUP(B96,'Données projet'!$A$36:$I$56,6,0)*VLOOKUP('Données projet'!$B$11,Paramètres!$A$1:$J$25,7,0))</f>
        <v>0</v>
      </c>
      <c r="O96" s="194">
        <f>IF(ISNA(VLOOKUP(B96,'Données projet'!$A$36:$I$56,7,0)),0%,VLOOKUP(B96,'Données projet'!$A$36:$I$56,7,0))</f>
        <v>0</v>
      </c>
      <c r="P96" s="196">
        <f>EXP(-LN(2)/35)*P95+(1-EXP(-LN(2)/35))/(LN(2)/35)*L96*M96*VLOOKUP('Données projet'!$B$11,Paramètres!$A$1:$J$25,3,0)*0.475*44/12</f>
        <v>0</v>
      </c>
      <c r="Q96" s="196">
        <f>EXP(-LN(2)/5)*Q95+(1-EXP(-LN(2)/5))/(LN(2)/5)*Calculateur!L96*Calculateur!N96*VLOOKUP('Données projet'!$B$11,Paramètres!$A$1:$J$25,3,0)*0.475*44/12</f>
        <v>0</v>
      </c>
      <c r="R96" s="196">
        <f>EXP(-LN(2)/2)*R95+(1-EXP(-LN(2)/2))/(LN(2)/2)*L96*O96*VLOOKUP('Données projet'!$B$11,Paramètres!$A$1:$J$25,3,0)*0.475*44/12</f>
        <v>0</v>
      </c>
      <c r="S96" s="197">
        <f t="shared" si="21"/>
        <v>0</v>
      </c>
      <c r="T96" s="50">
        <f>IF(T95+1&lt;='Données projet'!$E$12,T95+1,1)</f>
        <v>43</v>
      </c>
      <c r="U96" s="45" t="e">
        <f>VLOOKUP(T96,'Données projet'!$A$62:$I$82,2,0)</f>
        <v>#N/A</v>
      </c>
      <c r="V96" s="45" t="e">
        <f>VLOOKUP(T96,'Données projet'!$A$62:$I$82,9,0)</f>
        <v>#N/A</v>
      </c>
      <c r="W96" s="45">
        <f t="array" ref="W96">INDEX(V:V,MIN(IF(ISNUMBER(V96:V292),ROW(V96:V292),"")))</f>
        <v>8.6349999999999962</v>
      </c>
      <c r="X96" s="46">
        <f>IF(T96&lt;'Données projet'!$A$63,$U$205^T96,IF(T96='Données projet'!$A$63,'Données projet'!$B$63,X95+W96-AD95))</f>
        <v>301.58499999999992</v>
      </c>
      <c r="Y96" s="46">
        <f>X96*VLOOKUP('Données projet'!$B$11,Paramètres!$A$1:$J$25,3,0)*VLOOKUP('Données projet'!$B$11,Paramètres!$A$1:$J$25,5,0)</f>
        <v>221.12212199999993</v>
      </c>
      <c r="Z96" s="46">
        <f t="shared" si="34"/>
        <v>54.358701131547889</v>
      </c>
      <c r="AA96" s="52">
        <f t="shared" si="22"/>
        <v>479.79576695411242</v>
      </c>
      <c r="AB96" s="149">
        <f ca="1">AVERAGE(OFFSET($AA$3,'Données projet'!$C$7,0,30,1))</f>
        <v>367.84920904283939</v>
      </c>
      <c r="AC96" s="48">
        <f>IF(ISNA(VLOOKUP(T96,'Données projet'!$A$62:$I$82,3,0)),0,VLOOKUP(T96,'Données projet'!$A$62:$I$82,3,0))</f>
        <v>0</v>
      </c>
      <c r="AD96" s="48">
        <f>IF(ISNA(VLOOKUP(T96,'Données projet'!$A$62:$I$82,4,0)),0,VLOOKUP(T96,'Données projet'!$A$62:$I$82,4,0))</f>
        <v>0</v>
      </c>
      <c r="AE96" s="49">
        <f>IF(ISNA(VLOOKUP(T96,'Données projet'!$A$62:$I$82,5,0)),0%,VLOOKUP(T96,'Données projet'!$A$62:$I$82,5,0)*VLOOKUP('Données projet'!$B$11,Paramètres!$A$1:$J$25,7,0))</f>
        <v>0</v>
      </c>
      <c r="AF96" s="49">
        <f>IF(ISNA(VLOOKUP(T96,'Données projet'!$A$62:$I$82,6,0)),0%,VLOOKUP(T96,'Données projet'!$A$62:$I$82,6,0)*VLOOKUP('Données projet'!$B$11,Paramètres!$A$1:$J$25,7,0))</f>
        <v>0</v>
      </c>
      <c r="AG96" s="49">
        <f>IF(ISNA(VLOOKUP(T96,'Données projet'!$A$62:$I$82,7,0)),0%,VLOOKUP(T96,'Données projet'!$A$62:$I$82,7,0))</f>
        <v>0</v>
      </c>
      <c r="AH96" s="53">
        <f>EXP(-LN(2)/35)*AH95+(1-EXP(-LN(2)/35))/(LN(2)/35)*AD96*AE96*VLOOKUP('Données projet'!$B$11,Paramètres!$A$1:$J$25,3,0)*0.475*44/12</f>
        <v>0</v>
      </c>
      <c r="AI96" s="53">
        <f>EXP(-LN(2)/5)*AI95+(1-EXP(-LN(2)/5))/(LN(2)/5)*Calculateur!AD96*Calculateur!AF96*VLOOKUP('Données projet'!$B$11,Paramètres!$A$1:$J$25,3,0)*0.475*44/12</f>
        <v>0</v>
      </c>
      <c r="AJ96" s="53">
        <f>EXP(-LN(2)/2)*AJ95+(1-EXP(-LN(2)/2))/(LN(2)/2)*AD96*AG96*VLOOKUP('Données projet'!$B$11,Paramètres!$A$1:$J$25,3,0)*0.475*44/12</f>
        <v>0</v>
      </c>
      <c r="AK96" s="53">
        <f t="shared" si="23"/>
        <v>0</v>
      </c>
      <c r="AL96" s="203">
        <f>IF(AL95+1&lt;='Données projet'!$E$13,AL95+1,1)</f>
        <v>1</v>
      </c>
      <c r="AM96" s="182" t="e">
        <f>VLOOKUP(B96,'Données projet'!$A$88:$I$108,2,0)</f>
        <v>#N/A</v>
      </c>
      <c r="AN96" s="182" t="e">
        <f>VLOOKUP(B96,'Données projet'!$A$88:$I$108,9,0)</f>
        <v>#N/A</v>
      </c>
      <c r="AO96" s="182">
        <f t="array" ref="AO96">INDEX(AN:AN,MIN(IF(ISNUMBER(AN96:AN292),ROW(AN96:AN292),"")))</f>
        <v>0</v>
      </c>
      <c r="AP96" s="182">
        <f>IF(B96&lt;'Données projet'!$A$89,$AM$205^B96,IF(B96='Données projet'!$A$89,'Données projet'!$B$89,AP95+AO96-AV95))</f>
        <v>0</v>
      </c>
      <c r="AQ96" s="186" t="e">
        <f>AP96*VLOOKUP('Données projet'!$B$13,Paramètres!$A$1:$J$25,3,0)*VLOOKUP('Données projet'!$B$13,Paramètres!$A$1:$J$25,5,0)</f>
        <v>#N/A</v>
      </c>
      <c r="AR96" s="186" t="e">
        <f t="shared" si="35"/>
        <v>#N/A</v>
      </c>
      <c r="AS96" s="187" t="e">
        <f t="shared" si="24"/>
        <v>#N/A</v>
      </c>
      <c r="AT96" s="185" t="e">
        <f ca="1">AVERAGE(OFFSET($AS$3,'Données projet'!$C$7,0,30,1))</f>
        <v>#N/A</v>
      </c>
      <c r="AU96" s="193">
        <f>IF(ISNA(VLOOKUP(B96,'Données projet'!$A$88:$I$108,3,0)),0,VLOOKUP(B96,'Données projet'!$A$88:$I$108,3,0))</f>
        <v>0</v>
      </c>
      <c r="AV96" s="193">
        <f>IF(ISNA(VLOOKUP(B96,'Données projet'!$A$88:$I$108,4,0)),0,VLOOKUP(B96,'Données projet'!$A$88:$I$108,4,0))</f>
        <v>0</v>
      </c>
      <c r="AW96" s="194">
        <f>IF(ISNA(VLOOKUP(B96,'Données projet'!$A$88:$I$108,5,0)),0%,VLOOKUP(B96,'Données projet'!$A$88:$I$108,5,0)*VLOOKUP('Données projet'!$B$13,Paramètres!$A$1:$J$25,7,0))</f>
        <v>0</v>
      </c>
      <c r="AX96" s="194">
        <f>IF(ISNA(VLOOKUP(B96,'Données projet'!$A$88:$I$108,6,0)),0%,VLOOKUP(B96,'Données projet'!$A$88:$I$108,6,0)*VLOOKUP('Données projet'!$B$13,Paramètres!$A$1:$J$25,7,0))</f>
        <v>0</v>
      </c>
      <c r="AY96" s="194">
        <f>IF(ISNA(VLOOKUP(B96,'Données projet'!$A$88:$I$108,7,0)),0%,VLOOKUP(B96,'Données projet'!$A$88:$I$108,7,0))</f>
        <v>0</v>
      </c>
      <c r="AZ96" s="196">
        <f>EXP(-LN(2)/35)*AZ95+(1-EXP(-LN(2)/35))/(LN(2)/35)*AV96*AW96*VLOOKUP('Données projet'!$B$11,Paramètres!$A$1:$J$25,3,0)*0.475*44/12</f>
        <v>0</v>
      </c>
      <c r="BA96" s="196">
        <f>EXP(-LN(2)/5)*BA95+(1-EXP(-LN(2)/5))/(LN(2)/5)*Calculateur!AV96*Calculateur!AX96*VLOOKUP('Données projet'!$B$11,Paramètres!$A$1:$J$25,3,0)*0.475*44/12</f>
        <v>0</v>
      </c>
      <c r="BB96" s="196">
        <f>EXP(-LN(2)/2)*BB95+(1-EXP(-LN(2)/2))/(LN(2)/2)*AV96*AY96*VLOOKUP('Données projet'!$B$11,Paramètres!$A$1:$J$25,3,0)*0.475*44/12</f>
        <v>0</v>
      </c>
      <c r="BC96" s="197">
        <f t="shared" si="25"/>
        <v>0</v>
      </c>
      <c r="BD96" s="50">
        <f>IF(BD95+1&lt;='Données projet'!$E$16,BD95+1,1)</f>
        <v>1</v>
      </c>
      <c r="BE96" s="45" t="e">
        <f>VLOOKUP(BD96,'Données projet'!$A$114:$I$134,2,0)</f>
        <v>#N/A</v>
      </c>
      <c r="BF96" s="45" t="e">
        <f>VLOOKUP(BD96,'Données projet'!$A$114:$I$134,9,0)</f>
        <v>#N/A</v>
      </c>
      <c r="BG96" s="45">
        <f t="array" ref="BG96">INDEX(BF:BF,MIN(IF(ISNUMBER(BF96:BF292),ROW(BF96:BF292),"")))</f>
        <v>0</v>
      </c>
      <c r="BH96" s="45">
        <f>IF(BD96&lt;'Données projet'!$A$115,$BE$205^BD96,IF(BD96='Données projet'!$A$115,'Données projet'!$B$115,BH95+BG96-BN95))</f>
        <v>0</v>
      </c>
      <c r="BI96" s="50" t="e">
        <f>BH96*VLOOKUP('Données projet'!$B$13,Paramètres!$A$1:$J$25,3,0)*VLOOKUP('Données projet'!$B$13,Paramètres!$A$1:$J$25,5,0)</f>
        <v>#N/A</v>
      </c>
      <c r="BJ96" s="46" t="e">
        <f t="shared" si="36"/>
        <v>#N/A</v>
      </c>
      <c r="BK96" s="52" t="e">
        <f t="shared" si="26"/>
        <v>#N/A</v>
      </c>
      <c r="BL96" s="149" t="e">
        <f ca="1">AVERAGE(OFFSET($BK$3,'Données projet'!$C$7,0,30,1))</f>
        <v>#N/A</v>
      </c>
      <c r="BM96" s="48">
        <f>IF(ISNA(VLOOKUP(BD96,'Données projet'!$A$114:$I$134,3,0)),0,VLOOKUP(BD96,'Données projet'!$A$114:$I$134,3,0))</f>
        <v>0</v>
      </c>
      <c r="BN96" s="48">
        <f>IF(ISNA(VLOOKUP(BD96,'Données projet'!$A$114:$I$134,4,0)),0,VLOOKUP(BD96,'Données projet'!$A$114:$I$134,4,0))</f>
        <v>0</v>
      </c>
      <c r="BO96" s="49">
        <f>IF(ISNA(VLOOKUP(BD96,'Données projet'!$A$114:$I$134,5,0)),0%,VLOOKUP(BD96,'Données projet'!$A$114:$I$134,5,0)*VLOOKUP('Données projet'!$B$13,Paramètres!$A$1:$J$25,7,0))</f>
        <v>0</v>
      </c>
      <c r="BP96" s="49">
        <f>IF(ISNA(VLOOKUP(BD96,'Données projet'!$A$114:$I$134,6,0)),0%,VLOOKUP(BD96,'Données projet'!$A$114:$I$134,6,0)*VLOOKUP('Données projet'!$B$13,Paramètres!$A$1:$J$25,7,0))</f>
        <v>0</v>
      </c>
      <c r="BQ96" s="49">
        <f>IF(ISNA(VLOOKUP(BD96,'Données projet'!$A$114:$I$134,7,0)),0%,VLOOKUP(BD96,'Données projet'!$A$114:$I$134,7,0))</f>
        <v>0</v>
      </c>
      <c r="BR96" s="53" t="e">
        <f>EXP(-LN(2)/35)*BR95+(1-EXP(-LN(2)/35))/(LN(2)/35)*BN96*BO96*VLOOKUP('Données projet'!$B$13,Paramètres!$A$1:$J$25,3,0)*0.475*44/12</f>
        <v>#N/A</v>
      </c>
      <c r="BS96" s="53" t="e">
        <f>EXP(-LN(2)/5)*BS95+(1-EXP(-LN(2)/5))/(LN(2)/5)*Calculateur!BN96*Calculateur!BP96*VLOOKUP('Données projet'!$B$13,Paramètres!$A$1:$J$25,3,0)*0.475*44/12</f>
        <v>#N/A</v>
      </c>
      <c r="BT96" s="53" t="e">
        <f>EXP(-LN(2)/2)*BT95+(1-EXP(-LN(2)/2))/(LN(2)/2)*BN96*BQ96*VLOOKUP('Données projet'!$B$13,Paramètres!$A$1:$J$25,3,0)*0.475*44/12</f>
        <v>#N/A</v>
      </c>
      <c r="BU96" s="54" t="e">
        <f t="shared" si="27"/>
        <v>#N/A</v>
      </c>
      <c r="BV96" s="203">
        <f>IF(BV95+1&lt;='Données projet'!$E$15,BV95+1,1)</f>
        <v>1</v>
      </c>
      <c r="BW96" s="182" t="e">
        <f>VLOOKUP(B96,'Données projet'!$A$140:$I$167,2,0)</f>
        <v>#N/A</v>
      </c>
      <c r="BX96" s="182" t="e">
        <f>VLOOKUP(B96,'Données projet'!$A$140:$I$167,9,0)</f>
        <v>#N/A</v>
      </c>
      <c r="BY96" s="182">
        <f t="array" ref="BY96">INDEX(BX:BX,MIN(IF(ISNUMBER(BX96:BX292),ROW(BX96:BX292),"")))</f>
        <v>0</v>
      </c>
      <c r="BZ96" s="182">
        <f>IF(B96&lt;'Données projet'!$A$141,$BW$205^B96,IF(B96='Données projet'!$A$141,'Données projet'!$B$141,BZ95+BY96-CF95))</f>
        <v>0</v>
      </c>
      <c r="CA96" s="183" t="e">
        <f>BZ96*VLOOKUP('Données projet'!$B$15,Paramètres!$A$1:$J$25,3,0)*VLOOKUP('Données projet'!$B$15,Paramètres!$A$1:$J$25,5,0)</f>
        <v>#N/A</v>
      </c>
      <c r="CB96" s="186" t="e">
        <f t="shared" si="37"/>
        <v>#N/A</v>
      </c>
      <c r="CC96" s="187" t="e">
        <f t="shared" si="28"/>
        <v>#N/A</v>
      </c>
      <c r="CD96" s="185" t="e">
        <f ca="1">AVERAGE(OFFSET($CC$3,'Données projet'!$C$7,0,30,1))</f>
        <v>#N/A</v>
      </c>
      <c r="CE96" s="193">
        <f>IF(ISNA(VLOOKUP(B96,'Données projet'!$A$140:$I$167,3,0)),0,VLOOKUP(B96,'Données projet'!$A$140:$I$167,3,0))</f>
        <v>0</v>
      </c>
      <c r="CF96" s="193">
        <f>IF(ISNA(VLOOKUP(B96,'Données projet'!$A$140:$I$167,4,0)),0,VLOOKUP(B96,'Données projet'!$A$140:$I$167,4,0))</f>
        <v>0</v>
      </c>
      <c r="CG96" s="194">
        <f>IF(ISNA(VLOOKUP(B96,'Données projet'!$A$140:$I$167,5,0)),0%,VLOOKUP(B96,'Données projet'!$A$140:$I$167,5,0)*VLOOKUP('Données projet'!$B$15,Paramètres!$A$1:$J$25,7,0))</f>
        <v>0</v>
      </c>
      <c r="CH96" s="194">
        <f>IF(ISNA(VLOOKUP(B96,'Données projet'!$A$140:$I$167,6,0)),0%,VLOOKUP(B96,'Données projet'!$A$140:$I$167,6,0)*VLOOKUP('Données projet'!$B$15,Paramètres!$A$1:$J$25,7,0))</f>
        <v>0</v>
      </c>
      <c r="CI96" s="194">
        <f>IF(ISNA(VLOOKUP(B96,'Données projet'!$A$140:$I$167,7,0)),0%,VLOOKUP(B96,'Données projet'!$A$140:$I$167,7,0))</f>
        <v>0</v>
      </c>
      <c r="CJ96" s="196">
        <f>EXP(-LN(2)/35)*CJ95+(1-EXP(-LN(2)/35))/(LN(2)/35)*CF96*CG96*VLOOKUP('Données projet'!$B$11,Paramètres!$A$1:$J$25,3,0)*0.475*44/12</f>
        <v>0</v>
      </c>
      <c r="CK96" s="196">
        <f>EXP(-LN(2)/5)*CK95+(1-EXP(-LN(2)/5))/(LN(2)/5)*Calculateur!CF96*Calculateur!CH96*VLOOKUP('Données projet'!$B$11,Paramètres!$A$1:$J$25,3,0)*0.475*44/12</f>
        <v>0</v>
      </c>
      <c r="CL96" s="196">
        <f>EXP(-LN(2)/2)*CL95+(1-EXP(-LN(2)/2))/(LN(2)/2)*CF96*CI96*VLOOKUP('Données projet'!$B$11,Paramètres!$A$1:$J$25,3,0)*0.475*44/12</f>
        <v>0</v>
      </c>
      <c r="CM96" s="197">
        <f t="shared" si="29"/>
        <v>0</v>
      </c>
      <c r="CN96" s="50">
        <f>IF(CN95+1&lt;='Données projet'!$E$16,CN95+1,1)</f>
        <v>1</v>
      </c>
      <c r="CO96" s="45" t="e">
        <f>VLOOKUP(CN96,'Données projet'!$A$173:$I$193,2,0)</f>
        <v>#N/A</v>
      </c>
      <c r="CP96" s="45" t="e">
        <f>VLOOKUP(CN96,'Données projet'!$A$173:$I$193,9,0)</f>
        <v>#N/A</v>
      </c>
      <c r="CQ96" s="45">
        <f t="array" ref="CQ96">INDEX(CP:CP,MIN(IF(ISNUMBER(CP96:CP292),ROW(CP96:CP292),"")))</f>
        <v>0</v>
      </c>
      <c r="CR96" s="45">
        <f>IF(CN96&lt;'Données projet'!$A$174,$CO$205^B96,IF(CN96='Données projet'!$A$174,'Données projet'!$B$174,CR95+CQ96-CX95))</f>
        <v>0</v>
      </c>
      <c r="CS96" s="50" t="e">
        <f>CR96*VLOOKUP('Données projet'!$B$15,Paramètres!$A$1:$J$25,3,0)*VLOOKUP('Données projet'!$B$15,Paramètres!$A$1:$J$25,5,0)</f>
        <v>#N/A</v>
      </c>
      <c r="CT96" s="46" t="e">
        <f t="shared" si="38"/>
        <v>#N/A</v>
      </c>
      <c r="CU96" s="52" t="e">
        <f t="shared" si="30"/>
        <v>#N/A</v>
      </c>
      <c r="CV96" s="149" t="e">
        <f ca="1">AVERAGE(OFFSET($CU$3,'Données projet'!$C$7,0,30,1))</f>
        <v>#N/A</v>
      </c>
      <c r="CW96" s="48">
        <f>IF(ISNA(VLOOKUP(CN96,'Données projet'!$A$173:$I$193,3,0)),0,VLOOKUP(CN96,'Données projet'!$A$173:$I$193,3,0))</f>
        <v>0</v>
      </c>
      <c r="CX96" s="48">
        <f>IF(ISNA(VLOOKUP(CN96,'Données projet'!$A$173:$I$193,4,0)),0,VLOOKUP(CN96,'Données projet'!$A$173:$I$193,4,0))</f>
        <v>0</v>
      </c>
      <c r="CY96" s="49">
        <f>IF(ISNA(VLOOKUP(CN96,'Données projet'!$A$173:$I$193,5,0)),0%,VLOOKUP(CN96,'Données projet'!$A$173:$I$193,5,0)*VLOOKUP('Données projet'!$B$15,Paramètres!$A$1:$J$25,7,0))</f>
        <v>0</v>
      </c>
      <c r="CZ96" s="49">
        <f>IF(ISNA(VLOOKUP(CN96,'Données projet'!$A$173:$I$193,6,0)),0%,VLOOKUP(CN96,'Données projet'!$A$173:$I$193,6,0)*VLOOKUP('Données projet'!$B$15,Paramètres!$A$1:$J$25,7,0))</f>
        <v>0</v>
      </c>
      <c r="DA96" s="49">
        <f>IF(ISNA(VLOOKUP(CN96,'Données projet'!$A$173:$I$193,7,0)),0%,VLOOKUP(CN96,'Données projet'!$A$173:$I$193,7,0))</f>
        <v>0</v>
      </c>
      <c r="DB96" s="53" t="e">
        <f>EXP(-LN(2)/35)*DB95+(1-EXP(-LN(2)/35))/(LN(2)/35)*CX96*CY96*VLOOKUP('Données projet'!$B$15,Paramètres!$A$1:$J$25,3,0)*0.475*44/12</f>
        <v>#N/A</v>
      </c>
      <c r="DC96" s="53" t="e">
        <f>EXP(-LN(2)/5)*DC95+(1-EXP(-LN(2)/5))/(LN(2)/5)*Calculateur!CX96*Calculateur!CZ96*VLOOKUP('Données projet'!$B$15,Paramètres!$A$1:$J$25,3,0)*0.475*44/12</f>
        <v>#N/A</v>
      </c>
      <c r="DD96" s="53" t="e">
        <f>EXP(-LN(2)/2)*DD95+(1-EXP(-LN(2)/2))/(LN(2)/2)*CX96*DA96*VLOOKUP('Données projet'!$B$15,Paramètres!$A$1:$J$25,3,0)*0.475*44/12</f>
        <v>#N/A</v>
      </c>
      <c r="DE96" s="54" t="e">
        <f t="shared" si="31"/>
        <v>#N/A</v>
      </c>
    </row>
    <row r="97" spans="1:109" s="40" customFormat="1" x14ac:dyDescent="0.25">
      <c r="A97" s="208">
        <f t="shared" si="32"/>
        <v>94</v>
      </c>
      <c r="B97" s="200">
        <f>IF(B96+1&lt;='Données projet'!$E$11,B96+1,1)</f>
        <v>19</v>
      </c>
      <c r="C97" s="182" t="e">
        <f>VLOOKUP(B97,'Données projet'!$A$36:$I$56,2,0)</f>
        <v>#N/A</v>
      </c>
      <c r="D97" s="182" t="e">
        <f>VLOOKUP(B97,'Données projet'!$A$36:$I$56,9,0)</f>
        <v>#N/A</v>
      </c>
      <c r="E97" s="182">
        <f t="array" ref="E97">INDEX(D:D,MIN(IF(ISNUMBER(D97:D293),ROW(D97:D293),"")))</f>
        <v>11.965000000000003</v>
      </c>
      <c r="F97" s="186">
        <f>IF(B97&lt;'Données projet'!$A$37,$C$205^B97,IF(B97='Données projet'!$A$37,'Données projet'!$B$37,F96+E97-L96))</f>
        <v>318.35500000000002</v>
      </c>
      <c r="G97" s="186">
        <f>F97*VLOOKUP('Données projet'!$B$11,Paramètres!$A$1:$J$25,3,0)*VLOOKUP('Données projet'!$B$11,Paramètres!$A$1:$J$25,5,0)</f>
        <v>233.41788599999998</v>
      </c>
      <c r="H97" s="186">
        <f t="shared" si="33"/>
        <v>57.021072736657487</v>
      </c>
      <c r="I97" s="187">
        <f t="shared" si="20"/>
        <v>505.84785313301177</v>
      </c>
      <c r="J97" s="188">
        <f ca="1">AVERAGE(OFFSET($I$3,'Données projet'!$C$7,0,30,1))</f>
        <v>281.50422421872497</v>
      </c>
      <c r="K97" s="193">
        <f>IF(ISNA(VLOOKUP(B97,'Données projet'!$A$36:$I$56,3,0)),0,VLOOKUP(B97,'Données projet'!$A$36:$I$56,3,0))</f>
        <v>0</v>
      </c>
      <c r="L97" s="193">
        <f>IF(ISNA(VLOOKUP(B97,'Données projet'!$A$36:$I$56,4,0)),0,VLOOKUP(B97,'Données projet'!$A$36:$I$56,4,0))</f>
        <v>0</v>
      </c>
      <c r="M97" s="194">
        <f>IF(ISNA(VLOOKUP(B97,'Données projet'!$A$36:$I$56,5,0)),0%,VLOOKUP(B97,'Données projet'!$A$36:$I$56,5,0)*VLOOKUP('Données projet'!$B$11,Paramètres!$A$1:$J$25,7,0))</f>
        <v>0</v>
      </c>
      <c r="N97" s="194">
        <f>IF(ISNA(VLOOKUP(B97,'Données projet'!$A$36:$I$56,6,0)),0%,VLOOKUP(B97,'Données projet'!$A$36:$I$56,6,0)*VLOOKUP('Données projet'!$B$11,Paramètres!$A$1:$J$25,7,0))</f>
        <v>0</v>
      </c>
      <c r="O97" s="194">
        <f>IF(ISNA(VLOOKUP(B97,'Données projet'!$A$36:$I$56,7,0)),0%,VLOOKUP(B97,'Données projet'!$A$36:$I$56,7,0))</f>
        <v>0</v>
      </c>
      <c r="P97" s="196">
        <f>EXP(-LN(2)/35)*P96+(1-EXP(-LN(2)/35))/(LN(2)/35)*L97*M97*VLOOKUP('Données projet'!$B$11,Paramètres!$A$1:$J$25,3,0)*0.475*44/12</f>
        <v>0</v>
      </c>
      <c r="Q97" s="196">
        <f>EXP(-LN(2)/5)*Q96+(1-EXP(-LN(2)/5))/(LN(2)/5)*Calculateur!L97*Calculateur!N97*VLOOKUP('Données projet'!$B$11,Paramètres!$A$1:$J$25,3,0)*0.475*44/12</f>
        <v>0</v>
      </c>
      <c r="R97" s="196">
        <f>EXP(-LN(2)/2)*R96+(1-EXP(-LN(2)/2))/(LN(2)/2)*L97*O97*VLOOKUP('Données projet'!$B$11,Paramètres!$A$1:$J$25,3,0)*0.475*44/12</f>
        <v>0</v>
      </c>
      <c r="S97" s="197">
        <f t="shared" si="21"/>
        <v>0</v>
      </c>
      <c r="T97" s="50">
        <f>IF(T96+1&lt;='Données projet'!$E$12,T96+1,1)</f>
        <v>44</v>
      </c>
      <c r="U97" s="45" t="e">
        <f>VLOOKUP(T97,'Données projet'!$A$62:$I$82,2,0)</f>
        <v>#N/A</v>
      </c>
      <c r="V97" s="45" t="e">
        <f>VLOOKUP(T97,'Données projet'!$A$62:$I$82,9,0)</f>
        <v>#N/A</v>
      </c>
      <c r="W97" s="45">
        <f t="array" ref="W97">INDEX(V:V,MIN(IF(ISNUMBER(V97:V293),ROW(V97:V293),"")))</f>
        <v>8.6349999999999962</v>
      </c>
      <c r="X97" s="46">
        <f>IF(T97&lt;'Données projet'!$A$63,$U$205^T97,IF(T97='Données projet'!$A$63,'Données projet'!$B$63,X96+W97-AD96))</f>
        <v>310.21999999999991</v>
      </c>
      <c r="Y97" s="46">
        <f>X97*VLOOKUP('Données projet'!$B$11,Paramètres!$A$1:$J$25,3,0)*VLOOKUP('Données projet'!$B$11,Paramètres!$A$1:$J$25,5,0)</f>
        <v>227.45330399999995</v>
      </c>
      <c r="Z97" s="46">
        <f t="shared" si="34"/>
        <v>55.731669987490193</v>
      </c>
      <c r="AA97" s="52">
        <f t="shared" si="22"/>
        <v>493.2138296948786</v>
      </c>
      <c r="AB97" s="149">
        <f ca="1">AVERAGE(OFFSET($AA$3,'Données projet'!$C$7,0,30,1))</f>
        <v>367.84920904283939</v>
      </c>
      <c r="AC97" s="48">
        <f>IF(ISNA(VLOOKUP(T97,'Données projet'!$A$62:$I$82,3,0)),0,VLOOKUP(T97,'Données projet'!$A$62:$I$82,3,0))</f>
        <v>0</v>
      </c>
      <c r="AD97" s="48">
        <f>IF(ISNA(VLOOKUP(T97,'Données projet'!$A$62:$I$82,4,0)),0,VLOOKUP(T97,'Données projet'!$A$62:$I$82,4,0))</f>
        <v>0</v>
      </c>
      <c r="AE97" s="49">
        <f>IF(ISNA(VLOOKUP(T97,'Données projet'!$A$62:$I$82,5,0)),0%,VLOOKUP(T97,'Données projet'!$A$62:$I$82,5,0)*VLOOKUP('Données projet'!$B$11,Paramètres!$A$1:$J$25,7,0))</f>
        <v>0</v>
      </c>
      <c r="AF97" s="49">
        <f>IF(ISNA(VLOOKUP(T97,'Données projet'!$A$62:$I$82,6,0)),0%,VLOOKUP(T97,'Données projet'!$A$62:$I$82,6,0)*VLOOKUP('Données projet'!$B$11,Paramètres!$A$1:$J$25,7,0))</f>
        <v>0</v>
      </c>
      <c r="AG97" s="49">
        <f>IF(ISNA(VLOOKUP(T97,'Données projet'!$A$62:$I$82,7,0)),0%,VLOOKUP(T97,'Données projet'!$A$62:$I$82,7,0))</f>
        <v>0</v>
      </c>
      <c r="AH97" s="53">
        <f>EXP(-LN(2)/35)*AH96+(1-EXP(-LN(2)/35))/(LN(2)/35)*AD97*AE97*VLOOKUP('Données projet'!$B$11,Paramètres!$A$1:$J$25,3,0)*0.475*44/12</f>
        <v>0</v>
      </c>
      <c r="AI97" s="53">
        <f>EXP(-LN(2)/5)*AI96+(1-EXP(-LN(2)/5))/(LN(2)/5)*Calculateur!AD97*Calculateur!AF97*VLOOKUP('Données projet'!$B$11,Paramètres!$A$1:$J$25,3,0)*0.475*44/12</f>
        <v>0</v>
      </c>
      <c r="AJ97" s="53">
        <f>EXP(-LN(2)/2)*AJ96+(1-EXP(-LN(2)/2))/(LN(2)/2)*AD97*AG97*VLOOKUP('Données projet'!$B$11,Paramètres!$A$1:$J$25,3,0)*0.475*44/12</f>
        <v>0</v>
      </c>
      <c r="AK97" s="53">
        <f t="shared" si="23"/>
        <v>0</v>
      </c>
      <c r="AL97" s="203">
        <f>IF(AL96+1&lt;='Données projet'!$E$13,AL96+1,1)</f>
        <v>1</v>
      </c>
      <c r="AM97" s="182" t="e">
        <f>VLOOKUP(B97,'Données projet'!$A$88:$I$108,2,0)</f>
        <v>#N/A</v>
      </c>
      <c r="AN97" s="182" t="e">
        <f>VLOOKUP(B97,'Données projet'!$A$88:$I$108,9,0)</f>
        <v>#N/A</v>
      </c>
      <c r="AO97" s="182">
        <f t="array" ref="AO97">INDEX(AN:AN,MIN(IF(ISNUMBER(AN97:AN293),ROW(AN97:AN293),"")))</f>
        <v>0</v>
      </c>
      <c r="AP97" s="182">
        <f>IF(B97&lt;'Données projet'!$A$89,$AM$205^B97,IF(B97='Données projet'!$A$89,'Données projet'!$B$89,AP96+AO97-AV96))</f>
        <v>0</v>
      </c>
      <c r="AQ97" s="186" t="e">
        <f>AP97*VLOOKUP('Données projet'!$B$13,Paramètres!$A$1:$J$25,3,0)*VLOOKUP('Données projet'!$B$13,Paramètres!$A$1:$J$25,5,0)</f>
        <v>#N/A</v>
      </c>
      <c r="AR97" s="186" t="e">
        <f t="shared" si="35"/>
        <v>#N/A</v>
      </c>
      <c r="AS97" s="187" t="e">
        <f t="shared" si="24"/>
        <v>#N/A</v>
      </c>
      <c r="AT97" s="185" t="e">
        <f ca="1">AVERAGE(OFFSET($AS$3,'Données projet'!$C$7,0,30,1))</f>
        <v>#N/A</v>
      </c>
      <c r="AU97" s="193">
        <f>IF(ISNA(VLOOKUP(B97,'Données projet'!$A$88:$I$108,3,0)),0,VLOOKUP(B97,'Données projet'!$A$88:$I$108,3,0))</f>
        <v>0</v>
      </c>
      <c r="AV97" s="193">
        <f>IF(ISNA(VLOOKUP(B97,'Données projet'!$A$88:$I$108,4,0)),0,VLOOKUP(B97,'Données projet'!$A$88:$I$108,4,0))</f>
        <v>0</v>
      </c>
      <c r="AW97" s="194">
        <f>IF(ISNA(VLOOKUP(B97,'Données projet'!$A$88:$I$108,5,0)),0%,VLOOKUP(B97,'Données projet'!$A$88:$I$108,5,0)*VLOOKUP('Données projet'!$B$13,Paramètres!$A$1:$J$25,7,0))</f>
        <v>0</v>
      </c>
      <c r="AX97" s="194">
        <f>IF(ISNA(VLOOKUP(B97,'Données projet'!$A$88:$I$108,6,0)),0%,VLOOKUP(B97,'Données projet'!$A$88:$I$108,6,0)*VLOOKUP('Données projet'!$B$13,Paramètres!$A$1:$J$25,7,0))</f>
        <v>0</v>
      </c>
      <c r="AY97" s="194">
        <f>IF(ISNA(VLOOKUP(B97,'Données projet'!$A$88:$I$108,7,0)),0%,VLOOKUP(B97,'Données projet'!$A$88:$I$108,7,0))</f>
        <v>0</v>
      </c>
      <c r="AZ97" s="196">
        <f>EXP(-LN(2)/35)*AZ96+(1-EXP(-LN(2)/35))/(LN(2)/35)*AV97*AW97*VLOOKUP('Données projet'!$B$11,Paramètres!$A$1:$J$25,3,0)*0.475*44/12</f>
        <v>0</v>
      </c>
      <c r="BA97" s="196">
        <f>EXP(-LN(2)/5)*BA96+(1-EXP(-LN(2)/5))/(LN(2)/5)*Calculateur!AV97*Calculateur!AX97*VLOOKUP('Données projet'!$B$11,Paramètres!$A$1:$J$25,3,0)*0.475*44/12</f>
        <v>0</v>
      </c>
      <c r="BB97" s="196">
        <f>EXP(-LN(2)/2)*BB96+(1-EXP(-LN(2)/2))/(LN(2)/2)*AV97*AY97*VLOOKUP('Données projet'!$B$11,Paramètres!$A$1:$J$25,3,0)*0.475*44/12</f>
        <v>0</v>
      </c>
      <c r="BC97" s="197">
        <f t="shared" si="25"/>
        <v>0</v>
      </c>
      <c r="BD97" s="50">
        <f>IF(BD96+1&lt;='Données projet'!$E$16,BD96+1,1)</f>
        <v>1</v>
      </c>
      <c r="BE97" s="45" t="e">
        <f>VLOOKUP(BD97,'Données projet'!$A$114:$I$134,2,0)</f>
        <v>#N/A</v>
      </c>
      <c r="BF97" s="45" t="e">
        <f>VLOOKUP(BD97,'Données projet'!$A$114:$I$134,9,0)</f>
        <v>#N/A</v>
      </c>
      <c r="BG97" s="45">
        <f t="array" ref="BG97">INDEX(BF:BF,MIN(IF(ISNUMBER(BF97:BF293),ROW(BF97:BF293),"")))</f>
        <v>0</v>
      </c>
      <c r="BH97" s="45">
        <f>IF(BD97&lt;'Données projet'!$A$115,$BE$205^BD97,IF(BD97='Données projet'!$A$115,'Données projet'!$B$115,BH96+BG97-BN96))</f>
        <v>0</v>
      </c>
      <c r="BI97" s="50" t="e">
        <f>BH97*VLOOKUP('Données projet'!$B$13,Paramètres!$A$1:$J$25,3,0)*VLOOKUP('Données projet'!$B$13,Paramètres!$A$1:$J$25,5,0)</f>
        <v>#N/A</v>
      </c>
      <c r="BJ97" s="46" t="e">
        <f t="shared" si="36"/>
        <v>#N/A</v>
      </c>
      <c r="BK97" s="52" t="e">
        <f t="shared" si="26"/>
        <v>#N/A</v>
      </c>
      <c r="BL97" s="149" t="e">
        <f ca="1">AVERAGE(OFFSET($BK$3,'Données projet'!$C$7,0,30,1))</f>
        <v>#N/A</v>
      </c>
      <c r="BM97" s="48">
        <f>IF(ISNA(VLOOKUP(BD97,'Données projet'!$A$114:$I$134,3,0)),0,VLOOKUP(BD97,'Données projet'!$A$114:$I$134,3,0))</f>
        <v>0</v>
      </c>
      <c r="BN97" s="48">
        <f>IF(ISNA(VLOOKUP(BD97,'Données projet'!$A$114:$I$134,4,0)),0,VLOOKUP(BD97,'Données projet'!$A$114:$I$134,4,0))</f>
        <v>0</v>
      </c>
      <c r="BO97" s="49">
        <f>IF(ISNA(VLOOKUP(BD97,'Données projet'!$A$114:$I$134,5,0)),0%,VLOOKUP(BD97,'Données projet'!$A$114:$I$134,5,0)*VLOOKUP('Données projet'!$B$13,Paramètres!$A$1:$J$25,7,0))</f>
        <v>0</v>
      </c>
      <c r="BP97" s="49">
        <f>IF(ISNA(VLOOKUP(BD97,'Données projet'!$A$114:$I$134,6,0)),0%,VLOOKUP(BD97,'Données projet'!$A$114:$I$134,6,0)*VLOOKUP('Données projet'!$B$13,Paramètres!$A$1:$J$25,7,0))</f>
        <v>0</v>
      </c>
      <c r="BQ97" s="49">
        <f>IF(ISNA(VLOOKUP(BD97,'Données projet'!$A$114:$I$134,7,0)),0%,VLOOKUP(BD97,'Données projet'!$A$114:$I$134,7,0))</f>
        <v>0</v>
      </c>
      <c r="BR97" s="53" t="e">
        <f>EXP(-LN(2)/35)*BR96+(1-EXP(-LN(2)/35))/(LN(2)/35)*BN97*BO97*VLOOKUP('Données projet'!$B$13,Paramètres!$A$1:$J$25,3,0)*0.475*44/12</f>
        <v>#N/A</v>
      </c>
      <c r="BS97" s="53" t="e">
        <f>EXP(-LN(2)/5)*BS96+(1-EXP(-LN(2)/5))/(LN(2)/5)*Calculateur!BN97*Calculateur!BP97*VLOOKUP('Données projet'!$B$13,Paramètres!$A$1:$J$25,3,0)*0.475*44/12</f>
        <v>#N/A</v>
      </c>
      <c r="BT97" s="53" t="e">
        <f>EXP(-LN(2)/2)*BT96+(1-EXP(-LN(2)/2))/(LN(2)/2)*BN97*BQ97*VLOOKUP('Données projet'!$B$13,Paramètres!$A$1:$J$25,3,0)*0.475*44/12</f>
        <v>#N/A</v>
      </c>
      <c r="BU97" s="54" t="e">
        <f t="shared" si="27"/>
        <v>#N/A</v>
      </c>
      <c r="BV97" s="203">
        <f>IF(BV96+1&lt;='Données projet'!$E$15,BV96+1,1)</f>
        <v>1</v>
      </c>
      <c r="BW97" s="182" t="e">
        <f>VLOOKUP(B97,'Données projet'!$A$140:$I$167,2,0)</f>
        <v>#N/A</v>
      </c>
      <c r="BX97" s="182" t="e">
        <f>VLOOKUP(B97,'Données projet'!$A$140:$I$167,9,0)</f>
        <v>#N/A</v>
      </c>
      <c r="BY97" s="182">
        <f t="array" ref="BY97">INDEX(BX:BX,MIN(IF(ISNUMBER(BX97:BX293),ROW(BX97:BX293),"")))</f>
        <v>0</v>
      </c>
      <c r="BZ97" s="182">
        <f>IF(B97&lt;'Données projet'!$A$141,$BW$205^B97,IF(B97='Données projet'!$A$141,'Données projet'!$B$141,BZ96+BY97-CF96))</f>
        <v>0</v>
      </c>
      <c r="CA97" s="183" t="e">
        <f>BZ97*VLOOKUP('Données projet'!$B$15,Paramètres!$A$1:$J$25,3,0)*VLOOKUP('Données projet'!$B$15,Paramètres!$A$1:$J$25,5,0)</f>
        <v>#N/A</v>
      </c>
      <c r="CB97" s="186" t="e">
        <f t="shared" si="37"/>
        <v>#N/A</v>
      </c>
      <c r="CC97" s="187" t="e">
        <f t="shared" si="28"/>
        <v>#N/A</v>
      </c>
      <c r="CD97" s="185" t="e">
        <f ca="1">AVERAGE(OFFSET($CC$3,'Données projet'!$C$7,0,30,1))</f>
        <v>#N/A</v>
      </c>
      <c r="CE97" s="193">
        <f>IF(ISNA(VLOOKUP(B97,'Données projet'!$A$140:$I$167,3,0)),0,VLOOKUP(B97,'Données projet'!$A$140:$I$167,3,0))</f>
        <v>0</v>
      </c>
      <c r="CF97" s="193">
        <f>IF(ISNA(VLOOKUP(B97,'Données projet'!$A$140:$I$167,4,0)),0,VLOOKUP(B97,'Données projet'!$A$140:$I$167,4,0))</f>
        <v>0</v>
      </c>
      <c r="CG97" s="194">
        <f>IF(ISNA(VLOOKUP(B97,'Données projet'!$A$140:$I$167,5,0)),0%,VLOOKUP(B97,'Données projet'!$A$140:$I$167,5,0)*VLOOKUP('Données projet'!$B$15,Paramètres!$A$1:$J$25,7,0))</f>
        <v>0</v>
      </c>
      <c r="CH97" s="194">
        <f>IF(ISNA(VLOOKUP(B97,'Données projet'!$A$140:$I$167,6,0)),0%,VLOOKUP(B97,'Données projet'!$A$140:$I$167,6,0)*VLOOKUP('Données projet'!$B$15,Paramètres!$A$1:$J$25,7,0))</f>
        <v>0</v>
      </c>
      <c r="CI97" s="194">
        <f>IF(ISNA(VLOOKUP(B97,'Données projet'!$A$140:$I$167,7,0)),0%,VLOOKUP(B97,'Données projet'!$A$140:$I$167,7,0))</f>
        <v>0</v>
      </c>
      <c r="CJ97" s="196">
        <f>EXP(-LN(2)/35)*CJ96+(1-EXP(-LN(2)/35))/(LN(2)/35)*CF97*CG97*VLOOKUP('Données projet'!$B$11,Paramètres!$A$1:$J$25,3,0)*0.475*44/12</f>
        <v>0</v>
      </c>
      <c r="CK97" s="196">
        <f>EXP(-LN(2)/5)*CK96+(1-EXP(-LN(2)/5))/(LN(2)/5)*Calculateur!CF97*Calculateur!CH97*VLOOKUP('Données projet'!$B$11,Paramètres!$A$1:$J$25,3,0)*0.475*44/12</f>
        <v>0</v>
      </c>
      <c r="CL97" s="196">
        <f>EXP(-LN(2)/2)*CL96+(1-EXP(-LN(2)/2))/(LN(2)/2)*CF97*CI97*VLOOKUP('Données projet'!$B$11,Paramètres!$A$1:$J$25,3,0)*0.475*44/12</f>
        <v>0</v>
      </c>
      <c r="CM97" s="197">
        <f t="shared" si="29"/>
        <v>0</v>
      </c>
      <c r="CN97" s="50">
        <f>IF(CN96+1&lt;='Données projet'!$E$16,CN96+1,1)</f>
        <v>1</v>
      </c>
      <c r="CO97" s="45" t="e">
        <f>VLOOKUP(CN97,'Données projet'!$A$173:$I$193,2,0)</f>
        <v>#N/A</v>
      </c>
      <c r="CP97" s="45" t="e">
        <f>VLOOKUP(CN97,'Données projet'!$A$173:$I$193,9,0)</f>
        <v>#N/A</v>
      </c>
      <c r="CQ97" s="45">
        <f t="array" ref="CQ97">INDEX(CP:CP,MIN(IF(ISNUMBER(CP97:CP293),ROW(CP97:CP293),"")))</f>
        <v>0</v>
      </c>
      <c r="CR97" s="45">
        <f>IF(CN97&lt;'Données projet'!$A$174,$CO$205^B97,IF(CN97='Données projet'!$A$174,'Données projet'!$B$174,CR96+CQ97-CX96))</f>
        <v>0</v>
      </c>
      <c r="CS97" s="50" t="e">
        <f>CR97*VLOOKUP('Données projet'!$B$15,Paramètres!$A$1:$J$25,3,0)*VLOOKUP('Données projet'!$B$15,Paramètres!$A$1:$J$25,5,0)</f>
        <v>#N/A</v>
      </c>
      <c r="CT97" s="46" t="e">
        <f t="shared" si="38"/>
        <v>#N/A</v>
      </c>
      <c r="CU97" s="52" t="e">
        <f t="shared" si="30"/>
        <v>#N/A</v>
      </c>
      <c r="CV97" s="149" t="e">
        <f ca="1">AVERAGE(OFFSET($CU$3,'Données projet'!$C$7,0,30,1))</f>
        <v>#N/A</v>
      </c>
      <c r="CW97" s="48">
        <f>IF(ISNA(VLOOKUP(CN97,'Données projet'!$A$173:$I$193,3,0)),0,VLOOKUP(CN97,'Données projet'!$A$173:$I$193,3,0))</f>
        <v>0</v>
      </c>
      <c r="CX97" s="48">
        <f>IF(ISNA(VLOOKUP(CN97,'Données projet'!$A$173:$I$193,4,0)),0,VLOOKUP(CN97,'Données projet'!$A$173:$I$193,4,0))</f>
        <v>0</v>
      </c>
      <c r="CY97" s="49">
        <f>IF(ISNA(VLOOKUP(CN97,'Données projet'!$A$173:$I$193,5,0)),0%,VLOOKUP(CN97,'Données projet'!$A$173:$I$193,5,0)*VLOOKUP('Données projet'!$B$15,Paramètres!$A$1:$J$25,7,0))</f>
        <v>0</v>
      </c>
      <c r="CZ97" s="49">
        <f>IF(ISNA(VLOOKUP(CN97,'Données projet'!$A$173:$I$193,6,0)),0%,VLOOKUP(CN97,'Données projet'!$A$173:$I$193,6,0)*VLOOKUP('Données projet'!$B$15,Paramètres!$A$1:$J$25,7,0))</f>
        <v>0</v>
      </c>
      <c r="DA97" s="49">
        <f>IF(ISNA(VLOOKUP(CN97,'Données projet'!$A$173:$I$193,7,0)),0%,VLOOKUP(CN97,'Données projet'!$A$173:$I$193,7,0))</f>
        <v>0</v>
      </c>
      <c r="DB97" s="53" t="e">
        <f>EXP(-LN(2)/35)*DB96+(1-EXP(-LN(2)/35))/(LN(2)/35)*CX97*CY97*VLOOKUP('Données projet'!$B$15,Paramètres!$A$1:$J$25,3,0)*0.475*44/12</f>
        <v>#N/A</v>
      </c>
      <c r="DC97" s="53" t="e">
        <f>EXP(-LN(2)/5)*DC96+(1-EXP(-LN(2)/5))/(LN(2)/5)*Calculateur!CX97*Calculateur!CZ97*VLOOKUP('Données projet'!$B$15,Paramètres!$A$1:$J$25,3,0)*0.475*44/12</f>
        <v>#N/A</v>
      </c>
      <c r="DD97" s="53" t="e">
        <f>EXP(-LN(2)/2)*DD96+(1-EXP(-LN(2)/2))/(LN(2)/2)*CX97*DA97*VLOOKUP('Données projet'!$B$15,Paramètres!$A$1:$J$25,3,0)*0.475*44/12</f>
        <v>#N/A</v>
      </c>
      <c r="DE97" s="54" t="e">
        <f t="shared" si="31"/>
        <v>#N/A</v>
      </c>
    </row>
    <row r="98" spans="1:109" s="40" customFormat="1" x14ac:dyDescent="0.25">
      <c r="A98" s="208">
        <f t="shared" si="32"/>
        <v>95</v>
      </c>
      <c r="B98" s="200">
        <f>IF(B97+1&lt;='Données projet'!$E$11,B97+1,1)</f>
        <v>20</v>
      </c>
      <c r="C98" s="182">
        <f>VLOOKUP(B98,'Données projet'!$A$36:$I$56,2,0)</f>
        <v>330.32</v>
      </c>
      <c r="D98" s="182">
        <f>VLOOKUP(B98,'Données projet'!$A$36:$I$56,9,0)</f>
        <v>11.965000000000003</v>
      </c>
      <c r="E98" s="182">
        <f t="array" ref="E98">INDEX(D:D,MIN(IF(ISNUMBER(D98:D294),ROW(D98:D294),"")))</f>
        <v>11.965000000000003</v>
      </c>
      <c r="F98" s="186">
        <f>IF(B98&lt;'Données projet'!$A$37,$C$205^B98,IF(B98='Données projet'!$A$37,'Données projet'!$B$37,F97+E98-L97))</f>
        <v>330.32000000000005</v>
      </c>
      <c r="G98" s="186">
        <f>F98*VLOOKUP('Données projet'!$B$11,Paramètres!$A$1:$J$25,3,0)*VLOOKUP('Données projet'!$B$11,Paramètres!$A$1:$J$25,5,0)</f>
        <v>242.19062400000004</v>
      </c>
      <c r="H98" s="186">
        <f t="shared" si="33"/>
        <v>58.91060437417002</v>
      </c>
      <c r="I98" s="187">
        <f t="shared" si="20"/>
        <v>524.41797275167949</v>
      </c>
      <c r="J98" s="188">
        <f ca="1">AVERAGE(OFFSET($I$3,'Données projet'!$C$7,0,30,1))</f>
        <v>281.50422421872497</v>
      </c>
      <c r="K98" s="193">
        <f>IF(ISNA(VLOOKUP(B98,'Données projet'!$A$36:$I$56,3,0)),0,VLOOKUP(B98,'Données projet'!$A$36:$I$56,3,0))</f>
        <v>0</v>
      </c>
      <c r="L98" s="193">
        <f>IF(ISNA(VLOOKUP(B98,'Données projet'!$A$36:$I$56,4,0)),0,VLOOKUP(B98,'Données projet'!$A$36:$I$56,4,0))</f>
        <v>0</v>
      </c>
      <c r="M98" s="194">
        <f>IF(ISNA(VLOOKUP(B98,'Données projet'!$A$36:$I$56,5,0)),0%,VLOOKUP(B98,'Données projet'!$A$36:$I$56,5,0)*VLOOKUP('Données projet'!$B$11,Paramètres!$A$1:$J$25,7,0))</f>
        <v>0</v>
      </c>
      <c r="N98" s="194">
        <f>IF(ISNA(VLOOKUP(B98,'Données projet'!$A$36:$I$56,6,0)),0%,VLOOKUP(B98,'Données projet'!$A$36:$I$56,6,0)*VLOOKUP('Données projet'!$B$11,Paramètres!$A$1:$J$25,7,0))</f>
        <v>0</v>
      </c>
      <c r="O98" s="194">
        <f>IF(ISNA(VLOOKUP(B98,'Données projet'!$A$36:$I$56,7,0)),0%,VLOOKUP(B98,'Données projet'!$A$36:$I$56,7,0))</f>
        <v>0</v>
      </c>
      <c r="P98" s="196">
        <f>EXP(-LN(2)/35)*P97+(1-EXP(-LN(2)/35))/(LN(2)/35)*L98*M98*VLOOKUP('Données projet'!$B$11,Paramètres!$A$1:$J$25,3,0)*0.475*44/12</f>
        <v>0</v>
      </c>
      <c r="Q98" s="196">
        <f>EXP(-LN(2)/5)*Q97+(1-EXP(-LN(2)/5))/(LN(2)/5)*Calculateur!L98*Calculateur!N98*VLOOKUP('Données projet'!$B$11,Paramètres!$A$1:$J$25,3,0)*0.475*44/12</f>
        <v>0</v>
      </c>
      <c r="R98" s="196">
        <f>EXP(-LN(2)/2)*R97+(1-EXP(-LN(2)/2))/(LN(2)/2)*L98*O98*VLOOKUP('Données projet'!$B$11,Paramètres!$A$1:$J$25,3,0)*0.475*44/12</f>
        <v>0</v>
      </c>
      <c r="S98" s="197">
        <f t="shared" si="21"/>
        <v>0</v>
      </c>
      <c r="T98" s="50">
        <f>IF(T97+1&lt;='Données projet'!$E$12,T97+1,1)</f>
        <v>45</v>
      </c>
      <c r="U98" s="45" t="e">
        <f>VLOOKUP(T98,'Données projet'!$A$62:$I$82,2,0)</f>
        <v>#N/A</v>
      </c>
      <c r="V98" s="45" t="e">
        <f>VLOOKUP(T98,'Données projet'!$A$62:$I$82,9,0)</f>
        <v>#N/A</v>
      </c>
      <c r="W98" s="45">
        <f t="array" ref="W98">INDEX(V:V,MIN(IF(ISNUMBER(V98:V294),ROW(V98:V294),"")))</f>
        <v>8.6349999999999962</v>
      </c>
      <c r="X98" s="46">
        <f>IF(T98&lt;'Données projet'!$A$63,$U$205^T98,IF(T98='Données projet'!$A$63,'Données projet'!$B$63,X97+W98-AD97))</f>
        <v>318.8549999999999</v>
      </c>
      <c r="Y98" s="46">
        <f>X98*VLOOKUP('Données projet'!$B$11,Paramètres!$A$1:$J$25,3,0)*VLOOKUP('Données projet'!$B$11,Paramètres!$A$1:$J$25,5,0)</f>
        <v>233.78448599999993</v>
      </c>
      <c r="Z98" s="46">
        <f t="shared" si="34"/>
        <v>57.100197011611648</v>
      </c>
      <c r="AA98" s="52">
        <f t="shared" si="22"/>
        <v>506.6241562452235</v>
      </c>
      <c r="AB98" s="149">
        <f ca="1">AVERAGE(OFFSET($AA$3,'Données projet'!$C$7,0,30,1))</f>
        <v>367.84920904283939</v>
      </c>
      <c r="AC98" s="48">
        <f>IF(ISNA(VLOOKUP(T98,'Données projet'!$A$62:$I$82,3,0)),0,VLOOKUP(T98,'Données projet'!$A$62:$I$82,3,0))</f>
        <v>0</v>
      </c>
      <c r="AD98" s="48">
        <f>IF(ISNA(VLOOKUP(T98,'Données projet'!$A$62:$I$82,4,0)),0,VLOOKUP(T98,'Données projet'!$A$62:$I$82,4,0))</f>
        <v>0</v>
      </c>
      <c r="AE98" s="49">
        <f>IF(ISNA(VLOOKUP(T98,'Données projet'!$A$62:$I$82,5,0)),0%,VLOOKUP(T98,'Données projet'!$A$62:$I$82,5,0)*VLOOKUP('Données projet'!$B$11,Paramètres!$A$1:$J$25,7,0))</f>
        <v>0</v>
      </c>
      <c r="AF98" s="49">
        <f>IF(ISNA(VLOOKUP(T98,'Données projet'!$A$62:$I$82,6,0)),0%,VLOOKUP(T98,'Données projet'!$A$62:$I$82,6,0)*VLOOKUP('Données projet'!$B$11,Paramètres!$A$1:$J$25,7,0))</f>
        <v>0</v>
      </c>
      <c r="AG98" s="49">
        <f>IF(ISNA(VLOOKUP(T98,'Données projet'!$A$62:$I$82,7,0)),0%,VLOOKUP(T98,'Données projet'!$A$62:$I$82,7,0))</f>
        <v>0</v>
      </c>
      <c r="AH98" s="53">
        <f>EXP(-LN(2)/35)*AH97+(1-EXP(-LN(2)/35))/(LN(2)/35)*AD98*AE98*VLOOKUP('Données projet'!$B$11,Paramètres!$A$1:$J$25,3,0)*0.475*44/12</f>
        <v>0</v>
      </c>
      <c r="AI98" s="53">
        <f>EXP(-LN(2)/5)*AI97+(1-EXP(-LN(2)/5))/(LN(2)/5)*Calculateur!AD98*Calculateur!AF98*VLOOKUP('Données projet'!$B$11,Paramètres!$A$1:$J$25,3,0)*0.475*44/12</f>
        <v>0</v>
      </c>
      <c r="AJ98" s="53">
        <f>EXP(-LN(2)/2)*AJ97+(1-EXP(-LN(2)/2))/(LN(2)/2)*AD98*AG98*VLOOKUP('Données projet'!$B$11,Paramètres!$A$1:$J$25,3,0)*0.475*44/12</f>
        <v>0</v>
      </c>
      <c r="AK98" s="53">
        <f t="shared" si="23"/>
        <v>0</v>
      </c>
      <c r="AL98" s="203">
        <f>IF(AL97+1&lt;='Données projet'!$E$13,AL97+1,1)</f>
        <v>1</v>
      </c>
      <c r="AM98" s="182" t="e">
        <f>VLOOKUP(B98,'Données projet'!$A$88:$I$108,2,0)</f>
        <v>#N/A</v>
      </c>
      <c r="AN98" s="182" t="e">
        <f>VLOOKUP(B98,'Données projet'!$A$88:$I$108,9,0)</f>
        <v>#N/A</v>
      </c>
      <c r="AO98" s="182">
        <f t="array" ref="AO98">INDEX(AN:AN,MIN(IF(ISNUMBER(AN98:AN294),ROW(AN98:AN294),"")))</f>
        <v>0</v>
      </c>
      <c r="AP98" s="182">
        <f>IF(B98&lt;'Données projet'!$A$89,$AM$205^B98,IF(B98='Données projet'!$A$89,'Données projet'!$B$89,AP97+AO98-AV97))</f>
        <v>0</v>
      </c>
      <c r="AQ98" s="186" t="e">
        <f>AP98*VLOOKUP('Données projet'!$B$13,Paramètres!$A$1:$J$25,3,0)*VLOOKUP('Données projet'!$B$13,Paramètres!$A$1:$J$25,5,0)</f>
        <v>#N/A</v>
      </c>
      <c r="AR98" s="186" t="e">
        <f t="shared" si="35"/>
        <v>#N/A</v>
      </c>
      <c r="AS98" s="187" t="e">
        <f t="shared" si="24"/>
        <v>#N/A</v>
      </c>
      <c r="AT98" s="185" t="e">
        <f ca="1">AVERAGE(OFFSET($AS$3,'Données projet'!$C$7,0,30,1))</f>
        <v>#N/A</v>
      </c>
      <c r="AU98" s="193">
        <f>IF(ISNA(VLOOKUP(B98,'Données projet'!$A$88:$I$108,3,0)),0,VLOOKUP(B98,'Données projet'!$A$88:$I$108,3,0))</f>
        <v>0</v>
      </c>
      <c r="AV98" s="193">
        <f>IF(ISNA(VLOOKUP(B98,'Données projet'!$A$88:$I$108,4,0)),0,VLOOKUP(B98,'Données projet'!$A$88:$I$108,4,0))</f>
        <v>0</v>
      </c>
      <c r="AW98" s="194">
        <f>IF(ISNA(VLOOKUP(B98,'Données projet'!$A$88:$I$108,5,0)),0%,VLOOKUP(B98,'Données projet'!$A$88:$I$108,5,0)*VLOOKUP('Données projet'!$B$13,Paramètres!$A$1:$J$25,7,0))</f>
        <v>0</v>
      </c>
      <c r="AX98" s="194">
        <f>IF(ISNA(VLOOKUP(B98,'Données projet'!$A$88:$I$108,6,0)),0%,VLOOKUP(B98,'Données projet'!$A$88:$I$108,6,0)*VLOOKUP('Données projet'!$B$13,Paramètres!$A$1:$J$25,7,0))</f>
        <v>0</v>
      </c>
      <c r="AY98" s="194">
        <f>IF(ISNA(VLOOKUP(B98,'Données projet'!$A$88:$I$108,7,0)),0%,VLOOKUP(B98,'Données projet'!$A$88:$I$108,7,0))</f>
        <v>0</v>
      </c>
      <c r="AZ98" s="196">
        <f>EXP(-LN(2)/35)*AZ97+(1-EXP(-LN(2)/35))/(LN(2)/35)*AV98*AW98*VLOOKUP('Données projet'!$B$11,Paramètres!$A$1:$J$25,3,0)*0.475*44/12</f>
        <v>0</v>
      </c>
      <c r="BA98" s="196">
        <f>EXP(-LN(2)/5)*BA97+(1-EXP(-LN(2)/5))/(LN(2)/5)*Calculateur!AV98*Calculateur!AX98*VLOOKUP('Données projet'!$B$11,Paramètres!$A$1:$J$25,3,0)*0.475*44/12</f>
        <v>0</v>
      </c>
      <c r="BB98" s="196">
        <f>EXP(-LN(2)/2)*BB97+(1-EXP(-LN(2)/2))/(LN(2)/2)*AV98*AY98*VLOOKUP('Données projet'!$B$11,Paramètres!$A$1:$J$25,3,0)*0.475*44/12</f>
        <v>0</v>
      </c>
      <c r="BC98" s="197">
        <f t="shared" si="25"/>
        <v>0</v>
      </c>
      <c r="BD98" s="50">
        <f>IF(BD97+1&lt;='Données projet'!$E$16,BD97+1,1)</f>
        <v>1</v>
      </c>
      <c r="BE98" s="45" t="e">
        <f>VLOOKUP(BD98,'Données projet'!$A$114:$I$134,2,0)</f>
        <v>#N/A</v>
      </c>
      <c r="BF98" s="45" t="e">
        <f>VLOOKUP(BD98,'Données projet'!$A$114:$I$134,9,0)</f>
        <v>#N/A</v>
      </c>
      <c r="BG98" s="45">
        <f t="array" ref="BG98">INDEX(BF:BF,MIN(IF(ISNUMBER(BF98:BF294),ROW(BF98:BF294),"")))</f>
        <v>0</v>
      </c>
      <c r="BH98" s="45">
        <f>IF(BD98&lt;'Données projet'!$A$115,$BE$205^BD98,IF(BD98='Données projet'!$A$115,'Données projet'!$B$115,BH97+BG98-BN97))</f>
        <v>0</v>
      </c>
      <c r="BI98" s="50" t="e">
        <f>BH98*VLOOKUP('Données projet'!$B$13,Paramètres!$A$1:$J$25,3,0)*VLOOKUP('Données projet'!$B$13,Paramètres!$A$1:$J$25,5,0)</f>
        <v>#N/A</v>
      </c>
      <c r="BJ98" s="46" t="e">
        <f t="shared" si="36"/>
        <v>#N/A</v>
      </c>
      <c r="BK98" s="52" t="e">
        <f t="shared" si="26"/>
        <v>#N/A</v>
      </c>
      <c r="BL98" s="149" t="e">
        <f ca="1">AVERAGE(OFFSET($BK$3,'Données projet'!$C$7,0,30,1))</f>
        <v>#N/A</v>
      </c>
      <c r="BM98" s="48">
        <f>IF(ISNA(VLOOKUP(BD98,'Données projet'!$A$114:$I$134,3,0)),0,VLOOKUP(BD98,'Données projet'!$A$114:$I$134,3,0))</f>
        <v>0</v>
      </c>
      <c r="BN98" s="48">
        <f>IF(ISNA(VLOOKUP(BD98,'Données projet'!$A$114:$I$134,4,0)),0,VLOOKUP(BD98,'Données projet'!$A$114:$I$134,4,0))</f>
        <v>0</v>
      </c>
      <c r="BO98" s="49">
        <f>IF(ISNA(VLOOKUP(BD98,'Données projet'!$A$114:$I$134,5,0)),0%,VLOOKUP(BD98,'Données projet'!$A$114:$I$134,5,0)*VLOOKUP('Données projet'!$B$13,Paramètres!$A$1:$J$25,7,0))</f>
        <v>0</v>
      </c>
      <c r="BP98" s="49">
        <f>IF(ISNA(VLOOKUP(BD98,'Données projet'!$A$114:$I$134,6,0)),0%,VLOOKUP(BD98,'Données projet'!$A$114:$I$134,6,0)*VLOOKUP('Données projet'!$B$13,Paramètres!$A$1:$J$25,7,0))</f>
        <v>0</v>
      </c>
      <c r="BQ98" s="49">
        <f>IF(ISNA(VLOOKUP(BD98,'Données projet'!$A$114:$I$134,7,0)),0%,VLOOKUP(BD98,'Données projet'!$A$114:$I$134,7,0))</f>
        <v>0</v>
      </c>
      <c r="BR98" s="53" t="e">
        <f>EXP(-LN(2)/35)*BR97+(1-EXP(-LN(2)/35))/(LN(2)/35)*BN98*BO98*VLOOKUP('Données projet'!$B$13,Paramètres!$A$1:$J$25,3,0)*0.475*44/12</f>
        <v>#N/A</v>
      </c>
      <c r="BS98" s="53" t="e">
        <f>EXP(-LN(2)/5)*BS97+(1-EXP(-LN(2)/5))/(LN(2)/5)*Calculateur!BN98*Calculateur!BP98*VLOOKUP('Données projet'!$B$13,Paramètres!$A$1:$J$25,3,0)*0.475*44/12</f>
        <v>#N/A</v>
      </c>
      <c r="BT98" s="53" t="e">
        <f>EXP(-LN(2)/2)*BT97+(1-EXP(-LN(2)/2))/(LN(2)/2)*BN98*BQ98*VLOOKUP('Données projet'!$B$13,Paramètres!$A$1:$J$25,3,0)*0.475*44/12</f>
        <v>#N/A</v>
      </c>
      <c r="BU98" s="54" t="e">
        <f t="shared" si="27"/>
        <v>#N/A</v>
      </c>
      <c r="BV98" s="203">
        <f>IF(BV97+1&lt;='Données projet'!$E$15,BV97+1,1)</f>
        <v>1</v>
      </c>
      <c r="BW98" s="182" t="e">
        <f>VLOOKUP(B98,'Données projet'!$A$140:$I$167,2,0)</f>
        <v>#N/A</v>
      </c>
      <c r="BX98" s="182" t="e">
        <f>VLOOKUP(B98,'Données projet'!$A$140:$I$167,9,0)</f>
        <v>#N/A</v>
      </c>
      <c r="BY98" s="182">
        <f t="array" ref="BY98">INDEX(BX:BX,MIN(IF(ISNUMBER(BX98:BX294),ROW(BX98:BX294),"")))</f>
        <v>0</v>
      </c>
      <c r="BZ98" s="182">
        <f>IF(B98&lt;'Données projet'!$A$141,$BW$205^B98,IF(B98='Données projet'!$A$141,'Données projet'!$B$141,BZ97+BY98-CF97))</f>
        <v>0</v>
      </c>
      <c r="CA98" s="183" t="e">
        <f>BZ98*VLOOKUP('Données projet'!$B$15,Paramètres!$A$1:$J$25,3,0)*VLOOKUP('Données projet'!$B$15,Paramètres!$A$1:$J$25,5,0)</f>
        <v>#N/A</v>
      </c>
      <c r="CB98" s="186" t="e">
        <f t="shared" si="37"/>
        <v>#N/A</v>
      </c>
      <c r="CC98" s="187" t="e">
        <f t="shared" si="28"/>
        <v>#N/A</v>
      </c>
      <c r="CD98" s="185" t="e">
        <f ca="1">AVERAGE(OFFSET($CC$3,'Données projet'!$C$7,0,30,1))</f>
        <v>#N/A</v>
      </c>
      <c r="CE98" s="193">
        <f>IF(ISNA(VLOOKUP(B98,'Données projet'!$A$140:$I$167,3,0)),0,VLOOKUP(B98,'Données projet'!$A$140:$I$167,3,0))</f>
        <v>0</v>
      </c>
      <c r="CF98" s="193">
        <f>IF(ISNA(VLOOKUP(B98,'Données projet'!$A$140:$I$167,4,0)),0,VLOOKUP(B98,'Données projet'!$A$140:$I$167,4,0))</f>
        <v>0</v>
      </c>
      <c r="CG98" s="194">
        <f>IF(ISNA(VLOOKUP(B98,'Données projet'!$A$140:$I$167,5,0)),0%,VLOOKUP(B98,'Données projet'!$A$140:$I$167,5,0)*VLOOKUP('Données projet'!$B$15,Paramètres!$A$1:$J$25,7,0))</f>
        <v>0</v>
      </c>
      <c r="CH98" s="194">
        <f>IF(ISNA(VLOOKUP(B98,'Données projet'!$A$140:$I$167,6,0)),0%,VLOOKUP(B98,'Données projet'!$A$140:$I$167,6,0)*VLOOKUP('Données projet'!$B$15,Paramètres!$A$1:$J$25,7,0))</f>
        <v>0</v>
      </c>
      <c r="CI98" s="194">
        <f>IF(ISNA(VLOOKUP(B98,'Données projet'!$A$140:$I$167,7,0)),0%,VLOOKUP(B98,'Données projet'!$A$140:$I$167,7,0))</f>
        <v>0</v>
      </c>
      <c r="CJ98" s="196">
        <f>EXP(-LN(2)/35)*CJ97+(1-EXP(-LN(2)/35))/(LN(2)/35)*CF98*CG98*VLOOKUP('Données projet'!$B$11,Paramètres!$A$1:$J$25,3,0)*0.475*44/12</f>
        <v>0</v>
      </c>
      <c r="CK98" s="196">
        <f>EXP(-LN(2)/5)*CK97+(1-EXP(-LN(2)/5))/(LN(2)/5)*Calculateur!CF98*Calculateur!CH98*VLOOKUP('Données projet'!$B$11,Paramètres!$A$1:$J$25,3,0)*0.475*44/12</f>
        <v>0</v>
      </c>
      <c r="CL98" s="196">
        <f>EXP(-LN(2)/2)*CL97+(1-EXP(-LN(2)/2))/(LN(2)/2)*CF98*CI98*VLOOKUP('Données projet'!$B$11,Paramètres!$A$1:$J$25,3,0)*0.475*44/12</f>
        <v>0</v>
      </c>
      <c r="CM98" s="197">
        <f t="shared" si="29"/>
        <v>0</v>
      </c>
      <c r="CN98" s="50">
        <f>IF(CN97+1&lt;='Données projet'!$E$16,CN97+1,1)</f>
        <v>1</v>
      </c>
      <c r="CO98" s="45" t="e">
        <f>VLOOKUP(CN98,'Données projet'!$A$173:$I$193,2,0)</f>
        <v>#N/A</v>
      </c>
      <c r="CP98" s="45" t="e">
        <f>VLOOKUP(CN98,'Données projet'!$A$173:$I$193,9,0)</f>
        <v>#N/A</v>
      </c>
      <c r="CQ98" s="45">
        <f t="array" ref="CQ98">INDEX(CP:CP,MIN(IF(ISNUMBER(CP98:CP294),ROW(CP98:CP294),"")))</f>
        <v>0</v>
      </c>
      <c r="CR98" s="45">
        <f>IF(CN98&lt;'Données projet'!$A$174,$CO$205^B98,IF(CN98='Données projet'!$A$174,'Données projet'!$B$174,CR97+CQ98-CX97))</f>
        <v>0</v>
      </c>
      <c r="CS98" s="50" t="e">
        <f>CR98*VLOOKUP('Données projet'!$B$15,Paramètres!$A$1:$J$25,3,0)*VLOOKUP('Données projet'!$B$15,Paramètres!$A$1:$J$25,5,0)</f>
        <v>#N/A</v>
      </c>
      <c r="CT98" s="46" t="e">
        <f t="shared" si="38"/>
        <v>#N/A</v>
      </c>
      <c r="CU98" s="52" t="e">
        <f t="shared" si="30"/>
        <v>#N/A</v>
      </c>
      <c r="CV98" s="149" t="e">
        <f ca="1">AVERAGE(OFFSET($CU$3,'Données projet'!$C$7,0,30,1))</f>
        <v>#N/A</v>
      </c>
      <c r="CW98" s="48">
        <f>IF(ISNA(VLOOKUP(CN98,'Données projet'!$A$173:$I$193,3,0)),0,VLOOKUP(CN98,'Données projet'!$A$173:$I$193,3,0))</f>
        <v>0</v>
      </c>
      <c r="CX98" s="48">
        <f>IF(ISNA(VLOOKUP(CN98,'Données projet'!$A$173:$I$193,4,0)),0,VLOOKUP(CN98,'Données projet'!$A$173:$I$193,4,0))</f>
        <v>0</v>
      </c>
      <c r="CY98" s="49">
        <f>IF(ISNA(VLOOKUP(CN98,'Données projet'!$A$173:$I$193,5,0)),0%,VLOOKUP(CN98,'Données projet'!$A$173:$I$193,5,0)*VLOOKUP('Données projet'!$B$15,Paramètres!$A$1:$J$25,7,0))</f>
        <v>0</v>
      </c>
      <c r="CZ98" s="49">
        <f>IF(ISNA(VLOOKUP(CN98,'Données projet'!$A$173:$I$193,6,0)),0%,VLOOKUP(CN98,'Données projet'!$A$173:$I$193,6,0)*VLOOKUP('Données projet'!$B$15,Paramètres!$A$1:$J$25,7,0))</f>
        <v>0</v>
      </c>
      <c r="DA98" s="49">
        <f>IF(ISNA(VLOOKUP(CN98,'Données projet'!$A$173:$I$193,7,0)),0%,VLOOKUP(CN98,'Données projet'!$A$173:$I$193,7,0))</f>
        <v>0</v>
      </c>
      <c r="DB98" s="53" t="e">
        <f>EXP(-LN(2)/35)*DB97+(1-EXP(-LN(2)/35))/(LN(2)/35)*CX98*CY98*VLOOKUP('Données projet'!$B$15,Paramètres!$A$1:$J$25,3,0)*0.475*44/12</f>
        <v>#N/A</v>
      </c>
      <c r="DC98" s="53" t="e">
        <f>EXP(-LN(2)/5)*DC97+(1-EXP(-LN(2)/5))/(LN(2)/5)*Calculateur!CX98*Calculateur!CZ98*VLOOKUP('Données projet'!$B$15,Paramètres!$A$1:$J$25,3,0)*0.475*44/12</f>
        <v>#N/A</v>
      </c>
      <c r="DD98" s="53" t="e">
        <f>EXP(-LN(2)/2)*DD97+(1-EXP(-LN(2)/2))/(LN(2)/2)*CX98*DA98*VLOOKUP('Données projet'!$B$15,Paramètres!$A$1:$J$25,3,0)*0.475*44/12</f>
        <v>#N/A</v>
      </c>
      <c r="DE98" s="54" t="e">
        <f t="shared" si="31"/>
        <v>#N/A</v>
      </c>
    </row>
    <row r="99" spans="1:109" s="40" customFormat="1" x14ac:dyDescent="0.25">
      <c r="A99" s="208">
        <f t="shared" si="32"/>
        <v>96</v>
      </c>
      <c r="B99" s="200">
        <f>IF(B98+1&lt;='Données projet'!$E$11,B98+1,1)</f>
        <v>21</v>
      </c>
      <c r="C99" s="182" t="e">
        <f>VLOOKUP(B99,'Données projet'!$A$36:$I$56,2,0)</f>
        <v>#N/A</v>
      </c>
      <c r="D99" s="182" t="e">
        <f>VLOOKUP(B99,'Données projet'!$A$36:$I$56,9,0)</f>
        <v>#N/A</v>
      </c>
      <c r="E99" s="182">
        <f t="array" ref="E99">INDEX(D:D,MIN(IF(ISNUMBER(D99:D295),ROW(D99:D295),"")))</f>
        <v>11.968000000000007</v>
      </c>
      <c r="F99" s="186">
        <f>IF(B99&lt;'Données projet'!$A$37,$C$205^B99,IF(B99='Données projet'!$A$37,'Données projet'!$B$37,F98+E99-L98))</f>
        <v>342.28800000000007</v>
      </c>
      <c r="G99" s="186">
        <f>F99*VLOOKUP('Données projet'!$B$11,Paramètres!$A$1:$J$25,3,0)*VLOOKUP('Données projet'!$B$11,Paramètres!$A$1:$J$25,5,0)</f>
        <v>250.96556160000006</v>
      </c>
      <c r="H99" s="186">
        <f t="shared" si="33"/>
        <v>60.79265492712809</v>
      </c>
      <c r="I99" s="187">
        <f t="shared" ref="I99:I130" si="39">(G99+H99)*0.475*44/12</f>
        <v>542.97889378474815</v>
      </c>
      <c r="J99" s="188">
        <f ca="1">AVERAGE(OFFSET($I$3,'Données projet'!$C$7,0,30,1))</f>
        <v>281.50422421872497</v>
      </c>
      <c r="K99" s="193">
        <f>IF(ISNA(VLOOKUP(B99,'Données projet'!$A$36:$I$56,3,0)),0,VLOOKUP(B99,'Données projet'!$A$36:$I$56,3,0))</f>
        <v>0</v>
      </c>
      <c r="L99" s="193">
        <f>IF(ISNA(VLOOKUP(B99,'Données projet'!$A$36:$I$56,4,0)),0,VLOOKUP(B99,'Données projet'!$A$36:$I$56,4,0))</f>
        <v>0</v>
      </c>
      <c r="M99" s="194">
        <f>IF(ISNA(VLOOKUP(B99,'Données projet'!$A$36:$I$56,5,0)),0%,VLOOKUP(B99,'Données projet'!$A$36:$I$56,5,0)*VLOOKUP('Données projet'!$B$11,Paramètres!$A$1:$J$25,7,0))</f>
        <v>0</v>
      </c>
      <c r="N99" s="194">
        <f>IF(ISNA(VLOOKUP(B99,'Données projet'!$A$36:$I$56,6,0)),0%,VLOOKUP(B99,'Données projet'!$A$36:$I$56,6,0)*VLOOKUP('Données projet'!$B$11,Paramètres!$A$1:$J$25,7,0))</f>
        <v>0</v>
      </c>
      <c r="O99" s="194">
        <f>IF(ISNA(VLOOKUP(B99,'Données projet'!$A$36:$I$56,7,0)),0%,VLOOKUP(B99,'Données projet'!$A$36:$I$56,7,0))</f>
        <v>0</v>
      </c>
      <c r="P99" s="196">
        <f>EXP(-LN(2)/35)*P98+(1-EXP(-LN(2)/35))/(LN(2)/35)*L99*M99*VLOOKUP('Données projet'!$B$11,Paramètres!$A$1:$J$25,3,0)*0.475*44/12</f>
        <v>0</v>
      </c>
      <c r="Q99" s="196">
        <f>EXP(-LN(2)/5)*Q98+(1-EXP(-LN(2)/5))/(LN(2)/5)*Calculateur!L99*Calculateur!N99*VLOOKUP('Données projet'!$B$11,Paramètres!$A$1:$J$25,3,0)*0.475*44/12</f>
        <v>0</v>
      </c>
      <c r="R99" s="196">
        <f>EXP(-LN(2)/2)*R98+(1-EXP(-LN(2)/2))/(LN(2)/2)*L99*O99*VLOOKUP('Données projet'!$B$11,Paramètres!$A$1:$J$25,3,0)*0.475*44/12</f>
        <v>0</v>
      </c>
      <c r="S99" s="197">
        <f t="shared" si="21"/>
        <v>0</v>
      </c>
      <c r="T99" s="50">
        <f>IF(T98+1&lt;='Données projet'!$E$12,T98+1,1)</f>
        <v>46</v>
      </c>
      <c r="U99" s="45" t="e">
        <f>VLOOKUP(T99,'Données projet'!$A$62:$I$82,2,0)</f>
        <v>#N/A</v>
      </c>
      <c r="V99" s="45" t="e">
        <f>VLOOKUP(T99,'Données projet'!$A$62:$I$82,9,0)</f>
        <v>#N/A</v>
      </c>
      <c r="W99" s="45">
        <f t="array" ref="W99">INDEX(V:V,MIN(IF(ISNUMBER(V99:V295),ROW(V99:V295),"")))</f>
        <v>8.6349999999999962</v>
      </c>
      <c r="X99" s="46">
        <f>IF(T99&lt;'Données projet'!$A$63,$U$205^T99,IF(T99='Données projet'!$A$63,'Données projet'!$B$63,X98+W99-AD98))</f>
        <v>327.4899999999999</v>
      </c>
      <c r="Y99" s="46">
        <f>X99*VLOOKUP('Données projet'!$B$11,Paramètres!$A$1:$J$25,3,0)*VLOOKUP('Données projet'!$B$11,Paramètres!$A$1:$J$25,5,0)</f>
        <v>240.11566799999991</v>
      </c>
      <c r="Z99" s="46">
        <f t="shared" si="34"/>
        <v>58.464416317949244</v>
      </c>
      <c r="AA99" s="52">
        <f t="shared" si="22"/>
        <v>520.02698018709486</v>
      </c>
      <c r="AB99" s="149">
        <f ca="1">AVERAGE(OFFSET($AA$3,'Données projet'!$C$7,0,30,1))</f>
        <v>367.84920904283939</v>
      </c>
      <c r="AC99" s="48">
        <f>IF(ISNA(VLOOKUP(T99,'Données projet'!$A$62:$I$82,3,0)),0,VLOOKUP(T99,'Données projet'!$A$62:$I$82,3,0))</f>
        <v>0</v>
      </c>
      <c r="AD99" s="48">
        <f>IF(ISNA(VLOOKUP(T99,'Données projet'!$A$62:$I$82,4,0)),0,VLOOKUP(T99,'Données projet'!$A$62:$I$82,4,0))</f>
        <v>0</v>
      </c>
      <c r="AE99" s="49">
        <f>IF(ISNA(VLOOKUP(T99,'Données projet'!$A$62:$I$82,5,0)),0%,VLOOKUP(T99,'Données projet'!$A$62:$I$82,5,0)*VLOOKUP('Données projet'!$B$11,Paramètres!$A$1:$J$25,7,0))</f>
        <v>0</v>
      </c>
      <c r="AF99" s="49">
        <f>IF(ISNA(VLOOKUP(T99,'Données projet'!$A$62:$I$82,6,0)),0%,VLOOKUP(T99,'Données projet'!$A$62:$I$82,6,0)*VLOOKUP('Données projet'!$B$11,Paramètres!$A$1:$J$25,7,0))</f>
        <v>0</v>
      </c>
      <c r="AG99" s="49">
        <f>IF(ISNA(VLOOKUP(T99,'Données projet'!$A$62:$I$82,7,0)),0%,VLOOKUP(T99,'Données projet'!$A$62:$I$82,7,0))</f>
        <v>0</v>
      </c>
      <c r="AH99" s="53">
        <f>EXP(-LN(2)/35)*AH98+(1-EXP(-LN(2)/35))/(LN(2)/35)*AD99*AE99*VLOOKUP('Données projet'!$B$11,Paramètres!$A$1:$J$25,3,0)*0.475*44/12</f>
        <v>0</v>
      </c>
      <c r="AI99" s="53">
        <f>EXP(-LN(2)/5)*AI98+(1-EXP(-LN(2)/5))/(LN(2)/5)*Calculateur!AD99*Calculateur!AF99*VLOOKUP('Données projet'!$B$11,Paramètres!$A$1:$J$25,3,0)*0.475*44/12</f>
        <v>0</v>
      </c>
      <c r="AJ99" s="53">
        <f>EXP(-LN(2)/2)*AJ98+(1-EXP(-LN(2)/2))/(LN(2)/2)*AD99*AG99*VLOOKUP('Données projet'!$B$11,Paramètres!$A$1:$J$25,3,0)*0.475*44/12</f>
        <v>0</v>
      </c>
      <c r="AK99" s="53">
        <f t="shared" si="23"/>
        <v>0</v>
      </c>
      <c r="AL99" s="203">
        <f>IF(AL98+1&lt;='Données projet'!$E$13,AL98+1,1)</f>
        <v>1</v>
      </c>
      <c r="AM99" s="182" t="e">
        <f>VLOOKUP(B99,'Données projet'!$A$88:$I$108,2,0)</f>
        <v>#N/A</v>
      </c>
      <c r="AN99" s="182" t="e">
        <f>VLOOKUP(B99,'Données projet'!$A$88:$I$108,9,0)</f>
        <v>#N/A</v>
      </c>
      <c r="AO99" s="182">
        <f t="array" ref="AO99">INDEX(AN:AN,MIN(IF(ISNUMBER(AN99:AN295),ROW(AN99:AN295),"")))</f>
        <v>0</v>
      </c>
      <c r="AP99" s="182">
        <f>IF(B99&lt;'Données projet'!$A$89,$AM$205^B99,IF(B99='Données projet'!$A$89,'Données projet'!$B$89,AP98+AO99-AV98))</f>
        <v>0</v>
      </c>
      <c r="AQ99" s="186" t="e">
        <f>AP99*VLOOKUP('Données projet'!$B$13,Paramètres!$A$1:$J$25,3,0)*VLOOKUP('Données projet'!$B$13,Paramètres!$A$1:$J$25,5,0)</f>
        <v>#N/A</v>
      </c>
      <c r="AR99" s="186" t="e">
        <f t="shared" si="35"/>
        <v>#N/A</v>
      </c>
      <c r="AS99" s="187" t="e">
        <f t="shared" si="24"/>
        <v>#N/A</v>
      </c>
      <c r="AT99" s="185" t="e">
        <f ca="1">AVERAGE(OFFSET($AS$3,'Données projet'!$C$7,0,30,1))</f>
        <v>#N/A</v>
      </c>
      <c r="AU99" s="193">
        <f>IF(ISNA(VLOOKUP(B99,'Données projet'!$A$88:$I$108,3,0)),0,VLOOKUP(B99,'Données projet'!$A$88:$I$108,3,0))</f>
        <v>0</v>
      </c>
      <c r="AV99" s="193">
        <f>IF(ISNA(VLOOKUP(B99,'Données projet'!$A$88:$I$108,4,0)),0,VLOOKUP(B99,'Données projet'!$A$88:$I$108,4,0))</f>
        <v>0</v>
      </c>
      <c r="AW99" s="194">
        <f>IF(ISNA(VLOOKUP(B99,'Données projet'!$A$88:$I$108,5,0)),0%,VLOOKUP(B99,'Données projet'!$A$88:$I$108,5,0)*VLOOKUP('Données projet'!$B$13,Paramètres!$A$1:$J$25,7,0))</f>
        <v>0</v>
      </c>
      <c r="AX99" s="194">
        <f>IF(ISNA(VLOOKUP(B99,'Données projet'!$A$88:$I$108,6,0)),0%,VLOOKUP(B99,'Données projet'!$A$88:$I$108,6,0)*VLOOKUP('Données projet'!$B$13,Paramètres!$A$1:$J$25,7,0))</f>
        <v>0</v>
      </c>
      <c r="AY99" s="194">
        <f>IF(ISNA(VLOOKUP(B99,'Données projet'!$A$88:$I$108,7,0)),0%,VLOOKUP(B99,'Données projet'!$A$88:$I$108,7,0))</f>
        <v>0</v>
      </c>
      <c r="AZ99" s="196">
        <f>EXP(-LN(2)/35)*AZ98+(1-EXP(-LN(2)/35))/(LN(2)/35)*AV99*AW99*VLOOKUP('Données projet'!$B$11,Paramètres!$A$1:$J$25,3,0)*0.475*44/12</f>
        <v>0</v>
      </c>
      <c r="BA99" s="196">
        <f>EXP(-LN(2)/5)*BA98+(1-EXP(-LN(2)/5))/(LN(2)/5)*Calculateur!AV99*Calculateur!AX99*VLOOKUP('Données projet'!$B$11,Paramètres!$A$1:$J$25,3,0)*0.475*44/12</f>
        <v>0</v>
      </c>
      <c r="BB99" s="196">
        <f>EXP(-LN(2)/2)*BB98+(1-EXP(-LN(2)/2))/(LN(2)/2)*AV99*AY99*VLOOKUP('Données projet'!$B$11,Paramètres!$A$1:$J$25,3,0)*0.475*44/12</f>
        <v>0</v>
      </c>
      <c r="BC99" s="197">
        <f t="shared" si="25"/>
        <v>0</v>
      </c>
      <c r="BD99" s="50">
        <f>IF(BD98+1&lt;='Données projet'!$E$16,BD98+1,1)</f>
        <v>1</v>
      </c>
      <c r="BE99" s="45" t="e">
        <f>VLOOKUP(BD99,'Données projet'!$A$114:$I$134,2,0)</f>
        <v>#N/A</v>
      </c>
      <c r="BF99" s="45" t="e">
        <f>VLOOKUP(BD99,'Données projet'!$A$114:$I$134,9,0)</f>
        <v>#N/A</v>
      </c>
      <c r="BG99" s="45">
        <f t="array" ref="BG99">INDEX(BF:BF,MIN(IF(ISNUMBER(BF99:BF295),ROW(BF99:BF295),"")))</f>
        <v>0</v>
      </c>
      <c r="BH99" s="45">
        <f>IF(BD99&lt;'Données projet'!$A$115,$BE$205^BD99,IF(BD99='Données projet'!$A$115,'Données projet'!$B$115,BH98+BG99-BN98))</f>
        <v>0</v>
      </c>
      <c r="BI99" s="50" t="e">
        <f>BH99*VLOOKUP('Données projet'!$B$13,Paramètres!$A$1:$J$25,3,0)*VLOOKUP('Données projet'!$B$13,Paramètres!$A$1:$J$25,5,0)</f>
        <v>#N/A</v>
      </c>
      <c r="BJ99" s="46" t="e">
        <f t="shared" si="36"/>
        <v>#N/A</v>
      </c>
      <c r="BK99" s="52" t="e">
        <f t="shared" si="26"/>
        <v>#N/A</v>
      </c>
      <c r="BL99" s="149" t="e">
        <f ca="1">AVERAGE(OFFSET($BK$3,'Données projet'!$C$7,0,30,1))</f>
        <v>#N/A</v>
      </c>
      <c r="BM99" s="48">
        <f>IF(ISNA(VLOOKUP(BD99,'Données projet'!$A$114:$I$134,3,0)),0,VLOOKUP(BD99,'Données projet'!$A$114:$I$134,3,0))</f>
        <v>0</v>
      </c>
      <c r="BN99" s="48">
        <f>IF(ISNA(VLOOKUP(BD99,'Données projet'!$A$114:$I$134,4,0)),0,VLOOKUP(BD99,'Données projet'!$A$114:$I$134,4,0))</f>
        <v>0</v>
      </c>
      <c r="BO99" s="49">
        <f>IF(ISNA(VLOOKUP(BD99,'Données projet'!$A$114:$I$134,5,0)),0%,VLOOKUP(BD99,'Données projet'!$A$114:$I$134,5,0)*VLOOKUP('Données projet'!$B$13,Paramètres!$A$1:$J$25,7,0))</f>
        <v>0</v>
      </c>
      <c r="BP99" s="49">
        <f>IF(ISNA(VLOOKUP(BD99,'Données projet'!$A$114:$I$134,6,0)),0%,VLOOKUP(BD99,'Données projet'!$A$114:$I$134,6,0)*VLOOKUP('Données projet'!$B$13,Paramètres!$A$1:$J$25,7,0))</f>
        <v>0</v>
      </c>
      <c r="BQ99" s="49">
        <f>IF(ISNA(VLOOKUP(BD99,'Données projet'!$A$114:$I$134,7,0)),0%,VLOOKUP(BD99,'Données projet'!$A$114:$I$134,7,0))</f>
        <v>0</v>
      </c>
      <c r="BR99" s="53" t="e">
        <f>EXP(-LN(2)/35)*BR98+(1-EXP(-LN(2)/35))/(LN(2)/35)*BN99*BO99*VLOOKUP('Données projet'!$B$13,Paramètres!$A$1:$J$25,3,0)*0.475*44/12</f>
        <v>#N/A</v>
      </c>
      <c r="BS99" s="53" t="e">
        <f>EXP(-LN(2)/5)*BS98+(1-EXP(-LN(2)/5))/(LN(2)/5)*Calculateur!BN99*Calculateur!BP99*VLOOKUP('Données projet'!$B$13,Paramètres!$A$1:$J$25,3,0)*0.475*44/12</f>
        <v>#N/A</v>
      </c>
      <c r="BT99" s="53" t="e">
        <f>EXP(-LN(2)/2)*BT98+(1-EXP(-LN(2)/2))/(LN(2)/2)*BN99*BQ99*VLOOKUP('Données projet'!$B$13,Paramètres!$A$1:$J$25,3,0)*0.475*44/12</f>
        <v>#N/A</v>
      </c>
      <c r="BU99" s="54" t="e">
        <f t="shared" si="27"/>
        <v>#N/A</v>
      </c>
      <c r="BV99" s="203">
        <f>IF(BV98+1&lt;='Données projet'!$E$15,BV98+1,1)</f>
        <v>1</v>
      </c>
      <c r="BW99" s="182" t="e">
        <f>VLOOKUP(B99,'Données projet'!$A$140:$I$167,2,0)</f>
        <v>#N/A</v>
      </c>
      <c r="BX99" s="182" t="e">
        <f>VLOOKUP(B99,'Données projet'!$A$140:$I$167,9,0)</f>
        <v>#N/A</v>
      </c>
      <c r="BY99" s="182">
        <f t="array" ref="BY99">INDEX(BX:BX,MIN(IF(ISNUMBER(BX99:BX295),ROW(BX99:BX295),"")))</f>
        <v>0</v>
      </c>
      <c r="BZ99" s="182">
        <f>IF(B99&lt;'Données projet'!$A$141,$BW$205^B99,IF(B99='Données projet'!$A$141,'Données projet'!$B$141,BZ98+BY99-CF98))</f>
        <v>0</v>
      </c>
      <c r="CA99" s="183" t="e">
        <f>BZ99*VLOOKUP('Données projet'!$B$15,Paramètres!$A$1:$J$25,3,0)*VLOOKUP('Données projet'!$B$15,Paramètres!$A$1:$J$25,5,0)</f>
        <v>#N/A</v>
      </c>
      <c r="CB99" s="186" t="e">
        <f t="shared" si="37"/>
        <v>#N/A</v>
      </c>
      <c r="CC99" s="187" t="e">
        <f t="shared" si="28"/>
        <v>#N/A</v>
      </c>
      <c r="CD99" s="185" t="e">
        <f ca="1">AVERAGE(OFFSET($CC$3,'Données projet'!$C$7,0,30,1))</f>
        <v>#N/A</v>
      </c>
      <c r="CE99" s="193">
        <f>IF(ISNA(VLOOKUP(B99,'Données projet'!$A$140:$I$167,3,0)),0,VLOOKUP(B99,'Données projet'!$A$140:$I$167,3,0))</f>
        <v>0</v>
      </c>
      <c r="CF99" s="193">
        <f>IF(ISNA(VLOOKUP(B99,'Données projet'!$A$140:$I$167,4,0)),0,VLOOKUP(B99,'Données projet'!$A$140:$I$167,4,0))</f>
        <v>0</v>
      </c>
      <c r="CG99" s="194">
        <f>IF(ISNA(VLOOKUP(B99,'Données projet'!$A$140:$I$167,5,0)),0%,VLOOKUP(B99,'Données projet'!$A$140:$I$167,5,0)*VLOOKUP('Données projet'!$B$15,Paramètres!$A$1:$J$25,7,0))</f>
        <v>0</v>
      </c>
      <c r="CH99" s="194">
        <f>IF(ISNA(VLOOKUP(B99,'Données projet'!$A$140:$I$167,6,0)),0%,VLOOKUP(B99,'Données projet'!$A$140:$I$167,6,0)*VLOOKUP('Données projet'!$B$15,Paramètres!$A$1:$J$25,7,0))</f>
        <v>0</v>
      </c>
      <c r="CI99" s="194">
        <f>IF(ISNA(VLOOKUP(B99,'Données projet'!$A$140:$I$167,7,0)),0%,VLOOKUP(B99,'Données projet'!$A$140:$I$167,7,0))</f>
        <v>0</v>
      </c>
      <c r="CJ99" s="196">
        <f>EXP(-LN(2)/35)*CJ98+(1-EXP(-LN(2)/35))/(LN(2)/35)*CF99*CG99*VLOOKUP('Données projet'!$B$11,Paramètres!$A$1:$J$25,3,0)*0.475*44/12</f>
        <v>0</v>
      </c>
      <c r="CK99" s="196">
        <f>EXP(-LN(2)/5)*CK98+(1-EXP(-LN(2)/5))/(LN(2)/5)*Calculateur!CF99*Calculateur!CH99*VLOOKUP('Données projet'!$B$11,Paramètres!$A$1:$J$25,3,0)*0.475*44/12</f>
        <v>0</v>
      </c>
      <c r="CL99" s="196">
        <f>EXP(-LN(2)/2)*CL98+(1-EXP(-LN(2)/2))/(LN(2)/2)*CF99*CI99*VLOOKUP('Données projet'!$B$11,Paramètres!$A$1:$J$25,3,0)*0.475*44/12</f>
        <v>0</v>
      </c>
      <c r="CM99" s="197">
        <f t="shared" si="29"/>
        <v>0</v>
      </c>
      <c r="CN99" s="50">
        <f>IF(CN98+1&lt;='Données projet'!$E$16,CN98+1,1)</f>
        <v>1</v>
      </c>
      <c r="CO99" s="45" t="e">
        <f>VLOOKUP(CN99,'Données projet'!$A$173:$I$193,2,0)</f>
        <v>#N/A</v>
      </c>
      <c r="CP99" s="45" t="e">
        <f>VLOOKUP(CN99,'Données projet'!$A$173:$I$193,9,0)</f>
        <v>#N/A</v>
      </c>
      <c r="CQ99" s="45">
        <f t="array" ref="CQ99">INDEX(CP:CP,MIN(IF(ISNUMBER(CP99:CP295),ROW(CP99:CP295),"")))</f>
        <v>0</v>
      </c>
      <c r="CR99" s="45">
        <f>IF(CN99&lt;'Données projet'!$A$174,$CO$205^B99,IF(CN99='Données projet'!$A$174,'Données projet'!$B$174,CR98+CQ99-CX98))</f>
        <v>0</v>
      </c>
      <c r="CS99" s="50" t="e">
        <f>CR99*VLOOKUP('Données projet'!$B$15,Paramètres!$A$1:$J$25,3,0)*VLOOKUP('Données projet'!$B$15,Paramètres!$A$1:$J$25,5,0)</f>
        <v>#N/A</v>
      </c>
      <c r="CT99" s="46" t="e">
        <f t="shared" si="38"/>
        <v>#N/A</v>
      </c>
      <c r="CU99" s="52" t="e">
        <f t="shared" si="30"/>
        <v>#N/A</v>
      </c>
      <c r="CV99" s="149" t="e">
        <f ca="1">AVERAGE(OFFSET($CU$3,'Données projet'!$C$7,0,30,1))</f>
        <v>#N/A</v>
      </c>
      <c r="CW99" s="48">
        <f>IF(ISNA(VLOOKUP(CN99,'Données projet'!$A$173:$I$193,3,0)),0,VLOOKUP(CN99,'Données projet'!$A$173:$I$193,3,0))</f>
        <v>0</v>
      </c>
      <c r="CX99" s="48">
        <f>IF(ISNA(VLOOKUP(CN99,'Données projet'!$A$173:$I$193,4,0)),0,VLOOKUP(CN99,'Données projet'!$A$173:$I$193,4,0))</f>
        <v>0</v>
      </c>
      <c r="CY99" s="49">
        <f>IF(ISNA(VLOOKUP(CN99,'Données projet'!$A$173:$I$193,5,0)),0%,VLOOKUP(CN99,'Données projet'!$A$173:$I$193,5,0)*VLOOKUP('Données projet'!$B$15,Paramètres!$A$1:$J$25,7,0))</f>
        <v>0</v>
      </c>
      <c r="CZ99" s="49">
        <f>IF(ISNA(VLOOKUP(CN99,'Données projet'!$A$173:$I$193,6,0)),0%,VLOOKUP(CN99,'Données projet'!$A$173:$I$193,6,0)*VLOOKUP('Données projet'!$B$15,Paramètres!$A$1:$J$25,7,0))</f>
        <v>0</v>
      </c>
      <c r="DA99" s="49">
        <f>IF(ISNA(VLOOKUP(CN99,'Données projet'!$A$173:$I$193,7,0)),0%,VLOOKUP(CN99,'Données projet'!$A$173:$I$193,7,0))</f>
        <v>0</v>
      </c>
      <c r="DB99" s="53" t="e">
        <f>EXP(-LN(2)/35)*DB98+(1-EXP(-LN(2)/35))/(LN(2)/35)*CX99*CY99*VLOOKUP('Données projet'!$B$15,Paramètres!$A$1:$J$25,3,0)*0.475*44/12</f>
        <v>#N/A</v>
      </c>
      <c r="DC99" s="53" t="e">
        <f>EXP(-LN(2)/5)*DC98+(1-EXP(-LN(2)/5))/(LN(2)/5)*Calculateur!CX99*Calculateur!CZ99*VLOOKUP('Données projet'!$B$15,Paramètres!$A$1:$J$25,3,0)*0.475*44/12</f>
        <v>#N/A</v>
      </c>
      <c r="DD99" s="53" t="e">
        <f>EXP(-LN(2)/2)*DD98+(1-EXP(-LN(2)/2))/(LN(2)/2)*CX99*DA99*VLOOKUP('Données projet'!$B$15,Paramètres!$A$1:$J$25,3,0)*0.475*44/12</f>
        <v>#N/A</v>
      </c>
      <c r="DE99" s="54" t="e">
        <f t="shared" si="31"/>
        <v>#N/A</v>
      </c>
    </row>
    <row r="100" spans="1:109" s="40" customFormat="1" x14ac:dyDescent="0.25">
      <c r="A100" s="208">
        <f t="shared" si="32"/>
        <v>97</v>
      </c>
      <c r="B100" s="200">
        <f>IF(B99+1&lt;='Données projet'!$E$11,B99+1,1)</f>
        <v>22</v>
      </c>
      <c r="C100" s="182" t="e">
        <f>VLOOKUP(B100,'Données projet'!$A$36:$I$56,2,0)</f>
        <v>#N/A</v>
      </c>
      <c r="D100" s="182" t="e">
        <f>VLOOKUP(B100,'Données projet'!$A$36:$I$56,9,0)</f>
        <v>#N/A</v>
      </c>
      <c r="E100" s="182">
        <f t="array" ref="E100">INDEX(D:D,MIN(IF(ISNUMBER(D100:D296),ROW(D100:D296),"")))</f>
        <v>11.968000000000007</v>
      </c>
      <c r="F100" s="186">
        <f>IF(B100&lt;'Données projet'!$A$37,$C$205^B100,IF(B100='Données projet'!$A$37,'Données projet'!$B$37,F99+E100-L99))</f>
        <v>354.25600000000009</v>
      </c>
      <c r="G100" s="186">
        <f>F100*VLOOKUP('Données projet'!$B$11,Paramètres!$A$1:$J$25,3,0)*VLOOKUP('Données projet'!$B$11,Paramètres!$A$1:$J$25,5,0)</f>
        <v>259.7404992000001</v>
      </c>
      <c r="H100" s="186">
        <f t="shared" si="33"/>
        <v>62.667059657916703</v>
      </c>
      <c r="I100" s="187">
        <f t="shared" si="39"/>
        <v>561.52649834420504</v>
      </c>
      <c r="J100" s="188">
        <f ca="1">AVERAGE(OFFSET($I$3,'Données projet'!$C$7,0,30,1))</f>
        <v>281.50422421872497</v>
      </c>
      <c r="K100" s="193">
        <f>IF(ISNA(VLOOKUP(B100,'Données projet'!$A$36:$I$56,3,0)),0,VLOOKUP(B100,'Données projet'!$A$36:$I$56,3,0))</f>
        <v>0</v>
      </c>
      <c r="L100" s="193">
        <f>IF(ISNA(VLOOKUP(B100,'Données projet'!$A$36:$I$56,4,0)),0,VLOOKUP(B100,'Données projet'!$A$36:$I$56,4,0))</f>
        <v>0</v>
      </c>
      <c r="M100" s="194">
        <f>IF(ISNA(VLOOKUP(B100,'Données projet'!$A$36:$I$56,5,0)),0%,VLOOKUP(B100,'Données projet'!$A$36:$I$56,5,0)*VLOOKUP('Données projet'!$B$11,Paramètres!$A$1:$J$25,7,0))</f>
        <v>0</v>
      </c>
      <c r="N100" s="194">
        <f>IF(ISNA(VLOOKUP(B100,'Données projet'!$A$36:$I$56,6,0)),0%,VLOOKUP(B100,'Données projet'!$A$36:$I$56,6,0)*VLOOKUP('Données projet'!$B$11,Paramètres!$A$1:$J$25,7,0))</f>
        <v>0</v>
      </c>
      <c r="O100" s="194">
        <f>IF(ISNA(VLOOKUP(B100,'Données projet'!$A$36:$I$56,7,0)),0%,VLOOKUP(B100,'Données projet'!$A$36:$I$56,7,0))</f>
        <v>0</v>
      </c>
      <c r="P100" s="196">
        <f>EXP(-LN(2)/35)*P99+(1-EXP(-LN(2)/35))/(LN(2)/35)*L100*M100*VLOOKUP('Données projet'!$B$11,Paramètres!$A$1:$J$25,3,0)*0.475*44/12</f>
        <v>0</v>
      </c>
      <c r="Q100" s="196">
        <f>EXP(-LN(2)/5)*Q99+(1-EXP(-LN(2)/5))/(LN(2)/5)*Calculateur!L100*Calculateur!N100*VLOOKUP('Données projet'!$B$11,Paramètres!$A$1:$J$25,3,0)*0.475*44/12</f>
        <v>0</v>
      </c>
      <c r="R100" s="196">
        <f>EXP(-LN(2)/2)*R99+(1-EXP(-LN(2)/2))/(LN(2)/2)*L100*O100*VLOOKUP('Données projet'!$B$11,Paramètres!$A$1:$J$25,3,0)*0.475*44/12</f>
        <v>0</v>
      </c>
      <c r="S100" s="197">
        <f t="shared" si="21"/>
        <v>0</v>
      </c>
      <c r="T100" s="50">
        <f>IF(T99+1&lt;='Données projet'!$E$12,T99+1,1)</f>
        <v>47</v>
      </c>
      <c r="U100" s="45" t="e">
        <f>VLOOKUP(T100,'Données projet'!$A$62:$I$82,2,0)</f>
        <v>#N/A</v>
      </c>
      <c r="V100" s="45" t="e">
        <f>VLOOKUP(T100,'Données projet'!$A$62:$I$82,9,0)</f>
        <v>#N/A</v>
      </c>
      <c r="W100" s="45">
        <f t="array" ref="W100">INDEX(V:V,MIN(IF(ISNUMBER(V100:V296),ROW(V100:V296),"")))</f>
        <v>8.6349999999999962</v>
      </c>
      <c r="X100" s="46">
        <f>IF(T100&lt;'Données projet'!$A$63,$U$205^T100,IF(T100='Données projet'!$A$63,'Données projet'!$B$63,X99+W100-AD99))</f>
        <v>336.12499999999989</v>
      </c>
      <c r="Y100" s="46">
        <f>X100*VLOOKUP('Données projet'!$B$11,Paramètres!$A$1:$J$25,3,0)*VLOOKUP('Données projet'!$B$11,Paramètres!$A$1:$J$25,5,0)</f>
        <v>246.4468499999999</v>
      </c>
      <c r="Z100" s="46">
        <f t="shared" si="34"/>
        <v>59.824454545355302</v>
      </c>
      <c r="AA100" s="52">
        <f t="shared" si="22"/>
        <v>533.42252208316029</v>
      </c>
      <c r="AB100" s="149">
        <f ca="1">AVERAGE(OFFSET($AA$3,'Données projet'!$C$7,0,30,1))</f>
        <v>367.84920904283939</v>
      </c>
      <c r="AC100" s="48">
        <f>IF(ISNA(VLOOKUP(T100,'Données projet'!$A$62:$I$82,3,0)),0,VLOOKUP(T100,'Données projet'!$A$62:$I$82,3,0))</f>
        <v>0</v>
      </c>
      <c r="AD100" s="48">
        <f>IF(ISNA(VLOOKUP(T100,'Données projet'!$A$62:$I$82,4,0)),0,VLOOKUP(T100,'Données projet'!$A$62:$I$82,4,0))</f>
        <v>0</v>
      </c>
      <c r="AE100" s="49">
        <f>IF(ISNA(VLOOKUP(T100,'Données projet'!$A$62:$I$82,5,0)),0%,VLOOKUP(T100,'Données projet'!$A$62:$I$82,5,0)*VLOOKUP('Données projet'!$B$11,Paramètres!$A$1:$J$25,7,0))</f>
        <v>0</v>
      </c>
      <c r="AF100" s="49">
        <f>IF(ISNA(VLOOKUP(T100,'Données projet'!$A$62:$I$82,6,0)),0%,VLOOKUP(T100,'Données projet'!$A$62:$I$82,6,0)*VLOOKUP('Données projet'!$B$11,Paramètres!$A$1:$J$25,7,0))</f>
        <v>0</v>
      </c>
      <c r="AG100" s="49">
        <f>IF(ISNA(VLOOKUP(T100,'Données projet'!$A$62:$I$82,7,0)),0%,VLOOKUP(T100,'Données projet'!$A$62:$I$82,7,0))</f>
        <v>0</v>
      </c>
      <c r="AH100" s="53">
        <f>EXP(-LN(2)/35)*AH99+(1-EXP(-LN(2)/35))/(LN(2)/35)*AD100*AE100*VLOOKUP('Données projet'!$B$11,Paramètres!$A$1:$J$25,3,0)*0.475*44/12</f>
        <v>0</v>
      </c>
      <c r="AI100" s="53">
        <f>EXP(-LN(2)/5)*AI99+(1-EXP(-LN(2)/5))/(LN(2)/5)*Calculateur!AD100*Calculateur!AF100*VLOOKUP('Données projet'!$B$11,Paramètres!$A$1:$J$25,3,0)*0.475*44/12</f>
        <v>0</v>
      </c>
      <c r="AJ100" s="53">
        <f>EXP(-LN(2)/2)*AJ99+(1-EXP(-LN(2)/2))/(LN(2)/2)*AD100*AG100*VLOOKUP('Données projet'!$B$11,Paramètres!$A$1:$J$25,3,0)*0.475*44/12</f>
        <v>0</v>
      </c>
      <c r="AK100" s="53">
        <f t="shared" si="23"/>
        <v>0</v>
      </c>
      <c r="AL100" s="203">
        <f>IF(AL99+1&lt;='Données projet'!$E$13,AL99+1,1)</f>
        <v>1</v>
      </c>
      <c r="AM100" s="182" t="e">
        <f>VLOOKUP(B100,'Données projet'!$A$88:$I$108,2,0)</f>
        <v>#N/A</v>
      </c>
      <c r="AN100" s="182" t="e">
        <f>VLOOKUP(B100,'Données projet'!$A$88:$I$108,9,0)</f>
        <v>#N/A</v>
      </c>
      <c r="AO100" s="182">
        <f t="array" ref="AO100">INDEX(AN:AN,MIN(IF(ISNUMBER(AN100:AN296),ROW(AN100:AN296),"")))</f>
        <v>0</v>
      </c>
      <c r="AP100" s="182">
        <f>IF(B100&lt;'Données projet'!$A$89,$AM$205^B100,IF(B100='Données projet'!$A$89,'Données projet'!$B$89,AP99+AO100-AV99))</f>
        <v>0</v>
      </c>
      <c r="AQ100" s="186" t="e">
        <f>AP100*VLOOKUP('Données projet'!$B$13,Paramètres!$A$1:$J$25,3,0)*VLOOKUP('Données projet'!$B$13,Paramètres!$A$1:$J$25,5,0)</f>
        <v>#N/A</v>
      </c>
      <c r="AR100" s="186" t="e">
        <f t="shared" si="35"/>
        <v>#N/A</v>
      </c>
      <c r="AS100" s="187" t="e">
        <f t="shared" si="24"/>
        <v>#N/A</v>
      </c>
      <c r="AT100" s="185" t="e">
        <f ca="1">AVERAGE(OFFSET($AS$3,'Données projet'!$C$7,0,30,1))</f>
        <v>#N/A</v>
      </c>
      <c r="AU100" s="193">
        <f>IF(ISNA(VLOOKUP(B100,'Données projet'!$A$88:$I$108,3,0)),0,VLOOKUP(B100,'Données projet'!$A$88:$I$108,3,0))</f>
        <v>0</v>
      </c>
      <c r="AV100" s="193">
        <f>IF(ISNA(VLOOKUP(B100,'Données projet'!$A$88:$I$108,4,0)),0,VLOOKUP(B100,'Données projet'!$A$88:$I$108,4,0))</f>
        <v>0</v>
      </c>
      <c r="AW100" s="194">
        <f>IF(ISNA(VLOOKUP(B100,'Données projet'!$A$88:$I$108,5,0)),0%,VLOOKUP(B100,'Données projet'!$A$88:$I$108,5,0)*VLOOKUP('Données projet'!$B$13,Paramètres!$A$1:$J$25,7,0))</f>
        <v>0</v>
      </c>
      <c r="AX100" s="194">
        <f>IF(ISNA(VLOOKUP(B100,'Données projet'!$A$88:$I$108,6,0)),0%,VLOOKUP(B100,'Données projet'!$A$88:$I$108,6,0)*VLOOKUP('Données projet'!$B$13,Paramètres!$A$1:$J$25,7,0))</f>
        <v>0</v>
      </c>
      <c r="AY100" s="194">
        <f>IF(ISNA(VLOOKUP(B100,'Données projet'!$A$88:$I$108,7,0)),0%,VLOOKUP(B100,'Données projet'!$A$88:$I$108,7,0))</f>
        <v>0</v>
      </c>
      <c r="AZ100" s="196">
        <f>EXP(-LN(2)/35)*AZ99+(1-EXP(-LN(2)/35))/(LN(2)/35)*AV100*AW100*VLOOKUP('Données projet'!$B$11,Paramètres!$A$1:$J$25,3,0)*0.475*44/12</f>
        <v>0</v>
      </c>
      <c r="BA100" s="196">
        <f>EXP(-LN(2)/5)*BA99+(1-EXP(-LN(2)/5))/(LN(2)/5)*Calculateur!AV100*Calculateur!AX100*VLOOKUP('Données projet'!$B$11,Paramètres!$A$1:$J$25,3,0)*0.475*44/12</f>
        <v>0</v>
      </c>
      <c r="BB100" s="196">
        <f>EXP(-LN(2)/2)*BB99+(1-EXP(-LN(2)/2))/(LN(2)/2)*AV100*AY100*VLOOKUP('Données projet'!$B$11,Paramètres!$A$1:$J$25,3,0)*0.475*44/12</f>
        <v>0</v>
      </c>
      <c r="BC100" s="197">
        <f t="shared" si="25"/>
        <v>0</v>
      </c>
      <c r="BD100" s="50">
        <f>IF(BD99+1&lt;='Données projet'!$E$16,BD99+1,1)</f>
        <v>1</v>
      </c>
      <c r="BE100" s="45" t="e">
        <f>VLOOKUP(BD100,'Données projet'!$A$114:$I$134,2,0)</f>
        <v>#N/A</v>
      </c>
      <c r="BF100" s="45" t="e">
        <f>VLOOKUP(BD100,'Données projet'!$A$114:$I$134,9,0)</f>
        <v>#N/A</v>
      </c>
      <c r="BG100" s="45">
        <f t="array" ref="BG100">INDEX(BF:BF,MIN(IF(ISNUMBER(BF100:BF296),ROW(BF100:BF296),"")))</f>
        <v>0</v>
      </c>
      <c r="BH100" s="45">
        <f>IF(BD100&lt;'Données projet'!$A$115,$BE$205^BD100,IF(BD100='Données projet'!$A$115,'Données projet'!$B$115,BH99+BG100-BN99))</f>
        <v>0</v>
      </c>
      <c r="BI100" s="50" t="e">
        <f>BH100*VLOOKUP('Données projet'!$B$13,Paramètres!$A$1:$J$25,3,0)*VLOOKUP('Données projet'!$B$13,Paramètres!$A$1:$J$25,5,0)</f>
        <v>#N/A</v>
      </c>
      <c r="BJ100" s="46" t="e">
        <f t="shared" si="36"/>
        <v>#N/A</v>
      </c>
      <c r="BK100" s="52" t="e">
        <f t="shared" si="26"/>
        <v>#N/A</v>
      </c>
      <c r="BL100" s="149" t="e">
        <f ca="1">AVERAGE(OFFSET($BK$3,'Données projet'!$C$7,0,30,1))</f>
        <v>#N/A</v>
      </c>
      <c r="BM100" s="48">
        <f>IF(ISNA(VLOOKUP(BD100,'Données projet'!$A$114:$I$134,3,0)),0,VLOOKUP(BD100,'Données projet'!$A$114:$I$134,3,0))</f>
        <v>0</v>
      </c>
      <c r="BN100" s="48">
        <f>IF(ISNA(VLOOKUP(BD100,'Données projet'!$A$114:$I$134,4,0)),0,VLOOKUP(BD100,'Données projet'!$A$114:$I$134,4,0))</f>
        <v>0</v>
      </c>
      <c r="BO100" s="49">
        <f>IF(ISNA(VLOOKUP(BD100,'Données projet'!$A$114:$I$134,5,0)),0%,VLOOKUP(BD100,'Données projet'!$A$114:$I$134,5,0)*VLOOKUP('Données projet'!$B$13,Paramètres!$A$1:$J$25,7,0))</f>
        <v>0</v>
      </c>
      <c r="BP100" s="49">
        <f>IF(ISNA(VLOOKUP(BD100,'Données projet'!$A$114:$I$134,6,0)),0%,VLOOKUP(BD100,'Données projet'!$A$114:$I$134,6,0)*VLOOKUP('Données projet'!$B$13,Paramètres!$A$1:$J$25,7,0))</f>
        <v>0</v>
      </c>
      <c r="BQ100" s="49">
        <f>IF(ISNA(VLOOKUP(BD100,'Données projet'!$A$114:$I$134,7,0)),0%,VLOOKUP(BD100,'Données projet'!$A$114:$I$134,7,0))</f>
        <v>0</v>
      </c>
      <c r="BR100" s="53" t="e">
        <f>EXP(-LN(2)/35)*BR99+(1-EXP(-LN(2)/35))/(LN(2)/35)*BN100*BO100*VLOOKUP('Données projet'!$B$13,Paramètres!$A$1:$J$25,3,0)*0.475*44/12</f>
        <v>#N/A</v>
      </c>
      <c r="BS100" s="53" t="e">
        <f>EXP(-LN(2)/5)*BS99+(1-EXP(-LN(2)/5))/(LN(2)/5)*Calculateur!BN100*Calculateur!BP100*VLOOKUP('Données projet'!$B$13,Paramètres!$A$1:$J$25,3,0)*0.475*44/12</f>
        <v>#N/A</v>
      </c>
      <c r="BT100" s="53" t="e">
        <f>EXP(-LN(2)/2)*BT99+(1-EXP(-LN(2)/2))/(LN(2)/2)*BN100*BQ100*VLOOKUP('Données projet'!$B$13,Paramètres!$A$1:$J$25,3,0)*0.475*44/12</f>
        <v>#N/A</v>
      </c>
      <c r="BU100" s="54" t="e">
        <f t="shared" si="27"/>
        <v>#N/A</v>
      </c>
      <c r="BV100" s="203">
        <f>IF(BV99+1&lt;='Données projet'!$E$15,BV99+1,1)</f>
        <v>1</v>
      </c>
      <c r="BW100" s="182" t="e">
        <f>VLOOKUP(B100,'Données projet'!$A$140:$I$167,2,0)</f>
        <v>#N/A</v>
      </c>
      <c r="BX100" s="182" t="e">
        <f>VLOOKUP(B100,'Données projet'!$A$140:$I$167,9,0)</f>
        <v>#N/A</v>
      </c>
      <c r="BY100" s="182">
        <f t="array" ref="BY100">INDEX(BX:BX,MIN(IF(ISNUMBER(BX100:BX296),ROW(BX100:BX296),"")))</f>
        <v>0</v>
      </c>
      <c r="BZ100" s="182">
        <f>IF(B100&lt;'Données projet'!$A$141,$BW$205^B100,IF(B100='Données projet'!$A$141,'Données projet'!$B$141,BZ99+BY100-CF99))</f>
        <v>0</v>
      </c>
      <c r="CA100" s="183" t="e">
        <f>BZ100*VLOOKUP('Données projet'!$B$15,Paramètres!$A$1:$J$25,3,0)*VLOOKUP('Données projet'!$B$15,Paramètres!$A$1:$J$25,5,0)</f>
        <v>#N/A</v>
      </c>
      <c r="CB100" s="186" t="e">
        <f t="shared" si="37"/>
        <v>#N/A</v>
      </c>
      <c r="CC100" s="187" t="e">
        <f t="shared" si="28"/>
        <v>#N/A</v>
      </c>
      <c r="CD100" s="185" t="e">
        <f ca="1">AVERAGE(OFFSET($CC$3,'Données projet'!$C$7,0,30,1))</f>
        <v>#N/A</v>
      </c>
      <c r="CE100" s="193">
        <f>IF(ISNA(VLOOKUP(B100,'Données projet'!$A$140:$I$167,3,0)),0,VLOOKUP(B100,'Données projet'!$A$140:$I$167,3,0))</f>
        <v>0</v>
      </c>
      <c r="CF100" s="193">
        <f>IF(ISNA(VLOOKUP(B100,'Données projet'!$A$140:$I$167,4,0)),0,VLOOKUP(B100,'Données projet'!$A$140:$I$167,4,0))</f>
        <v>0</v>
      </c>
      <c r="CG100" s="194">
        <f>IF(ISNA(VLOOKUP(B100,'Données projet'!$A$140:$I$167,5,0)),0%,VLOOKUP(B100,'Données projet'!$A$140:$I$167,5,0)*VLOOKUP('Données projet'!$B$15,Paramètres!$A$1:$J$25,7,0))</f>
        <v>0</v>
      </c>
      <c r="CH100" s="194">
        <f>IF(ISNA(VLOOKUP(B100,'Données projet'!$A$140:$I$167,6,0)),0%,VLOOKUP(B100,'Données projet'!$A$140:$I$167,6,0)*VLOOKUP('Données projet'!$B$15,Paramètres!$A$1:$J$25,7,0))</f>
        <v>0</v>
      </c>
      <c r="CI100" s="194">
        <f>IF(ISNA(VLOOKUP(B100,'Données projet'!$A$140:$I$167,7,0)),0%,VLOOKUP(B100,'Données projet'!$A$140:$I$167,7,0))</f>
        <v>0</v>
      </c>
      <c r="CJ100" s="196">
        <f>EXP(-LN(2)/35)*CJ99+(1-EXP(-LN(2)/35))/(LN(2)/35)*CF100*CG100*VLOOKUP('Données projet'!$B$11,Paramètres!$A$1:$J$25,3,0)*0.475*44/12</f>
        <v>0</v>
      </c>
      <c r="CK100" s="196">
        <f>EXP(-LN(2)/5)*CK99+(1-EXP(-LN(2)/5))/(LN(2)/5)*Calculateur!CF100*Calculateur!CH100*VLOOKUP('Données projet'!$B$11,Paramètres!$A$1:$J$25,3,0)*0.475*44/12</f>
        <v>0</v>
      </c>
      <c r="CL100" s="196">
        <f>EXP(-LN(2)/2)*CL99+(1-EXP(-LN(2)/2))/(LN(2)/2)*CF100*CI100*VLOOKUP('Données projet'!$B$11,Paramètres!$A$1:$J$25,3,0)*0.475*44/12</f>
        <v>0</v>
      </c>
      <c r="CM100" s="197">
        <f t="shared" si="29"/>
        <v>0</v>
      </c>
      <c r="CN100" s="50">
        <f>IF(CN99+1&lt;='Données projet'!$E$16,CN99+1,1)</f>
        <v>1</v>
      </c>
      <c r="CO100" s="45" t="e">
        <f>VLOOKUP(CN100,'Données projet'!$A$173:$I$193,2,0)</f>
        <v>#N/A</v>
      </c>
      <c r="CP100" s="45" t="e">
        <f>VLOOKUP(CN100,'Données projet'!$A$173:$I$193,9,0)</f>
        <v>#N/A</v>
      </c>
      <c r="CQ100" s="45">
        <f t="array" ref="CQ100">INDEX(CP:CP,MIN(IF(ISNUMBER(CP100:CP296),ROW(CP100:CP296),"")))</f>
        <v>0</v>
      </c>
      <c r="CR100" s="45">
        <f>IF(CN100&lt;'Données projet'!$A$174,$CO$205^B100,IF(CN100='Données projet'!$A$174,'Données projet'!$B$174,CR99+CQ100-CX99))</f>
        <v>0</v>
      </c>
      <c r="CS100" s="50" t="e">
        <f>CR100*VLOOKUP('Données projet'!$B$15,Paramètres!$A$1:$J$25,3,0)*VLOOKUP('Données projet'!$B$15,Paramètres!$A$1:$J$25,5,0)</f>
        <v>#N/A</v>
      </c>
      <c r="CT100" s="46" t="e">
        <f t="shared" si="38"/>
        <v>#N/A</v>
      </c>
      <c r="CU100" s="52" t="e">
        <f t="shared" si="30"/>
        <v>#N/A</v>
      </c>
      <c r="CV100" s="149" t="e">
        <f ca="1">AVERAGE(OFFSET($CU$3,'Données projet'!$C$7,0,30,1))</f>
        <v>#N/A</v>
      </c>
      <c r="CW100" s="48">
        <f>IF(ISNA(VLOOKUP(CN100,'Données projet'!$A$173:$I$193,3,0)),0,VLOOKUP(CN100,'Données projet'!$A$173:$I$193,3,0))</f>
        <v>0</v>
      </c>
      <c r="CX100" s="48">
        <f>IF(ISNA(VLOOKUP(CN100,'Données projet'!$A$173:$I$193,4,0)),0,VLOOKUP(CN100,'Données projet'!$A$173:$I$193,4,0))</f>
        <v>0</v>
      </c>
      <c r="CY100" s="49">
        <f>IF(ISNA(VLOOKUP(CN100,'Données projet'!$A$173:$I$193,5,0)),0%,VLOOKUP(CN100,'Données projet'!$A$173:$I$193,5,0)*VLOOKUP('Données projet'!$B$15,Paramètres!$A$1:$J$25,7,0))</f>
        <v>0</v>
      </c>
      <c r="CZ100" s="49">
        <f>IF(ISNA(VLOOKUP(CN100,'Données projet'!$A$173:$I$193,6,0)),0%,VLOOKUP(CN100,'Données projet'!$A$173:$I$193,6,0)*VLOOKUP('Données projet'!$B$15,Paramètres!$A$1:$J$25,7,0))</f>
        <v>0</v>
      </c>
      <c r="DA100" s="49">
        <f>IF(ISNA(VLOOKUP(CN100,'Données projet'!$A$173:$I$193,7,0)),0%,VLOOKUP(CN100,'Données projet'!$A$173:$I$193,7,0))</f>
        <v>0</v>
      </c>
      <c r="DB100" s="53" t="e">
        <f>EXP(-LN(2)/35)*DB99+(1-EXP(-LN(2)/35))/(LN(2)/35)*CX100*CY100*VLOOKUP('Données projet'!$B$15,Paramètres!$A$1:$J$25,3,0)*0.475*44/12</f>
        <v>#N/A</v>
      </c>
      <c r="DC100" s="53" t="e">
        <f>EXP(-LN(2)/5)*DC99+(1-EXP(-LN(2)/5))/(LN(2)/5)*Calculateur!CX100*Calculateur!CZ100*VLOOKUP('Données projet'!$B$15,Paramètres!$A$1:$J$25,3,0)*0.475*44/12</f>
        <v>#N/A</v>
      </c>
      <c r="DD100" s="53" t="e">
        <f>EXP(-LN(2)/2)*DD99+(1-EXP(-LN(2)/2))/(LN(2)/2)*CX100*DA100*VLOOKUP('Données projet'!$B$15,Paramètres!$A$1:$J$25,3,0)*0.475*44/12</f>
        <v>#N/A</v>
      </c>
      <c r="DE100" s="54" t="e">
        <f t="shared" si="31"/>
        <v>#N/A</v>
      </c>
    </row>
    <row r="101" spans="1:109" s="40" customFormat="1" x14ac:dyDescent="0.25">
      <c r="A101" s="208">
        <f t="shared" si="32"/>
        <v>98</v>
      </c>
      <c r="B101" s="200">
        <f>IF(B100+1&lt;='Données projet'!$E$11,B100+1,1)</f>
        <v>23</v>
      </c>
      <c r="C101" s="182" t="e">
        <f>VLOOKUP(B101,'Données projet'!$A$36:$I$56,2,0)</f>
        <v>#N/A</v>
      </c>
      <c r="D101" s="182" t="e">
        <f>VLOOKUP(B101,'Données projet'!$A$36:$I$56,9,0)</f>
        <v>#N/A</v>
      </c>
      <c r="E101" s="182">
        <f t="array" ref="E101">INDEX(D:D,MIN(IF(ISNUMBER(D101:D297),ROW(D101:D297),"")))</f>
        <v>11.968000000000007</v>
      </c>
      <c r="F101" s="186">
        <f>IF(B101&lt;'Données projet'!$A$37,$C$205^B101,IF(B101='Données projet'!$A$37,'Données projet'!$B$37,F100+E101-L100))</f>
        <v>366.2240000000001</v>
      </c>
      <c r="G101" s="186">
        <f>F101*VLOOKUP('Données projet'!$B$11,Paramètres!$A$1:$J$25,3,0)*VLOOKUP('Données projet'!$B$11,Paramètres!$A$1:$J$25,5,0)</f>
        <v>268.51543680000003</v>
      </c>
      <c r="H101" s="186">
        <f t="shared" si="33"/>
        <v>64.534106480430395</v>
      </c>
      <c r="I101" s="187">
        <f t="shared" si="39"/>
        <v>580.061287880083</v>
      </c>
      <c r="J101" s="188">
        <f ca="1">AVERAGE(OFFSET($I$3,'Données projet'!$C$7,0,30,1))</f>
        <v>281.50422421872497</v>
      </c>
      <c r="K101" s="193">
        <f>IF(ISNA(VLOOKUP(B101,'Données projet'!$A$36:$I$56,3,0)),0,VLOOKUP(B101,'Données projet'!$A$36:$I$56,3,0))</f>
        <v>0</v>
      </c>
      <c r="L101" s="193">
        <f>IF(ISNA(VLOOKUP(B101,'Données projet'!$A$36:$I$56,4,0)),0,VLOOKUP(B101,'Données projet'!$A$36:$I$56,4,0))</f>
        <v>0</v>
      </c>
      <c r="M101" s="194">
        <f>IF(ISNA(VLOOKUP(B101,'Données projet'!$A$36:$I$56,5,0)),0%,VLOOKUP(B101,'Données projet'!$A$36:$I$56,5,0)*VLOOKUP('Données projet'!$B$11,Paramètres!$A$1:$J$25,7,0))</f>
        <v>0</v>
      </c>
      <c r="N101" s="194">
        <f>IF(ISNA(VLOOKUP(B101,'Données projet'!$A$36:$I$56,6,0)),0%,VLOOKUP(B101,'Données projet'!$A$36:$I$56,6,0)*VLOOKUP('Données projet'!$B$11,Paramètres!$A$1:$J$25,7,0))</f>
        <v>0</v>
      </c>
      <c r="O101" s="194">
        <f>IF(ISNA(VLOOKUP(B101,'Données projet'!$A$36:$I$56,7,0)),0%,VLOOKUP(B101,'Données projet'!$A$36:$I$56,7,0))</f>
        <v>0</v>
      </c>
      <c r="P101" s="196">
        <f>EXP(-LN(2)/35)*P100+(1-EXP(-LN(2)/35))/(LN(2)/35)*L101*M101*VLOOKUP('Données projet'!$B$11,Paramètres!$A$1:$J$25,3,0)*0.475*44/12</f>
        <v>0</v>
      </c>
      <c r="Q101" s="196">
        <f>EXP(-LN(2)/5)*Q100+(1-EXP(-LN(2)/5))/(LN(2)/5)*Calculateur!L101*Calculateur!N101*VLOOKUP('Données projet'!$B$11,Paramètres!$A$1:$J$25,3,0)*0.475*44/12</f>
        <v>0</v>
      </c>
      <c r="R101" s="196">
        <f>EXP(-LN(2)/2)*R100+(1-EXP(-LN(2)/2))/(LN(2)/2)*L101*O101*VLOOKUP('Données projet'!$B$11,Paramètres!$A$1:$J$25,3,0)*0.475*44/12</f>
        <v>0</v>
      </c>
      <c r="S101" s="197">
        <f t="shared" si="21"/>
        <v>0</v>
      </c>
      <c r="T101" s="50">
        <f>IF(T100+1&lt;='Données projet'!$E$12,T100+1,1)</f>
        <v>48</v>
      </c>
      <c r="U101" s="45" t="e">
        <f>VLOOKUP(T101,'Données projet'!$A$62:$I$82,2,0)</f>
        <v>#N/A</v>
      </c>
      <c r="V101" s="45" t="e">
        <f>VLOOKUP(T101,'Données projet'!$A$62:$I$82,9,0)</f>
        <v>#N/A</v>
      </c>
      <c r="W101" s="45">
        <f t="array" ref="W101">INDEX(V:V,MIN(IF(ISNUMBER(V101:V297),ROW(V101:V297),"")))</f>
        <v>8.6349999999999962</v>
      </c>
      <c r="X101" s="46">
        <f>IF(T101&lt;'Données projet'!$A$63,$U$205^T101,IF(T101='Données projet'!$A$63,'Données projet'!$B$63,X100+W101-AD100))</f>
        <v>344.75999999999988</v>
      </c>
      <c r="Y101" s="46">
        <f>X101*VLOOKUP('Données projet'!$B$11,Paramètres!$A$1:$J$25,3,0)*VLOOKUP('Données projet'!$B$11,Paramètres!$A$1:$J$25,5,0)</f>
        <v>252.77803199999988</v>
      </c>
      <c r="Z101" s="46">
        <f t="shared" si="34"/>
        <v>61.180431455330606</v>
      </c>
      <c r="AA101" s="52">
        <f t="shared" si="22"/>
        <v>546.81099051803392</v>
      </c>
      <c r="AB101" s="149">
        <f ca="1">AVERAGE(OFFSET($AA$3,'Données projet'!$C$7,0,30,1))</f>
        <v>367.84920904283939</v>
      </c>
      <c r="AC101" s="48">
        <f>IF(ISNA(VLOOKUP(T101,'Données projet'!$A$62:$I$82,3,0)),0,VLOOKUP(T101,'Données projet'!$A$62:$I$82,3,0))</f>
        <v>0</v>
      </c>
      <c r="AD101" s="48">
        <f>IF(ISNA(VLOOKUP(T101,'Données projet'!$A$62:$I$82,4,0)),0,VLOOKUP(T101,'Données projet'!$A$62:$I$82,4,0))</f>
        <v>0</v>
      </c>
      <c r="AE101" s="49">
        <f>IF(ISNA(VLOOKUP(T101,'Données projet'!$A$62:$I$82,5,0)),0%,VLOOKUP(T101,'Données projet'!$A$62:$I$82,5,0)*VLOOKUP('Données projet'!$B$11,Paramètres!$A$1:$J$25,7,0))</f>
        <v>0</v>
      </c>
      <c r="AF101" s="49">
        <f>IF(ISNA(VLOOKUP(T101,'Données projet'!$A$62:$I$82,6,0)),0%,VLOOKUP(T101,'Données projet'!$A$62:$I$82,6,0)*VLOOKUP('Données projet'!$B$11,Paramètres!$A$1:$J$25,7,0))</f>
        <v>0</v>
      </c>
      <c r="AG101" s="49">
        <f>IF(ISNA(VLOOKUP(T101,'Données projet'!$A$62:$I$82,7,0)),0%,VLOOKUP(T101,'Données projet'!$A$62:$I$82,7,0))</f>
        <v>0</v>
      </c>
      <c r="AH101" s="53">
        <f>EXP(-LN(2)/35)*AH100+(1-EXP(-LN(2)/35))/(LN(2)/35)*AD101*AE101*VLOOKUP('Données projet'!$B$11,Paramètres!$A$1:$J$25,3,0)*0.475*44/12</f>
        <v>0</v>
      </c>
      <c r="AI101" s="53">
        <f>EXP(-LN(2)/5)*AI100+(1-EXP(-LN(2)/5))/(LN(2)/5)*Calculateur!AD101*Calculateur!AF101*VLOOKUP('Données projet'!$B$11,Paramètres!$A$1:$J$25,3,0)*0.475*44/12</f>
        <v>0</v>
      </c>
      <c r="AJ101" s="53">
        <f>EXP(-LN(2)/2)*AJ100+(1-EXP(-LN(2)/2))/(LN(2)/2)*AD101*AG101*VLOOKUP('Données projet'!$B$11,Paramètres!$A$1:$J$25,3,0)*0.475*44/12</f>
        <v>0</v>
      </c>
      <c r="AK101" s="53">
        <f t="shared" si="23"/>
        <v>0</v>
      </c>
      <c r="AL101" s="203">
        <f>IF(AL100+1&lt;='Données projet'!$E$13,AL100+1,1)</f>
        <v>1</v>
      </c>
      <c r="AM101" s="182" t="e">
        <f>VLOOKUP(B101,'Données projet'!$A$88:$I$108,2,0)</f>
        <v>#N/A</v>
      </c>
      <c r="AN101" s="182" t="e">
        <f>VLOOKUP(B101,'Données projet'!$A$88:$I$108,9,0)</f>
        <v>#N/A</v>
      </c>
      <c r="AO101" s="182">
        <f t="array" ref="AO101">INDEX(AN:AN,MIN(IF(ISNUMBER(AN101:AN297),ROW(AN101:AN297),"")))</f>
        <v>0</v>
      </c>
      <c r="AP101" s="182">
        <f>IF(B101&lt;'Données projet'!$A$89,$AM$205^B101,IF(B101='Données projet'!$A$89,'Données projet'!$B$89,AP100+AO101-AV100))</f>
        <v>0</v>
      </c>
      <c r="AQ101" s="186" t="e">
        <f>AP101*VLOOKUP('Données projet'!$B$13,Paramètres!$A$1:$J$25,3,0)*VLOOKUP('Données projet'!$B$13,Paramètres!$A$1:$J$25,5,0)</f>
        <v>#N/A</v>
      </c>
      <c r="AR101" s="186" t="e">
        <f t="shared" si="35"/>
        <v>#N/A</v>
      </c>
      <c r="AS101" s="187" t="e">
        <f t="shared" si="24"/>
        <v>#N/A</v>
      </c>
      <c r="AT101" s="185" t="e">
        <f ca="1">AVERAGE(OFFSET($AS$3,'Données projet'!$C$7,0,30,1))</f>
        <v>#N/A</v>
      </c>
      <c r="AU101" s="193">
        <f>IF(ISNA(VLOOKUP(B101,'Données projet'!$A$88:$I$108,3,0)),0,VLOOKUP(B101,'Données projet'!$A$88:$I$108,3,0))</f>
        <v>0</v>
      </c>
      <c r="AV101" s="193">
        <f>IF(ISNA(VLOOKUP(B101,'Données projet'!$A$88:$I$108,4,0)),0,VLOOKUP(B101,'Données projet'!$A$88:$I$108,4,0))</f>
        <v>0</v>
      </c>
      <c r="AW101" s="194">
        <f>IF(ISNA(VLOOKUP(B101,'Données projet'!$A$88:$I$108,5,0)),0%,VLOOKUP(B101,'Données projet'!$A$88:$I$108,5,0)*VLOOKUP('Données projet'!$B$13,Paramètres!$A$1:$J$25,7,0))</f>
        <v>0</v>
      </c>
      <c r="AX101" s="194">
        <f>IF(ISNA(VLOOKUP(B101,'Données projet'!$A$88:$I$108,6,0)),0%,VLOOKUP(B101,'Données projet'!$A$88:$I$108,6,0)*VLOOKUP('Données projet'!$B$13,Paramètres!$A$1:$J$25,7,0))</f>
        <v>0</v>
      </c>
      <c r="AY101" s="194">
        <f>IF(ISNA(VLOOKUP(B101,'Données projet'!$A$88:$I$108,7,0)),0%,VLOOKUP(B101,'Données projet'!$A$88:$I$108,7,0))</f>
        <v>0</v>
      </c>
      <c r="AZ101" s="196">
        <f>EXP(-LN(2)/35)*AZ100+(1-EXP(-LN(2)/35))/(LN(2)/35)*AV101*AW101*VLOOKUP('Données projet'!$B$11,Paramètres!$A$1:$J$25,3,0)*0.475*44/12</f>
        <v>0</v>
      </c>
      <c r="BA101" s="196">
        <f>EXP(-LN(2)/5)*BA100+(1-EXP(-LN(2)/5))/(LN(2)/5)*Calculateur!AV101*Calculateur!AX101*VLOOKUP('Données projet'!$B$11,Paramètres!$A$1:$J$25,3,0)*0.475*44/12</f>
        <v>0</v>
      </c>
      <c r="BB101" s="196">
        <f>EXP(-LN(2)/2)*BB100+(1-EXP(-LN(2)/2))/(LN(2)/2)*AV101*AY101*VLOOKUP('Données projet'!$B$11,Paramètres!$A$1:$J$25,3,0)*0.475*44/12</f>
        <v>0</v>
      </c>
      <c r="BC101" s="197">
        <f t="shared" si="25"/>
        <v>0</v>
      </c>
      <c r="BD101" s="50">
        <f>IF(BD100+1&lt;='Données projet'!$E$16,BD100+1,1)</f>
        <v>1</v>
      </c>
      <c r="BE101" s="45" t="e">
        <f>VLOOKUP(BD101,'Données projet'!$A$114:$I$134,2,0)</f>
        <v>#N/A</v>
      </c>
      <c r="BF101" s="45" t="e">
        <f>VLOOKUP(BD101,'Données projet'!$A$114:$I$134,9,0)</f>
        <v>#N/A</v>
      </c>
      <c r="BG101" s="45">
        <f t="array" ref="BG101">INDEX(BF:BF,MIN(IF(ISNUMBER(BF101:BF297),ROW(BF101:BF297),"")))</f>
        <v>0</v>
      </c>
      <c r="BH101" s="45">
        <f>IF(BD101&lt;'Données projet'!$A$115,$BE$205^BD101,IF(BD101='Données projet'!$A$115,'Données projet'!$B$115,BH100+BG101-BN100))</f>
        <v>0</v>
      </c>
      <c r="BI101" s="50" t="e">
        <f>BH101*VLOOKUP('Données projet'!$B$13,Paramètres!$A$1:$J$25,3,0)*VLOOKUP('Données projet'!$B$13,Paramètres!$A$1:$J$25,5,0)</f>
        <v>#N/A</v>
      </c>
      <c r="BJ101" s="46" t="e">
        <f t="shared" si="36"/>
        <v>#N/A</v>
      </c>
      <c r="BK101" s="52" t="e">
        <f t="shared" si="26"/>
        <v>#N/A</v>
      </c>
      <c r="BL101" s="149" t="e">
        <f ca="1">AVERAGE(OFFSET($BK$3,'Données projet'!$C$7,0,30,1))</f>
        <v>#N/A</v>
      </c>
      <c r="BM101" s="48">
        <f>IF(ISNA(VLOOKUP(BD101,'Données projet'!$A$114:$I$134,3,0)),0,VLOOKUP(BD101,'Données projet'!$A$114:$I$134,3,0))</f>
        <v>0</v>
      </c>
      <c r="BN101" s="48">
        <f>IF(ISNA(VLOOKUP(BD101,'Données projet'!$A$114:$I$134,4,0)),0,VLOOKUP(BD101,'Données projet'!$A$114:$I$134,4,0))</f>
        <v>0</v>
      </c>
      <c r="BO101" s="49">
        <f>IF(ISNA(VLOOKUP(BD101,'Données projet'!$A$114:$I$134,5,0)),0%,VLOOKUP(BD101,'Données projet'!$A$114:$I$134,5,0)*VLOOKUP('Données projet'!$B$13,Paramètres!$A$1:$J$25,7,0))</f>
        <v>0</v>
      </c>
      <c r="BP101" s="49">
        <f>IF(ISNA(VLOOKUP(BD101,'Données projet'!$A$114:$I$134,6,0)),0%,VLOOKUP(BD101,'Données projet'!$A$114:$I$134,6,0)*VLOOKUP('Données projet'!$B$13,Paramètres!$A$1:$J$25,7,0))</f>
        <v>0</v>
      </c>
      <c r="BQ101" s="49">
        <f>IF(ISNA(VLOOKUP(BD101,'Données projet'!$A$114:$I$134,7,0)),0%,VLOOKUP(BD101,'Données projet'!$A$114:$I$134,7,0))</f>
        <v>0</v>
      </c>
      <c r="BR101" s="53" t="e">
        <f>EXP(-LN(2)/35)*BR100+(1-EXP(-LN(2)/35))/(LN(2)/35)*BN101*BO101*VLOOKUP('Données projet'!$B$13,Paramètres!$A$1:$J$25,3,0)*0.475*44/12</f>
        <v>#N/A</v>
      </c>
      <c r="BS101" s="53" t="e">
        <f>EXP(-LN(2)/5)*BS100+(1-EXP(-LN(2)/5))/(LN(2)/5)*Calculateur!BN101*Calculateur!BP101*VLOOKUP('Données projet'!$B$13,Paramètres!$A$1:$J$25,3,0)*0.475*44/12</f>
        <v>#N/A</v>
      </c>
      <c r="BT101" s="53" t="e">
        <f>EXP(-LN(2)/2)*BT100+(1-EXP(-LN(2)/2))/(LN(2)/2)*BN101*BQ101*VLOOKUP('Données projet'!$B$13,Paramètres!$A$1:$J$25,3,0)*0.475*44/12</f>
        <v>#N/A</v>
      </c>
      <c r="BU101" s="54" t="e">
        <f t="shared" si="27"/>
        <v>#N/A</v>
      </c>
      <c r="BV101" s="203">
        <f>IF(BV100+1&lt;='Données projet'!$E$15,BV100+1,1)</f>
        <v>1</v>
      </c>
      <c r="BW101" s="182" t="e">
        <f>VLOOKUP(B101,'Données projet'!$A$140:$I$167,2,0)</f>
        <v>#N/A</v>
      </c>
      <c r="BX101" s="182" t="e">
        <f>VLOOKUP(B101,'Données projet'!$A$140:$I$167,9,0)</f>
        <v>#N/A</v>
      </c>
      <c r="BY101" s="182">
        <f t="array" ref="BY101">INDEX(BX:BX,MIN(IF(ISNUMBER(BX101:BX297),ROW(BX101:BX297),"")))</f>
        <v>0</v>
      </c>
      <c r="BZ101" s="182">
        <f>IF(B101&lt;'Données projet'!$A$141,$BW$205^B101,IF(B101='Données projet'!$A$141,'Données projet'!$B$141,BZ100+BY101-CF100))</f>
        <v>0</v>
      </c>
      <c r="CA101" s="183" t="e">
        <f>BZ101*VLOOKUP('Données projet'!$B$15,Paramètres!$A$1:$J$25,3,0)*VLOOKUP('Données projet'!$B$15,Paramètres!$A$1:$J$25,5,0)</f>
        <v>#N/A</v>
      </c>
      <c r="CB101" s="186" t="e">
        <f t="shared" si="37"/>
        <v>#N/A</v>
      </c>
      <c r="CC101" s="187" t="e">
        <f t="shared" si="28"/>
        <v>#N/A</v>
      </c>
      <c r="CD101" s="185" t="e">
        <f ca="1">AVERAGE(OFFSET($CC$3,'Données projet'!$C$7,0,30,1))</f>
        <v>#N/A</v>
      </c>
      <c r="CE101" s="193">
        <f>IF(ISNA(VLOOKUP(B101,'Données projet'!$A$140:$I$167,3,0)),0,VLOOKUP(B101,'Données projet'!$A$140:$I$167,3,0))</f>
        <v>0</v>
      </c>
      <c r="CF101" s="193">
        <f>IF(ISNA(VLOOKUP(B101,'Données projet'!$A$140:$I$167,4,0)),0,VLOOKUP(B101,'Données projet'!$A$140:$I$167,4,0))</f>
        <v>0</v>
      </c>
      <c r="CG101" s="194">
        <f>IF(ISNA(VLOOKUP(B101,'Données projet'!$A$140:$I$167,5,0)),0%,VLOOKUP(B101,'Données projet'!$A$140:$I$167,5,0)*VLOOKUP('Données projet'!$B$15,Paramètres!$A$1:$J$25,7,0))</f>
        <v>0</v>
      </c>
      <c r="CH101" s="194">
        <f>IF(ISNA(VLOOKUP(B101,'Données projet'!$A$140:$I$167,6,0)),0%,VLOOKUP(B101,'Données projet'!$A$140:$I$167,6,0)*VLOOKUP('Données projet'!$B$15,Paramètres!$A$1:$J$25,7,0))</f>
        <v>0</v>
      </c>
      <c r="CI101" s="194">
        <f>IF(ISNA(VLOOKUP(B101,'Données projet'!$A$140:$I$167,7,0)),0%,VLOOKUP(B101,'Données projet'!$A$140:$I$167,7,0))</f>
        <v>0</v>
      </c>
      <c r="CJ101" s="196">
        <f>EXP(-LN(2)/35)*CJ100+(1-EXP(-LN(2)/35))/(LN(2)/35)*CF101*CG101*VLOOKUP('Données projet'!$B$11,Paramètres!$A$1:$J$25,3,0)*0.475*44/12</f>
        <v>0</v>
      </c>
      <c r="CK101" s="196">
        <f>EXP(-LN(2)/5)*CK100+(1-EXP(-LN(2)/5))/(LN(2)/5)*Calculateur!CF101*Calculateur!CH101*VLOOKUP('Données projet'!$B$11,Paramètres!$A$1:$J$25,3,0)*0.475*44/12</f>
        <v>0</v>
      </c>
      <c r="CL101" s="196">
        <f>EXP(-LN(2)/2)*CL100+(1-EXP(-LN(2)/2))/(LN(2)/2)*CF101*CI101*VLOOKUP('Données projet'!$B$11,Paramètres!$A$1:$J$25,3,0)*0.475*44/12</f>
        <v>0</v>
      </c>
      <c r="CM101" s="197">
        <f t="shared" si="29"/>
        <v>0</v>
      </c>
      <c r="CN101" s="50">
        <f>IF(CN100+1&lt;='Données projet'!$E$16,CN100+1,1)</f>
        <v>1</v>
      </c>
      <c r="CO101" s="45" t="e">
        <f>VLOOKUP(CN101,'Données projet'!$A$173:$I$193,2,0)</f>
        <v>#N/A</v>
      </c>
      <c r="CP101" s="45" t="e">
        <f>VLOOKUP(CN101,'Données projet'!$A$173:$I$193,9,0)</f>
        <v>#N/A</v>
      </c>
      <c r="CQ101" s="45">
        <f t="array" ref="CQ101">INDEX(CP:CP,MIN(IF(ISNUMBER(CP101:CP297),ROW(CP101:CP297),"")))</f>
        <v>0</v>
      </c>
      <c r="CR101" s="45">
        <f>IF(CN101&lt;'Données projet'!$A$174,$CO$205^B101,IF(CN101='Données projet'!$A$174,'Données projet'!$B$174,CR100+CQ101-CX100))</f>
        <v>0</v>
      </c>
      <c r="CS101" s="50" t="e">
        <f>CR101*VLOOKUP('Données projet'!$B$15,Paramètres!$A$1:$J$25,3,0)*VLOOKUP('Données projet'!$B$15,Paramètres!$A$1:$J$25,5,0)</f>
        <v>#N/A</v>
      </c>
      <c r="CT101" s="46" t="e">
        <f t="shared" si="38"/>
        <v>#N/A</v>
      </c>
      <c r="CU101" s="52" t="e">
        <f t="shared" si="30"/>
        <v>#N/A</v>
      </c>
      <c r="CV101" s="149" t="e">
        <f ca="1">AVERAGE(OFFSET($CU$3,'Données projet'!$C$7,0,30,1))</f>
        <v>#N/A</v>
      </c>
      <c r="CW101" s="48">
        <f>IF(ISNA(VLOOKUP(CN101,'Données projet'!$A$173:$I$193,3,0)),0,VLOOKUP(CN101,'Données projet'!$A$173:$I$193,3,0))</f>
        <v>0</v>
      </c>
      <c r="CX101" s="48">
        <f>IF(ISNA(VLOOKUP(CN101,'Données projet'!$A$173:$I$193,4,0)),0,VLOOKUP(CN101,'Données projet'!$A$173:$I$193,4,0))</f>
        <v>0</v>
      </c>
      <c r="CY101" s="49">
        <f>IF(ISNA(VLOOKUP(CN101,'Données projet'!$A$173:$I$193,5,0)),0%,VLOOKUP(CN101,'Données projet'!$A$173:$I$193,5,0)*VLOOKUP('Données projet'!$B$15,Paramètres!$A$1:$J$25,7,0))</f>
        <v>0</v>
      </c>
      <c r="CZ101" s="49">
        <f>IF(ISNA(VLOOKUP(CN101,'Données projet'!$A$173:$I$193,6,0)),0%,VLOOKUP(CN101,'Données projet'!$A$173:$I$193,6,0)*VLOOKUP('Données projet'!$B$15,Paramètres!$A$1:$J$25,7,0))</f>
        <v>0</v>
      </c>
      <c r="DA101" s="49">
        <f>IF(ISNA(VLOOKUP(CN101,'Données projet'!$A$173:$I$193,7,0)),0%,VLOOKUP(CN101,'Données projet'!$A$173:$I$193,7,0))</f>
        <v>0</v>
      </c>
      <c r="DB101" s="53" t="e">
        <f>EXP(-LN(2)/35)*DB100+(1-EXP(-LN(2)/35))/(LN(2)/35)*CX101*CY101*VLOOKUP('Données projet'!$B$15,Paramètres!$A$1:$J$25,3,0)*0.475*44/12</f>
        <v>#N/A</v>
      </c>
      <c r="DC101" s="53" t="e">
        <f>EXP(-LN(2)/5)*DC100+(1-EXP(-LN(2)/5))/(LN(2)/5)*Calculateur!CX101*Calculateur!CZ101*VLOOKUP('Données projet'!$B$15,Paramètres!$A$1:$J$25,3,0)*0.475*44/12</f>
        <v>#N/A</v>
      </c>
      <c r="DD101" s="53" t="e">
        <f>EXP(-LN(2)/2)*DD100+(1-EXP(-LN(2)/2))/(LN(2)/2)*CX101*DA101*VLOOKUP('Données projet'!$B$15,Paramètres!$A$1:$J$25,3,0)*0.475*44/12</f>
        <v>#N/A</v>
      </c>
      <c r="DE101" s="54" t="e">
        <f t="shared" si="31"/>
        <v>#N/A</v>
      </c>
    </row>
    <row r="102" spans="1:109" s="40" customFormat="1" x14ac:dyDescent="0.25">
      <c r="A102" s="208">
        <f t="shared" si="32"/>
        <v>99</v>
      </c>
      <c r="B102" s="200">
        <f>IF(B101+1&lt;='Données projet'!$E$11,B101+1,1)</f>
        <v>24</v>
      </c>
      <c r="C102" s="182" t="e">
        <f>VLOOKUP(B102,'Données projet'!$A$36:$I$56,2,0)</f>
        <v>#N/A</v>
      </c>
      <c r="D102" s="182" t="e">
        <f>VLOOKUP(B102,'Données projet'!$A$36:$I$56,9,0)</f>
        <v>#N/A</v>
      </c>
      <c r="E102" s="182">
        <f t="array" ref="E102">INDEX(D:D,MIN(IF(ISNUMBER(D102:D298),ROW(D102:D298),"")))</f>
        <v>11.968000000000007</v>
      </c>
      <c r="F102" s="186">
        <f>IF(B102&lt;'Données projet'!$A$37,$C$205^B102,IF(B102='Données projet'!$A$37,'Données projet'!$B$37,F101+E102-L101))</f>
        <v>378.19200000000012</v>
      </c>
      <c r="G102" s="186">
        <f>F102*VLOOKUP('Données projet'!$B$11,Paramètres!$A$1:$J$25,3,0)*VLOOKUP('Données projet'!$B$11,Paramètres!$A$1:$J$25,5,0)</f>
        <v>277.29037440000008</v>
      </c>
      <c r="H102" s="186">
        <f t="shared" si="33"/>
        <v>66.39406342270405</v>
      </c>
      <c r="I102" s="187">
        <f t="shared" si="39"/>
        <v>598.58372920787633</v>
      </c>
      <c r="J102" s="188">
        <f ca="1">AVERAGE(OFFSET($I$3,'Données projet'!$C$7,0,30,1))</f>
        <v>281.50422421872497</v>
      </c>
      <c r="K102" s="193">
        <f>IF(ISNA(VLOOKUP(B102,'Données projet'!$A$36:$I$56,3,0)),0,VLOOKUP(B102,'Données projet'!$A$36:$I$56,3,0))</f>
        <v>0</v>
      </c>
      <c r="L102" s="193">
        <f>IF(ISNA(VLOOKUP(B102,'Données projet'!$A$36:$I$56,4,0)),0,VLOOKUP(B102,'Données projet'!$A$36:$I$56,4,0))</f>
        <v>0</v>
      </c>
      <c r="M102" s="194">
        <f>IF(ISNA(VLOOKUP(B102,'Données projet'!$A$36:$I$56,5,0)),0%,VLOOKUP(B102,'Données projet'!$A$36:$I$56,5,0)*VLOOKUP('Données projet'!$B$11,Paramètres!$A$1:$J$25,7,0))</f>
        <v>0</v>
      </c>
      <c r="N102" s="194">
        <f>IF(ISNA(VLOOKUP(B102,'Données projet'!$A$36:$I$56,6,0)),0%,VLOOKUP(B102,'Données projet'!$A$36:$I$56,6,0)*VLOOKUP('Données projet'!$B$11,Paramètres!$A$1:$J$25,7,0))</f>
        <v>0</v>
      </c>
      <c r="O102" s="194">
        <f>IF(ISNA(VLOOKUP(B102,'Données projet'!$A$36:$I$56,7,0)),0%,VLOOKUP(B102,'Données projet'!$A$36:$I$56,7,0))</f>
        <v>0</v>
      </c>
      <c r="P102" s="196">
        <f>EXP(-LN(2)/35)*P101+(1-EXP(-LN(2)/35))/(LN(2)/35)*L102*M102*VLOOKUP('Données projet'!$B$11,Paramètres!$A$1:$J$25,3,0)*0.475*44/12</f>
        <v>0</v>
      </c>
      <c r="Q102" s="196">
        <f>EXP(-LN(2)/5)*Q101+(1-EXP(-LN(2)/5))/(LN(2)/5)*Calculateur!L102*Calculateur!N102*VLOOKUP('Données projet'!$B$11,Paramètres!$A$1:$J$25,3,0)*0.475*44/12</f>
        <v>0</v>
      </c>
      <c r="R102" s="196">
        <f>EXP(-LN(2)/2)*R101+(1-EXP(-LN(2)/2))/(LN(2)/2)*L102*O102*VLOOKUP('Données projet'!$B$11,Paramètres!$A$1:$J$25,3,0)*0.475*44/12</f>
        <v>0</v>
      </c>
      <c r="S102" s="197">
        <f t="shared" si="21"/>
        <v>0</v>
      </c>
      <c r="T102" s="50">
        <f>IF(T101+1&lt;='Données projet'!$E$12,T101+1,1)</f>
        <v>49</v>
      </c>
      <c r="U102" s="45" t="e">
        <f>VLOOKUP(T102,'Données projet'!$A$62:$I$82,2,0)</f>
        <v>#N/A</v>
      </c>
      <c r="V102" s="45" t="e">
        <f>VLOOKUP(T102,'Données projet'!$A$62:$I$82,9,0)</f>
        <v>#N/A</v>
      </c>
      <c r="W102" s="45">
        <f t="array" ref="W102">INDEX(V:V,MIN(IF(ISNUMBER(V102:V298),ROW(V102:V298),"")))</f>
        <v>8.6349999999999962</v>
      </c>
      <c r="X102" s="46">
        <f>IF(T102&lt;'Données projet'!$A$63,$U$205^T102,IF(T102='Données projet'!$A$63,'Données projet'!$B$63,X101+W102-AD101))</f>
        <v>353.39499999999987</v>
      </c>
      <c r="Y102" s="46">
        <f>X102*VLOOKUP('Données projet'!$B$11,Paramètres!$A$1:$J$25,3,0)*VLOOKUP('Données projet'!$B$11,Paramètres!$A$1:$J$25,5,0)</f>
        <v>259.10921399999989</v>
      </c>
      <c r="Z102" s="46">
        <f t="shared" si="34"/>
        <v>62.532460468278188</v>
      </c>
      <c r="AA102" s="52">
        <f t="shared" si="22"/>
        <v>560.19258303225104</v>
      </c>
      <c r="AB102" s="149">
        <f ca="1">AVERAGE(OFFSET($AA$3,'Données projet'!$C$7,0,30,1))</f>
        <v>367.84920904283939</v>
      </c>
      <c r="AC102" s="48">
        <f>IF(ISNA(VLOOKUP(T102,'Données projet'!$A$62:$I$82,3,0)),0,VLOOKUP(T102,'Données projet'!$A$62:$I$82,3,0))</f>
        <v>0</v>
      </c>
      <c r="AD102" s="48">
        <f>IF(ISNA(VLOOKUP(T102,'Données projet'!$A$62:$I$82,4,0)),0,VLOOKUP(T102,'Données projet'!$A$62:$I$82,4,0))</f>
        <v>0</v>
      </c>
      <c r="AE102" s="49">
        <f>IF(ISNA(VLOOKUP(T102,'Données projet'!$A$62:$I$82,5,0)),0%,VLOOKUP(T102,'Données projet'!$A$62:$I$82,5,0)*VLOOKUP('Données projet'!$B$11,Paramètres!$A$1:$J$25,7,0))</f>
        <v>0</v>
      </c>
      <c r="AF102" s="49">
        <f>IF(ISNA(VLOOKUP(T102,'Données projet'!$A$62:$I$82,6,0)),0%,VLOOKUP(T102,'Données projet'!$A$62:$I$82,6,0)*VLOOKUP('Données projet'!$B$11,Paramètres!$A$1:$J$25,7,0))</f>
        <v>0</v>
      </c>
      <c r="AG102" s="49">
        <f>IF(ISNA(VLOOKUP(T102,'Données projet'!$A$62:$I$82,7,0)),0%,VLOOKUP(T102,'Données projet'!$A$62:$I$82,7,0))</f>
        <v>0</v>
      </c>
      <c r="AH102" s="53">
        <f>EXP(-LN(2)/35)*AH101+(1-EXP(-LN(2)/35))/(LN(2)/35)*AD102*AE102*VLOOKUP('Données projet'!$B$11,Paramètres!$A$1:$J$25,3,0)*0.475*44/12</f>
        <v>0</v>
      </c>
      <c r="AI102" s="53">
        <f>EXP(-LN(2)/5)*AI101+(1-EXP(-LN(2)/5))/(LN(2)/5)*Calculateur!AD102*Calculateur!AF102*VLOOKUP('Données projet'!$B$11,Paramètres!$A$1:$J$25,3,0)*0.475*44/12</f>
        <v>0</v>
      </c>
      <c r="AJ102" s="53">
        <f>EXP(-LN(2)/2)*AJ101+(1-EXP(-LN(2)/2))/(LN(2)/2)*AD102*AG102*VLOOKUP('Données projet'!$B$11,Paramètres!$A$1:$J$25,3,0)*0.475*44/12</f>
        <v>0</v>
      </c>
      <c r="AK102" s="53">
        <f t="shared" si="23"/>
        <v>0</v>
      </c>
      <c r="AL102" s="203">
        <f>IF(AL101+1&lt;='Données projet'!$E$13,AL101+1,1)</f>
        <v>1</v>
      </c>
      <c r="AM102" s="182" t="e">
        <f>VLOOKUP(B102,'Données projet'!$A$88:$I$108,2,0)</f>
        <v>#N/A</v>
      </c>
      <c r="AN102" s="182" t="e">
        <f>VLOOKUP(B102,'Données projet'!$A$88:$I$108,9,0)</f>
        <v>#N/A</v>
      </c>
      <c r="AO102" s="182">
        <f t="array" ref="AO102">INDEX(AN:AN,MIN(IF(ISNUMBER(AN102:AN298),ROW(AN102:AN298),"")))</f>
        <v>0</v>
      </c>
      <c r="AP102" s="182">
        <f>IF(B102&lt;'Données projet'!$A$89,$AM$205^B102,IF(B102='Données projet'!$A$89,'Données projet'!$B$89,AP101+AO102-AV101))</f>
        <v>0</v>
      </c>
      <c r="AQ102" s="186" t="e">
        <f>AP102*VLOOKUP('Données projet'!$B$13,Paramètres!$A$1:$J$25,3,0)*VLOOKUP('Données projet'!$B$13,Paramètres!$A$1:$J$25,5,0)</f>
        <v>#N/A</v>
      </c>
      <c r="AR102" s="186" t="e">
        <f t="shared" si="35"/>
        <v>#N/A</v>
      </c>
      <c r="AS102" s="187" t="e">
        <f t="shared" si="24"/>
        <v>#N/A</v>
      </c>
      <c r="AT102" s="185" t="e">
        <f ca="1">AVERAGE(OFFSET($AS$3,'Données projet'!$C$7,0,30,1))</f>
        <v>#N/A</v>
      </c>
      <c r="AU102" s="193">
        <f>IF(ISNA(VLOOKUP(B102,'Données projet'!$A$88:$I$108,3,0)),0,VLOOKUP(B102,'Données projet'!$A$88:$I$108,3,0))</f>
        <v>0</v>
      </c>
      <c r="AV102" s="193">
        <f>IF(ISNA(VLOOKUP(B102,'Données projet'!$A$88:$I$108,4,0)),0,VLOOKUP(B102,'Données projet'!$A$88:$I$108,4,0))</f>
        <v>0</v>
      </c>
      <c r="AW102" s="194">
        <f>IF(ISNA(VLOOKUP(B102,'Données projet'!$A$88:$I$108,5,0)),0%,VLOOKUP(B102,'Données projet'!$A$88:$I$108,5,0)*VLOOKUP('Données projet'!$B$13,Paramètres!$A$1:$J$25,7,0))</f>
        <v>0</v>
      </c>
      <c r="AX102" s="194">
        <f>IF(ISNA(VLOOKUP(B102,'Données projet'!$A$88:$I$108,6,0)),0%,VLOOKUP(B102,'Données projet'!$A$88:$I$108,6,0)*VLOOKUP('Données projet'!$B$13,Paramètres!$A$1:$J$25,7,0))</f>
        <v>0</v>
      </c>
      <c r="AY102" s="194">
        <f>IF(ISNA(VLOOKUP(B102,'Données projet'!$A$88:$I$108,7,0)),0%,VLOOKUP(B102,'Données projet'!$A$88:$I$108,7,0))</f>
        <v>0</v>
      </c>
      <c r="AZ102" s="196">
        <f>EXP(-LN(2)/35)*AZ101+(1-EXP(-LN(2)/35))/(LN(2)/35)*AV102*AW102*VLOOKUP('Données projet'!$B$11,Paramètres!$A$1:$J$25,3,0)*0.475*44/12</f>
        <v>0</v>
      </c>
      <c r="BA102" s="196">
        <f>EXP(-LN(2)/5)*BA101+(1-EXP(-LN(2)/5))/(LN(2)/5)*Calculateur!AV102*Calculateur!AX102*VLOOKUP('Données projet'!$B$11,Paramètres!$A$1:$J$25,3,0)*0.475*44/12</f>
        <v>0</v>
      </c>
      <c r="BB102" s="196">
        <f>EXP(-LN(2)/2)*BB101+(1-EXP(-LN(2)/2))/(LN(2)/2)*AV102*AY102*VLOOKUP('Données projet'!$B$11,Paramètres!$A$1:$J$25,3,0)*0.475*44/12</f>
        <v>0</v>
      </c>
      <c r="BC102" s="197">
        <f t="shared" si="25"/>
        <v>0</v>
      </c>
      <c r="BD102" s="50">
        <f>IF(BD101+1&lt;='Données projet'!$E$16,BD101+1,1)</f>
        <v>1</v>
      </c>
      <c r="BE102" s="45" t="e">
        <f>VLOOKUP(BD102,'Données projet'!$A$114:$I$134,2,0)</f>
        <v>#N/A</v>
      </c>
      <c r="BF102" s="45" t="e">
        <f>VLOOKUP(BD102,'Données projet'!$A$114:$I$134,9,0)</f>
        <v>#N/A</v>
      </c>
      <c r="BG102" s="45">
        <f t="array" ref="BG102">INDEX(BF:BF,MIN(IF(ISNUMBER(BF102:BF298),ROW(BF102:BF298),"")))</f>
        <v>0</v>
      </c>
      <c r="BH102" s="45">
        <f>IF(BD102&lt;'Données projet'!$A$115,$BE$205^BD102,IF(BD102='Données projet'!$A$115,'Données projet'!$B$115,BH101+BG102-BN101))</f>
        <v>0</v>
      </c>
      <c r="BI102" s="50" t="e">
        <f>BH102*VLOOKUP('Données projet'!$B$13,Paramètres!$A$1:$J$25,3,0)*VLOOKUP('Données projet'!$B$13,Paramètres!$A$1:$J$25,5,0)</f>
        <v>#N/A</v>
      </c>
      <c r="BJ102" s="46" t="e">
        <f t="shared" si="36"/>
        <v>#N/A</v>
      </c>
      <c r="BK102" s="52" t="e">
        <f t="shared" si="26"/>
        <v>#N/A</v>
      </c>
      <c r="BL102" s="149" t="e">
        <f ca="1">AVERAGE(OFFSET($BK$3,'Données projet'!$C$7,0,30,1))</f>
        <v>#N/A</v>
      </c>
      <c r="BM102" s="48">
        <f>IF(ISNA(VLOOKUP(BD102,'Données projet'!$A$114:$I$134,3,0)),0,VLOOKUP(BD102,'Données projet'!$A$114:$I$134,3,0))</f>
        <v>0</v>
      </c>
      <c r="BN102" s="48">
        <f>IF(ISNA(VLOOKUP(BD102,'Données projet'!$A$114:$I$134,4,0)),0,VLOOKUP(BD102,'Données projet'!$A$114:$I$134,4,0))</f>
        <v>0</v>
      </c>
      <c r="BO102" s="49">
        <f>IF(ISNA(VLOOKUP(BD102,'Données projet'!$A$114:$I$134,5,0)),0%,VLOOKUP(BD102,'Données projet'!$A$114:$I$134,5,0)*VLOOKUP('Données projet'!$B$13,Paramètres!$A$1:$J$25,7,0))</f>
        <v>0</v>
      </c>
      <c r="BP102" s="49">
        <f>IF(ISNA(VLOOKUP(BD102,'Données projet'!$A$114:$I$134,6,0)),0%,VLOOKUP(BD102,'Données projet'!$A$114:$I$134,6,0)*VLOOKUP('Données projet'!$B$13,Paramètres!$A$1:$J$25,7,0))</f>
        <v>0</v>
      </c>
      <c r="BQ102" s="49">
        <f>IF(ISNA(VLOOKUP(BD102,'Données projet'!$A$114:$I$134,7,0)),0%,VLOOKUP(BD102,'Données projet'!$A$114:$I$134,7,0))</f>
        <v>0</v>
      </c>
      <c r="BR102" s="53" t="e">
        <f>EXP(-LN(2)/35)*BR101+(1-EXP(-LN(2)/35))/(LN(2)/35)*BN102*BO102*VLOOKUP('Données projet'!$B$13,Paramètres!$A$1:$J$25,3,0)*0.475*44/12</f>
        <v>#N/A</v>
      </c>
      <c r="BS102" s="53" t="e">
        <f>EXP(-LN(2)/5)*BS101+(1-EXP(-LN(2)/5))/(LN(2)/5)*Calculateur!BN102*Calculateur!BP102*VLOOKUP('Données projet'!$B$13,Paramètres!$A$1:$J$25,3,0)*0.475*44/12</f>
        <v>#N/A</v>
      </c>
      <c r="BT102" s="53" t="e">
        <f>EXP(-LN(2)/2)*BT101+(1-EXP(-LN(2)/2))/(LN(2)/2)*BN102*BQ102*VLOOKUP('Données projet'!$B$13,Paramètres!$A$1:$J$25,3,0)*0.475*44/12</f>
        <v>#N/A</v>
      </c>
      <c r="BU102" s="54" t="e">
        <f t="shared" si="27"/>
        <v>#N/A</v>
      </c>
      <c r="BV102" s="203">
        <f>IF(BV101+1&lt;='Données projet'!$E$15,BV101+1,1)</f>
        <v>1</v>
      </c>
      <c r="BW102" s="182" t="e">
        <f>VLOOKUP(B102,'Données projet'!$A$140:$I$167,2,0)</f>
        <v>#N/A</v>
      </c>
      <c r="BX102" s="182" t="e">
        <f>VLOOKUP(B102,'Données projet'!$A$140:$I$167,9,0)</f>
        <v>#N/A</v>
      </c>
      <c r="BY102" s="182">
        <f t="array" ref="BY102">INDEX(BX:BX,MIN(IF(ISNUMBER(BX102:BX298),ROW(BX102:BX298),"")))</f>
        <v>0</v>
      </c>
      <c r="BZ102" s="182">
        <f>IF(B102&lt;'Données projet'!$A$141,$BW$205^B102,IF(B102='Données projet'!$A$141,'Données projet'!$B$141,BZ101+BY102-CF101))</f>
        <v>0</v>
      </c>
      <c r="CA102" s="183" t="e">
        <f>BZ102*VLOOKUP('Données projet'!$B$15,Paramètres!$A$1:$J$25,3,0)*VLOOKUP('Données projet'!$B$15,Paramètres!$A$1:$J$25,5,0)</f>
        <v>#N/A</v>
      </c>
      <c r="CB102" s="186" t="e">
        <f t="shared" si="37"/>
        <v>#N/A</v>
      </c>
      <c r="CC102" s="187" t="e">
        <f t="shared" si="28"/>
        <v>#N/A</v>
      </c>
      <c r="CD102" s="185" t="e">
        <f ca="1">AVERAGE(OFFSET($CC$3,'Données projet'!$C$7,0,30,1))</f>
        <v>#N/A</v>
      </c>
      <c r="CE102" s="193">
        <f>IF(ISNA(VLOOKUP(B102,'Données projet'!$A$140:$I$167,3,0)),0,VLOOKUP(B102,'Données projet'!$A$140:$I$167,3,0))</f>
        <v>0</v>
      </c>
      <c r="CF102" s="193">
        <f>IF(ISNA(VLOOKUP(B102,'Données projet'!$A$140:$I$167,4,0)),0,VLOOKUP(B102,'Données projet'!$A$140:$I$167,4,0))</f>
        <v>0</v>
      </c>
      <c r="CG102" s="194">
        <f>IF(ISNA(VLOOKUP(B102,'Données projet'!$A$140:$I$167,5,0)),0%,VLOOKUP(B102,'Données projet'!$A$140:$I$167,5,0)*VLOOKUP('Données projet'!$B$15,Paramètres!$A$1:$J$25,7,0))</f>
        <v>0</v>
      </c>
      <c r="CH102" s="194">
        <f>IF(ISNA(VLOOKUP(B102,'Données projet'!$A$140:$I$167,6,0)),0%,VLOOKUP(B102,'Données projet'!$A$140:$I$167,6,0)*VLOOKUP('Données projet'!$B$15,Paramètres!$A$1:$J$25,7,0))</f>
        <v>0</v>
      </c>
      <c r="CI102" s="194">
        <f>IF(ISNA(VLOOKUP(B102,'Données projet'!$A$140:$I$167,7,0)),0%,VLOOKUP(B102,'Données projet'!$A$140:$I$167,7,0))</f>
        <v>0</v>
      </c>
      <c r="CJ102" s="196">
        <f>EXP(-LN(2)/35)*CJ101+(1-EXP(-LN(2)/35))/(LN(2)/35)*CF102*CG102*VLOOKUP('Données projet'!$B$11,Paramètres!$A$1:$J$25,3,0)*0.475*44/12</f>
        <v>0</v>
      </c>
      <c r="CK102" s="196">
        <f>EXP(-LN(2)/5)*CK101+(1-EXP(-LN(2)/5))/(LN(2)/5)*Calculateur!CF102*Calculateur!CH102*VLOOKUP('Données projet'!$B$11,Paramètres!$A$1:$J$25,3,0)*0.475*44/12</f>
        <v>0</v>
      </c>
      <c r="CL102" s="196">
        <f>EXP(-LN(2)/2)*CL101+(1-EXP(-LN(2)/2))/(LN(2)/2)*CF102*CI102*VLOOKUP('Données projet'!$B$11,Paramètres!$A$1:$J$25,3,0)*0.475*44/12</f>
        <v>0</v>
      </c>
      <c r="CM102" s="197">
        <f t="shared" si="29"/>
        <v>0</v>
      </c>
      <c r="CN102" s="50">
        <f>IF(CN101+1&lt;='Données projet'!$E$16,CN101+1,1)</f>
        <v>1</v>
      </c>
      <c r="CO102" s="45" t="e">
        <f>VLOOKUP(CN102,'Données projet'!$A$173:$I$193,2,0)</f>
        <v>#N/A</v>
      </c>
      <c r="CP102" s="45" t="e">
        <f>VLOOKUP(CN102,'Données projet'!$A$173:$I$193,9,0)</f>
        <v>#N/A</v>
      </c>
      <c r="CQ102" s="45">
        <f t="array" ref="CQ102">INDEX(CP:CP,MIN(IF(ISNUMBER(CP102:CP298),ROW(CP102:CP298),"")))</f>
        <v>0</v>
      </c>
      <c r="CR102" s="45">
        <f>IF(CN102&lt;'Données projet'!$A$174,$CO$205^B102,IF(CN102='Données projet'!$A$174,'Données projet'!$B$174,CR101+CQ102-CX101))</f>
        <v>0</v>
      </c>
      <c r="CS102" s="50" t="e">
        <f>CR102*VLOOKUP('Données projet'!$B$15,Paramètres!$A$1:$J$25,3,0)*VLOOKUP('Données projet'!$B$15,Paramètres!$A$1:$J$25,5,0)</f>
        <v>#N/A</v>
      </c>
      <c r="CT102" s="46" t="e">
        <f t="shared" si="38"/>
        <v>#N/A</v>
      </c>
      <c r="CU102" s="52" t="e">
        <f t="shared" si="30"/>
        <v>#N/A</v>
      </c>
      <c r="CV102" s="149" t="e">
        <f ca="1">AVERAGE(OFFSET($CU$3,'Données projet'!$C$7,0,30,1))</f>
        <v>#N/A</v>
      </c>
      <c r="CW102" s="48">
        <f>IF(ISNA(VLOOKUP(CN102,'Données projet'!$A$173:$I$193,3,0)),0,VLOOKUP(CN102,'Données projet'!$A$173:$I$193,3,0))</f>
        <v>0</v>
      </c>
      <c r="CX102" s="48">
        <f>IF(ISNA(VLOOKUP(CN102,'Données projet'!$A$173:$I$193,4,0)),0,VLOOKUP(CN102,'Données projet'!$A$173:$I$193,4,0))</f>
        <v>0</v>
      </c>
      <c r="CY102" s="49">
        <f>IF(ISNA(VLOOKUP(CN102,'Données projet'!$A$173:$I$193,5,0)),0%,VLOOKUP(CN102,'Données projet'!$A$173:$I$193,5,0)*VLOOKUP('Données projet'!$B$15,Paramètres!$A$1:$J$25,7,0))</f>
        <v>0</v>
      </c>
      <c r="CZ102" s="49">
        <f>IF(ISNA(VLOOKUP(CN102,'Données projet'!$A$173:$I$193,6,0)),0%,VLOOKUP(CN102,'Données projet'!$A$173:$I$193,6,0)*VLOOKUP('Données projet'!$B$15,Paramètres!$A$1:$J$25,7,0))</f>
        <v>0</v>
      </c>
      <c r="DA102" s="49">
        <f>IF(ISNA(VLOOKUP(CN102,'Données projet'!$A$173:$I$193,7,0)),0%,VLOOKUP(CN102,'Données projet'!$A$173:$I$193,7,0))</f>
        <v>0</v>
      </c>
      <c r="DB102" s="53" t="e">
        <f>EXP(-LN(2)/35)*DB101+(1-EXP(-LN(2)/35))/(LN(2)/35)*CX102*CY102*VLOOKUP('Données projet'!$B$15,Paramètres!$A$1:$J$25,3,0)*0.475*44/12</f>
        <v>#N/A</v>
      </c>
      <c r="DC102" s="53" t="e">
        <f>EXP(-LN(2)/5)*DC101+(1-EXP(-LN(2)/5))/(LN(2)/5)*Calculateur!CX102*Calculateur!CZ102*VLOOKUP('Données projet'!$B$15,Paramètres!$A$1:$J$25,3,0)*0.475*44/12</f>
        <v>#N/A</v>
      </c>
      <c r="DD102" s="53" t="e">
        <f>EXP(-LN(2)/2)*DD101+(1-EXP(-LN(2)/2))/(LN(2)/2)*CX102*DA102*VLOOKUP('Données projet'!$B$15,Paramètres!$A$1:$J$25,3,0)*0.475*44/12</f>
        <v>#N/A</v>
      </c>
      <c r="DE102" s="54" t="e">
        <f t="shared" si="31"/>
        <v>#N/A</v>
      </c>
    </row>
    <row r="103" spans="1:109" s="40" customFormat="1" x14ac:dyDescent="0.25">
      <c r="A103" s="208">
        <f t="shared" si="32"/>
        <v>100</v>
      </c>
      <c r="B103" s="200">
        <f>IF(B102+1&lt;='Données projet'!$E$11,B102+1,1)</f>
        <v>25</v>
      </c>
      <c r="C103" s="182">
        <f>VLOOKUP(B103,'Données projet'!$A$36:$I$56,2,0)</f>
        <v>390.16</v>
      </c>
      <c r="D103" s="182">
        <f>VLOOKUP(B103,'Données projet'!$A$36:$I$56,9,0)</f>
        <v>11.968000000000007</v>
      </c>
      <c r="E103" s="182">
        <f t="array" ref="E103">INDEX(D:D,MIN(IF(ISNUMBER(D103:D299),ROW(D103:D299),"")))</f>
        <v>11.968000000000007</v>
      </c>
      <c r="F103" s="186">
        <f>IF(B103&lt;'Données projet'!$A$37,$C$205^B103,IF(B103='Données projet'!$A$37,'Données projet'!$B$37,F102+E103-L102))</f>
        <v>390.16000000000014</v>
      </c>
      <c r="G103" s="186">
        <f>F103*VLOOKUP('Données projet'!$B$11,Paramètres!$A$1:$J$25,3,0)*VLOOKUP('Données projet'!$B$11,Paramètres!$A$1:$J$25,5,0)</f>
        <v>286.06531200000012</v>
      </c>
      <c r="H103" s="186">
        <f t="shared" si="33"/>
        <v>68.247180585769726</v>
      </c>
      <c r="I103" s="187">
        <f t="shared" si="39"/>
        <v>617.0942579202158</v>
      </c>
      <c r="J103" s="188">
        <f ca="1">AVERAGE(OFFSET($I$3,'Données projet'!$C$7,0,30,1))</f>
        <v>281.50422421872497</v>
      </c>
      <c r="K103" s="193">
        <f>IF(ISNA(VLOOKUP(B103,'Données projet'!$A$36:$I$56,3,0)),0,VLOOKUP(B103,'Données projet'!$A$36:$I$56,3,0))</f>
        <v>1</v>
      </c>
      <c r="L103" s="193">
        <f>IF(ISNA(VLOOKUP(B103,'Données projet'!$A$36:$I$56,4,0)),0,VLOOKUP(B103,'Données projet'!$A$36:$I$56,4,0))</f>
        <v>390.16</v>
      </c>
      <c r="M103" s="194">
        <f>IF(ISNA(VLOOKUP(B103,'Données projet'!$A$36:$I$56,5,0)),0%,VLOOKUP(B103,'Données projet'!$A$36:$I$56,5,0)*VLOOKUP('Données projet'!$B$11,Paramètres!$A$1:$J$25,7,0))</f>
        <v>0</v>
      </c>
      <c r="N103" s="194">
        <f>IF(ISNA(VLOOKUP(B103,'Données projet'!$A$36:$I$56,6,0)),0%,VLOOKUP(B103,'Données projet'!$A$36:$I$56,6,0)*VLOOKUP('Données projet'!$B$11,Paramètres!$A$1:$J$25,7,0))</f>
        <v>0</v>
      </c>
      <c r="O103" s="194">
        <f>IF(ISNA(VLOOKUP(B103,'Données projet'!$A$36:$I$56,7,0)),0%,VLOOKUP(B103,'Données projet'!$A$36:$I$56,7,0))</f>
        <v>0</v>
      </c>
      <c r="P103" s="196">
        <f>EXP(-LN(2)/35)*P102+(1-EXP(-LN(2)/35))/(LN(2)/35)*L103*M103*VLOOKUP('Données projet'!$B$11,Paramètres!$A$1:$J$25,3,0)*0.475*44/12</f>
        <v>0</v>
      </c>
      <c r="Q103" s="196">
        <f>EXP(-LN(2)/5)*Q102+(1-EXP(-LN(2)/5))/(LN(2)/5)*Calculateur!L103*Calculateur!N103*VLOOKUP('Données projet'!$B$11,Paramètres!$A$1:$J$25,3,0)*0.475*44/12</f>
        <v>0</v>
      </c>
      <c r="R103" s="196">
        <f>EXP(-LN(2)/2)*R102+(1-EXP(-LN(2)/2))/(LN(2)/2)*L103*O103*VLOOKUP('Données projet'!$B$11,Paramètres!$A$1:$J$25,3,0)*0.475*44/12</f>
        <v>0</v>
      </c>
      <c r="S103" s="197">
        <f t="shared" si="21"/>
        <v>0</v>
      </c>
      <c r="T103" s="50">
        <f>IF(T102+1&lt;='Données projet'!$E$12,T102+1,1)</f>
        <v>50</v>
      </c>
      <c r="U103" s="45">
        <f>VLOOKUP(T103,'Données projet'!$A$62:$I$82,2,0)</f>
        <v>362.03</v>
      </c>
      <c r="V103" s="45">
        <f>VLOOKUP(T103,'Données projet'!$A$62:$I$82,9,0)</f>
        <v>8.6349999999999962</v>
      </c>
      <c r="W103" s="45">
        <f t="array" ref="W103">INDEX(V:V,MIN(IF(ISNUMBER(V103:V299),ROW(V103:V299),"")))</f>
        <v>8.6349999999999962</v>
      </c>
      <c r="X103" s="46">
        <f>IF(T103&lt;'Données projet'!$A$63,$U$205^T103,IF(T103='Données projet'!$A$63,'Données projet'!$B$63,X102+W103-AD102))</f>
        <v>362.02999999999986</v>
      </c>
      <c r="Y103" s="46">
        <f>X103*VLOOKUP('Données projet'!$B$11,Paramètres!$A$1:$J$25,3,0)*VLOOKUP('Données projet'!$B$11,Paramètres!$A$1:$J$25,5,0)</f>
        <v>265.44039599999985</v>
      </c>
      <c r="Z103" s="46">
        <f t="shared" si="34"/>
        <v>63.880649145868823</v>
      </c>
      <c r="AA103" s="52">
        <f t="shared" si="22"/>
        <v>573.56748696238799</v>
      </c>
      <c r="AB103" s="149">
        <f ca="1">AVERAGE(OFFSET($AA$3,'Données projet'!$C$7,0,30,1))</f>
        <v>367.84920904283939</v>
      </c>
      <c r="AC103" s="48">
        <f>IF(ISNA(VLOOKUP(T103,'Données projet'!$A$62:$I$82,3,0)),0,VLOOKUP(T103,'Données projet'!$A$62:$I$82,3,0))</f>
        <v>2</v>
      </c>
      <c r="AD103" s="48">
        <f>IF(ISNA(VLOOKUP(T103,'Données projet'!$A$62:$I$82,4,0)),0,VLOOKUP(T103,'Données projet'!$A$62:$I$82,4,0))</f>
        <v>362.03</v>
      </c>
      <c r="AE103" s="49">
        <f>IF(ISNA(VLOOKUP(T103,'Données projet'!$A$62:$I$82,5,0)),0%,VLOOKUP(T103,'Données projet'!$A$62:$I$82,5,0)*VLOOKUP('Données projet'!$B$11,Paramètres!$A$1:$J$25,7,0))</f>
        <v>0</v>
      </c>
      <c r="AF103" s="49">
        <f>IF(ISNA(VLOOKUP(T103,'Données projet'!$A$62:$I$82,6,0)),0%,VLOOKUP(T103,'Données projet'!$A$62:$I$82,6,0)*VLOOKUP('Données projet'!$B$11,Paramètres!$A$1:$J$25,7,0))</f>
        <v>0</v>
      </c>
      <c r="AG103" s="49">
        <f>IF(ISNA(VLOOKUP(T103,'Données projet'!$A$62:$I$82,7,0)),0%,VLOOKUP(T103,'Données projet'!$A$62:$I$82,7,0))</f>
        <v>0</v>
      </c>
      <c r="AH103" s="53">
        <f>EXP(-LN(2)/35)*AH102+(1-EXP(-LN(2)/35))/(LN(2)/35)*AD103*AE103*VLOOKUP('Données projet'!$B$11,Paramètres!$A$1:$J$25,3,0)*0.475*44/12</f>
        <v>0</v>
      </c>
      <c r="AI103" s="53">
        <f>EXP(-LN(2)/5)*AI102+(1-EXP(-LN(2)/5))/(LN(2)/5)*Calculateur!AD103*Calculateur!AF103*VLOOKUP('Données projet'!$B$11,Paramètres!$A$1:$J$25,3,0)*0.475*44/12</f>
        <v>0</v>
      </c>
      <c r="AJ103" s="53">
        <f>EXP(-LN(2)/2)*AJ102+(1-EXP(-LN(2)/2))/(LN(2)/2)*AD103*AG103*VLOOKUP('Données projet'!$B$11,Paramètres!$A$1:$J$25,3,0)*0.475*44/12</f>
        <v>0</v>
      </c>
      <c r="AK103" s="53">
        <f t="shared" si="23"/>
        <v>0</v>
      </c>
      <c r="AL103" s="203">
        <f>IF(AL102+1&lt;='Données projet'!$E$13,AL102+1,1)</f>
        <v>1</v>
      </c>
      <c r="AM103" s="182" t="e">
        <f>VLOOKUP(B103,'Données projet'!$A$88:$I$108,2,0)</f>
        <v>#N/A</v>
      </c>
      <c r="AN103" s="182" t="e">
        <f>VLOOKUP(B103,'Données projet'!$A$88:$I$108,9,0)</f>
        <v>#N/A</v>
      </c>
      <c r="AO103" s="182">
        <f t="array" ref="AO103">INDEX(AN:AN,MIN(IF(ISNUMBER(AN103:AN299),ROW(AN103:AN299),"")))</f>
        <v>0</v>
      </c>
      <c r="AP103" s="182">
        <f>IF(B103&lt;'Données projet'!$A$89,$AM$205^B103,IF(B103='Données projet'!$A$89,'Données projet'!$B$89,AP102+AO103-AV102))</f>
        <v>0</v>
      </c>
      <c r="AQ103" s="186" t="e">
        <f>AP103*VLOOKUP('Données projet'!$B$13,Paramètres!$A$1:$J$25,3,0)*VLOOKUP('Données projet'!$B$13,Paramètres!$A$1:$J$25,5,0)</f>
        <v>#N/A</v>
      </c>
      <c r="AR103" s="186" t="e">
        <f t="shared" si="35"/>
        <v>#N/A</v>
      </c>
      <c r="AS103" s="187" t="e">
        <f t="shared" si="24"/>
        <v>#N/A</v>
      </c>
      <c r="AT103" s="185" t="e">
        <f ca="1">AVERAGE(OFFSET($AS$3,'Données projet'!$C$7,0,30,1))</f>
        <v>#N/A</v>
      </c>
      <c r="AU103" s="193">
        <f>IF(ISNA(VLOOKUP(B103,'Données projet'!$A$88:$I$108,3,0)),0,VLOOKUP(B103,'Données projet'!$A$88:$I$108,3,0))</f>
        <v>0</v>
      </c>
      <c r="AV103" s="193">
        <f>IF(ISNA(VLOOKUP(B103,'Données projet'!$A$88:$I$108,4,0)),0,VLOOKUP(B103,'Données projet'!$A$88:$I$108,4,0))</f>
        <v>0</v>
      </c>
      <c r="AW103" s="194">
        <f>IF(ISNA(VLOOKUP(B103,'Données projet'!$A$88:$I$108,5,0)),0%,VLOOKUP(B103,'Données projet'!$A$88:$I$108,5,0)*VLOOKUP('Données projet'!$B$13,Paramètres!$A$1:$J$25,7,0))</f>
        <v>0</v>
      </c>
      <c r="AX103" s="194">
        <f>IF(ISNA(VLOOKUP(B103,'Données projet'!$A$88:$I$108,6,0)),0%,VLOOKUP(B103,'Données projet'!$A$88:$I$108,6,0)*VLOOKUP('Données projet'!$B$13,Paramètres!$A$1:$J$25,7,0))</f>
        <v>0</v>
      </c>
      <c r="AY103" s="194">
        <f>IF(ISNA(VLOOKUP(B103,'Données projet'!$A$88:$I$108,7,0)),0%,VLOOKUP(B103,'Données projet'!$A$88:$I$108,7,0))</f>
        <v>0</v>
      </c>
      <c r="AZ103" s="196">
        <f>EXP(-LN(2)/35)*AZ102+(1-EXP(-LN(2)/35))/(LN(2)/35)*AV103*AW103*VLOOKUP('Données projet'!$B$11,Paramètres!$A$1:$J$25,3,0)*0.475*44/12</f>
        <v>0</v>
      </c>
      <c r="BA103" s="196">
        <f>EXP(-LN(2)/5)*BA102+(1-EXP(-LN(2)/5))/(LN(2)/5)*Calculateur!AV103*Calculateur!AX103*VLOOKUP('Données projet'!$B$11,Paramètres!$A$1:$J$25,3,0)*0.475*44/12</f>
        <v>0</v>
      </c>
      <c r="BB103" s="196">
        <f>EXP(-LN(2)/2)*BB102+(1-EXP(-LN(2)/2))/(LN(2)/2)*AV103*AY103*VLOOKUP('Données projet'!$B$11,Paramètres!$A$1:$J$25,3,0)*0.475*44/12</f>
        <v>0</v>
      </c>
      <c r="BC103" s="197">
        <f t="shared" si="25"/>
        <v>0</v>
      </c>
      <c r="BD103" s="50">
        <f>IF(BD102+1&lt;='Données projet'!$E$16,BD102+1,1)</f>
        <v>1</v>
      </c>
      <c r="BE103" s="45" t="e">
        <f>VLOOKUP(BD103,'Données projet'!$A$114:$I$134,2,0)</f>
        <v>#N/A</v>
      </c>
      <c r="BF103" s="45" t="e">
        <f>VLOOKUP(BD103,'Données projet'!$A$114:$I$134,9,0)</f>
        <v>#N/A</v>
      </c>
      <c r="BG103" s="45">
        <f t="array" ref="BG103">INDEX(BF:BF,MIN(IF(ISNUMBER(BF103:BF299),ROW(BF103:BF299),"")))</f>
        <v>0</v>
      </c>
      <c r="BH103" s="45">
        <f>IF(BD103&lt;'Données projet'!$A$115,$BE$205^BD103,IF(BD103='Données projet'!$A$115,'Données projet'!$B$115,BH102+BG103-BN102))</f>
        <v>0</v>
      </c>
      <c r="BI103" s="50" t="e">
        <f>BH103*VLOOKUP('Données projet'!$B$13,Paramètres!$A$1:$J$25,3,0)*VLOOKUP('Données projet'!$B$13,Paramètres!$A$1:$J$25,5,0)</f>
        <v>#N/A</v>
      </c>
      <c r="BJ103" s="46" t="e">
        <f t="shared" si="36"/>
        <v>#N/A</v>
      </c>
      <c r="BK103" s="52" t="e">
        <f t="shared" si="26"/>
        <v>#N/A</v>
      </c>
      <c r="BL103" s="149" t="e">
        <f ca="1">AVERAGE(OFFSET($BK$3,'Données projet'!$C$7,0,30,1))</f>
        <v>#N/A</v>
      </c>
      <c r="BM103" s="48">
        <f>IF(ISNA(VLOOKUP(BD103,'Données projet'!$A$114:$I$134,3,0)),0,VLOOKUP(BD103,'Données projet'!$A$114:$I$134,3,0))</f>
        <v>0</v>
      </c>
      <c r="BN103" s="48">
        <f>IF(ISNA(VLOOKUP(BD103,'Données projet'!$A$114:$I$134,4,0)),0,VLOOKUP(BD103,'Données projet'!$A$114:$I$134,4,0))</f>
        <v>0</v>
      </c>
      <c r="BO103" s="49">
        <f>IF(ISNA(VLOOKUP(BD103,'Données projet'!$A$114:$I$134,5,0)),0%,VLOOKUP(BD103,'Données projet'!$A$114:$I$134,5,0)*VLOOKUP('Données projet'!$B$13,Paramètres!$A$1:$J$25,7,0))</f>
        <v>0</v>
      </c>
      <c r="BP103" s="49">
        <f>IF(ISNA(VLOOKUP(BD103,'Données projet'!$A$114:$I$134,6,0)),0%,VLOOKUP(BD103,'Données projet'!$A$114:$I$134,6,0)*VLOOKUP('Données projet'!$B$13,Paramètres!$A$1:$J$25,7,0))</f>
        <v>0</v>
      </c>
      <c r="BQ103" s="49">
        <f>IF(ISNA(VLOOKUP(BD103,'Données projet'!$A$114:$I$134,7,0)),0%,VLOOKUP(BD103,'Données projet'!$A$114:$I$134,7,0))</f>
        <v>0</v>
      </c>
      <c r="BR103" s="53" t="e">
        <f>EXP(-LN(2)/35)*BR102+(1-EXP(-LN(2)/35))/(LN(2)/35)*BN103*BO103*VLOOKUP('Données projet'!$B$13,Paramètres!$A$1:$J$25,3,0)*0.475*44/12</f>
        <v>#N/A</v>
      </c>
      <c r="BS103" s="53" t="e">
        <f>EXP(-LN(2)/5)*BS102+(1-EXP(-LN(2)/5))/(LN(2)/5)*Calculateur!BN103*Calculateur!BP103*VLOOKUP('Données projet'!$B$13,Paramètres!$A$1:$J$25,3,0)*0.475*44/12</f>
        <v>#N/A</v>
      </c>
      <c r="BT103" s="53" t="e">
        <f>EXP(-LN(2)/2)*BT102+(1-EXP(-LN(2)/2))/(LN(2)/2)*BN103*BQ103*VLOOKUP('Données projet'!$B$13,Paramètres!$A$1:$J$25,3,0)*0.475*44/12</f>
        <v>#N/A</v>
      </c>
      <c r="BU103" s="54" t="e">
        <f t="shared" si="27"/>
        <v>#N/A</v>
      </c>
      <c r="BV103" s="203">
        <f>IF(BV102+1&lt;='Données projet'!$E$15,BV102+1,1)</f>
        <v>1</v>
      </c>
      <c r="BW103" s="182" t="e">
        <f>VLOOKUP(B103,'Données projet'!$A$140:$I$167,2,0)</f>
        <v>#N/A</v>
      </c>
      <c r="BX103" s="182" t="e">
        <f>VLOOKUP(B103,'Données projet'!$A$140:$I$167,9,0)</f>
        <v>#N/A</v>
      </c>
      <c r="BY103" s="182">
        <f t="array" ref="BY103">INDEX(BX:BX,MIN(IF(ISNUMBER(BX103:BX299),ROW(BX103:BX299),"")))</f>
        <v>0</v>
      </c>
      <c r="BZ103" s="182">
        <f>IF(B103&lt;'Données projet'!$A$141,$BW$205^B103,IF(B103='Données projet'!$A$141,'Données projet'!$B$141,BZ102+BY103-CF102))</f>
        <v>0</v>
      </c>
      <c r="CA103" s="183" t="e">
        <f>BZ103*VLOOKUP('Données projet'!$B$15,Paramètres!$A$1:$J$25,3,0)*VLOOKUP('Données projet'!$B$15,Paramètres!$A$1:$J$25,5,0)</f>
        <v>#N/A</v>
      </c>
      <c r="CB103" s="186" t="e">
        <f t="shared" si="37"/>
        <v>#N/A</v>
      </c>
      <c r="CC103" s="187" t="e">
        <f t="shared" si="28"/>
        <v>#N/A</v>
      </c>
      <c r="CD103" s="185" t="e">
        <f ca="1">AVERAGE(OFFSET($CC$3,'Données projet'!$C$7,0,30,1))</f>
        <v>#N/A</v>
      </c>
      <c r="CE103" s="193">
        <f>IF(ISNA(VLOOKUP(B103,'Données projet'!$A$140:$I$167,3,0)),0,VLOOKUP(B103,'Données projet'!$A$140:$I$167,3,0))</f>
        <v>0</v>
      </c>
      <c r="CF103" s="193">
        <f>IF(ISNA(VLOOKUP(B103,'Données projet'!$A$140:$I$167,4,0)),0,VLOOKUP(B103,'Données projet'!$A$140:$I$167,4,0))</f>
        <v>0</v>
      </c>
      <c r="CG103" s="194">
        <f>IF(ISNA(VLOOKUP(B103,'Données projet'!$A$140:$I$167,5,0)),0%,VLOOKUP(B103,'Données projet'!$A$140:$I$167,5,0)*VLOOKUP('Données projet'!$B$15,Paramètres!$A$1:$J$25,7,0))</f>
        <v>0</v>
      </c>
      <c r="CH103" s="194">
        <f>IF(ISNA(VLOOKUP(B103,'Données projet'!$A$140:$I$167,6,0)),0%,VLOOKUP(B103,'Données projet'!$A$140:$I$167,6,0)*VLOOKUP('Données projet'!$B$15,Paramètres!$A$1:$J$25,7,0))</f>
        <v>0</v>
      </c>
      <c r="CI103" s="194">
        <f>IF(ISNA(VLOOKUP(B103,'Données projet'!$A$140:$I$167,7,0)),0%,VLOOKUP(B103,'Données projet'!$A$140:$I$167,7,0))</f>
        <v>0</v>
      </c>
      <c r="CJ103" s="196">
        <f>EXP(-LN(2)/35)*CJ102+(1-EXP(-LN(2)/35))/(LN(2)/35)*CF103*CG103*VLOOKUP('Données projet'!$B$11,Paramètres!$A$1:$J$25,3,0)*0.475*44/12</f>
        <v>0</v>
      </c>
      <c r="CK103" s="196">
        <f>EXP(-LN(2)/5)*CK102+(1-EXP(-LN(2)/5))/(LN(2)/5)*Calculateur!CF103*Calculateur!CH103*VLOOKUP('Données projet'!$B$11,Paramètres!$A$1:$J$25,3,0)*0.475*44/12</f>
        <v>0</v>
      </c>
      <c r="CL103" s="196">
        <f>EXP(-LN(2)/2)*CL102+(1-EXP(-LN(2)/2))/(LN(2)/2)*CF103*CI103*VLOOKUP('Données projet'!$B$11,Paramètres!$A$1:$J$25,3,0)*0.475*44/12</f>
        <v>0</v>
      </c>
      <c r="CM103" s="197">
        <f t="shared" si="29"/>
        <v>0</v>
      </c>
      <c r="CN103" s="50">
        <f>IF(CN102+1&lt;='Données projet'!$E$16,CN102+1,1)</f>
        <v>1</v>
      </c>
      <c r="CO103" s="45" t="e">
        <f>VLOOKUP(CN103,'Données projet'!$A$173:$I$193,2,0)</f>
        <v>#N/A</v>
      </c>
      <c r="CP103" s="45" t="e">
        <f>VLOOKUP(CN103,'Données projet'!$A$173:$I$193,9,0)</f>
        <v>#N/A</v>
      </c>
      <c r="CQ103" s="45">
        <f t="array" ref="CQ103">INDEX(CP:CP,MIN(IF(ISNUMBER(CP103:CP299),ROW(CP103:CP299),"")))</f>
        <v>0</v>
      </c>
      <c r="CR103" s="45">
        <f>IF(CN103&lt;'Données projet'!$A$174,$CO$205^B103,IF(CN103='Données projet'!$A$174,'Données projet'!$B$174,CR102+CQ103-CX102))</f>
        <v>0</v>
      </c>
      <c r="CS103" s="50" t="e">
        <f>CR103*VLOOKUP('Données projet'!$B$15,Paramètres!$A$1:$J$25,3,0)*VLOOKUP('Données projet'!$B$15,Paramètres!$A$1:$J$25,5,0)</f>
        <v>#N/A</v>
      </c>
      <c r="CT103" s="46" t="e">
        <f t="shared" si="38"/>
        <v>#N/A</v>
      </c>
      <c r="CU103" s="52" t="e">
        <f t="shared" si="30"/>
        <v>#N/A</v>
      </c>
      <c r="CV103" s="149" t="e">
        <f ca="1">AVERAGE(OFFSET($CU$3,'Données projet'!$C$7,0,30,1))</f>
        <v>#N/A</v>
      </c>
      <c r="CW103" s="48">
        <f>IF(ISNA(VLOOKUP(CN103,'Données projet'!$A$173:$I$193,3,0)),0,VLOOKUP(CN103,'Données projet'!$A$173:$I$193,3,0))</f>
        <v>0</v>
      </c>
      <c r="CX103" s="48">
        <f>IF(ISNA(VLOOKUP(CN103,'Données projet'!$A$173:$I$193,4,0)),0,VLOOKUP(CN103,'Données projet'!$A$173:$I$193,4,0))</f>
        <v>0</v>
      </c>
      <c r="CY103" s="49">
        <f>IF(ISNA(VLOOKUP(CN103,'Données projet'!$A$173:$I$193,5,0)),0%,VLOOKUP(CN103,'Données projet'!$A$173:$I$193,5,0)*VLOOKUP('Données projet'!$B$15,Paramètres!$A$1:$J$25,7,0))</f>
        <v>0</v>
      </c>
      <c r="CZ103" s="49">
        <f>IF(ISNA(VLOOKUP(CN103,'Données projet'!$A$173:$I$193,6,0)),0%,VLOOKUP(CN103,'Données projet'!$A$173:$I$193,6,0)*VLOOKUP('Données projet'!$B$15,Paramètres!$A$1:$J$25,7,0))</f>
        <v>0</v>
      </c>
      <c r="DA103" s="49">
        <f>IF(ISNA(VLOOKUP(CN103,'Données projet'!$A$173:$I$193,7,0)),0%,VLOOKUP(CN103,'Données projet'!$A$173:$I$193,7,0))</f>
        <v>0</v>
      </c>
      <c r="DB103" s="53" t="e">
        <f>EXP(-LN(2)/35)*DB102+(1-EXP(-LN(2)/35))/(LN(2)/35)*CX103*CY103*VLOOKUP('Données projet'!$B$15,Paramètres!$A$1:$J$25,3,0)*0.475*44/12</f>
        <v>#N/A</v>
      </c>
      <c r="DC103" s="53" t="e">
        <f>EXP(-LN(2)/5)*DC102+(1-EXP(-LN(2)/5))/(LN(2)/5)*Calculateur!CX103*Calculateur!CZ103*VLOOKUP('Données projet'!$B$15,Paramètres!$A$1:$J$25,3,0)*0.475*44/12</f>
        <v>#N/A</v>
      </c>
      <c r="DD103" s="53" t="e">
        <f>EXP(-LN(2)/2)*DD102+(1-EXP(-LN(2)/2))/(LN(2)/2)*CX103*DA103*VLOOKUP('Données projet'!$B$15,Paramètres!$A$1:$J$25,3,0)*0.475*44/12</f>
        <v>#N/A</v>
      </c>
      <c r="DE103" s="54" t="e">
        <f t="shared" si="31"/>
        <v>#N/A</v>
      </c>
    </row>
    <row r="104" spans="1:109" s="40" customFormat="1" x14ac:dyDescent="0.25">
      <c r="A104" s="208">
        <f t="shared" si="32"/>
        <v>101</v>
      </c>
      <c r="B104" s="200">
        <f>IF(B103+1&lt;='Données projet'!$E$11,B103+1,1)</f>
        <v>1</v>
      </c>
      <c r="C104" s="182" t="e">
        <f>VLOOKUP(B104,'Données projet'!$A$36:$I$56,2,0)</f>
        <v>#N/A</v>
      </c>
      <c r="D104" s="182" t="e">
        <f>VLOOKUP(B104,'Données projet'!$A$36:$I$56,9,0)</f>
        <v>#N/A</v>
      </c>
      <c r="E104" s="182">
        <f t="array" ref="E104">INDEX(D:D,MIN(IF(ISNUMBER(D104:D300),ROW(D104:D300),"")))</f>
        <v>14.47</v>
      </c>
      <c r="F104" s="186">
        <f>IF(B104&lt;'Données projet'!$A$37,$C$205^B104,IF(B104='Données projet'!$A$37,'Données projet'!$B$37,F103+E104-L103))</f>
        <v>1.9342362139770111</v>
      </c>
      <c r="G104" s="186">
        <f>F104*VLOOKUP('Données projet'!$B$11,Paramètres!$A$1:$J$25,3,0)*VLOOKUP('Données projet'!$B$11,Paramètres!$A$1:$J$25,5,0)</f>
        <v>1.4181819920879444</v>
      </c>
      <c r="H104" s="186">
        <f t="shared" si="33"/>
        <v>0.62751257090880364</v>
      </c>
      <c r="I104" s="187">
        <f t="shared" si="39"/>
        <v>3.5629180305526691</v>
      </c>
      <c r="J104" s="188">
        <f ca="1">AVERAGE(OFFSET($I$3,'Données projet'!$C$7,0,30,1))</f>
        <v>281.50422421872497</v>
      </c>
      <c r="K104" s="193">
        <f>IF(ISNA(VLOOKUP(B104,'Données projet'!$A$36:$I$56,3,0)),0,VLOOKUP(B104,'Données projet'!$A$36:$I$56,3,0))</f>
        <v>0</v>
      </c>
      <c r="L104" s="193">
        <f>IF(ISNA(VLOOKUP(B104,'Données projet'!$A$36:$I$56,4,0)),0,VLOOKUP(B104,'Données projet'!$A$36:$I$56,4,0))</f>
        <v>0</v>
      </c>
      <c r="M104" s="194">
        <f>IF(ISNA(VLOOKUP(B104,'Données projet'!$A$36:$I$56,5,0)),0%,VLOOKUP(B104,'Données projet'!$A$36:$I$56,5,0)*VLOOKUP('Données projet'!$B$11,Paramètres!$A$1:$J$25,7,0))</f>
        <v>0</v>
      </c>
      <c r="N104" s="194">
        <f>IF(ISNA(VLOOKUP(B104,'Données projet'!$A$36:$I$56,6,0)),0%,VLOOKUP(B104,'Données projet'!$A$36:$I$56,6,0)*VLOOKUP('Données projet'!$B$11,Paramètres!$A$1:$J$25,7,0))</f>
        <v>0</v>
      </c>
      <c r="O104" s="194">
        <f>IF(ISNA(VLOOKUP(B104,'Données projet'!$A$36:$I$56,7,0)),0%,VLOOKUP(B104,'Données projet'!$A$36:$I$56,7,0))</f>
        <v>0</v>
      </c>
      <c r="P104" s="196">
        <f>EXP(-LN(2)/35)*P103+(1-EXP(-LN(2)/35))/(LN(2)/35)*L104*M104*VLOOKUP('Données projet'!$B$11,Paramètres!$A$1:$J$25,3,0)*0.475*44/12</f>
        <v>0</v>
      </c>
      <c r="Q104" s="196">
        <f>EXP(-LN(2)/5)*Q103+(1-EXP(-LN(2)/5))/(LN(2)/5)*Calculateur!L104*Calculateur!N104*VLOOKUP('Données projet'!$B$11,Paramètres!$A$1:$J$25,3,0)*0.475*44/12</f>
        <v>0</v>
      </c>
      <c r="R104" s="196">
        <f>EXP(-LN(2)/2)*R103+(1-EXP(-LN(2)/2))/(LN(2)/2)*L104*O104*VLOOKUP('Données projet'!$B$11,Paramètres!$A$1:$J$25,3,0)*0.475*44/12</f>
        <v>0</v>
      </c>
      <c r="S104" s="197">
        <f t="shared" si="21"/>
        <v>0</v>
      </c>
      <c r="T104" s="50">
        <f>IF(T103+1&lt;='Données projet'!$E$12,T103+1,1)</f>
        <v>1</v>
      </c>
      <c r="U104" s="45" t="e">
        <f>VLOOKUP(T104,'Données projet'!$A$62:$I$82,2,0)</f>
        <v>#N/A</v>
      </c>
      <c r="V104" s="45" t="e">
        <f>VLOOKUP(T104,'Données projet'!$A$62:$I$82,9,0)</f>
        <v>#N/A</v>
      </c>
      <c r="W104" s="45">
        <f t="array" ref="W104">INDEX(V:V,MIN(IF(ISNUMBER(V104:V300),ROW(V104:V300),"")))</f>
        <v>14.39625</v>
      </c>
      <c r="X104" s="46">
        <f>IF(T104&lt;'Données projet'!$A$63,$U$205^T104,IF(T104='Données projet'!$A$63,'Données projet'!$B$63,X103+W104-AD103))</f>
        <v>1.8099535142445364</v>
      </c>
      <c r="Y104" s="46">
        <f>X104*VLOOKUP('Données projet'!$B$11,Paramètres!$A$1:$J$25,3,0)*VLOOKUP('Données projet'!$B$11,Paramètres!$A$1:$J$25,5,0)</f>
        <v>1.3270579166440941</v>
      </c>
      <c r="Z104" s="46">
        <f t="shared" si="34"/>
        <v>0.59174903764689035</v>
      </c>
      <c r="AA104" s="52">
        <f t="shared" si="22"/>
        <v>3.3419221120567979</v>
      </c>
      <c r="AB104" s="149">
        <f ca="1">AVERAGE(OFFSET($AA$3,'Données projet'!$C$7,0,30,1))</f>
        <v>367.84920904283939</v>
      </c>
      <c r="AC104" s="48">
        <f>IF(ISNA(VLOOKUP(T104,'Données projet'!$A$62:$I$82,3,0)),0,VLOOKUP(T104,'Données projet'!$A$62:$I$82,3,0))</f>
        <v>0</v>
      </c>
      <c r="AD104" s="48">
        <f>IF(ISNA(VLOOKUP(T104,'Données projet'!$A$62:$I$82,4,0)),0,VLOOKUP(T104,'Données projet'!$A$62:$I$82,4,0))</f>
        <v>0</v>
      </c>
      <c r="AE104" s="49">
        <f>IF(ISNA(VLOOKUP(T104,'Données projet'!$A$62:$I$82,5,0)),0%,VLOOKUP(T104,'Données projet'!$A$62:$I$82,5,0)*VLOOKUP('Données projet'!$B$11,Paramètres!$A$1:$J$25,7,0))</f>
        <v>0</v>
      </c>
      <c r="AF104" s="49">
        <f>IF(ISNA(VLOOKUP(T104,'Données projet'!$A$62:$I$82,6,0)),0%,VLOOKUP(T104,'Données projet'!$A$62:$I$82,6,0)*VLOOKUP('Données projet'!$B$11,Paramètres!$A$1:$J$25,7,0))</f>
        <v>0</v>
      </c>
      <c r="AG104" s="49">
        <f>IF(ISNA(VLOOKUP(T104,'Données projet'!$A$62:$I$82,7,0)),0%,VLOOKUP(T104,'Données projet'!$A$62:$I$82,7,0))</f>
        <v>0</v>
      </c>
      <c r="AH104" s="53">
        <f>EXP(-LN(2)/35)*AH103+(1-EXP(-LN(2)/35))/(LN(2)/35)*AD104*AE104*VLOOKUP('Données projet'!$B$11,Paramètres!$A$1:$J$25,3,0)*0.475*44/12</f>
        <v>0</v>
      </c>
      <c r="AI104" s="53">
        <f>EXP(-LN(2)/5)*AI103+(1-EXP(-LN(2)/5))/(LN(2)/5)*Calculateur!AD104*Calculateur!AF104*VLOOKUP('Données projet'!$B$11,Paramètres!$A$1:$J$25,3,0)*0.475*44/12</f>
        <v>0</v>
      </c>
      <c r="AJ104" s="53">
        <f>EXP(-LN(2)/2)*AJ103+(1-EXP(-LN(2)/2))/(LN(2)/2)*AD104*AG104*VLOOKUP('Données projet'!$B$11,Paramètres!$A$1:$J$25,3,0)*0.475*44/12</f>
        <v>0</v>
      </c>
      <c r="AK104" s="53">
        <f t="shared" si="23"/>
        <v>0</v>
      </c>
      <c r="AL104" s="203">
        <f>IF(AL103+1&lt;='Données projet'!$E$13,AL103+1,1)</f>
        <v>1</v>
      </c>
      <c r="AM104" s="182" t="e">
        <f>VLOOKUP(B104,'Données projet'!$A$88:$I$108,2,0)</f>
        <v>#N/A</v>
      </c>
      <c r="AN104" s="182" t="e">
        <f>VLOOKUP(B104,'Données projet'!$A$88:$I$108,9,0)</f>
        <v>#N/A</v>
      </c>
      <c r="AO104" s="182">
        <f t="array" ref="AO104">INDEX(AN:AN,MIN(IF(ISNUMBER(AN104:AN300),ROW(AN104:AN300),"")))</f>
        <v>0</v>
      </c>
      <c r="AP104" s="182">
        <f>IF(B104&lt;'Données projet'!$A$89,$AM$205^B104,IF(B104='Données projet'!$A$89,'Données projet'!$B$89,AP103+AO104-AV103))</f>
        <v>0</v>
      </c>
      <c r="AQ104" s="186" t="e">
        <f>AP104*VLOOKUP('Données projet'!$B$13,Paramètres!$A$1:$J$25,3,0)*VLOOKUP('Données projet'!$B$13,Paramètres!$A$1:$J$25,5,0)</f>
        <v>#N/A</v>
      </c>
      <c r="AR104" s="186" t="e">
        <f t="shared" si="35"/>
        <v>#N/A</v>
      </c>
      <c r="AS104" s="187" t="e">
        <f t="shared" si="24"/>
        <v>#N/A</v>
      </c>
      <c r="AT104" s="185" t="e">
        <f ca="1">AVERAGE(OFFSET($AS$3,'Données projet'!$C$7,0,30,1))</f>
        <v>#N/A</v>
      </c>
      <c r="AU104" s="193">
        <f>IF(ISNA(VLOOKUP(B104,'Données projet'!$A$88:$I$108,3,0)),0,VLOOKUP(B104,'Données projet'!$A$88:$I$108,3,0))</f>
        <v>0</v>
      </c>
      <c r="AV104" s="193">
        <f>IF(ISNA(VLOOKUP(B104,'Données projet'!$A$88:$I$108,4,0)),0,VLOOKUP(B104,'Données projet'!$A$88:$I$108,4,0))</f>
        <v>0</v>
      </c>
      <c r="AW104" s="194">
        <f>IF(ISNA(VLOOKUP(B104,'Données projet'!$A$88:$I$108,5,0)),0%,VLOOKUP(B104,'Données projet'!$A$88:$I$108,5,0)*VLOOKUP('Données projet'!$B$13,Paramètres!$A$1:$J$25,7,0))</f>
        <v>0</v>
      </c>
      <c r="AX104" s="194">
        <f>IF(ISNA(VLOOKUP(B104,'Données projet'!$A$88:$I$108,6,0)),0%,VLOOKUP(B104,'Données projet'!$A$88:$I$108,6,0)*VLOOKUP('Données projet'!$B$13,Paramètres!$A$1:$J$25,7,0))</f>
        <v>0</v>
      </c>
      <c r="AY104" s="194">
        <f>IF(ISNA(VLOOKUP(B104,'Données projet'!$A$88:$I$108,7,0)),0%,VLOOKUP(B104,'Données projet'!$A$88:$I$108,7,0))</f>
        <v>0</v>
      </c>
      <c r="AZ104" s="196">
        <f>EXP(-LN(2)/35)*AZ103+(1-EXP(-LN(2)/35))/(LN(2)/35)*AV104*AW104*VLOOKUP('Données projet'!$B$11,Paramètres!$A$1:$J$25,3,0)*0.475*44/12</f>
        <v>0</v>
      </c>
      <c r="BA104" s="196">
        <f>EXP(-LN(2)/5)*BA103+(1-EXP(-LN(2)/5))/(LN(2)/5)*Calculateur!AV104*Calculateur!AX104*VLOOKUP('Données projet'!$B$11,Paramètres!$A$1:$J$25,3,0)*0.475*44/12</f>
        <v>0</v>
      </c>
      <c r="BB104" s="196">
        <f>EXP(-LN(2)/2)*BB103+(1-EXP(-LN(2)/2))/(LN(2)/2)*AV104*AY104*VLOOKUP('Données projet'!$B$11,Paramètres!$A$1:$J$25,3,0)*0.475*44/12</f>
        <v>0</v>
      </c>
      <c r="BC104" s="197">
        <f t="shared" si="25"/>
        <v>0</v>
      </c>
      <c r="BD104" s="50">
        <f>IF(BD103+1&lt;='Données projet'!$E$16,BD103+1,1)</f>
        <v>1</v>
      </c>
      <c r="BE104" s="45" t="e">
        <f>VLOOKUP(BD104,'Données projet'!$A$114:$I$134,2,0)</f>
        <v>#N/A</v>
      </c>
      <c r="BF104" s="45" t="e">
        <f>VLOOKUP(BD104,'Données projet'!$A$114:$I$134,9,0)</f>
        <v>#N/A</v>
      </c>
      <c r="BG104" s="45">
        <f t="array" ref="BG104">INDEX(BF:BF,MIN(IF(ISNUMBER(BF104:BF300),ROW(BF104:BF300),"")))</f>
        <v>0</v>
      </c>
      <c r="BH104" s="45">
        <f>IF(BD104&lt;'Données projet'!$A$115,$BE$205^BD104,IF(BD104='Données projet'!$A$115,'Données projet'!$B$115,BH103+BG104-BN103))</f>
        <v>0</v>
      </c>
      <c r="BI104" s="50" t="e">
        <f>BH104*VLOOKUP('Données projet'!$B$13,Paramètres!$A$1:$J$25,3,0)*VLOOKUP('Données projet'!$B$13,Paramètres!$A$1:$J$25,5,0)</f>
        <v>#N/A</v>
      </c>
      <c r="BJ104" s="46" t="e">
        <f t="shared" si="36"/>
        <v>#N/A</v>
      </c>
      <c r="BK104" s="52" t="e">
        <f t="shared" si="26"/>
        <v>#N/A</v>
      </c>
      <c r="BL104" s="149" t="e">
        <f ca="1">AVERAGE(OFFSET($BK$3,'Données projet'!$C$7,0,30,1))</f>
        <v>#N/A</v>
      </c>
      <c r="BM104" s="48">
        <f>IF(ISNA(VLOOKUP(BD104,'Données projet'!$A$114:$I$134,3,0)),0,VLOOKUP(BD104,'Données projet'!$A$114:$I$134,3,0))</f>
        <v>0</v>
      </c>
      <c r="BN104" s="48">
        <f>IF(ISNA(VLOOKUP(BD104,'Données projet'!$A$114:$I$134,4,0)),0,VLOOKUP(BD104,'Données projet'!$A$114:$I$134,4,0))</f>
        <v>0</v>
      </c>
      <c r="BO104" s="49">
        <f>IF(ISNA(VLOOKUP(BD104,'Données projet'!$A$114:$I$134,5,0)),0%,VLOOKUP(BD104,'Données projet'!$A$114:$I$134,5,0)*VLOOKUP('Données projet'!$B$13,Paramètres!$A$1:$J$25,7,0))</f>
        <v>0</v>
      </c>
      <c r="BP104" s="49">
        <f>IF(ISNA(VLOOKUP(BD104,'Données projet'!$A$114:$I$134,6,0)),0%,VLOOKUP(BD104,'Données projet'!$A$114:$I$134,6,0)*VLOOKUP('Données projet'!$B$13,Paramètres!$A$1:$J$25,7,0))</f>
        <v>0</v>
      </c>
      <c r="BQ104" s="49">
        <f>IF(ISNA(VLOOKUP(BD104,'Données projet'!$A$114:$I$134,7,0)),0%,VLOOKUP(BD104,'Données projet'!$A$114:$I$134,7,0))</f>
        <v>0</v>
      </c>
      <c r="BR104" s="53" t="e">
        <f>EXP(-LN(2)/35)*BR103+(1-EXP(-LN(2)/35))/(LN(2)/35)*BN104*BO104*VLOOKUP('Données projet'!$B$13,Paramètres!$A$1:$J$25,3,0)*0.475*44/12</f>
        <v>#N/A</v>
      </c>
      <c r="BS104" s="53" t="e">
        <f>EXP(-LN(2)/5)*BS103+(1-EXP(-LN(2)/5))/(LN(2)/5)*Calculateur!BN104*Calculateur!BP104*VLOOKUP('Données projet'!$B$13,Paramètres!$A$1:$J$25,3,0)*0.475*44/12</f>
        <v>#N/A</v>
      </c>
      <c r="BT104" s="53" t="e">
        <f>EXP(-LN(2)/2)*BT103+(1-EXP(-LN(2)/2))/(LN(2)/2)*BN104*BQ104*VLOOKUP('Données projet'!$B$13,Paramètres!$A$1:$J$25,3,0)*0.475*44/12</f>
        <v>#N/A</v>
      </c>
      <c r="BU104" s="54" t="e">
        <f t="shared" si="27"/>
        <v>#N/A</v>
      </c>
      <c r="BV104" s="203">
        <f>IF(BV103+1&lt;='Données projet'!$E$15,BV103+1,1)</f>
        <v>1</v>
      </c>
      <c r="BW104" s="182" t="e">
        <f>VLOOKUP(B104,'Données projet'!$A$140:$I$167,2,0)</f>
        <v>#N/A</v>
      </c>
      <c r="BX104" s="182" t="e">
        <f>VLOOKUP(B104,'Données projet'!$A$140:$I$167,9,0)</f>
        <v>#N/A</v>
      </c>
      <c r="BY104" s="182">
        <f t="array" ref="BY104">INDEX(BX:BX,MIN(IF(ISNUMBER(BX104:BX300),ROW(BX104:BX300),"")))</f>
        <v>0</v>
      </c>
      <c r="BZ104" s="182">
        <f>IF(B104&lt;'Données projet'!$A$141,$BW$205^B104,IF(B104='Données projet'!$A$141,'Données projet'!$B$141,BZ103+BY104-CF103))</f>
        <v>0</v>
      </c>
      <c r="CA104" s="183" t="e">
        <f>BZ104*VLOOKUP('Données projet'!$B$15,Paramètres!$A$1:$J$25,3,0)*VLOOKUP('Données projet'!$B$15,Paramètres!$A$1:$J$25,5,0)</f>
        <v>#N/A</v>
      </c>
      <c r="CB104" s="186" t="e">
        <f t="shared" si="37"/>
        <v>#N/A</v>
      </c>
      <c r="CC104" s="187" t="e">
        <f t="shared" si="28"/>
        <v>#N/A</v>
      </c>
      <c r="CD104" s="185" t="e">
        <f ca="1">AVERAGE(OFFSET($CC$3,'Données projet'!$C$7,0,30,1))</f>
        <v>#N/A</v>
      </c>
      <c r="CE104" s="193">
        <f>IF(ISNA(VLOOKUP(B104,'Données projet'!$A$140:$I$167,3,0)),0,VLOOKUP(B104,'Données projet'!$A$140:$I$167,3,0))</f>
        <v>0</v>
      </c>
      <c r="CF104" s="193">
        <f>IF(ISNA(VLOOKUP(B104,'Données projet'!$A$140:$I$167,4,0)),0,VLOOKUP(B104,'Données projet'!$A$140:$I$167,4,0))</f>
        <v>0</v>
      </c>
      <c r="CG104" s="194">
        <f>IF(ISNA(VLOOKUP(B104,'Données projet'!$A$140:$I$167,5,0)),0%,VLOOKUP(B104,'Données projet'!$A$140:$I$167,5,0)*VLOOKUP('Données projet'!$B$15,Paramètres!$A$1:$J$25,7,0))</f>
        <v>0</v>
      </c>
      <c r="CH104" s="194">
        <f>IF(ISNA(VLOOKUP(B104,'Données projet'!$A$140:$I$167,6,0)),0%,VLOOKUP(B104,'Données projet'!$A$140:$I$167,6,0)*VLOOKUP('Données projet'!$B$15,Paramètres!$A$1:$J$25,7,0))</f>
        <v>0</v>
      </c>
      <c r="CI104" s="194">
        <f>IF(ISNA(VLOOKUP(B104,'Données projet'!$A$140:$I$167,7,0)),0%,VLOOKUP(B104,'Données projet'!$A$140:$I$167,7,0))</f>
        <v>0</v>
      </c>
      <c r="CJ104" s="196">
        <f>EXP(-LN(2)/35)*CJ103+(1-EXP(-LN(2)/35))/(LN(2)/35)*CF104*CG104*VLOOKUP('Données projet'!$B$11,Paramètres!$A$1:$J$25,3,0)*0.475*44/12</f>
        <v>0</v>
      </c>
      <c r="CK104" s="196">
        <f>EXP(-LN(2)/5)*CK103+(1-EXP(-LN(2)/5))/(LN(2)/5)*Calculateur!CF104*Calculateur!CH104*VLOOKUP('Données projet'!$B$11,Paramètres!$A$1:$J$25,3,0)*0.475*44/12</f>
        <v>0</v>
      </c>
      <c r="CL104" s="196">
        <f>EXP(-LN(2)/2)*CL103+(1-EXP(-LN(2)/2))/(LN(2)/2)*CF104*CI104*VLOOKUP('Données projet'!$B$11,Paramètres!$A$1:$J$25,3,0)*0.475*44/12</f>
        <v>0</v>
      </c>
      <c r="CM104" s="197">
        <f t="shared" si="29"/>
        <v>0</v>
      </c>
      <c r="CN104" s="50">
        <f>IF(CN103+1&lt;='Données projet'!$E$16,CN103+1,1)</f>
        <v>1</v>
      </c>
      <c r="CO104" s="45" t="e">
        <f>VLOOKUP(CN104,'Données projet'!$A$173:$I$193,2,0)</f>
        <v>#N/A</v>
      </c>
      <c r="CP104" s="45" t="e">
        <f>VLOOKUP(CN104,'Données projet'!$A$173:$I$193,9,0)</f>
        <v>#N/A</v>
      </c>
      <c r="CQ104" s="45">
        <f t="array" ref="CQ104">INDEX(CP:CP,MIN(IF(ISNUMBER(CP104:CP300),ROW(CP104:CP300),"")))</f>
        <v>0</v>
      </c>
      <c r="CR104" s="45">
        <f>IF(CN104&lt;'Données projet'!$A$174,$CO$205^B104,IF(CN104='Données projet'!$A$174,'Données projet'!$B$174,CR103+CQ104-CX103))</f>
        <v>0</v>
      </c>
      <c r="CS104" s="50" t="e">
        <f>CR104*VLOOKUP('Données projet'!$B$15,Paramètres!$A$1:$J$25,3,0)*VLOOKUP('Données projet'!$B$15,Paramètres!$A$1:$J$25,5,0)</f>
        <v>#N/A</v>
      </c>
      <c r="CT104" s="46" t="e">
        <f t="shared" si="38"/>
        <v>#N/A</v>
      </c>
      <c r="CU104" s="52" t="e">
        <f t="shared" si="30"/>
        <v>#N/A</v>
      </c>
      <c r="CV104" s="149" t="e">
        <f ca="1">AVERAGE(OFFSET($CU$3,'Données projet'!$C$7,0,30,1))</f>
        <v>#N/A</v>
      </c>
      <c r="CW104" s="48">
        <f>IF(ISNA(VLOOKUP(CN104,'Données projet'!$A$173:$I$193,3,0)),0,VLOOKUP(CN104,'Données projet'!$A$173:$I$193,3,0))</f>
        <v>0</v>
      </c>
      <c r="CX104" s="48">
        <f>IF(ISNA(VLOOKUP(CN104,'Données projet'!$A$173:$I$193,4,0)),0,VLOOKUP(CN104,'Données projet'!$A$173:$I$193,4,0))</f>
        <v>0</v>
      </c>
      <c r="CY104" s="49">
        <f>IF(ISNA(VLOOKUP(CN104,'Données projet'!$A$173:$I$193,5,0)),0%,VLOOKUP(CN104,'Données projet'!$A$173:$I$193,5,0)*VLOOKUP('Données projet'!$B$15,Paramètres!$A$1:$J$25,7,0))</f>
        <v>0</v>
      </c>
      <c r="CZ104" s="49">
        <f>IF(ISNA(VLOOKUP(CN104,'Données projet'!$A$173:$I$193,6,0)),0%,VLOOKUP(CN104,'Données projet'!$A$173:$I$193,6,0)*VLOOKUP('Données projet'!$B$15,Paramètres!$A$1:$J$25,7,0))</f>
        <v>0</v>
      </c>
      <c r="DA104" s="49">
        <f>IF(ISNA(VLOOKUP(CN104,'Données projet'!$A$173:$I$193,7,0)),0%,VLOOKUP(CN104,'Données projet'!$A$173:$I$193,7,0))</f>
        <v>0</v>
      </c>
      <c r="DB104" s="53" t="e">
        <f>EXP(-LN(2)/35)*DB103+(1-EXP(-LN(2)/35))/(LN(2)/35)*CX104*CY104*VLOOKUP('Données projet'!$B$15,Paramètres!$A$1:$J$25,3,0)*0.475*44/12</f>
        <v>#N/A</v>
      </c>
      <c r="DC104" s="53" t="e">
        <f>EXP(-LN(2)/5)*DC103+(1-EXP(-LN(2)/5))/(LN(2)/5)*Calculateur!CX104*Calculateur!CZ104*VLOOKUP('Données projet'!$B$15,Paramètres!$A$1:$J$25,3,0)*0.475*44/12</f>
        <v>#N/A</v>
      </c>
      <c r="DD104" s="53" t="e">
        <f>EXP(-LN(2)/2)*DD103+(1-EXP(-LN(2)/2))/(LN(2)/2)*CX104*DA104*VLOOKUP('Données projet'!$B$15,Paramètres!$A$1:$J$25,3,0)*0.475*44/12</f>
        <v>#N/A</v>
      </c>
      <c r="DE104" s="54" t="e">
        <f t="shared" si="31"/>
        <v>#N/A</v>
      </c>
    </row>
    <row r="105" spans="1:109" s="40" customFormat="1" x14ac:dyDescent="0.25">
      <c r="A105" s="208">
        <f t="shared" si="32"/>
        <v>102</v>
      </c>
      <c r="B105" s="200">
        <f>IF(B104+1&lt;='Données projet'!$E$11,B104+1,1)</f>
        <v>2</v>
      </c>
      <c r="C105" s="182" t="e">
        <f>VLOOKUP(B105,'Données projet'!$A$36:$I$56,2,0)</f>
        <v>#N/A</v>
      </c>
      <c r="D105" s="182" t="e">
        <f>VLOOKUP(B105,'Données projet'!$A$36:$I$56,9,0)</f>
        <v>#N/A</v>
      </c>
      <c r="E105" s="182">
        <f t="array" ref="E105">INDEX(D:D,MIN(IF(ISNUMBER(D105:D301),ROW(D105:D301),"")))</f>
        <v>14.47</v>
      </c>
      <c r="F105" s="186">
        <f>IF(B105&lt;'Données projet'!$A$37,$C$205^B105,IF(B105='Données projet'!$A$37,'Données projet'!$B$37,F104+E105-L104))</f>
        <v>3.7412697314601218</v>
      </c>
      <c r="G105" s="186">
        <f>F105*VLOOKUP('Données projet'!$B$11,Paramètres!$A$1:$J$25,3,0)*VLOOKUP('Données projet'!$B$11,Paramètres!$A$1:$J$25,5,0)</f>
        <v>2.7430989671065613</v>
      </c>
      <c r="H105" s="186">
        <f t="shared" si="33"/>
        <v>1.1240412095378698</v>
      </c>
      <c r="I105" s="187">
        <f t="shared" si="39"/>
        <v>6.7352691409890504</v>
      </c>
      <c r="J105" s="188">
        <f ca="1">AVERAGE(OFFSET($I$3,'Données projet'!$C$7,0,30,1))</f>
        <v>281.50422421872497</v>
      </c>
      <c r="K105" s="193">
        <f>IF(ISNA(VLOOKUP(B105,'Données projet'!$A$36:$I$56,3,0)),0,VLOOKUP(B105,'Données projet'!$A$36:$I$56,3,0))</f>
        <v>0</v>
      </c>
      <c r="L105" s="193">
        <f>IF(ISNA(VLOOKUP(B105,'Données projet'!$A$36:$I$56,4,0)),0,VLOOKUP(B105,'Données projet'!$A$36:$I$56,4,0))</f>
        <v>0</v>
      </c>
      <c r="M105" s="194">
        <f>IF(ISNA(VLOOKUP(B105,'Données projet'!$A$36:$I$56,5,0)),0%,VLOOKUP(B105,'Données projet'!$A$36:$I$56,5,0)*VLOOKUP('Données projet'!$B$11,Paramètres!$A$1:$J$25,7,0))</f>
        <v>0</v>
      </c>
      <c r="N105" s="194">
        <f>IF(ISNA(VLOOKUP(B105,'Données projet'!$A$36:$I$56,6,0)),0%,VLOOKUP(B105,'Données projet'!$A$36:$I$56,6,0)*VLOOKUP('Données projet'!$B$11,Paramètres!$A$1:$J$25,7,0))</f>
        <v>0</v>
      </c>
      <c r="O105" s="194">
        <f>IF(ISNA(VLOOKUP(B105,'Données projet'!$A$36:$I$56,7,0)),0%,VLOOKUP(B105,'Données projet'!$A$36:$I$56,7,0))</f>
        <v>0</v>
      </c>
      <c r="P105" s="196">
        <f>EXP(-LN(2)/35)*P104+(1-EXP(-LN(2)/35))/(LN(2)/35)*L105*M105*VLOOKUP('Données projet'!$B$11,Paramètres!$A$1:$J$25,3,0)*0.475*44/12</f>
        <v>0</v>
      </c>
      <c r="Q105" s="196">
        <f>EXP(-LN(2)/5)*Q104+(1-EXP(-LN(2)/5))/(LN(2)/5)*Calculateur!L105*Calculateur!N105*VLOOKUP('Données projet'!$B$11,Paramètres!$A$1:$J$25,3,0)*0.475*44/12</f>
        <v>0</v>
      </c>
      <c r="R105" s="196">
        <f>EXP(-LN(2)/2)*R104+(1-EXP(-LN(2)/2))/(LN(2)/2)*L105*O105*VLOOKUP('Données projet'!$B$11,Paramètres!$A$1:$J$25,3,0)*0.475*44/12</f>
        <v>0</v>
      </c>
      <c r="S105" s="197">
        <f t="shared" si="21"/>
        <v>0</v>
      </c>
      <c r="T105" s="50">
        <f>IF(T104+1&lt;='Données projet'!$E$12,T104+1,1)</f>
        <v>2</v>
      </c>
      <c r="U105" s="45" t="e">
        <f>VLOOKUP(T105,'Données projet'!$A$62:$I$82,2,0)</f>
        <v>#N/A</v>
      </c>
      <c r="V105" s="45" t="e">
        <f>VLOOKUP(T105,'Données projet'!$A$62:$I$82,9,0)</f>
        <v>#N/A</v>
      </c>
      <c r="W105" s="45">
        <f t="array" ref="W105">INDEX(V:V,MIN(IF(ISNUMBER(V105:V301),ROW(V105:V301),"")))</f>
        <v>14.39625</v>
      </c>
      <c r="X105" s="46">
        <f>IF(T105&lt;'Données projet'!$A$63,$U$205^T105,IF(T105='Données projet'!$A$63,'Données projet'!$B$63,X104+W105-AD104))</f>
        <v>3.2759317237261474</v>
      </c>
      <c r="Y105" s="46">
        <f>X105*VLOOKUP('Données projet'!$B$11,Paramètres!$A$1:$J$25,3,0)*VLOOKUP('Données projet'!$B$11,Paramètres!$A$1:$J$25,5,0)</f>
        <v>2.4019131398360112</v>
      </c>
      <c r="Z105" s="46">
        <f t="shared" si="34"/>
        <v>0.99956834324683086</v>
      </c>
      <c r="AA105" s="52">
        <f t="shared" si="22"/>
        <v>5.9242469163692819</v>
      </c>
      <c r="AB105" s="149">
        <f ca="1">AVERAGE(OFFSET($AA$3,'Données projet'!$C$7,0,30,1))</f>
        <v>367.84920904283939</v>
      </c>
      <c r="AC105" s="48">
        <f>IF(ISNA(VLOOKUP(T105,'Données projet'!$A$62:$I$82,3,0)),0,VLOOKUP(T105,'Données projet'!$A$62:$I$82,3,0))</f>
        <v>0</v>
      </c>
      <c r="AD105" s="48">
        <f>IF(ISNA(VLOOKUP(T105,'Données projet'!$A$62:$I$82,4,0)),0,VLOOKUP(T105,'Données projet'!$A$62:$I$82,4,0))</f>
        <v>0</v>
      </c>
      <c r="AE105" s="49">
        <f>IF(ISNA(VLOOKUP(T105,'Données projet'!$A$62:$I$82,5,0)),0%,VLOOKUP(T105,'Données projet'!$A$62:$I$82,5,0)*VLOOKUP('Données projet'!$B$11,Paramètres!$A$1:$J$25,7,0))</f>
        <v>0</v>
      </c>
      <c r="AF105" s="49">
        <f>IF(ISNA(VLOOKUP(T105,'Données projet'!$A$62:$I$82,6,0)),0%,VLOOKUP(T105,'Données projet'!$A$62:$I$82,6,0)*VLOOKUP('Données projet'!$B$11,Paramètres!$A$1:$J$25,7,0))</f>
        <v>0</v>
      </c>
      <c r="AG105" s="49">
        <f>IF(ISNA(VLOOKUP(T105,'Données projet'!$A$62:$I$82,7,0)),0%,VLOOKUP(T105,'Données projet'!$A$62:$I$82,7,0))</f>
        <v>0</v>
      </c>
      <c r="AH105" s="53">
        <f>EXP(-LN(2)/35)*AH104+(1-EXP(-LN(2)/35))/(LN(2)/35)*AD105*AE105*VLOOKUP('Données projet'!$B$11,Paramètres!$A$1:$J$25,3,0)*0.475*44/12</f>
        <v>0</v>
      </c>
      <c r="AI105" s="53">
        <f>EXP(-LN(2)/5)*AI104+(1-EXP(-LN(2)/5))/(LN(2)/5)*Calculateur!AD105*Calculateur!AF105*VLOOKUP('Données projet'!$B$11,Paramètres!$A$1:$J$25,3,0)*0.475*44/12</f>
        <v>0</v>
      </c>
      <c r="AJ105" s="53">
        <f>EXP(-LN(2)/2)*AJ104+(1-EXP(-LN(2)/2))/(LN(2)/2)*AD105*AG105*VLOOKUP('Données projet'!$B$11,Paramètres!$A$1:$J$25,3,0)*0.475*44/12</f>
        <v>0</v>
      </c>
      <c r="AK105" s="53">
        <f t="shared" si="23"/>
        <v>0</v>
      </c>
      <c r="AL105" s="203">
        <f>IF(AL104+1&lt;='Données projet'!$E$13,AL104+1,1)</f>
        <v>1</v>
      </c>
      <c r="AM105" s="182" t="e">
        <f>VLOOKUP(B105,'Données projet'!$A$88:$I$108,2,0)</f>
        <v>#N/A</v>
      </c>
      <c r="AN105" s="182" t="e">
        <f>VLOOKUP(B105,'Données projet'!$A$88:$I$108,9,0)</f>
        <v>#N/A</v>
      </c>
      <c r="AO105" s="182">
        <f t="array" ref="AO105">INDEX(AN:AN,MIN(IF(ISNUMBER(AN105:AN301),ROW(AN105:AN301),"")))</f>
        <v>0</v>
      </c>
      <c r="AP105" s="182">
        <f>IF(B105&lt;'Données projet'!$A$89,$AM$205^B105,IF(B105='Données projet'!$A$89,'Données projet'!$B$89,AP104+AO105-AV104))</f>
        <v>0</v>
      </c>
      <c r="AQ105" s="186" t="e">
        <f>AP105*VLOOKUP('Données projet'!$B$13,Paramètres!$A$1:$J$25,3,0)*VLOOKUP('Données projet'!$B$13,Paramètres!$A$1:$J$25,5,0)</f>
        <v>#N/A</v>
      </c>
      <c r="AR105" s="186" t="e">
        <f t="shared" si="35"/>
        <v>#N/A</v>
      </c>
      <c r="AS105" s="187" t="e">
        <f t="shared" si="24"/>
        <v>#N/A</v>
      </c>
      <c r="AT105" s="185" t="e">
        <f ca="1">AVERAGE(OFFSET($AS$3,'Données projet'!$C$7,0,30,1))</f>
        <v>#N/A</v>
      </c>
      <c r="AU105" s="193">
        <f>IF(ISNA(VLOOKUP(B105,'Données projet'!$A$88:$I$108,3,0)),0,VLOOKUP(B105,'Données projet'!$A$88:$I$108,3,0))</f>
        <v>0</v>
      </c>
      <c r="AV105" s="193">
        <f>IF(ISNA(VLOOKUP(B105,'Données projet'!$A$88:$I$108,4,0)),0,VLOOKUP(B105,'Données projet'!$A$88:$I$108,4,0))</f>
        <v>0</v>
      </c>
      <c r="AW105" s="194">
        <f>IF(ISNA(VLOOKUP(B105,'Données projet'!$A$88:$I$108,5,0)),0%,VLOOKUP(B105,'Données projet'!$A$88:$I$108,5,0)*VLOOKUP('Données projet'!$B$13,Paramètres!$A$1:$J$25,7,0))</f>
        <v>0</v>
      </c>
      <c r="AX105" s="194">
        <f>IF(ISNA(VLOOKUP(B105,'Données projet'!$A$88:$I$108,6,0)),0%,VLOOKUP(B105,'Données projet'!$A$88:$I$108,6,0)*VLOOKUP('Données projet'!$B$13,Paramètres!$A$1:$J$25,7,0))</f>
        <v>0</v>
      </c>
      <c r="AY105" s="194">
        <f>IF(ISNA(VLOOKUP(B105,'Données projet'!$A$88:$I$108,7,0)),0%,VLOOKUP(B105,'Données projet'!$A$88:$I$108,7,0))</f>
        <v>0</v>
      </c>
      <c r="AZ105" s="196">
        <f>EXP(-LN(2)/35)*AZ104+(1-EXP(-LN(2)/35))/(LN(2)/35)*AV105*AW105*VLOOKUP('Données projet'!$B$11,Paramètres!$A$1:$J$25,3,0)*0.475*44/12</f>
        <v>0</v>
      </c>
      <c r="BA105" s="196">
        <f>EXP(-LN(2)/5)*BA104+(1-EXP(-LN(2)/5))/(LN(2)/5)*Calculateur!AV105*Calculateur!AX105*VLOOKUP('Données projet'!$B$11,Paramètres!$A$1:$J$25,3,0)*0.475*44/12</f>
        <v>0</v>
      </c>
      <c r="BB105" s="196">
        <f>EXP(-LN(2)/2)*BB104+(1-EXP(-LN(2)/2))/(LN(2)/2)*AV105*AY105*VLOOKUP('Données projet'!$B$11,Paramètres!$A$1:$J$25,3,0)*0.475*44/12</f>
        <v>0</v>
      </c>
      <c r="BC105" s="197">
        <f t="shared" si="25"/>
        <v>0</v>
      </c>
      <c r="BD105" s="50">
        <f>IF(BD104+1&lt;='Données projet'!$E$16,BD104+1,1)</f>
        <v>1</v>
      </c>
      <c r="BE105" s="45" t="e">
        <f>VLOOKUP(BD105,'Données projet'!$A$114:$I$134,2,0)</f>
        <v>#N/A</v>
      </c>
      <c r="BF105" s="45" t="e">
        <f>VLOOKUP(BD105,'Données projet'!$A$114:$I$134,9,0)</f>
        <v>#N/A</v>
      </c>
      <c r="BG105" s="45">
        <f t="array" ref="BG105">INDEX(BF:BF,MIN(IF(ISNUMBER(BF105:BF301),ROW(BF105:BF301),"")))</f>
        <v>0</v>
      </c>
      <c r="BH105" s="45">
        <f>IF(BD105&lt;'Données projet'!$A$115,$BE$205^BD105,IF(BD105='Données projet'!$A$115,'Données projet'!$B$115,BH104+BG105-BN104))</f>
        <v>0</v>
      </c>
      <c r="BI105" s="50" t="e">
        <f>BH105*VLOOKUP('Données projet'!$B$13,Paramètres!$A$1:$J$25,3,0)*VLOOKUP('Données projet'!$B$13,Paramètres!$A$1:$J$25,5,0)</f>
        <v>#N/A</v>
      </c>
      <c r="BJ105" s="46" t="e">
        <f t="shared" si="36"/>
        <v>#N/A</v>
      </c>
      <c r="BK105" s="52" t="e">
        <f t="shared" si="26"/>
        <v>#N/A</v>
      </c>
      <c r="BL105" s="149" t="e">
        <f ca="1">AVERAGE(OFFSET($BK$3,'Données projet'!$C$7,0,30,1))</f>
        <v>#N/A</v>
      </c>
      <c r="BM105" s="48">
        <f>IF(ISNA(VLOOKUP(BD105,'Données projet'!$A$114:$I$134,3,0)),0,VLOOKUP(BD105,'Données projet'!$A$114:$I$134,3,0))</f>
        <v>0</v>
      </c>
      <c r="BN105" s="48">
        <f>IF(ISNA(VLOOKUP(BD105,'Données projet'!$A$114:$I$134,4,0)),0,VLOOKUP(BD105,'Données projet'!$A$114:$I$134,4,0))</f>
        <v>0</v>
      </c>
      <c r="BO105" s="49">
        <f>IF(ISNA(VLOOKUP(BD105,'Données projet'!$A$114:$I$134,5,0)),0%,VLOOKUP(BD105,'Données projet'!$A$114:$I$134,5,0)*VLOOKUP('Données projet'!$B$13,Paramètres!$A$1:$J$25,7,0))</f>
        <v>0</v>
      </c>
      <c r="BP105" s="49">
        <f>IF(ISNA(VLOOKUP(BD105,'Données projet'!$A$114:$I$134,6,0)),0%,VLOOKUP(BD105,'Données projet'!$A$114:$I$134,6,0)*VLOOKUP('Données projet'!$B$13,Paramètres!$A$1:$J$25,7,0))</f>
        <v>0</v>
      </c>
      <c r="BQ105" s="49">
        <f>IF(ISNA(VLOOKUP(BD105,'Données projet'!$A$114:$I$134,7,0)),0%,VLOOKUP(BD105,'Données projet'!$A$114:$I$134,7,0))</f>
        <v>0</v>
      </c>
      <c r="BR105" s="53" t="e">
        <f>EXP(-LN(2)/35)*BR104+(1-EXP(-LN(2)/35))/(LN(2)/35)*BN105*BO105*VLOOKUP('Données projet'!$B$13,Paramètres!$A$1:$J$25,3,0)*0.475*44/12</f>
        <v>#N/A</v>
      </c>
      <c r="BS105" s="53" t="e">
        <f>EXP(-LN(2)/5)*BS104+(1-EXP(-LN(2)/5))/(LN(2)/5)*Calculateur!BN105*Calculateur!BP105*VLOOKUP('Données projet'!$B$13,Paramètres!$A$1:$J$25,3,0)*0.475*44/12</f>
        <v>#N/A</v>
      </c>
      <c r="BT105" s="53" t="e">
        <f>EXP(-LN(2)/2)*BT104+(1-EXP(-LN(2)/2))/(LN(2)/2)*BN105*BQ105*VLOOKUP('Données projet'!$B$13,Paramètres!$A$1:$J$25,3,0)*0.475*44/12</f>
        <v>#N/A</v>
      </c>
      <c r="BU105" s="54" t="e">
        <f t="shared" si="27"/>
        <v>#N/A</v>
      </c>
      <c r="BV105" s="203">
        <f>IF(BV104+1&lt;='Données projet'!$E$15,BV104+1,1)</f>
        <v>1</v>
      </c>
      <c r="BW105" s="182" t="e">
        <f>VLOOKUP(B105,'Données projet'!$A$140:$I$167,2,0)</f>
        <v>#N/A</v>
      </c>
      <c r="BX105" s="182" t="e">
        <f>VLOOKUP(B105,'Données projet'!$A$140:$I$167,9,0)</f>
        <v>#N/A</v>
      </c>
      <c r="BY105" s="182">
        <f t="array" ref="BY105">INDEX(BX:BX,MIN(IF(ISNUMBER(BX105:BX301),ROW(BX105:BX301),"")))</f>
        <v>0</v>
      </c>
      <c r="BZ105" s="182">
        <f>IF(B105&lt;'Données projet'!$A$141,$BW$205^B105,IF(B105='Données projet'!$A$141,'Données projet'!$B$141,BZ104+BY105-CF104))</f>
        <v>0</v>
      </c>
      <c r="CA105" s="183" t="e">
        <f>BZ105*VLOOKUP('Données projet'!$B$15,Paramètres!$A$1:$J$25,3,0)*VLOOKUP('Données projet'!$B$15,Paramètres!$A$1:$J$25,5,0)</f>
        <v>#N/A</v>
      </c>
      <c r="CB105" s="186" t="e">
        <f t="shared" si="37"/>
        <v>#N/A</v>
      </c>
      <c r="CC105" s="187" t="e">
        <f t="shared" si="28"/>
        <v>#N/A</v>
      </c>
      <c r="CD105" s="185" t="e">
        <f ca="1">AVERAGE(OFFSET($CC$3,'Données projet'!$C$7,0,30,1))</f>
        <v>#N/A</v>
      </c>
      <c r="CE105" s="193">
        <f>IF(ISNA(VLOOKUP(B105,'Données projet'!$A$140:$I$167,3,0)),0,VLOOKUP(B105,'Données projet'!$A$140:$I$167,3,0))</f>
        <v>0</v>
      </c>
      <c r="CF105" s="193">
        <f>IF(ISNA(VLOOKUP(B105,'Données projet'!$A$140:$I$167,4,0)),0,VLOOKUP(B105,'Données projet'!$A$140:$I$167,4,0))</f>
        <v>0</v>
      </c>
      <c r="CG105" s="194">
        <f>IF(ISNA(VLOOKUP(B105,'Données projet'!$A$140:$I$167,5,0)),0%,VLOOKUP(B105,'Données projet'!$A$140:$I$167,5,0)*VLOOKUP('Données projet'!$B$15,Paramètres!$A$1:$J$25,7,0))</f>
        <v>0</v>
      </c>
      <c r="CH105" s="194">
        <f>IF(ISNA(VLOOKUP(B105,'Données projet'!$A$140:$I$167,6,0)),0%,VLOOKUP(B105,'Données projet'!$A$140:$I$167,6,0)*VLOOKUP('Données projet'!$B$15,Paramètres!$A$1:$J$25,7,0))</f>
        <v>0</v>
      </c>
      <c r="CI105" s="194">
        <f>IF(ISNA(VLOOKUP(B105,'Données projet'!$A$140:$I$167,7,0)),0%,VLOOKUP(B105,'Données projet'!$A$140:$I$167,7,0))</f>
        <v>0</v>
      </c>
      <c r="CJ105" s="196">
        <f>EXP(-LN(2)/35)*CJ104+(1-EXP(-LN(2)/35))/(LN(2)/35)*CF105*CG105*VLOOKUP('Données projet'!$B$11,Paramètres!$A$1:$J$25,3,0)*0.475*44/12</f>
        <v>0</v>
      </c>
      <c r="CK105" s="196">
        <f>EXP(-LN(2)/5)*CK104+(1-EXP(-LN(2)/5))/(LN(2)/5)*Calculateur!CF105*Calculateur!CH105*VLOOKUP('Données projet'!$B$11,Paramètres!$A$1:$J$25,3,0)*0.475*44/12</f>
        <v>0</v>
      </c>
      <c r="CL105" s="196">
        <f>EXP(-LN(2)/2)*CL104+(1-EXP(-LN(2)/2))/(LN(2)/2)*CF105*CI105*VLOOKUP('Données projet'!$B$11,Paramètres!$A$1:$J$25,3,0)*0.475*44/12</f>
        <v>0</v>
      </c>
      <c r="CM105" s="197">
        <f t="shared" si="29"/>
        <v>0</v>
      </c>
      <c r="CN105" s="50">
        <f>IF(CN104+1&lt;='Données projet'!$E$16,CN104+1,1)</f>
        <v>1</v>
      </c>
      <c r="CO105" s="45" t="e">
        <f>VLOOKUP(CN105,'Données projet'!$A$173:$I$193,2,0)</f>
        <v>#N/A</v>
      </c>
      <c r="CP105" s="45" t="e">
        <f>VLOOKUP(CN105,'Données projet'!$A$173:$I$193,9,0)</f>
        <v>#N/A</v>
      </c>
      <c r="CQ105" s="45">
        <f t="array" ref="CQ105">INDEX(CP:CP,MIN(IF(ISNUMBER(CP105:CP301),ROW(CP105:CP301),"")))</f>
        <v>0</v>
      </c>
      <c r="CR105" s="45">
        <f>IF(CN105&lt;'Données projet'!$A$174,$CO$205^B105,IF(CN105='Données projet'!$A$174,'Données projet'!$B$174,CR104+CQ105-CX104))</f>
        <v>0</v>
      </c>
      <c r="CS105" s="50" t="e">
        <f>CR105*VLOOKUP('Données projet'!$B$15,Paramètres!$A$1:$J$25,3,0)*VLOOKUP('Données projet'!$B$15,Paramètres!$A$1:$J$25,5,0)</f>
        <v>#N/A</v>
      </c>
      <c r="CT105" s="46" t="e">
        <f t="shared" si="38"/>
        <v>#N/A</v>
      </c>
      <c r="CU105" s="52" t="e">
        <f t="shared" si="30"/>
        <v>#N/A</v>
      </c>
      <c r="CV105" s="149" t="e">
        <f ca="1">AVERAGE(OFFSET($CU$3,'Données projet'!$C$7,0,30,1))</f>
        <v>#N/A</v>
      </c>
      <c r="CW105" s="48">
        <f>IF(ISNA(VLOOKUP(CN105,'Données projet'!$A$173:$I$193,3,0)),0,VLOOKUP(CN105,'Données projet'!$A$173:$I$193,3,0))</f>
        <v>0</v>
      </c>
      <c r="CX105" s="48">
        <f>IF(ISNA(VLOOKUP(CN105,'Données projet'!$A$173:$I$193,4,0)),0,VLOOKUP(CN105,'Données projet'!$A$173:$I$193,4,0))</f>
        <v>0</v>
      </c>
      <c r="CY105" s="49">
        <f>IF(ISNA(VLOOKUP(CN105,'Données projet'!$A$173:$I$193,5,0)),0%,VLOOKUP(CN105,'Données projet'!$A$173:$I$193,5,0)*VLOOKUP('Données projet'!$B$15,Paramètres!$A$1:$J$25,7,0))</f>
        <v>0</v>
      </c>
      <c r="CZ105" s="49">
        <f>IF(ISNA(VLOOKUP(CN105,'Données projet'!$A$173:$I$193,6,0)),0%,VLOOKUP(CN105,'Données projet'!$A$173:$I$193,6,0)*VLOOKUP('Données projet'!$B$15,Paramètres!$A$1:$J$25,7,0))</f>
        <v>0</v>
      </c>
      <c r="DA105" s="49">
        <f>IF(ISNA(VLOOKUP(CN105,'Données projet'!$A$173:$I$193,7,0)),0%,VLOOKUP(CN105,'Données projet'!$A$173:$I$193,7,0))</f>
        <v>0</v>
      </c>
      <c r="DB105" s="53" t="e">
        <f>EXP(-LN(2)/35)*DB104+(1-EXP(-LN(2)/35))/(LN(2)/35)*CX105*CY105*VLOOKUP('Données projet'!$B$15,Paramètres!$A$1:$J$25,3,0)*0.475*44/12</f>
        <v>#N/A</v>
      </c>
      <c r="DC105" s="53" t="e">
        <f>EXP(-LN(2)/5)*DC104+(1-EXP(-LN(2)/5))/(LN(2)/5)*Calculateur!CX105*Calculateur!CZ105*VLOOKUP('Données projet'!$B$15,Paramètres!$A$1:$J$25,3,0)*0.475*44/12</f>
        <v>#N/A</v>
      </c>
      <c r="DD105" s="53" t="e">
        <f>EXP(-LN(2)/2)*DD104+(1-EXP(-LN(2)/2))/(LN(2)/2)*CX105*DA105*VLOOKUP('Données projet'!$B$15,Paramètres!$A$1:$J$25,3,0)*0.475*44/12</f>
        <v>#N/A</v>
      </c>
      <c r="DE105" s="54" t="e">
        <f t="shared" si="31"/>
        <v>#N/A</v>
      </c>
    </row>
    <row r="106" spans="1:109" s="40" customFormat="1" x14ac:dyDescent="0.25">
      <c r="A106" s="208">
        <f t="shared" si="32"/>
        <v>103</v>
      </c>
      <c r="B106" s="200">
        <f>IF(B105+1&lt;='Données projet'!$E$11,B105+1,1)</f>
        <v>3</v>
      </c>
      <c r="C106" s="182" t="e">
        <f>VLOOKUP(B106,'Données projet'!$A$36:$I$56,2,0)</f>
        <v>#N/A</v>
      </c>
      <c r="D106" s="182" t="e">
        <f>VLOOKUP(B106,'Données projet'!$A$36:$I$56,9,0)</f>
        <v>#N/A</v>
      </c>
      <c r="E106" s="182">
        <f t="array" ref="E106">INDEX(D:D,MIN(IF(ISNUMBER(D106:D302),ROW(D106:D302),"")))</f>
        <v>14.47</v>
      </c>
      <c r="F106" s="186">
        <f>IF(B106&lt;'Données projet'!$A$37,$C$205^B106,IF(B106='Données projet'!$A$37,'Données projet'!$B$37,F105+E106-L105))</f>
        <v>7.2364994008462151</v>
      </c>
      <c r="G106" s="186">
        <f>F106*VLOOKUP('Données projet'!$B$11,Paramètres!$A$1:$J$25,3,0)*VLOOKUP('Données projet'!$B$11,Paramètres!$A$1:$J$25,5,0)</f>
        <v>5.3058013607004444</v>
      </c>
      <c r="H106" s="186">
        <f t="shared" si="33"/>
        <v>2.0134555056156427</v>
      </c>
      <c r="I106" s="187">
        <f t="shared" si="39"/>
        <v>12.74770570883385</v>
      </c>
      <c r="J106" s="188">
        <f ca="1">AVERAGE(OFFSET($I$3,'Données projet'!$C$7,0,30,1))</f>
        <v>281.50422421872497</v>
      </c>
      <c r="K106" s="193">
        <f>IF(ISNA(VLOOKUP(B106,'Données projet'!$A$36:$I$56,3,0)),0,VLOOKUP(B106,'Données projet'!$A$36:$I$56,3,0))</f>
        <v>0</v>
      </c>
      <c r="L106" s="193">
        <f>IF(ISNA(VLOOKUP(B106,'Données projet'!$A$36:$I$56,4,0)),0,VLOOKUP(B106,'Données projet'!$A$36:$I$56,4,0))</f>
        <v>0</v>
      </c>
      <c r="M106" s="194">
        <f>IF(ISNA(VLOOKUP(B106,'Données projet'!$A$36:$I$56,5,0)),0%,VLOOKUP(B106,'Données projet'!$A$36:$I$56,5,0)*VLOOKUP('Données projet'!$B$11,Paramètres!$A$1:$J$25,7,0))</f>
        <v>0</v>
      </c>
      <c r="N106" s="194">
        <f>IF(ISNA(VLOOKUP(B106,'Données projet'!$A$36:$I$56,6,0)),0%,VLOOKUP(B106,'Données projet'!$A$36:$I$56,6,0)*VLOOKUP('Données projet'!$B$11,Paramètres!$A$1:$J$25,7,0))</f>
        <v>0</v>
      </c>
      <c r="O106" s="194">
        <f>IF(ISNA(VLOOKUP(B106,'Données projet'!$A$36:$I$56,7,0)),0%,VLOOKUP(B106,'Données projet'!$A$36:$I$56,7,0))</f>
        <v>0</v>
      </c>
      <c r="P106" s="196">
        <f>EXP(-LN(2)/35)*P105+(1-EXP(-LN(2)/35))/(LN(2)/35)*L106*M106*VLOOKUP('Données projet'!$B$11,Paramètres!$A$1:$J$25,3,0)*0.475*44/12</f>
        <v>0</v>
      </c>
      <c r="Q106" s="196">
        <f>EXP(-LN(2)/5)*Q105+(1-EXP(-LN(2)/5))/(LN(2)/5)*Calculateur!L106*Calculateur!N106*VLOOKUP('Données projet'!$B$11,Paramètres!$A$1:$J$25,3,0)*0.475*44/12</f>
        <v>0</v>
      </c>
      <c r="R106" s="196">
        <f>EXP(-LN(2)/2)*R105+(1-EXP(-LN(2)/2))/(LN(2)/2)*L106*O106*VLOOKUP('Données projet'!$B$11,Paramètres!$A$1:$J$25,3,0)*0.475*44/12</f>
        <v>0</v>
      </c>
      <c r="S106" s="197">
        <f t="shared" si="21"/>
        <v>0</v>
      </c>
      <c r="T106" s="50">
        <f>IF(T105+1&lt;='Données projet'!$E$12,T105+1,1)</f>
        <v>3</v>
      </c>
      <c r="U106" s="45" t="e">
        <f>VLOOKUP(T106,'Données projet'!$A$62:$I$82,2,0)</f>
        <v>#N/A</v>
      </c>
      <c r="V106" s="45" t="e">
        <f>VLOOKUP(T106,'Données projet'!$A$62:$I$82,9,0)</f>
        <v>#N/A</v>
      </c>
      <c r="W106" s="45">
        <f t="array" ref="W106">INDEX(V:V,MIN(IF(ISNUMBER(V106:V302),ROW(V106:V302),"")))</f>
        <v>14.39625</v>
      </c>
      <c r="X106" s="46">
        <f>IF(T106&lt;'Données projet'!$A$63,$U$205^T106,IF(T106='Données projet'!$A$63,'Données projet'!$B$63,X105+W106-AD105))</f>
        <v>5.9292841357833019</v>
      </c>
      <c r="Y106" s="46">
        <f>X106*VLOOKUP('Données projet'!$B$11,Paramètres!$A$1:$J$25,3,0)*VLOOKUP('Données projet'!$B$11,Paramètres!$A$1:$J$25,5,0)</f>
        <v>4.3473511283563173</v>
      </c>
      <c r="Z106" s="46">
        <f t="shared" si="34"/>
        <v>1.688446975417679</v>
      </c>
      <c r="AA106" s="52">
        <f t="shared" si="22"/>
        <v>10.512348364073043</v>
      </c>
      <c r="AB106" s="149">
        <f ca="1">AVERAGE(OFFSET($AA$3,'Données projet'!$C$7,0,30,1))</f>
        <v>367.84920904283939</v>
      </c>
      <c r="AC106" s="48">
        <f>IF(ISNA(VLOOKUP(T106,'Données projet'!$A$62:$I$82,3,0)),0,VLOOKUP(T106,'Données projet'!$A$62:$I$82,3,0))</f>
        <v>0</v>
      </c>
      <c r="AD106" s="48">
        <f>IF(ISNA(VLOOKUP(T106,'Données projet'!$A$62:$I$82,4,0)),0,VLOOKUP(T106,'Données projet'!$A$62:$I$82,4,0))</f>
        <v>0</v>
      </c>
      <c r="AE106" s="49">
        <f>IF(ISNA(VLOOKUP(T106,'Données projet'!$A$62:$I$82,5,0)),0%,VLOOKUP(T106,'Données projet'!$A$62:$I$82,5,0)*VLOOKUP('Données projet'!$B$11,Paramètres!$A$1:$J$25,7,0))</f>
        <v>0</v>
      </c>
      <c r="AF106" s="49">
        <f>IF(ISNA(VLOOKUP(T106,'Données projet'!$A$62:$I$82,6,0)),0%,VLOOKUP(T106,'Données projet'!$A$62:$I$82,6,0)*VLOOKUP('Données projet'!$B$11,Paramètres!$A$1:$J$25,7,0))</f>
        <v>0</v>
      </c>
      <c r="AG106" s="49">
        <f>IF(ISNA(VLOOKUP(T106,'Données projet'!$A$62:$I$82,7,0)),0%,VLOOKUP(T106,'Données projet'!$A$62:$I$82,7,0))</f>
        <v>0</v>
      </c>
      <c r="AH106" s="53">
        <f>EXP(-LN(2)/35)*AH105+(1-EXP(-LN(2)/35))/(LN(2)/35)*AD106*AE106*VLOOKUP('Données projet'!$B$11,Paramètres!$A$1:$J$25,3,0)*0.475*44/12</f>
        <v>0</v>
      </c>
      <c r="AI106" s="53">
        <f>EXP(-LN(2)/5)*AI105+(1-EXP(-LN(2)/5))/(LN(2)/5)*Calculateur!AD106*Calculateur!AF106*VLOOKUP('Données projet'!$B$11,Paramètres!$A$1:$J$25,3,0)*0.475*44/12</f>
        <v>0</v>
      </c>
      <c r="AJ106" s="53">
        <f>EXP(-LN(2)/2)*AJ105+(1-EXP(-LN(2)/2))/(LN(2)/2)*AD106*AG106*VLOOKUP('Données projet'!$B$11,Paramètres!$A$1:$J$25,3,0)*0.475*44/12</f>
        <v>0</v>
      </c>
      <c r="AK106" s="53">
        <f t="shared" si="23"/>
        <v>0</v>
      </c>
      <c r="AL106" s="203">
        <f>IF(AL105+1&lt;='Données projet'!$E$13,AL105+1,1)</f>
        <v>1</v>
      </c>
      <c r="AM106" s="182" t="e">
        <f>VLOOKUP(B106,'Données projet'!$A$88:$I$108,2,0)</f>
        <v>#N/A</v>
      </c>
      <c r="AN106" s="182" t="e">
        <f>VLOOKUP(B106,'Données projet'!$A$88:$I$108,9,0)</f>
        <v>#N/A</v>
      </c>
      <c r="AO106" s="182">
        <f t="array" ref="AO106">INDEX(AN:AN,MIN(IF(ISNUMBER(AN106:AN302),ROW(AN106:AN302),"")))</f>
        <v>0</v>
      </c>
      <c r="AP106" s="182">
        <f>IF(B106&lt;'Données projet'!$A$89,$AM$205^B106,IF(B106='Données projet'!$A$89,'Données projet'!$B$89,AP105+AO106-AV105))</f>
        <v>0</v>
      </c>
      <c r="AQ106" s="186" t="e">
        <f>AP106*VLOOKUP('Données projet'!$B$13,Paramètres!$A$1:$J$25,3,0)*VLOOKUP('Données projet'!$B$13,Paramètres!$A$1:$J$25,5,0)</f>
        <v>#N/A</v>
      </c>
      <c r="AR106" s="186" t="e">
        <f t="shared" si="35"/>
        <v>#N/A</v>
      </c>
      <c r="AS106" s="187" t="e">
        <f t="shared" si="24"/>
        <v>#N/A</v>
      </c>
      <c r="AT106" s="185" t="e">
        <f ca="1">AVERAGE(OFFSET($AS$3,'Données projet'!$C$7,0,30,1))</f>
        <v>#N/A</v>
      </c>
      <c r="AU106" s="193">
        <f>IF(ISNA(VLOOKUP(B106,'Données projet'!$A$88:$I$108,3,0)),0,VLOOKUP(B106,'Données projet'!$A$88:$I$108,3,0))</f>
        <v>0</v>
      </c>
      <c r="AV106" s="193">
        <f>IF(ISNA(VLOOKUP(B106,'Données projet'!$A$88:$I$108,4,0)),0,VLOOKUP(B106,'Données projet'!$A$88:$I$108,4,0))</f>
        <v>0</v>
      </c>
      <c r="AW106" s="194">
        <f>IF(ISNA(VLOOKUP(B106,'Données projet'!$A$88:$I$108,5,0)),0%,VLOOKUP(B106,'Données projet'!$A$88:$I$108,5,0)*VLOOKUP('Données projet'!$B$13,Paramètres!$A$1:$J$25,7,0))</f>
        <v>0</v>
      </c>
      <c r="AX106" s="194">
        <f>IF(ISNA(VLOOKUP(B106,'Données projet'!$A$88:$I$108,6,0)),0%,VLOOKUP(B106,'Données projet'!$A$88:$I$108,6,0)*VLOOKUP('Données projet'!$B$13,Paramètres!$A$1:$J$25,7,0))</f>
        <v>0</v>
      </c>
      <c r="AY106" s="194">
        <f>IF(ISNA(VLOOKUP(B106,'Données projet'!$A$88:$I$108,7,0)),0%,VLOOKUP(B106,'Données projet'!$A$88:$I$108,7,0))</f>
        <v>0</v>
      </c>
      <c r="AZ106" s="196">
        <f>EXP(-LN(2)/35)*AZ105+(1-EXP(-LN(2)/35))/(LN(2)/35)*AV106*AW106*VLOOKUP('Données projet'!$B$11,Paramètres!$A$1:$J$25,3,0)*0.475*44/12</f>
        <v>0</v>
      </c>
      <c r="BA106" s="196">
        <f>EXP(-LN(2)/5)*BA105+(1-EXP(-LN(2)/5))/(LN(2)/5)*Calculateur!AV106*Calculateur!AX106*VLOOKUP('Données projet'!$B$11,Paramètres!$A$1:$J$25,3,0)*0.475*44/12</f>
        <v>0</v>
      </c>
      <c r="BB106" s="196">
        <f>EXP(-LN(2)/2)*BB105+(1-EXP(-LN(2)/2))/(LN(2)/2)*AV106*AY106*VLOOKUP('Données projet'!$B$11,Paramètres!$A$1:$J$25,3,0)*0.475*44/12</f>
        <v>0</v>
      </c>
      <c r="BC106" s="197">
        <f t="shared" si="25"/>
        <v>0</v>
      </c>
      <c r="BD106" s="50">
        <f>IF(BD105+1&lt;='Données projet'!$E$16,BD105+1,1)</f>
        <v>1</v>
      </c>
      <c r="BE106" s="45" t="e">
        <f>VLOOKUP(BD106,'Données projet'!$A$114:$I$134,2,0)</f>
        <v>#N/A</v>
      </c>
      <c r="BF106" s="45" t="e">
        <f>VLOOKUP(BD106,'Données projet'!$A$114:$I$134,9,0)</f>
        <v>#N/A</v>
      </c>
      <c r="BG106" s="45">
        <f t="array" ref="BG106">INDEX(BF:BF,MIN(IF(ISNUMBER(BF106:BF302),ROW(BF106:BF302),"")))</f>
        <v>0</v>
      </c>
      <c r="BH106" s="45">
        <f>IF(BD106&lt;'Données projet'!$A$115,$BE$205^BD106,IF(BD106='Données projet'!$A$115,'Données projet'!$B$115,BH105+BG106-BN105))</f>
        <v>0</v>
      </c>
      <c r="BI106" s="50" t="e">
        <f>BH106*VLOOKUP('Données projet'!$B$13,Paramètres!$A$1:$J$25,3,0)*VLOOKUP('Données projet'!$B$13,Paramètres!$A$1:$J$25,5,0)</f>
        <v>#N/A</v>
      </c>
      <c r="BJ106" s="46" t="e">
        <f t="shared" si="36"/>
        <v>#N/A</v>
      </c>
      <c r="BK106" s="52" t="e">
        <f t="shared" si="26"/>
        <v>#N/A</v>
      </c>
      <c r="BL106" s="149" t="e">
        <f ca="1">AVERAGE(OFFSET($BK$3,'Données projet'!$C$7,0,30,1))</f>
        <v>#N/A</v>
      </c>
      <c r="BM106" s="48">
        <f>IF(ISNA(VLOOKUP(BD106,'Données projet'!$A$114:$I$134,3,0)),0,VLOOKUP(BD106,'Données projet'!$A$114:$I$134,3,0))</f>
        <v>0</v>
      </c>
      <c r="BN106" s="48">
        <f>IF(ISNA(VLOOKUP(BD106,'Données projet'!$A$114:$I$134,4,0)),0,VLOOKUP(BD106,'Données projet'!$A$114:$I$134,4,0))</f>
        <v>0</v>
      </c>
      <c r="BO106" s="49">
        <f>IF(ISNA(VLOOKUP(BD106,'Données projet'!$A$114:$I$134,5,0)),0%,VLOOKUP(BD106,'Données projet'!$A$114:$I$134,5,0)*VLOOKUP('Données projet'!$B$13,Paramètres!$A$1:$J$25,7,0))</f>
        <v>0</v>
      </c>
      <c r="BP106" s="49">
        <f>IF(ISNA(VLOOKUP(BD106,'Données projet'!$A$114:$I$134,6,0)),0%,VLOOKUP(BD106,'Données projet'!$A$114:$I$134,6,0)*VLOOKUP('Données projet'!$B$13,Paramètres!$A$1:$J$25,7,0))</f>
        <v>0</v>
      </c>
      <c r="BQ106" s="49">
        <f>IF(ISNA(VLOOKUP(BD106,'Données projet'!$A$114:$I$134,7,0)),0%,VLOOKUP(BD106,'Données projet'!$A$114:$I$134,7,0))</f>
        <v>0</v>
      </c>
      <c r="BR106" s="53" t="e">
        <f>EXP(-LN(2)/35)*BR105+(1-EXP(-LN(2)/35))/(LN(2)/35)*BN106*BO106*VLOOKUP('Données projet'!$B$13,Paramètres!$A$1:$J$25,3,0)*0.475*44/12</f>
        <v>#N/A</v>
      </c>
      <c r="BS106" s="53" t="e">
        <f>EXP(-LN(2)/5)*BS105+(1-EXP(-LN(2)/5))/(LN(2)/5)*Calculateur!BN106*Calculateur!BP106*VLOOKUP('Données projet'!$B$13,Paramètres!$A$1:$J$25,3,0)*0.475*44/12</f>
        <v>#N/A</v>
      </c>
      <c r="BT106" s="53" t="e">
        <f>EXP(-LN(2)/2)*BT105+(1-EXP(-LN(2)/2))/(LN(2)/2)*BN106*BQ106*VLOOKUP('Données projet'!$B$13,Paramètres!$A$1:$J$25,3,0)*0.475*44/12</f>
        <v>#N/A</v>
      </c>
      <c r="BU106" s="54" t="e">
        <f t="shared" si="27"/>
        <v>#N/A</v>
      </c>
      <c r="BV106" s="203">
        <f>IF(BV105+1&lt;='Données projet'!$E$15,BV105+1,1)</f>
        <v>1</v>
      </c>
      <c r="BW106" s="182" t="e">
        <f>VLOOKUP(B106,'Données projet'!$A$140:$I$167,2,0)</f>
        <v>#N/A</v>
      </c>
      <c r="BX106" s="182" t="e">
        <f>VLOOKUP(B106,'Données projet'!$A$140:$I$167,9,0)</f>
        <v>#N/A</v>
      </c>
      <c r="BY106" s="182">
        <f t="array" ref="BY106">INDEX(BX:BX,MIN(IF(ISNUMBER(BX106:BX302),ROW(BX106:BX302),"")))</f>
        <v>0</v>
      </c>
      <c r="BZ106" s="182">
        <f>IF(B106&lt;'Données projet'!$A$141,$BW$205^B106,IF(B106='Données projet'!$A$141,'Données projet'!$B$141,BZ105+BY106-CF105))</f>
        <v>0</v>
      </c>
      <c r="CA106" s="183" t="e">
        <f>BZ106*VLOOKUP('Données projet'!$B$15,Paramètres!$A$1:$J$25,3,0)*VLOOKUP('Données projet'!$B$15,Paramètres!$A$1:$J$25,5,0)</f>
        <v>#N/A</v>
      </c>
      <c r="CB106" s="186" t="e">
        <f t="shared" si="37"/>
        <v>#N/A</v>
      </c>
      <c r="CC106" s="187" t="e">
        <f t="shared" si="28"/>
        <v>#N/A</v>
      </c>
      <c r="CD106" s="185" t="e">
        <f ca="1">AVERAGE(OFFSET($CC$3,'Données projet'!$C$7,0,30,1))</f>
        <v>#N/A</v>
      </c>
      <c r="CE106" s="193">
        <f>IF(ISNA(VLOOKUP(B106,'Données projet'!$A$140:$I$167,3,0)),0,VLOOKUP(B106,'Données projet'!$A$140:$I$167,3,0))</f>
        <v>0</v>
      </c>
      <c r="CF106" s="193">
        <f>IF(ISNA(VLOOKUP(B106,'Données projet'!$A$140:$I$167,4,0)),0,VLOOKUP(B106,'Données projet'!$A$140:$I$167,4,0))</f>
        <v>0</v>
      </c>
      <c r="CG106" s="194">
        <f>IF(ISNA(VLOOKUP(B106,'Données projet'!$A$140:$I$167,5,0)),0%,VLOOKUP(B106,'Données projet'!$A$140:$I$167,5,0)*VLOOKUP('Données projet'!$B$15,Paramètres!$A$1:$J$25,7,0))</f>
        <v>0</v>
      </c>
      <c r="CH106" s="194">
        <f>IF(ISNA(VLOOKUP(B106,'Données projet'!$A$140:$I$167,6,0)),0%,VLOOKUP(B106,'Données projet'!$A$140:$I$167,6,0)*VLOOKUP('Données projet'!$B$15,Paramètres!$A$1:$J$25,7,0))</f>
        <v>0</v>
      </c>
      <c r="CI106" s="194">
        <f>IF(ISNA(VLOOKUP(B106,'Données projet'!$A$140:$I$167,7,0)),0%,VLOOKUP(B106,'Données projet'!$A$140:$I$167,7,0))</f>
        <v>0</v>
      </c>
      <c r="CJ106" s="196">
        <f>EXP(-LN(2)/35)*CJ105+(1-EXP(-LN(2)/35))/(LN(2)/35)*CF106*CG106*VLOOKUP('Données projet'!$B$11,Paramètres!$A$1:$J$25,3,0)*0.475*44/12</f>
        <v>0</v>
      </c>
      <c r="CK106" s="196">
        <f>EXP(-LN(2)/5)*CK105+(1-EXP(-LN(2)/5))/(LN(2)/5)*Calculateur!CF106*Calculateur!CH106*VLOOKUP('Données projet'!$B$11,Paramètres!$A$1:$J$25,3,0)*0.475*44/12</f>
        <v>0</v>
      </c>
      <c r="CL106" s="196">
        <f>EXP(-LN(2)/2)*CL105+(1-EXP(-LN(2)/2))/(LN(2)/2)*CF106*CI106*VLOOKUP('Données projet'!$B$11,Paramètres!$A$1:$J$25,3,0)*0.475*44/12</f>
        <v>0</v>
      </c>
      <c r="CM106" s="197">
        <f t="shared" si="29"/>
        <v>0</v>
      </c>
      <c r="CN106" s="50">
        <f>IF(CN105+1&lt;='Données projet'!$E$16,CN105+1,1)</f>
        <v>1</v>
      </c>
      <c r="CO106" s="45" t="e">
        <f>VLOOKUP(CN106,'Données projet'!$A$173:$I$193,2,0)</f>
        <v>#N/A</v>
      </c>
      <c r="CP106" s="45" t="e">
        <f>VLOOKUP(CN106,'Données projet'!$A$173:$I$193,9,0)</f>
        <v>#N/A</v>
      </c>
      <c r="CQ106" s="45">
        <f t="array" ref="CQ106">INDEX(CP:CP,MIN(IF(ISNUMBER(CP106:CP302),ROW(CP106:CP302),"")))</f>
        <v>0</v>
      </c>
      <c r="CR106" s="45">
        <f>IF(CN106&lt;'Données projet'!$A$174,$CO$205^B106,IF(CN106='Données projet'!$A$174,'Données projet'!$B$174,CR105+CQ106-CX105))</f>
        <v>0</v>
      </c>
      <c r="CS106" s="50" t="e">
        <f>CR106*VLOOKUP('Données projet'!$B$15,Paramètres!$A$1:$J$25,3,0)*VLOOKUP('Données projet'!$B$15,Paramètres!$A$1:$J$25,5,0)</f>
        <v>#N/A</v>
      </c>
      <c r="CT106" s="46" t="e">
        <f t="shared" si="38"/>
        <v>#N/A</v>
      </c>
      <c r="CU106" s="52" t="e">
        <f t="shared" si="30"/>
        <v>#N/A</v>
      </c>
      <c r="CV106" s="149" t="e">
        <f ca="1">AVERAGE(OFFSET($CU$3,'Données projet'!$C$7,0,30,1))</f>
        <v>#N/A</v>
      </c>
      <c r="CW106" s="48">
        <f>IF(ISNA(VLOOKUP(CN106,'Données projet'!$A$173:$I$193,3,0)),0,VLOOKUP(CN106,'Données projet'!$A$173:$I$193,3,0))</f>
        <v>0</v>
      </c>
      <c r="CX106" s="48">
        <f>IF(ISNA(VLOOKUP(CN106,'Données projet'!$A$173:$I$193,4,0)),0,VLOOKUP(CN106,'Données projet'!$A$173:$I$193,4,0))</f>
        <v>0</v>
      </c>
      <c r="CY106" s="49">
        <f>IF(ISNA(VLOOKUP(CN106,'Données projet'!$A$173:$I$193,5,0)),0%,VLOOKUP(CN106,'Données projet'!$A$173:$I$193,5,0)*VLOOKUP('Données projet'!$B$15,Paramètres!$A$1:$J$25,7,0))</f>
        <v>0</v>
      </c>
      <c r="CZ106" s="49">
        <f>IF(ISNA(VLOOKUP(CN106,'Données projet'!$A$173:$I$193,6,0)),0%,VLOOKUP(CN106,'Données projet'!$A$173:$I$193,6,0)*VLOOKUP('Données projet'!$B$15,Paramètres!$A$1:$J$25,7,0))</f>
        <v>0</v>
      </c>
      <c r="DA106" s="49">
        <f>IF(ISNA(VLOOKUP(CN106,'Données projet'!$A$173:$I$193,7,0)),0%,VLOOKUP(CN106,'Données projet'!$A$173:$I$193,7,0))</f>
        <v>0</v>
      </c>
      <c r="DB106" s="53" t="e">
        <f>EXP(-LN(2)/35)*DB105+(1-EXP(-LN(2)/35))/(LN(2)/35)*CX106*CY106*VLOOKUP('Données projet'!$B$15,Paramètres!$A$1:$J$25,3,0)*0.475*44/12</f>
        <v>#N/A</v>
      </c>
      <c r="DC106" s="53" t="e">
        <f>EXP(-LN(2)/5)*DC105+(1-EXP(-LN(2)/5))/(LN(2)/5)*Calculateur!CX106*Calculateur!CZ106*VLOOKUP('Données projet'!$B$15,Paramètres!$A$1:$J$25,3,0)*0.475*44/12</f>
        <v>#N/A</v>
      </c>
      <c r="DD106" s="53" t="e">
        <f>EXP(-LN(2)/2)*DD105+(1-EXP(-LN(2)/2))/(LN(2)/2)*CX106*DA106*VLOOKUP('Données projet'!$B$15,Paramètres!$A$1:$J$25,3,0)*0.475*44/12</f>
        <v>#N/A</v>
      </c>
      <c r="DE106" s="54" t="e">
        <f t="shared" si="31"/>
        <v>#N/A</v>
      </c>
    </row>
    <row r="107" spans="1:109" s="40" customFormat="1" x14ac:dyDescent="0.25">
      <c r="A107" s="208">
        <f t="shared" si="32"/>
        <v>104</v>
      </c>
      <c r="B107" s="200">
        <f>IF(B106+1&lt;='Données projet'!$E$11,B106+1,1)</f>
        <v>4</v>
      </c>
      <c r="C107" s="182" t="e">
        <f>VLOOKUP(B107,'Données projet'!$A$36:$I$56,2,0)</f>
        <v>#N/A</v>
      </c>
      <c r="D107" s="182" t="e">
        <f>VLOOKUP(B107,'Données projet'!$A$36:$I$56,9,0)</f>
        <v>#N/A</v>
      </c>
      <c r="E107" s="182">
        <f t="array" ref="E107">INDEX(D:D,MIN(IF(ISNUMBER(D107:D303),ROW(D107:D303),"")))</f>
        <v>14.47</v>
      </c>
      <c r="F107" s="186">
        <f>IF(B107&lt;'Données projet'!$A$37,$C$205^B107,IF(B107='Données projet'!$A$37,'Données projet'!$B$37,F106+E107-L106))</f>
        <v>13.997099203539692</v>
      </c>
      <c r="G107" s="186">
        <f>F107*VLOOKUP('Données projet'!$B$11,Paramètres!$A$1:$J$25,3,0)*VLOOKUP('Données projet'!$B$11,Paramètres!$A$1:$J$25,5,0)</f>
        <v>10.262673136035302</v>
      </c>
      <c r="H107" s="186">
        <f t="shared" si="33"/>
        <v>3.6066320689084663</v>
      </c>
      <c r="I107" s="187">
        <f t="shared" si="39"/>
        <v>24.155706565277061</v>
      </c>
      <c r="J107" s="188">
        <f ca="1">AVERAGE(OFFSET($I$3,'Données projet'!$C$7,0,30,1))</f>
        <v>281.50422421872497</v>
      </c>
      <c r="K107" s="193">
        <f>IF(ISNA(VLOOKUP(B107,'Données projet'!$A$36:$I$56,3,0)),0,VLOOKUP(B107,'Données projet'!$A$36:$I$56,3,0))</f>
        <v>0</v>
      </c>
      <c r="L107" s="193">
        <f>IF(ISNA(VLOOKUP(B107,'Données projet'!$A$36:$I$56,4,0)),0,VLOOKUP(B107,'Données projet'!$A$36:$I$56,4,0))</f>
        <v>0</v>
      </c>
      <c r="M107" s="194">
        <f>IF(ISNA(VLOOKUP(B107,'Données projet'!$A$36:$I$56,5,0)),0%,VLOOKUP(B107,'Données projet'!$A$36:$I$56,5,0)*VLOOKUP('Données projet'!$B$11,Paramètres!$A$1:$J$25,7,0))</f>
        <v>0</v>
      </c>
      <c r="N107" s="194">
        <f>IF(ISNA(VLOOKUP(B107,'Données projet'!$A$36:$I$56,6,0)),0%,VLOOKUP(B107,'Données projet'!$A$36:$I$56,6,0)*VLOOKUP('Données projet'!$B$11,Paramètres!$A$1:$J$25,7,0))</f>
        <v>0</v>
      </c>
      <c r="O107" s="194">
        <f>IF(ISNA(VLOOKUP(B107,'Données projet'!$A$36:$I$56,7,0)),0%,VLOOKUP(B107,'Données projet'!$A$36:$I$56,7,0))</f>
        <v>0</v>
      </c>
      <c r="P107" s="196">
        <f>EXP(-LN(2)/35)*P106+(1-EXP(-LN(2)/35))/(LN(2)/35)*L107*M107*VLOOKUP('Données projet'!$B$11,Paramètres!$A$1:$J$25,3,0)*0.475*44/12</f>
        <v>0</v>
      </c>
      <c r="Q107" s="196">
        <f>EXP(-LN(2)/5)*Q106+(1-EXP(-LN(2)/5))/(LN(2)/5)*Calculateur!L107*Calculateur!N107*VLOOKUP('Données projet'!$B$11,Paramètres!$A$1:$J$25,3,0)*0.475*44/12</f>
        <v>0</v>
      </c>
      <c r="R107" s="196">
        <f>EXP(-LN(2)/2)*R106+(1-EXP(-LN(2)/2))/(LN(2)/2)*L107*O107*VLOOKUP('Données projet'!$B$11,Paramètres!$A$1:$J$25,3,0)*0.475*44/12</f>
        <v>0</v>
      </c>
      <c r="S107" s="197">
        <f t="shared" si="21"/>
        <v>0</v>
      </c>
      <c r="T107" s="50">
        <f>IF(T106+1&lt;='Données projet'!$E$12,T106+1,1)</f>
        <v>4</v>
      </c>
      <c r="U107" s="45" t="e">
        <f>VLOOKUP(T107,'Données projet'!$A$62:$I$82,2,0)</f>
        <v>#N/A</v>
      </c>
      <c r="V107" s="45" t="e">
        <f>VLOOKUP(T107,'Données projet'!$A$62:$I$82,9,0)</f>
        <v>#N/A</v>
      </c>
      <c r="W107" s="45">
        <f t="array" ref="W107">INDEX(V:V,MIN(IF(ISNUMBER(V107:V303),ROW(V107:V303),"")))</f>
        <v>14.39625</v>
      </c>
      <c r="X107" s="46">
        <f>IF(T107&lt;'Données projet'!$A$63,$U$205^T107,IF(T107='Données projet'!$A$63,'Données projet'!$B$63,X106+W107-AD106))</f>
        <v>10.731728658515367</v>
      </c>
      <c r="Y107" s="46">
        <f>X107*VLOOKUP('Données projet'!$B$11,Paramètres!$A$1:$J$25,3,0)*VLOOKUP('Données projet'!$B$11,Paramètres!$A$1:$J$25,5,0)</f>
        <v>7.8685034524234672</v>
      </c>
      <c r="Z107" s="46">
        <f t="shared" si="34"/>
        <v>2.8520843102502358</v>
      </c>
      <c r="AA107" s="52">
        <f t="shared" si="22"/>
        <v>18.671690353323363</v>
      </c>
      <c r="AB107" s="149">
        <f ca="1">AVERAGE(OFFSET($AA$3,'Données projet'!$C$7,0,30,1))</f>
        <v>367.84920904283939</v>
      </c>
      <c r="AC107" s="48">
        <f>IF(ISNA(VLOOKUP(T107,'Données projet'!$A$62:$I$82,3,0)),0,VLOOKUP(T107,'Données projet'!$A$62:$I$82,3,0))</f>
        <v>0</v>
      </c>
      <c r="AD107" s="48">
        <f>IF(ISNA(VLOOKUP(T107,'Données projet'!$A$62:$I$82,4,0)),0,VLOOKUP(T107,'Données projet'!$A$62:$I$82,4,0))</f>
        <v>0</v>
      </c>
      <c r="AE107" s="49">
        <f>IF(ISNA(VLOOKUP(T107,'Données projet'!$A$62:$I$82,5,0)),0%,VLOOKUP(T107,'Données projet'!$A$62:$I$82,5,0)*VLOOKUP('Données projet'!$B$11,Paramètres!$A$1:$J$25,7,0))</f>
        <v>0</v>
      </c>
      <c r="AF107" s="49">
        <f>IF(ISNA(VLOOKUP(T107,'Données projet'!$A$62:$I$82,6,0)),0%,VLOOKUP(T107,'Données projet'!$A$62:$I$82,6,0)*VLOOKUP('Données projet'!$B$11,Paramètres!$A$1:$J$25,7,0))</f>
        <v>0</v>
      </c>
      <c r="AG107" s="49">
        <f>IF(ISNA(VLOOKUP(T107,'Données projet'!$A$62:$I$82,7,0)),0%,VLOOKUP(T107,'Données projet'!$A$62:$I$82,7,0))</f>
        <v>0</v>
      </c>
      <c r="AH107" s="53">
        <f>EXP(-LN(2)/35)*AH106+(1-EXP(-LN(2)/35))/(LN(2)/35)*AD107*AE107*VLOOKUP('Données projet'!$B$11,Paramètres!$A$1:$J$25,3,0)*0.475*44/12</f>
        <v>0</v>
      </c>
      <c r="AI107" s="53">
        <f>EXP(-LN(2)/5)*AI106+(1-EXP(-LN(2)/5))/(LN(2)/5)*Calculateur!AD107*Calculateur!AF107*VLOOKUP('Données projet'!$B$11,Paramètres!$A$1:$J$25,3,0)*0.475*44/12</f>
        <v>0</v>
      </c>
      <c r="AJ107" s="53">
        <f>EXP(-LN(2)/2)*AJ106+(1-EXP(-LN(2)/2))/(LN(2)/2)*AD107*AG107*VLOOKUP('Données projet'!$B$11,Paramètres!$A$1:$J$25,3,0)*0.475*44/12</f>
        <v>0</v>
      </c>
      <c r="AK107" s="53">
        <f t="shared" si="23"/>
        <v>0</v>
      </c>
      <c r="AL107" s="203">
        <f>IF(AL106+1&lt;='Données projet'!$E$13,AL106+1,1)</f>
        <v>1</v>
      </c>
      <c r="AM107" s="182" t="e">
        <f>VLOOKUP(B107,'Données projet'!$A$88:$I$108,2,0)</f>
        <v>#N/A</v>
      </c>
      <c r="AN107" s="182" t="e">
        <f>VLOOKUP(B107,'Données projet'!$A$88:$I$108,9,0)</f>
        <v>#N/A</v>
      </c>
      <c r="AO107" s="182">
        <f t="array" ref="AO107">INDEX(AN:AN,MIN(IF(ISNUMBER(AN107:AN303),ROW(AN107:AN303),"")))</f>
        <v>0</v>
      </c>
      <c r="AP107" s="182">
        <f>IF(B107&lt;'Données projet'!$A$89,$AM$205^B107,IF(B107='Données projet'!$A$89,'Données projet'!$B$89,AP106+AO107-AV106))</f>
        <v>0</v>
      </c>
      <c r="AQ107" s="186" t="e">
        <f>AP107*VLOOKUP('Données projet'!$B$13,Paramètres!$A$1:$J$25,3,0)*VLOOKUP('Données projet'!$B$13,Paramètres!$A$1:$J$25,5,0)</f>
        <v>#N/A</v>
      </c>
      <c r="AR107" s="186" t="e">
        <f t="shared" si="35"/>
        <v>#N/A</v>
      </c>
      <c r="AS107" s="187" t="e">
        <f t="shared" si="24"/>
        <v>#N/A</v>
      </c>
      <c r="AT107" s="185" t="e">
        <f ca="1">AVERAGE(OFFSET($AS$3,'Données projet'!$C$7,0,30,1))</f>
        <v>#N/A</v>
      </c>
      <c r="AU107" s="193">
        <f>IF(ISNA(VLOOKUP(B107,'Données projet'!$A$88:$I$108,3,0)),0,VLOOKUP(B107,'Données projet'!$A$88:$I$108,3,0))</f>
        <v>0</v>
      </c>
      <c r="AV107" s="193">
        <f>IF(ISNA(VLOOKUP(B107,'Données projet'!$A$88:$I$108,4,0)),0,VLOOKUP(B107,'Données projet'!$A$88:$I$108,4,0))</f>
        <v>0</v>
      </c>
      <c r="AW107" s="194">
        <f>IF(ISNA(VLOOKUP(B107,'Données projet'!$A$88:$I$108,5,0)),0%,VLOOKUP(B107,'Données projet'!$A$88:$I$108,5,0)*VLOOKUP('Données projet'!$B$13,Paramètres!$A$1:$J$25,7,0))</f>
        <v>0</v>
      </c>
      <c r="AX107" s="194">
        <f>IF(ISNA(VLOOKUP(B107,'Données projet'!$A$88:$I$108,6,0)),0%,VLOOKUP(B107,'Données projet'!$A$88:$I$108,6,0)*VLOOKUP('Données projet'!$B$13,Paramètres!$A$1:$J$25,7,0))</f>
        <v>0</v>
      </c>
      <c r="AY107" s="194">
        <f>IF(ISNA(VLOOKUP(B107,'Données projet'!$A$88:$I$108,7,0)),0%,VLOOKUP(B107,'Données projet'!$A$88:$I$108,7,0))</f>
        <v>0</v>
      </c>
      <c r="AZ107" s="196">
        <f>EXP(-LN(2)/35)*AZ106+(1-EXP(-LN(2)/35))/(LN(2)/35)*AV107*AW107*VLOOKUP('Données projet'!$B$11,Paramètres!$A$1:$J$25,3,0)*0.475*44/12</f>
        <v>0</v>
      </c>
      <c r="BA107" s="196">
        <f>EXP(-LN(2)/5)*BA106+(1-EXP(-LN(2)/5))/(LN(2)/5)*Calculateur!AV107*Calculateur!AX107*VLOOKUP('Données projet'!$B$11,Paramètres!$A$1:$J$25,3,0)*0.475*44/12</f>
        <v>0</v>
      </c>
      <c r="BB107" s="196">
        <f>EXP(-LN(2)/2)*BB106+(1-EXP(-LN(2)/2))/(LN(2)/2)*AV107*AY107*VLOOKUP('Données projet'!$B$11,Paramètres!$A$1:$J$25,3,0)*0.475*44/12</f>
        <v>0</v>
      </c>
      <c r="BC107" s="197">
        <f t="shared" si="25"/>
        <v>0</v>
      </c>
      <c r="BD107" s="50">
        <f>IF(BD106+1&lt;='Données projet'!$E$16,BD106+1,1)</f>
        <v>1</v>
      </c>
      <c r="BE107" s="45" t="e">
        <f>VLOOKUP(BD107,'Données projet'!$A$114:$I$134,2,0)</f>
        <v>#N/A</v>
      </c>
      <c r="BF107" s="45" t="e">
        <f>VLOOKUP(BD107,'Données projet'!$A$114:$I$134,9,0)</f>
        <v>#N/A</v>
      </c>
      <c r="BG107" s="45">
        <f t="array" ref="BG107">INDEX(BF:BF,MIN(IF(ISNUMBER(BF107:BF303),ROW(BF107:BF303),"")))</f>
        <v>0</v>
      </c>
      <c r="BH107" s="45">
        <f>IF(BD107&lt;'Données projet'!$A$115,$BE$205^BD107,IF(BD107='Données projet'!$A$115,'Données projet'!$B$115,BH106+BG107-BN106))</f>
        <v>0</v>
      </c>
      <c r="BI107" s="50" t="e">
        <f>BH107*VLOOKUP('Données projet'!$B$13,Paramètres!$A$1:$J$25,3,0)*VLOOKUP('Données projet'!$B$13,Paramètres!$A$1:$J$25,5,0)</f>
        <v>#N/A</v>
      </c>
      <c r="BJ107" s="46" t="e">
        <f t="shared" si="36"/>
        <v>#N/A</v>
      </c>
      <c r="BK107" s="52" t="e">
        <f t="shared" si="26"/>
        <v>#N/A</v>
      </c>
      <c r="BL107" s="149" t="e">
        <f ca="1">AVERAGE(OFFSET($BK$3,'Données projet'!$C$7,0,30,1))</f>
        <v>#N/A</v>
      </c>
      <c r="BM107" s="48">
        <f>IF(ISNA(VLOOKUP(BD107,'Données projet'!$A$114:$I$134,3,0)),0,VLOOKUP(BD107,'Données projet'!$A$114:$I$134,3,0))</f>
        <v>0</v>
      </c>
      <c r="BN107" s="48">
        <f>IF(ISNA(VLOOKUP(BD107,'Données projet'!$A$114:$I$134,4,0)),0,VLOOKUP(BD107,'Données projet'!$A$114:$I$134,4,0))</f>
        <v>0</v>
      </c>
      <c r="BO107" s="49">
        <f>IF(ISNA(VLOOKUP(BD107,'Données projet'!$A$114:$I$134,5,0)),0%,VLOOKUP(BD107,'Données projet'!$A$114:$I$134,5,0)*VLOOKUP('Données projet'!$B$13,Paramètres!$A$1:$J$25,7,0))</f>
        <v>0</v>
      </c>
      <c r="BP107" s="49">
        <f>IF(ISNA(VLOOKUP(BD107,'Données projet'!$A$114:$I$134,6,0)),0%,VLOOKUP(BD107,'Données projet'!$A$114:$I$134,6,0)*VLOOKUP('Données projet'!$B$13,Paramètres!$A$1:$J$25,7,0))</f>
        <v>0</v>
      </c>
      <c r="BQ107" s="49">
        <f>IF(ISNA(VLOOKUP(BD107,'Données projet'!$A$114:$I$134,7,0)),0%,VLOOKUP(BD107,'Données projet'!$A$114:$I$134,7,0))</f>
        <v>0</v>
      </c>
      <c r="BR107" s="53" t="e">
        <f>EXP(-LN(2)/35)*BR106+(1-EXP(-LN(2)/35))/(LN(2)/35)*BN107*BO107*VLOOKUP('Données projet'!$B$13,Paramètres!$A$1:$J$25,3,0)*0.475*44/12</f>
        <v>#N/A</v>
      </c>
      <c r="BS107" s="53" t="e">
        <f>EXP(-LN(2)/5)*BS106+(1-EXP(-LN(2)/5))/(LN(2)/5)*Calculateur!BN107*Calculateur!BP107*VLOOKUP('Données projet'!$B$13,Paramètres!$A$1:$J$25,3,0)*0.475*44/12</f>
        <v>#N/A</v>
      </c>
      <c r="BT107" s="53" t="e">
        <f>EXP(-LN(2)/2)*BT106+(1-EXP(-LN(2)/2))/(LN(2)/2)*BN107*BQ107*VLOOKUP('Données projet'!$B$13,Paramètres!$A$1:$J$25,3,0)*0.475*44/12</f>
        <v>#N/A</v>
      </c>
      <c r="BU107" s="54" t="e">
        <f t="shared" si="27"/>
        <v>#N/A</v>
      </c>
      <c r="BV107" s="203">
        <f>IF(BV106+1&lt;='Données projet'!$E$15,BV106+1,1)</f>
        <v>1</v>
      </c>
      <c r="BW107" s="182" t="e">
        <f>VLOOKUP(B107,'Données projet'!$A$140:$I$167,2,0)</f>
        <v>#N/A</v>
      </c>
      <c r="BX107" s="182" t="e">
        <f>VLOOKUP(B107,'Données projet'!$A$140:$I$167,9,0)</f>
        <v>#N/A</v>
      </c>
      <c r="BY107" s="182">
        <f t="array" ref="BY107">INDEX(BX:BX,MIN(IF(ISNUMBER(BX107:BX303),ROW(BX107:BX303),"")))</f>
        <v>0</v>
      </c>
      <c r="BZ107" s="182">
        <f>IF(B107&lt;'Données projet'!$A$141,$BW$205^B107,IF(B107='Données projet'!$A$141,'Données projet'!$B$141,BZ106+BY107-CF106))</f>
        <v>0</v>
      </c>
      <c r="CA107" s="183" t="e">
        <f>BZ107*VLOOKUP('Données projet'!$B$15,Paramètres!$A$1:$J$25,3,0)*VLOOKUP('Données projet'!$B$15,Paramètres!$A$1:$J$25,5,0)</f>
        <v>#N/A</v>
      </c>
      <c r="CB107" s="186" t="e">
        <f t="shared" si="37"/>
        <v>#N/A</v>
      </c>
      <c r="CC107" s="187" t="e">
        <f t="shared" si="28"/>
        <v>#N/A</v>
      </c>
      <c r="CD107" s="185" t="e">
        <f ca="1">AVERAGE(OFFSET($CC$3,'Données projet'!$C$7,0,30,1))</f>
        <v>#N/A</v>
      </c>
      <c r="CE107" s="193">
        <f>IF(ISNA(VLOOKUP(B107,'Données projet'!$A$140:$I$167,3,0)),0,VLOOKUP(B107,'Données projet'!$A$140:$I$167,3,0))</f>
        <v>0</v>
      </c>
      <c r="CF107" s="193">
        <f>IF(ISNA(VLOOKUP(B107,'Données projet'!$A$140:$I$167,4,0)),0,VLOOKUP(B107,'Données projet'!$A$140:$I$167,4,0))</f>
        <v>0</v>
      </c>
      <c r="CG107" s="194">
        <f>IF(ISNA(VLOOKUP(B107,'Données projet'!$A$140:$I$167,5,0)),0%,VLOOKUP(B107,'Données projet'!$A$140:$I$167,5,0)*VLOOKUP('Données projet'!$B$15,Paramètres!$A$1:$J$25,7,0))</f>
        <v>0</v>
      </c>
      <c r="CH107" s="194">
        <f>IF(ISNA(VLOOKUP(B107,'Données projet'!$A$140:$I$167,6,0)),0%,VLOOKUP(B107,'Données projet'!$A$140:$I$167,6,0)*VLOOKUP('Données projet'!$B$15,Paramètres!$A$1:$J$25,7,0))</f>
        <v>0</v>
      </c>
      <c r="CI107" s="194">
        <f>IF(ISNA(VLOOKUP(B107,'Données projet'!$A$140:$I$167,7,0)),0%,VLOOKUP(B107,'Données projet'!$A$140:$I$167,7,0))</f>
        <v>0</v>
      </c>
      <c r="CJ107" s="196">
        <f>EXP(-LN(2)/35)*CJ106+(1-EXP(-LN(2)/35))/(LN(2)/35)*CF107*CG107*VLOOKUP('Données projet'!$B$11,Paramètres!$A$1:$J$25,3,0)*0.475*44/12</f>
        <v>0</v>
      </c>
      <c r="CK107" s="196">
        <f>EXP(-LN(2)/5)*CK106+(1-EXP(-LN(2)/5))/(LN(2)/5)*Calculateur!CF107*Calculateur!CH107*VLOOKUP('Données projet'!$B$11,Paramètres!$A$1:$J$25,3,0)*0.475*44/12</f>
        <v>0</v>
      </c>
      <c r="CL107" s="196">
        <f>EXP(-LN(2)/2)*CL106+(1-EXP(-LN(2)/2))/(LN(2)/2)*CF107*CI107*VLOOKUP('Données projet'!$B$11,Paramètres!$A$1:$J$25,3,0)*0.475*44/12</f>
        <v>0</v>
      </c>
      <c r="CM107" s="197">
        <f t="shared" si="29"/>
        <v>0</v>
      </c>
      <c r="CN107" s="50">
        <f>IF(CN106+1&lt;='Données projet'!$E$16,CN106+1,1)</f>
        <v>1</v>
      </c>
      <c r="CO107" s="45" t="e">
        <f>VLOOKUP(CN107,'Données projet'!$A$173:$I$193,2,0)</f>
        <v>#N/A</v>
      </c>
      <c r="CP107" s="45" t="e">
        <f>VLOOKUP(CN107,'Données projet'!$A$173:$I$193,9,0)</f>
        <v>#N/A</v>
      </c>
      <c r="CQ107" s="45">
        <f t="array" ref="CQ107">INDEX(CP:CP,MIN(IF(ISNUMBER(CP107:CP303),ROW(CP107:CP303),"")))</f>
        <v>0</v>
      </c>
      <c r="CR107" s="45">
        <f>IF(CN107&lt;'Données projet'!$A$174,$CO$205^B107,IF(CN107='Données projet'!$A$174,'Données projet'!$B$174,CR106+CQ107-CX106))</f>
        <v>0</v>
      </c>
      <c r="CS107" s="50" t="e">
        <f>CR107*VLOOKUP('Données projet'!$B$15,Paramètres!$A$1:$J$25,3,0)*VLOOKUP('Données projet'!$B$15,Paramètres!$A$1:$J$25,5,0)</f>
        <v>#N/A</v>
      </c>
      <c r="CT107" s="46" t="e">
        <f t="shared" si="38"/>
        <v>#N/A</v>
      </c>
      <c r="CU107" s="52" t="e">
        <f t="shared" si="30"/>
        <v>#N/A</v>
      </c>
      <c r="CV107" s="149" t="e">
        <f ca="1">AVERAGE(OFFSET($CU$3,'Données projet'!$C$7,0,30,1))</f>
        <v>#N/A</v>
      </c>
      <c r="CW107" s="48">
        <f>IF(ISNA(VLOOKUP(CN107,'Données projet'!$A$173:$I$193,3,0)),0,VLOOKUP(CN107,'Données projet'!$A$173:$I$193,3,0))</f>
        <v>0</v>
      </c>
      <c r="CX107" s="48">
        <f>IF(ISNA(VLOOKUP(CN107,'Données projet'!$A$173:$I$193,4,0)),0,VLOOKUP(CN107,'Données projet'!$A$173:$I$193,4,0))</f>
        <v>0</v>
      </c>
      <c r="CY107" s="49">
        <f>IF(ISNA(VLOOKUP(CN107,'Données projet'!$A$173:$I$193,5,0)),0%,VLOOKUP(CN107,'Données projet'!$A$173:$I$193,5,0)*VLOOKUP('Données projet'!$B$15,Paramètres!$A$1:$J$25,7,0))</f>
        <v>0</v>
      </c>
      <c r="CZ107" s="49">
        <f>IF(ISNA(VLOOKUP(CN107,'Données projet'!$A$173:$I$193,6,0)),0%,VLOOKUP(CN107,'Données projet'!$A$173:$I$193,6,0)*VLOOKUP('Données projet'!$B$15,Paramètres!$A$1:$J$25,7,0))</f>
        <v>0</v>
      </c>
      <c r="DA107" s="49">
        <f>IF(ISNA(VLOOKUP(CN107,'Données projet'!$A$173:$I$193,7,0)),0%,VLOOKUP(CN107,'Données projet'!$A$173:$I$193,7,0))</f>
        <v>0</v>
      </c>
      <c r="DB107" s="53" t="e">
        <f>EXP(-LN(2)/35)*DB106+(1-EXP(-LN(2)/35))/(LN(2)/35)*CX107*CY107*VLOOKUP('Données projet'!$B$15,Paramètres!$A$1:$J$25,3,0)*0.475*44/12</f>
        <v>#N/A</v>
      </c>
      <c r="DC107" s="53" t="e">
        <f>EXP(-LN(2)/5)*DC106+(1-EXP(-LN(2)/5))/(LN(2)/5)*Calculateur!CX107*Calculateur!CZ107*VLOOKUP('Données projet'!$B$15,Paramètres!$A$1:$J$25,3,0)*0.475*44/12</f>
        <v>#N/A</v>
      </c>
      <c r="DD107" s="53" t="e">
        <f>EXP(-LN(2)/2)*DD106+(1-EXP(-LN(2)/2))/(LN(2)/2)*CX107*DA107*VLOOKUP('Données projet'!$B$15,Paramètres!$A$1:$J$25,3,0)*0.475*44/12</f>
        <v>#N/A</v>
      </c>
      <c r="DE107" s="54" t="e">
        <f t="shared" si="31"/>
        <v>#N/A</v>
      </c>
    </row>
    <row r="108" spans="1:109" s="40" customFormat="1" x14ac:dyDescent="0.25">
      <c r="A108" s="208">
        <f t="shared" si="32"/>
        <v>105</v>
      </c>
      <c r="B108" s="200">
        <f>IF(B107+1&lt;='Données projet'!$E$11,B107+1,1)</f>
        <v>5</v>
      </c>
      <c r="C108" s="182" t="e">
        <f>VLOOKUP(B108,'Données projet'!$A$36:$I$56,2,0)</f>
        <v>#N/A</v>
      </c>
      <c r="D108" s="182" t="e">
        <f>VLOOKUP(B108,'Données projet'!$A$36:$I$56,9,0)</f>
        <v>#N/A</v>
      </c>
      <c r="E108" s="182">
        <f t="array" ref="E108">INDEX(D:D,MIN(IF(ISNUMBER(D108:D304),ROW(D108:D304),"")))</f>
        <v>14.47</v>
      </c>
      <c r="F108" s="186">
        <f>IF(B108&lt;'Données projet'!$A$37,$C$205^B108,IF(B108='Données projet'!$A$37,'Données projet'!$B$37,F107+E108-L107))</f>
        <v>27.073696170115252</v>
      </c>
      <c r="G108" s="186">
        <f>F108*VLOOKUP('Données projet'!$B$11,Paramètres!$A$1:$J$25,3,0)*VLOOKUP('Données projet'!$B$11,Paramètres!$A$1:$J$25,5,0)</f>
        <v>19.850434031928504</v>
      </c>
      <c r="H108" s="186">
        <f t="shared" si="33"/>
        <v>6.4604332423535</v>
      </c>
      <c r="I108" s="187">
        <f t="shared" si="39"/>
        <v>45.824760502707818</v>
      </c>
      <c r="J108" s="188">
        <f ca="1">AVERAGE(OFFSET($I$3,'Données projet'!$C$7,0,30,1))</f>
        <v>281.50422421872497</v>
      </c>
      <c r="K108" s="193">
        <f>IF(ISNA(VLOOKUP(B108,'Données projet'!$A$36:$I$56,3,0)),0,VLOOKUP(B108,'Données projet'!$A$36:$I$56,3,0))</f>
        <v>0</v>
      </c>
      <c r="L108" s="193">
        <f>IF(ISNA(VLOOKUP(B108,'Données projet'!$A$36:$I$56,4,0)),0,VLOOKUP(B108,'Données projet'!$A$36:$I$56,4,0))</f>
        <v>0</v>
      </c>
      <c r="M108" s="194">
        <f>IF(ISNA(VLOOKUP(B108,'Données projet'!$A$36:$I$56,5,0)),0%,VLOOKUP(B108,'Données projet'!$A$36:$I$56,5,0)*VLOOKUP('Données projet'!$B$11,Paramètres!$A$1:$J$25,7,0))</f>
        <v>0</v>
      </c>
      <c r="N108" s="194">
        <f>IF(ISNA(VLOOKUP(B108,'Données projet'!$A$36:$I$56,6,0)),0%,VLOOKUP(B108,'Données projet'!$A$36:$I$56,6,0)*VLOOKUP('Données projet'!$B$11,Paramètres!$A$1:$J$25,7,0))</f>
        <v>0</v>
      </c>
      <c r="O108" s="194">
        <f>IF(ISNA(VLOOKUP(B108,'Données projet'!$A$36:$I$56,7,0)),0%,VLOOKUP(B108,'Données projet'!$A$36:$I$56,7,0))</f>
        <v>0</v>
      </c>
      <c r="P108" s="196">
        <f>EXP(-LN(2)/35)*P107+(1-EXP(-LN(2)/35))/(LN(2)/35)*L108*M108*VLOOKUP('Données projet'!$B$11,Paramètres!$A$1:$J$25,3,0)*0.475*44/12</f>
        <v>0</v>
      </c>
      <c r="Q108" s="196">
        <f>EXP(-LN(2)/5)*Q107+(1-EXP(-LN(2)/5))/(LN(2)/5)*Calculateur!L108*Calculateur!N108*VLOOKUP('Données projet'!$B$11,Paramètres!$A$1:$J$25,3,0)*0.475*44/12</f>
        <v>0</v>
      </c>
      <c r="R108" s="196">
        <f>EXP(-LN(2)/2)*R107+(1-EXP(-LN(2)/2))/(LN(2)/2)*L108*O108*VLOOKUP('Données projet'!$B$11,Paramètres!$A$1:$J$25,3,0)*0.475*44/12</f>
        <v>0</v>
      </c>
      <c r="S108" s="197">
        <f t="shared" si="21"/>
        <v>0</v>
      </c>
      <c r="T108" s="50">
        <f>IF(T107+1&lt;='Données projet'!$E$12,T107+1,1)</f>
        <v>5</v>
      </c>
      <c r="U108" s="45" t="e">
        <f>VLOOKUP(T108,'Données projet'!$A$62:$I$82,2,0)</f>
        <v>#N/A</v>
      </c>
      <c r="V108" s="45" t="e">
        <f>VLOOKUP(T108,'Données projet'!$A$62:$I$82,9,0)</f>
        <v>#N/A</v>
      </c>
      <c r="W108" s="45">
        <f t="array" ref="W108">INDEX(V:V,MIN(IF(ISNUMBER(V108:V304),ROW(V108:V304),"")))</f>
        <v>14.39625</v>
      </c>
      <c r="X108" s="46">
        <f>IF(T108&lt;'Données projet'!$A$63,$U$205^T108,IF(T108='Données projet'!$A$63,'Données projet'!$B$63,X107+W108-AD107))</f>
        <v>19.423929999398695</v>
      </c>
      <c r="Y108" s="46">
        <f>X108*VLOOKUP('Données projet'!$B$11,Paramètres!$A$1:$J$25,3,0)*VLOOKUP('Données projet'!$B$11,Paramètres!$A$1:$J$25,5,0)</f>
        <v>14.241625475559122</v>
      </c>
      <c r="Z108" s="46">
        <f t="shared" si="34"/>
        <v>4.8176727082372981</v>
      </c>
      <c r="AA108" s="52">
        <f t="shared" si="22"/>
        <v>33.194944336778768</v>
      </c>
      <c r="AB108" s="149">
        <f ca="1">AVERAGE(OFFSET($AA$3,'Données projet'!$C$7,0,30,1))</f>
        <v>367.84920904283939</v>
      </c>
      <c r="AC108" s="48">
        <f>IF(ISNA(VLOOKUP(T108,'Données projet'!$A$62:$I$82,3,0)),0,VLOOKUP(T108,'Données projet'!$A$62:$I$82,3,0))</f>
        <v>0</v>
      </c>
      <c r="AD108" s="48">
        <f>IF(ISNA(VLOOKUP(T108,'Données projet'!$A$62:$I$82,4,0)),0,VLOOKUP(T108,'Données projet'!$A$62:$I$82,4,0))</f>
        <v>0</v>
      </c>
      <c r="AE108" s="49">
        <f>IF(ISNA(VLOOKUP(T108,'Données projet'!$A$62:$I$82,5,0)),0%,VLOOKUP(T108,'Données projet'!$A$62:$I$82,5,0)*VLOOKUP('Données projet'!$B$11,Paramètres!$A$1:$J$25,7,0))</f>
        <v>0</v>
      </c>
      <c r="AF108" s="49">
        <f>IF(ISNA(VLOOKUP(T108,'Données projet'!$A$62:$I$82,6,0)),0%,VLOOKUP(T108,'Données projet'!$A$62:$I$82,6,0)*VLOOKUP('Données projet'!$B$11,Paramètres!$A$1:$J$25,7,0))</f>
        <v>0</v>
      </c>
      <c r="AG108" s="49">
        <f>IF(ISNA(VLOOKUP(T108,'Données projet'!$A$62:$I$82,7,0)),0%,VLOOKUP(T108,'Données projet'!$A$62:$I$82,7,0))</f>
        <v>0</v>
      </c>
      <c r="AH108" s="53">
        <f>EXP(-LN(2)/35)*AH107+(1-EXP(-LN(2)/35))/(LN(2)/35)*AD108*AE108*VLOOKUP('Données projet'!$B$11,Paramètres!$A$1:$J$25,3,0)*0.475*44/12</f>
        <v>0</v>
      </c>
      <c r="AI108" s="53">
        <f>EXP(-LN(2)/5)*AI107+(1-EXP(-LN(2)/5))/(LN(2)/5)*Calculateur!AD108*Calculateur!AF108*VLOOKUP('Données projet'!$B$11,Paramètres!$A$1:$J$25,3,0)*0.475*44/12</f>
        <v>0</v>
      </c>
      <c r="AJ108" s="53">
        <f>EXP(-LN(2)/2)*AJ107+(1-EXP(-LN(2)/2))/(LN(2)/2)*AD108*AG108*VLOOKUP('Données projet'!$B$11,Paramètres!$A$1:$J$25,3,0)*0.475*44/12</f>
        <v>0</v>
      </c>
      <c r="AK108" s="53">
        <f t="shared" si="23"/>
        <v>0</v>
      </c>
      <c r="AL108" s="203">
        <f>IF(AL107+1&lt;='Données projet'!$E$13,AL107+1,1)</f>
        <v>1</v>
      </c>
      <c r="AM108" s="182" t="e">
        <f>VLOOKUP(B108,'Données projet'!$A$88:$I$108,2,0)</f>
        <v>#N/A</v>
      </c>
      <c r="AN108" s="182" t="e">
        <f>VLOOKUP(B108,'Données projet'!$A$88:$I$108,9,0)</f>
        <v>#N/A</v>
      </c>
      <c r="AO108" s="182">
        <f t="array" ref="AO108">INDEX(AN:AN,MIN(IF(ISNUMBER(AN108:AN304),ROW(AN108:AN304),"")))</f>
        <v>0</v>
      </c>
      <c r="AP108" s="182">
        <f>IF(B108&lt;'Données projet'!$A$89,$AM$205^B108,IF(B108='Données projet'!$A$89,'Données projet'!$B$89,AP107+AO108-AV107))</f>
        <v>0</v>
      </c>
      <c r="AQ108" s="186" t="e">
        <f>AP108*VLOOKUP('Données projet'!$B$13,Paramètres!$A$1:$J$25,3,0)*VLOOKUP('Données projet'!$B$13,Paramètres!$A$1:$J$25,5,0)</f>
        <v>#N/A</v>
      </c>
      <c r="AR108" s="186" t="e">
        <f t="shared" si="35"/>
        <v>#N/A</v>
      </c>
      <c r="AS108" s="187" t="e">
        <f t="shared" si="24"/>
        <v>#N/A</v>
      </c>
      <c r="AT108" s="185" t="e">
        <f ca="1">AVERAGE(OFFSET($AS$3,'Données projet'!$C$7,0,30,1))</f>
        <v>#N/A</v>
      </c>
      <c r="AU108" s="193">
        <f>IF(ISNA(VLOOKUP(B108,'Données projet'!$A$88:$I$108,3,0)),0,VLOOKUP(B108,'Données projet'!$A$88:$I$108,3,0))</f>
        <v>0</v>
      </c>
      <c r="AV108" s="193">
        <f>IF(ISNA(VLOOKUP(B108,'Données projet'!$A$88:$I$108,4,0)),0,VLOOKUP(B108,'Données projet'!$A$88:$I$108,4,0))</f>
        <v>0</v>
      </c>
      <c r="AW108" s="194">
        <f>IF(ISNA(VLOOKUP(B108,'Données projet'!$A$88:$I$108,5,0)),0%,VLOOKUP(B108,'Données projet'!$A$88:$I$108,5,0)*VLOOKUP('Données projet'!$B$13,Paramètres!$A$1:$J$25,7,0))</f>
        <v>0</v>
      </c>
      <c r="AX108" s="194">
        <f>IF(ISNA(VLOOKUP(B108,'Données projet'!$A$88:$I$108,6,0)),0%,VLOOKUP(B108,'Données projet'!$A$88:$I$108,6,0)*VLOOKUP('Données projet'!$B$13,Paramètres!$A$1:$J$25,7,0))</f>
        <v>0</v>
      </c>
      <c r="AY108" s="194">
        <f>IF(ISNA(VLOOKUP(B108,'Données projet'!$A$88:$I$108,7,0)),0%,VLOOKUP(B108,'Données projet'!$A$88:$I$108,7,0))</f>
        <v>0</v>
      </c>
      <c r="AZ108" s="196">
        <f>EXP(-LN(2)/35)*AZ107+(1-EXP(-LN(2)/35))/(LN(2)/35)*AV108*AW108*VLOOKUP('Données projet'!$B$11,Paramètres!$A$1:$J$25,3,0)*0.475*44/12</f>
        <v>0</v>
      </c>
      <c r="BA108" s="196">
        <f>EXP(-LN(2)/5)*BA107+(1-EXP(-LN(2)/5))/(LN(2)/5)*Calculateur!AV108*Calculateur!AX108*VLOOKUP('Données projet'!$B$11,Paramètres!$A$1:$J$25,3,0)*0.475*44/12</f>
        <v>0</v>
      </c>
      <c r="BB108" s="196">
        <f>EXP(-LN(2)/2)*BB107+(1-EXP(-LN(2)/2))/(LN(2)/2)*AV108*AY108*VLOOKUP('Données projet'!$B$11,Paramètres!$A$1:$J$25,3,0)*0.475*44/12</f>
        <v>0</v>
      </c>
      <c r="BC108" s="197">
        <f t="shared" si="25"/>
        <v>0</v>
      </c>
      <c r="BD108" s="50">
        <f>IF(BD107+1&lt;='Données projet'!$E$16,BD107+1,1)</f>
        <v>1</v>
      </c>
      <c r="BE108" s="45" t="e">
        <f>VLOOKUP(BD108,'Données projet'!$A$114:$I$134,2,0)</f>
        <v>#N/A</v>
      </c>
      <c r="BF108" s="45" t="e">
        <f>VLOOKUP(BD108,'Données projet'!$A$114:$I$134,9,0)</f>
        <v>#N/A</v>
      </c>
      <c r="BG108" s="45">
        <f t="array" ref="BG108">INDEX(BF:BF,MIN(IF(ISNUMBER(BF108:BF304),ROW(BF108:BF304),"")))</f>
        <v>0</v>
      </c>
      <c r="BH108" s="45">
        <f>IF(BD108&lt;'Données projet'!$A$115,$BE$205^BD108,IF(BD108='Données projet'!$A$115,'Données projet'!$B$115,BH107+BG108-BN107))</f>
        <v>0</v>
      </c>
      <c r="BI108" s="50" t="e">
        <f>BH108*VLOOKUP('Données projet'!$B$13,Paramètres!$A$1:$J$25,3,0)*VLOOKUP('Données projet'!$B$13,Paramètres!$A$1:$J$25,5,0)</f>
        <v>#N/A</v>
      </c>
      <c r="BJ108" s="46" t="e">
        <f t="shared" si="36"/>
        <v>#N/A</v>
      </c>
      <c r="BK108" s="52" t="e">
        <f t="shared" si="26"/>
        <v>#N/A</v>
      </c>
      <c r="BL108" s="149" t="e">
        <f ca="1">AVERAGE(OFFSET($BK$3,'Données projet'!$C$7,0,30,1))</f>
        <v>#N/A</v>
      </c>
      <c r="BM108" s="48">
        <f>IF(ISNA(VLOOKUP(BD108,'Données projet'!$A$114:$I$134,3,0)),0,VLOOKUP(BD108,'Données projet'!$A$114:$I$134,3,0))</f>
        <v>0</v>
      </c>
      <c r="BN108" s="48">
        <f>IF(ISNA(VLOOKUP(BD108,'Données projet'!$A$114:$I$134,4,0)),0,VLOOKUP(BD108,'Données projet'!$A$114:$I$134,4,0))</f>
        <v>0</v>
      </c>
      <c r="BO108" s="49">
        <f>IF(ISNA(VLOOKUP(BD108,'Données projet'!$A$114:$I$134,5,0)),0%,VLOOKUP(BD108,'Données projet'!$A$114:$I$134,5,0)*VLOOKUP('Données projet'!$B$13,Paramètres!$A$1:$J$25,7,0))</f>
        <v>0</v>
      </c>
      <c r="BP108" s="49">
        <f>IF(ISNA(VLOOKUP(BD108,'Données projet'!$A$114:$I$134,6,0)),0%,VLOOKUP(BD108,'Données projet'!$A$114:$I$134,6,0)*VLOOKUP('Données projet'!$B$13,Paramètres!$A$1:$J$25,7,0))</f>
        <v>0</v>
      </c>
      <c r="BQ108" s="49">
        <f>IF(ISNA(VLOOKUP(BD108,'Données projet'!$A$114:$I$134,7,0)),0%,VLOOKUP(BD108,'Données projet'!$A$114:$I$134,7,0))</f>
        <v>0</v>
      </c>
      <c r="BR108" s="53" t="e">
        <f>EXP(-LN(2)/35)*BR107+(1-EXP(-LN(2)/35))/(LN(2)/35)*BN108*BO108*VLOOKUP('Données projet'!$B$13,Paramètres!$A$1:$J$25,3,0)*0.475*44/12</f>
        <v>#N/A</v>
      </c>
      <c r="BS108" s="53" t="e">
        <f>EXP(-LN(2)/5)*BS107+(1-EXP(-LN(2)/5))/(LN(2)/5)*Calculateur!BN108*Calculateur!BP108*VLOOKUP('Données projet'!$B$13,Paramètres!$A$1:$J$25,3,0)*0.475*44/12</f>
        <v>#N/A</v>
      </c>
      <c r="BT108" s="53" t="e">
        <f>EXP(-LN(2)/2)*BT107+(1-EXP(-LN(2)/2))/(LN(2)/2)*BN108*BQ108*VLOOKUP('Données projet'!$B$13,Paramètres!$A$1:$J$25,3,0)*0.475*44/12</f>
        <v>#N/A</v>
      </c>
      <c r="BU108" s="54" t="e">
        <f t="shared" si="27"/>
        <v>#N/A</v>
      </c>
      <c r="BV108" s="203">
        <f>IF(BV107+1&lt;='Données projet'!$E$15,BV107+1,1)</f>
        <v>1</v>
      </c>
      <c r="BW108" s="182" t="e">
        <f>VLOOKUP(B108,'Données projet'!$A$140:$I$167,2,0)</f>
        <v>#N/A</v>
      </c>
      <c r="BX108" s="182" t="e">
        <f>VLOOKUP(B108,'Données projet'!$A$140:$I$167,9,0)</f>
        <v>#N/A</v>
      </c>
      <c r="BY108" s="182">
        <f t="array" ref="BY108">INDEX(BX:BX,MIN(IF(ISNUMBER(BX108:BX304),ROW(BX108:BX304),"")))</f>
        <v>0</v>
      </c>
      <c r="BZ108" s="182">
        <f>IF(B108&lt;'Données projet'!$A$141,$BW$205^B108,IF(B108='Données projet'!$A$141,'Données projet'!$B$141,BZ107+BY108-CF107))</f>
        <v>0</v>
      </c>
      <c r="CA108" s="183" t="e">
        <f>BZ108*VLOOKUP('Données projet'!$B$15,Paramètres!$A$1:$J$25,3,0)*VLOOKUP('Données projet'!$B$15,Paramètres!$A$1:$J$25,5,0)</f>
        <v>#N/A</v>
      </c>
      <c r="CB108" s="186" t="e">
        <f t="shared" si="37"/>
        <v>#N/A</v>
      </c>
      <c r="CC108" s="187" t="e">
        <f t="shared" si="28"/>
        <v>#N/A</v>
      </c>
      <c r="CD108" s="185" t="e">
        <f ca="1">AVERAGE(OFFSET($CC$3,'Données projet'!$C$7,0,30,1))</f>
        <v>#N/A</v>
      </c>
      <c r="CE108" s="193">
        <f>IF(ISNA(VLOOKUP(B108,'Données projet'!$A$140:$I$167,3,0)),0,VLOOKUP(B108,'Données projet'!$A$140:$I$167,3,0))</f>
        <v>0</v>
      </c>
      <c r="CF108" s="193">
        <f>IF(ISNA(VLOOKUP(B108,'Données projet'!$A$140:$I$167,4,0)),0,VLOOKUP(B108,'Données projet'!$A$140:$I$167,4,0))</f>
        <v>0</v>
      </c>
      <c r="CG108" s="194">
        <f>IF(ISNA(VLOOKUP(B108,'Données projet'!$A$140:$I$167,5,0)),0%,VLOOKUP(B108,'Données projet'!$A$140:$I$167,5,0)*VLOOKUP('Données projet'!$B$15,Paramètres!$A$1:$J$25,7,0))</f>
        <v>0</v>
      </c>
      <c r="CH108" s="194">
        <f>IF(ISNA(VLOOKUP(B108,'Données projet'!$A$140:$I$167,6,0)),0%,VLOOKUP(B108,'Données projet'!$A$140:$I$167,6,0)*VLOOKUP('Données projet'!$B$15,Paramètres!$A$1:$J$25,7,0))</f>
        <v>0</v>
      </c>
      <c r="CI108" s="194">
        <f>IF(ISNA(VLOOKUP(B108,'Données projet'!$A$140:$I$167,7,0)),0%,VLOOKUP(B108,'Données projet'!$A$140:$I$167,7,0))</f>
        <v>0</v>
      </c>
      <c r="CJ108" s="196">
        <f>EXP(-LN(2)/35)*CJ107+(1-EXP(-LN(2)/35))/(LN(2)/35)*CF108*CG108*VLOOKUP('Données projet'!$B$11,Paramètres!$A$1:$J$25,3,0)*0.475*44/12</f>
        <v>0</v>
      </c>
      <c r="CK108" s="196">
        <f>EXP(-LN(2)/5)*CK107+(1-EXP(-LN(2)/5))/(LN(2)/5)*Calculateur!CF108*Calculateur!CH108*VLOOKUP('Données projet'!$B$11,Paramètres!$A$1:$J$25,3,0)*0.475*44/12</f>
        <v>0</v>
      </c>
      <c r="CL108" s="196">
        <f>EXP(-LN(2)/2)*CL107+(1-EXP(-LN(2)/2))/(LN(2)/2)*CF108*CI108*VLOOKUP('Données projet'!$B$11,Paramètres!$A$1:$J$25,3,0)*0.475*44/12</f>
        <v>0</v>
      </c>
      <c r="CM108" s="197">
        <f t="shared" si="29"/>
        <v>0</v>
      </c>
      <c r="CN108" s="50">
        <f>IF(CN107+1&lt;='Données projet'!$E$16,CN107+1,1)</f>
        <v>1</v>
      </c>
      <c r="CO108" s="45" t="e">
        <f>VLOOKUP(CN108,'Données projet'!$A$173:$I$193,2,0)</f>
        <v>#N/A</v>
      </c>
      <c r="CP108" s="45" t="e">
        <f>VLOOKUP(CN108,'Données projet'!$A$173:$I$193,9,0)</f>
        <v>#N/A</v>
      </c>
      <c r="CQ108" s="45">
        <f t="array" ref="CQ108">INDEX(CP:CP,MIN(IF(ISNUMBER(CP108:CP304),ROW(CP108:CP304),"")))</f>
        <v>0</v>
      </c>
      <c r="CR108" s="45">
        <f>IF(CN108&lt;'Données projet'!$A$174,$CO$205^B108,IF(CN108='Données projet'!$A$174,'Données projet'!$B$174,CR107+CQ108-CX107))</f>
        <v>0</v>
      </c>
      <c r="CS108" s="50" t="e">
        <f>CR108*VLOOKUP('Données projet'!$B$15,Paramètres!$A$1:$J$25,3,0)*VLOOKUP('Données projet'!$B$15,Paramètres!$A$1:$J$25,5,0)</f>
        <v>#N/A</v>
      </c>
      <c r="CT108" s="46" t="e">
        <f t="shared" si="38"/>
        <v>#N/A</v>
      </c>
      <c r="CU108" s="52" t="e">
        <f t="shared" si="30"/>
        <v>#N/A</v>
      </c>
      <c r="CV108" s="149" t="e">
        <f ca="1">AVERAGE(OFFSET($CU$3,'Données projet'!$C$7,0,30,1))</f>
        <v>#N/A</v>
      </c>
      <c r="CW108" s="48">
        <f>IF(ISNA(VLOOKUP(CN108,'Données projet'!$A$173:$I$193,3,0)),0,VLOOKUP(CN108,'Données projet'!$A$173:$I$193,3,0))</f>
        <v>0</v>
      </c>
      <c r="CX108" s="48">
        <f>IF(ISNA(VLOOKUP(CN108,'Données projet'!$A$173:$I$193,4,0)),0,VLOOKUP(CN108,'Données projet'!$A$173:$I$193,4,0))</f>
        <v>0</v>
      </c>
      <c r="CY108" s="49">
        <f>IF(ISNA(VLOOKUP(CN108,'Données projet'!$A$173:$I$193,5,0)),0%,VLOOKUP(CN108,'Données projet'!$A$173:$I$193,5,0)*VLOOKUP('Données projet'!$B$15,Paramètres!$A$1:$J$25,7,0))</f>
        <v>0</v>
      </c>
      <c r="CZ108" s="49">
        <f>IF(ISNA(VLOOKUP(CN108,'Données projet'!$A$173:$I$193,6,0)),0%,VLOOKUP(CN108,'Données projet'!$A$173:$I$193,6,0)*VLOOKUP('Données projet'!$B$15,Paramètres!$A$1:$J$25,7,0))</f>
        <v>0</v>
      </c>
      <c r="DA108" s="49">
        <f>IF(ISNA(VLOOKUP(CN108,'Données projet'!$A$173:$I$193,7,0)),0%,VLOOKUP(CN108,'Données projet'!$A$173:$I$193,7,0))</f>
        <v>0</v>
      </c>
      <c r="DB108" s="53" t="e">
        <f>EXP(-LN(2)/35)*DB107+(1-EXP(-LN(2)/35))/(LN(2)/35)*CX108*CY108*VLOOKUP('Données projet'!$B$15,Paramètres!$A$1:$J$25,3,0)*0.475*44/12</f>
        <v>#N/A</v>
      </c>
      <c r="DC108" s="53" t="e">
        <f>EXP(-LN(2)/5)*DC107+(1-EXP(-LN(2)/5))/(LN(2)/5)*Calculateur!CX108*Calculateur!CZ108*VLOOKUP('Données projet'!$B$15,Paramètres!$A$1:$J$25,3,0)*0.475*44/12</f>
        <v>#N/A</v>
      </c>
      <c r="DD108" s="53" t="e">
        <f>EXP(-LN(2)/2)*DD107+(1-EXP(-LN(2)/2))/(LN(2)/2)*CX108*DA108*VLOOKUP('Données projet'!$B$15,Paramètres!$A$1:$J$25,3,0)*0.475*44/12</f>
        <v>#N/A</v>
      </c>
      <c r="DE108" s="54" t="e">
        <f t="shared" si="31"/>
        <v>#N/A</v>
      </c>
    </row>
    <row r="109" spans="1:109" s="40" customFormat="1" x14ac:dyDescent="0.25">
      <c r="A109" s="208">
        <f t="shared" si="32"/>
        <v>106</v>
      </c>
      <c r="B109" s="200">
        <f>IF(B108+1&lt;='Données projet'!$E$11,B108+1,1)</f>
        <v>6</v>
      </c>
      <c r="C109" s="182" t="e">
        <f>VLOOKUP(B109,'Données projet'!$A$36:$I$56,2,0)</f>
        <v>#N/A</v>
      </c>
      <c r="D109" s="182" t="e">
        <f>VLOOKUP(B109,'Données projet'!$A$36:$I$56,9,0)</f>
        <v>#N/A</v>
      </c>
      <c r="E109" s="182">
        <f t="array" ref="E109">INDEX(D:D,MIN(IF(ISNUMBER(D109:D305),ROW(D109:D305),"")))</f>
        <v>14.47</v>
      </c>
      <c r="F109" s="186">
        <f>IF(B109&lt;'Données projet'!$A$37,$C$205^B109,IF(B109='Données projet'!$A$37,'Données projet'!$B$37,F108+E109-L108))</f>
        <v>52.366923578447626</v>
      </c>
      <c r="G109" s="186">
        <f>F109*VLOOKUP('Données projet'!$B$11,Paramètres!$A$1:$J$25,3,0)*VLOOKUP('Données projet'!$B$11,Paramètres!$A$1:$J$25,5,0)</f>
        <v>38.395428367717798</v>
      </c>
      <c r="H109" s="186">
        <f t="shared" si="33"/>
        <v>11.572346965665874</v>
      </c>
      <c r="I109" s="187">
        <f t="shared" si="39"/>
        <v>87.027208705643218</v>
      </c>
      <c r="J109" s="188">
        <f ca="1">AVERAGE(OFFSET($I$3,'Données projet'!$C$7,0,30,1))</f>
        <v>281.50422421872497</v>
      </c>
      <c r="K109" s="193">
        <f>IF(ISNA(VLOOKUP(B109,'Données projet'!$A$36:$I$56,3,0)),0,VLOOKUP(B109,'Données projet'!$A$36:$I$56,3,0))</f>
        <v>0</v>
      </c>
      <c r="L109" s="193">
        <f>IF(ISNA(VLOOKUP(B109,'Données projet'!$A$36:$I$56,4,0)),0,VLOOKUP(B109,'Données projet'!$A$36:$I$56,4,0))</f>
        <v>0</v>
      </c>
      <c r="M109" s="194">
        <f>IF(ISNA(VLOOKUP(B109,'Données projet'!$A$36:$I$56,5,0)),0%,VLOOKUP(B109,'Données projet'!$A$36:$I$56,5,0)*VLOOKUP('Données projet'!$B$11,Paramètres!$A$1:$J$25,7,0))</f>
        <v>0</v>
      </c>
      <c r="N109" s="194">
        <f>IF(ISNA(VLOOKUP(B109,'Données projet'!$A$36:$I$56,6,0)),0%,VLOOKUP(B109,'Données projet'!$A$36:$I$56,6,0)*VLOOKUP('Données projet'!$B$11,Paramètres!$A$1:$J$25,7,0))</f>
        <v>0</v>
      </c>
      <c r="O109" s="194">
        <f>IF(ISNA(VLOOKUP(B109,'Données projet'!$A$36:$I$56,7,0)),0%,VLOOKUP(B109,'Données projet'!$A$36:$I$56,7,0))</f>
        <v>0</v>
      </c>
      <c r="P109" s="196">
        <f>EXP(-LN(2)/35)*P108+(1-EXP(-LN(2)/35))/(LN(2)/35)*L109*M109*VLOOKUP('Données projet'!$B$11,Paramètres!$A$1:$J$25,3,0)*0.475*44/12</f>
        <v>0</v>
      </c>
      <c r="Q109" s="196">
        <f>EXP(-LN(2)/5)*Q108+(1-EXP(-LN(2)/5))/(LN(2)/5)*Calculateur!L109*Calculateur!N109*VLOOKUP('Données projet'!$B$11,Paramètres!$A$1:$J$25,3,0)*0.475*44/12</f>
        <v>0</v>
      </c>
      <c r="R109" s="196">
        <f>EXP(-LN(2)/2)*R108+(1-EXP(-LN(2)/2))/(LN(2)/2)*L109*O109*VLOOKUP('Données projet'!$B$11,Paramètres!$A$1:$J$25,3,0)*0.475*44/12</f>
        <v>0</v>
      </c>
      <c r="S109" s="197">
        <f t="shared" si="21"/>
        <v>0</v>
      </c>
      <c r="T109" s="50">
        <f>IF(T108+1&lt;='Données projet'!$E$12,T108+1,1)</f>
        <v>6</v>
      </c>
      <c r="U109" s="45" t="e">
        <f>VLOOKUP(T109,'Données projet'!$A$62:$I$82,2,0)</f>
        <v>#N/A</v>
      </c>
      <c r="V109" s="45" t="e">
        <f>VLOOKUP(T109,'Données projet'!$A$62:$I$82,9,0)</f>
        <v>#N/A</v>
      </c>
      <c r="W109" s="45">
        <f t="array" ref="W109">INDEX(V:V,MIN(IF(ISNUMBER(V109:V305),ROW(V109:V305),"")))</f>
        <v>14.39625</v>
      </c>
      <c r="X109" s="46">
        <f>IF(T109&lt;'Données projet'!$A$63,$U$205^T109,IF(T109='Données projet'!$A$63,'Données projet'!$B$63,X108+W109-AD108))</f>
        <v>35.156410362851538</v>
      </c>
      <c r="Y109" s="46">
        <f>X109*VLOOKUP('Données projet'!$B$11,Paramètres!$A$1:$J$25,3,0)*VLOOKUP('Données projet'!$B$11,Paramètres!$A$1:$J$25,5,0)</f>
        <v>25.776680078042748</v>
      </c>
      <c r="Z109" s="46">
        <f t="shared" si="34"/>
        <v>8.1378976912705951</v>
      </c>
      <c r="AA109" s="52">
        <f t="shared" si="22"/>
        <v>59.067889614887406</v>
      </c>
      <c r="AB109" s="149">
        <f ca="1">AVERAGE(OFFSET($AA$3,'Données projet'!$C$7,0,30,1))</f>
        <v>367.84920904283939</v>
      </c>
      <c r="AC109" s="48">
        <f>IF(ISNA(VLOOKUP(T109,'Données projet'!$A$62:$I$82,3,0)),0,VLOOKUP(T109,'Données projet'!$A$62:$I$82,3,0))</f>
        <v>0</v>
      </c>
      <c r="AD109" s="48">
        <f>IF(ISNA(VLOOKUP(T109,'Données projet'!$A$62:$I$82,4,0)),0,VLOOKUP(T109,'Données projet'!$A$62:$I$82,4,0))</f>
        <v>0</v>
      </c>
      <c r="AE109" s="49">
        <f>IF(ISNA(VLOOKUP(T109,'Données projet'!$A$62:$I$82,5,0)),0%,VLOOKUP(T109,'Données projet'!$A$62:$I$82,5,0)*VLOOKUP('Données projet'!$B$11,Paramètres!$A$1:$J$25,7,0))</f>
        <v>0</v>
      </c>
      <c r="AF109" s="49">
        <f>IF(ISNA(VLOOKUP(T109,'Données projet'!$A$62:$I$82,6,0)),0%,VLOOKUP(T109,'Données projet'!$A$62:$I$82,6,0)*VLOOKUP('Données projet'!$B$11,Paramètres!$A$1:$J$25,7,0))</f>
        <v>0</v>
      </c>
      <c r="AG109" s="49">
        <f>IF(ISNA(VLOOKUP(T109,'Données projet'!$A$62:$I$82,7,0)),0%,VLOOKUP(T109,'Données projet'!$A$62:$I$82,7,0))</f>
        <v>0</v>
      </c>
      <c r="AH109" s="53">
        <f>EXP(-LN(2)/35)*AH108+(1-EXP(-LN(2)/35))/(LN(2)/35)*AD109*AE109*VLOOKUP('Données projet'!$B$11,Paramètres!$A$1:$J$25,3,0)*0.475*44/12</f>
        <v>0</v>
      </c>
      <c r="AI109" s="53">
        <f>EXP(-LN(2)/5)*AI108+(1-EXP(-LN(2)/5))/(LN(2)/5)*Calculateur!AD109*Calculateur!AF109*VLOOKUP('Données projet'!$B$11,Paramètres!$A$1:$J$25,3,0)*0.475*44/12</f>
        <v>0</v>
      </c>
      <c r="AJ109" s="53">
        <f>EXP(-LN(2)/2)*AJ108+(1-EXP(-LN(2)/2))/(LN(2)/2)*AD109*AG109*VLOOKUP('Données projet'!$B$11,Paramètres!$A$1:$J$25,3,0)*0.475*44/12</f>
        <v>0</v>
      </c>
      <c r="AK109" s="53">
        <f t="shared" si="23"/>
        <v>0</v>
      </c>
      <c r="AL109" s="203">
        <f>IF(AL108+1&lt;='Données projet'!$E$13,AL108+1,1)</f>
        <v>1</v>
      </c>
      <c r="AM109" s="182" t="e">
        <f>VLOOKUP(B109,'Données projet'!$A$88:$I$108,2,0)</f>
        <v>#N/A</v>
      </c>
      <c r="AN109" s="182" t="e">
        <f>VLOOKUP(B109,'Données projet'!$A$88:$I$108,9,0)</f>
        <v>#N/A</v>
      </c>
      <c r="AO109" s="182">
        <f t="array" ref="AO109">INDEX(AN:AN,MIN(IF(ISNUMBER(AN109:AN305),ROW(AN109:AN305),"")))</f>
        <v>0</v>
      </c>
      <c r="AP109" s="182">
        <f>IF(B109&lt;'Données projet'!$A$89,$AM$205^B109,IF(B109='Données projet'!$A$89,'Données projet'!$B$89,AP108+AO109-AV108))</f>
        <v>0</v>
      </c>
      <c r="AQ109" s="186" t="e">
        <f>AP109*VLOOKUP('Données projet'!$B$13,Paramètres!$A$1:$J$25,3,0)*VLOOKUP('Données projet'!$B$13,Paramètres!$A$1:$J$25,5,0)</f>
        <v>#N/A</v>
      </c>
      <c r="AR109" s="186" t="e">
        <f t="shared" si="35"/>
        <v>#N/A</v>
      </c>
      <c r="AS109" s="187" t="e">
        <f t="shared" si="24"/>
        <v>#N/A</v>
      </c>
      <c r="AT109" s="185" t="e">
        <f ca="1">AVERAGE(OFFSET($AS$3,'Données projet'!$C$7,0,30,1))</f>
        <v>#N/A</v>
      </c>
      <c r="AU109" s="193">
        <f>IF(ISNA(VLOOKUP(B109,'Données projet'!$A$88:$I$108,3,0)),0,VLOOKUP(B109,'Données projet'!$A$88:$I$108,3,0))</f>
        <v>0</v>
      </c>
      <c r="AV109" s="193">
        <f>IF(ISNA(VLOOKUP(B109,'Données projet'!$A$88:$I$108,4,0)),0,VLOOKUP(B109,'Données projet'!$A$88:$I$108,4,0))</f>
        <v>0</v>
      </c>
      <c r="AW109" s="194">
        <f>IF(ISNA(VLOOKUP(B109,'Données projet'!$A$88:$I$108,5,0)),0%,VLOOKUP(B109,'Données projet'!$A$88:$I$108,5,0)*VLOOKUP('Données projet'!$B$13,Paramètres!$A$1:$J$25,7,0))</f>
        <v>0</v>
      </c>
      <c r="AX109" s="194">
        <f>IF(ISNA(VLOOKUP(B109,'Données projet'!$A$88:$I$108,6,0)),0%,VLOOKUP(B109,'Données projet'!$A$88:$I$108,6,0)*VLOOKUP('Données projet'!$B$13,Paramètres!$A$1:$J$25,7,0))</f>
        <v>0</v>
      </c>
      <c r="AY109" s="194">
        <f>IF(ISNA(VLOOKUP(B109,'Données projet'!$A$88:$I$108,7,0)),0%,VLOOKUP(B109,'Données projet'!$A$88:$I$108,7,0))</f>
        <v>0</v>
      </c>
      <c r="AZ109" s="196">
        <f>EXP(-LN(2)/35)*AZ108+(1-EXP(-LN(2)/35))/(LN(2)/35)*AV109*AW109*VLOOKUP('Données projet'!$B$11,Paramètres!$A$1:$J$25,3,0)*0.475*44/12</f>
        <v>0</v>
      </c>
      <c r="BA109" s="196">
        <f>EXP(-LN(2)/5)*BA108+(1-EXP(-LN(2)/5))/(LN(2)/5)*Calculateur!AV109*Calculateur!AX109*VLOOKUP('Données projet'!$B$11,Paramètres!$A$1:$J$25,3,0)*0.475*44/12</f>
        <v>0</v>
      </c>
      <c r="BB109" s="196">
        <f>EXP(-LN(2)/2)*BB108+(1-EXP(-LN(2)/2))/(LN(2)/2)*AV109*AY109*VLOOKUP('Données projet'!$B$11,Paramètres!$A$1:$J$25,3,0)*0.475*44/12</f>
        <v>0</v>
      </c>
      <c r="BC109" s="197">
        <f t="shared" si="25"/>
        <v>0</v>
      </c>
      <c r="BD109" s="50">
        <f>IF(BD108+1&lt;='Données projet'!$E$16,BD108+1,1)</f>
        <v>1</v>
      </c>
      <c r="BE109" s="45" t="e">
        <f>VLOOKUP(BD109,'Données projet'!$A$114:$I$134,2,0)</f>
        <v>#N/A</v>
      </c>
      <c r="BF109" s="45" t="e">
        <f>VLOOKUP(BD109,'Données projet'!$A$114:$I$134,9,0)</f>
        <v>#N/A</v>
      </c>
      <c r="BG109" s="45">
        <f t="array" ref="BG109">INDEX(BF:BF,MIN(IF(ISNUMBER(BF109:BF305),ROW(BF109:BF305),"")))</f>
        <v>0</v>
      </c>
      <c r="BH109" s="45">
        <f>IF(BD109&lt;'Données projet'!$A$115,$BE$205^BD109,IF(BD109='Données projet'!$A$115,'Données projet'!$B$115,BH108+BG109-BN108))</f>
        <v>0</v>
      </c>
      <c r="BI109" s="50" t="e">
        <f>BH109*VLOOKUP('Données projet'!$B$13,Paramètres!$A$1:$J$25,3,0)*VLOOKUP('Données projet'!$B$13,Paramètres!$A$1:$J$25,5,0)</f>
        <v>#N/A</v>
      </c>
      <c r="BJ109" s="46" t="e">
        <f t="shared" si="36"/>
        <v>#N/A</v>
      </c>
      <c r="BK109" s="52" t="e">
        <f t="shared" si="26"/>
        <v>#N/A</v>
      </c>
      <c r="BL109" s="149" t="e">
        <f ca="1">AVERAGE(OFFSET($BK$3,'Données projet'!$C$7,0,30,1))</f>
        <v>#N/A</v>
      </c>
      <c r="BM109" s="48">
        <f>IF(ISNA(VLOOKUP(BD109,'Données projet'!$A$114:$I$134,3,0)),0,VLOOKUP(BD109,'Données projet'!$A$114:$I$134,3,0))</f>
        <v>0</v>
      </c>
      <c r="BN109" s="48">
        <f>IF(ISNA(VLOOKUP(BD109,'Données projet'!$A$114:$I$134,4,0)),0,VLOOKUP(BD109,'Données projet'!$A$114:$I$134,4,0))</f>
        <v>0</v>
      </c>
      <c r="BO109" s="49">
        <f>IF(ISNA(VLOOKUP(BD109,'Données projet'!$A$114:$I$134,5,0)),0%,VLOOKUP(BD109,'Données projet'!$A$114:$I$134,5,0)*VLOOKUP('Données projet'!$B$13,Paramètres!$A$1:$J$25,7,0))</f>
        <v>0</v>
      </c>
      <c r="BP109" s="49">
        <f>IF(ISNA(VLOOKUP(BD109,'Données projet'!$A$114:$I$134,6,0)),0%,VLOOKUP(BD109,'Données projet'!$A$114:$I$134,6,0)*VLOOKUP('Données projet'!$B$13,Paramètres!$A$1:$J$25,7,0))</f>
        <v>0</v>
      </c>
      <c r="BQ109" s="49">
        <f>IF(ISNA(VLOOKUP(BD109,'Données projet'!$A$114:$I$134,7,0)),0%,VLOOKUP(BD109,'Données projet'!$A$114:$I$134,7,0))</f>
        <v>0</v>
      </c>
      <c r="BR109" s="53" t="e">
        <f>EXP(-LN(2)/35)*BR108+(1-EXP(-LN(2)/35))/(LN(2)/35)*BN109*BO109*VLOOKUP('Données projet'!$B$13,Paramètres!$A$1:$J$25,3,0)*0.475*44/12</f>
        <v>#N/A</v>
      </c>
      <c r="BS109" s="53" t="e">
        <f>EXP(-LN(2)/5)*BS108+(1-EXP(-LN(2)/5))/(LN(2)/5)*Calculateur!BN109*Calculateur!BP109*VLOOKUP('Données projet'!$B$13,Paramètres!$A$1:$J$25,3,0)*0.475*44/12</f>
        <v>#N/A</v>
      </c>
      <c r="BT109" s="53" t="e">
        <f>EXP(-LN(2)/2)*BT108+(1-EXP(-LN(2)/2))/(LN(2)/2)*BN109*BQ109*VLOOKUP('Données projet'!$B$13,Paramètres!$A$1:$J$25,3,0)*0.475*44/12</f>
        <v>#N/A</v>
      </c>
      <c r="BU109" s="54" t="e">
        <f t="shared" si="27"/>
        <v>#N/A</v>
      </c>
      <c r="BV109" s="203">
        <f>IF(BV108+1&lt;='Données projet'!$E$15,BV108+1,1)</f>
        <v>1</v>
      </c>
      <c r="BW109" s="182" t="e">
        <f>VLOOKUP(B109,'Données projet'!$A$140:$I$167,2,0)</f>
        <v>#N/A</v>
      </c>
      <c r="BX109" s="182" t="e">
        <f>VLOOKUP(B109,'Données projet'!$A$140:$I$167,9,0)</f>
        <v>#N/A</v>
      </c>
      <c r="BY109" s="182">
        <f t="array" ref="BY109">INDEX(BX:BX,MIN(IF(ISNUMBER(BX109:BX305),ROW(BX109:BX305),"")))</f>
        <v>0</v>
      </c>
      <c r="BZ109" s="182">
        <f>IF(B109&lt;'Données projet'!$A$141,$BW$205^B109,IF(B109='Données projet'!$A$141,'Données projet'!$B$141,BZ108+BY109-CF108))</f>
        <v>0</v>
      </c>
      <c r="CA109" s="183" t="e">
        <f>BZ109*VLOOKUP('Données projet'!$B$15,Paramètres!$A$1:$J$25,3,0)*VLOOKUP('Données projet'!$B$15,Paramètres!$A$1:$J$25,5,0)</f>
        <v>#N/A</v>
      </c>
      <c r="CB109" s="186" t="e">
        <f t="shared" si="37"/>
        <v>#N/A</v>
      </c>
      <c r="CC109" s="187" t="e">
        <f t="shared" si="28"/>
        <v>#N/A</v>
      </c>
      <c r="CD109" s="185" t="e">
        <f ca="1">AVERAGE(OFFSET($CC$3,'Données projet'!$C$7,0,30,1))</f>
        <v>#N/A</v>
      </c>
      <c r="CE109" s="193">
        <f>IF(ISNA(VLOOKUP(B109,'Données projet'!$A$140:$I$167,3,0)),0,VLOOKUP(B109,'Données projet'!$A$140:$I$167,3,0))</f>
        <v>0</v>
      </c>
      <c r="CF109" s="193">
        <f>IF(ISNA(VLOOKUP(B109,'Données projet'!$A$140:$I$167,4,0)),0,VLOOKUP(B109,'Données projet'!$A$140:$I$167,4,0))</f>
        <v>0</v>
      </c>
      <c r="CG109" s="194">
        <f>IF(ISNA(VLOOKUP(B109,'Données projet'!$A$140:$I$167,5,0)),0%,VLOOKUP(B109,'Données projet'!$A$140:$I$167,5,0)*VLOOKUP('Données projet'!$B$15,Paramètres!$A$1:$J$25,7,0))</f>
        <v>0</v>
      </c>
      <c r="CH109" s="194">
        <f>IF(ISNA(VLOOKUP(B109,'Données projet'!$A$140:$I$167,6,0)),0%,VLOOKUP(B109,'Données projet'!$A$140:$I$167,6,0)*VLOOKUP('Données projet'!$B$15,Paramètres!$A$1:$J$25,7,0))</f>
        <v>0</v>
      </c>
      <c r="CI109" s="194">
        <f>IF(ISNA(VLOOKUP(B109,'Données projet'!$A$140:$I$167,7,0)),0%,VLOOKUP(B109,'Données projet'!$A$140:$I$167,7,0))</f>
        <v>0</v>
      </c>
      <c r="CJ109" s="196">
        <f>EXP(-LN(2)/35)*CJ108+(1-EXP(-LN(2)/35))/(LN(2)/35)*CF109*CG109*VLOOKUP('Données projet'!$B$11,Paramètres!$A$1:$J$25,3,0)*0.475*44/12</f>
        <v>0</v>
      </c>
      <c r="CK109" s="196">
        <f>EXP(-LN(2)/5)*CK108+(1-EXP(-LN(2)/5))/(LN(2)/5)*Calculateur!CF109*Calculateur!CH109*VLOOKUP('Données projet'!$B$11,Paramètres!$A$1:$J$25,3,0)*0.475*44/12</f>
        <v>0</v>
      </c>
      <c r="CL109" s="196">
        <f>EXP(-LN(2)/2)*CL108+(1-EXP(-LN(2)/2))/(LN(2)/2)*CF109*CI109*VLOOKUP('Données projet'!$B$11,Paramètres!$A$1:$J$25,3,0)*0.475*44/12</f>
        <v>0</v>
      </c>
      <c r="CM109" s="197">
        <f t="shared" si="29"/>
        <v>0</v>
      </c>
      <c r="CN109" s="50">
        <f>IF(CN108+1&lt;='Données projet'!$E$16,CN108+1,1)</f>
        <v>1</v>
      </c>
      <c r="CO109" s="45" t="e">
        <f>VLOOKUP(CN109,'Données projet'!$A$173:$I$193,2,0)</f>
        <v>#N/A</v>
      </c>
      <c r="CP109" s="45" t="e">
        <f>VLOOKUP(CN109,'Données projet'!$A$173:$I$193,9,0)</f>
        <v>#N/A</v>
      </c>
      <c r="CQ109" s="45">
        <f t="array" ref="CQ109">INDEX(CP:CP,MIN(IF(ISNUMBER(CP109:CP305),ROW(CP109:CP305),"")))</f>
        <v>0</v>
      </c>
      <c r="CR109" s="45">
        <f>IF(CN109&lt;'Données projet'!$A$174,$CO$205^B109,IF(CN109='Données projet'!$A$174,'Données projet'!$B$174,CR108+CQ109-CX108))</f>
        <v>0</v>
      </c>
      <c r="CS109" s="50" t="e">
        <f>CR109*VLOOKUP('Données projet'!$B$15,Paramètres!$A$1:$J$25,3,0)*VLOOKUP('Données projet'!$B$15,Paramètres!$A$1:$J$25,5,0)</f>
        <v>#N/A</v>
      </c>
      <c r="CT109" s="46" t="e">
        <f t="shared" si="38"/>
        <v>#N/A</v>
      </c>
      <c r="CU109" s="52" t="e">
        <f t="shared" si="30"/>
        <v>#N/A</v>
      </c>
      <c r="CV109" s="149" t="e">
        <f ca="1">AVERAGE(OFFSET($CU$3,'Données projet'!$C$7,0,30,1))</f>
        <v>#N/A</v>
      </c>
      <c r="CW109" s="48">
        <f>IF(ISNA(VLOOKUP(CN109,'Données projet'!$A$173:$I$193,3,0)),0,VLOOKUP(CN109,'Données projet'!$A$173:$I$193,3,0))</f>
        <v>0</v>
      </c>
      <c r="CX109" s="48">
        <f>IF(ISNA(VLOOKUP(CN109,'Données projet'!$A$173:$I$193,4,0)),0,VLOOKUP(CN109,'Données projet'!$A$173:$I$193,4,0))</f>
        <v>0</v>
      </c>
      <c r="CY109" s="49">
        <f>IF(ISNA(VLOOKUP(CN109,'Données projet'!$A$173:$I$193,5,0)),0%,VLOOKUP(CN109,'Données projet'!$A$173:$I$193,5,0)*VLOOKUP('Données projet'!$B$15,Paramètres!$A$1:$J$25,7,0))</f>
        <v>0</v>
      </c>
      <c r="CZ109" s="49">
        <f>IF(ISNA(VLOOKUP(CN109,'Données projet'!$A$173:$I$193,6,0)),0%,VLOOKUP(CN109,'Données projet'!$A$173:$I$193,6,0)*VLOOKUP('Données projet'!$B$15,Paramètres!$A$1:$J$25,7,0))</f>
        <v>0</v>
      </c>
      <c r="DA109" s="49">
        <f>IF(ISNA(VLOOKUP(CN109,'Données projet'!$A$173:$I$193,7,0)),0%,VLOOKUP(CN109,'Données projet'!$A$173:$I$193,7,0))</f>
        <v>0</v>
      </c>
      <c r="DB109" s="53" t="e">
        <f>EXP(-LN(2)/35)*DB108+(1-EXP(-LN(2)/35))/(LN(2)/35)*CX109*CY109*VLOOKUP('Données projet'!$B$15,Paramètres!$A$1:$J$25,3,0)*0.475*44/12</f>
        <v>#N/A</v>
      </c>
      <c r="DC109" s="53" t="e">
        <f>EXP(-LN(2)/5)*DC108+(1-EXP(-LN(2)/5))/(LN(2)/5)*Calculateur!CX109*Calculateur!CZ109*VLOOKUP('Données projet'!$B$15,Paramètres!$A$1:$J$25,3,0)*0.475*44/12</f>
        <v>#N/A</v>
      </c>
      <c r="DD109" s="53" t="e">
        <f>EXP(-LN(2)/2)*DD108+(1-EXP(-LN(2)/2))/(LN(2)/2)*CX109*DA109*VLOOKUP('Données projet'!$B$15,Paramètres!$A$1:$J$25,3,0)*0.475*44/12</f>
        <v>#N/A</v>
      </c>
      <c r="DE109" s="54" t="e">
        <f t="shared" si="31"/>
        <v>#N/A</v>
      </c>
    </row>
    <row r="110" spans="1:109" s="40" customFormat="1" x14ac:dyDescent="0.25">
      <c r="A110" s="208">
        <f t="shared" si="32"/>
        <v>107</v>
      </c>
      <c r="B110" s="200">
        <f>IF(B109+1&lt;='Données projet'!$E$11,B109+1,1)</f>
        <v>7</v>
      </c>
      <c r="C110" s="182">
        <f>VLOOKUP(B110,'Données projet'!$A$36:$I$56,2,0)</f>
        <v>101.29</v>
      </c>
      <c r="D110" s="182">
        <f>VLOOKUP(B110,'Données projet'!$A$36:$I$56,9,0)</f>
        <v>14.47</v>
      </c>
      <c r="E110" s="182">
        <f t="array" ref="E110">INDEX(D:D,MIN(IF(ISNUMBER(D110:D306),ROW(D110:D306),"")))</f>
        <v>14.47</v>
      </c>
      <c r="F110" s="186">
        <f>IF(B110&lt;'Données projet'!$A$37,$C$205^B110,IF(B110='Données projet'!$A$37,'Données projet'!$B$37,F109+E110-L109))</f>
        <v>101.29</v>
      </c>
      <c r="G110" s="186">
        <f>F110*VLOOKUP('Données projet'!$B$11,Paramètres!$A$1:$J$25,3,0)*VLOOKUP('Données projet'!$B$11,Paramètres!$A$1:$J$25,5,0)</f>
        <v>74.265827999999999</v>
      </c>
      <c r="H110" s="186">
        <f t="shared" si="33"/>
        <v>20.729138320910838</v>
      </c>
      <c r="I110" s="187">
        <f t="shared" si="39"/>
        <v>165.44956634225304</v>
      </c>
      <c r="J110" s="188">
        <f ca="1">AVERAGE(OFFSET($I$3,'Données projet'!$C$7,0,30,1))</f>
        <v>281.50422421872497</v>
      </c>
      <c r="K110" s="193">
        <f>IF(ISNA(VLOOKUP(B110,'Données projet'!$A$36:$I$56,3,0)),0,VLOOKUP(B110,'Données projet'!$A$36:$I$56,3,0))</f>
        <v>0</v>
      </c>
      <c r="L110" s="193">
        <f>IF(ISNA(VLOOKUP(B110,'Données projet'!$A$36:$I$56,4,0)),0,VLOOKUP(B110,'Données projet'!$A$36:$I$56,4,0))</f>
        <v>0</v>
      </c>
      <c r="M110" s="194">
        <f>IF(ISNA(VLOOKUP(B110,'Données projet'!$A$36:$I$56,5,0)),0%,VLOOKUP(B110,'Données projet'!$A$36:$I$56,5,0)*VLOOKUP('Données projet'!$B$11,Paramètres!$A$1:$J$25,7,0))</f>
        <v>0</v>
      </c>
      <c r="N110" s="194">
        <f>IF(ISNA(VLOOKUP(B110,'Données projet'!$A$36:$I$56,6,0)),0%,VLOOKUP(B110,'Données projet'!$A$36:$I$56,6,0)*VLOOKUP('Données projet'!$B$11,Paramètres!$A$1:$J$25,7,0))</f>
        <v>0</v>
      </c>
      <c r="O110" s="194">
        <f>IF(ISNA(VLOOKUP(B110,'Données projet'!$A$36:$I$56,7,0)),0%,VLOOKUP(B110,'Données projet'!$A$36:$I$56,7,0))</f>
        <v>0</v>
      </c>
      <c r="P110" s="196">
        <f>EXP(-LN(2)/35)*P109+(1-EXP(-LN(2)/35))/(LN(2)/35)*L110*M110*VLOOKUP('Données projet'!$B$11,Paramètres!$A$1:$J$25,3,0)*0.475*44/12</f>
        <v>0</v>
      </c>
      <c r="Q110" s="196">
        <f>EXP(-LN(2)/5)*Q109+(1-EXP(-LN(2)/5))/(LN(2)/5)*Calculateur!L110*Calculateur!N110*VLOOKUP('Données projet'!$B$11,Paramètres!$A$1:$J$25,3,0)*0.475*44/12</f>
        <v>0</v>
      </c>
      <c r="R110" s="196">
        <f>EXP(-LN(2)/2)*R109+(1-EXP(-LN(2)/2))/(LN(2)/2)*L110*O110*VLOOKUP('Données projet'!$B$11,Paramètres!$A$1:$J$25,3,0)*0.475*44/12</f>
        <v>0</v>
      </c>
      <c r="S110" s="197">
        <f t="shared" si="21"/>
        <v>0</v>
      </c>
      <c r="T110" s="50">
        <f>IF(T109+1&lt;='Données projet'!$E$12,T109+1,1)</f>
        <v>7</v>
      </c>
      <c r="U110" s="45" t="e">
        <f>VLOOKUP(T110,'Données projet'!$A$62:$I$82,2,0)</f>
        <v>#N/A</v>
      </c>
      <c r="V110" s="45" t="e">
        <f>VLOOKUP(T110,'Données projet'!$A$62:$I$82,9,0)</f>
        <v>#N/A</v>
      </c>
      <c r="W110" s="45">
        <f t="array" ref="W110">INDEX(V:V,MIN(IF(ISNUMBER(V110:V306),ROW(V110:V306),"")))</f>
        <v>14.39625</v>
      </c>
      <c r="X110" s="46">
        <f>IF(T110&lt;'Données projet'!$A$63,$U$205^T110,IF(T110='Données projet'!$A$63,'Données projet'!$B$63,X109+W110-AD109))</f>
        <v>63.631468484466183</v>
      </c>
      <c r="Y110" s="46">
        <f>X110*VLOOKUP('Données projet'!$B$11,Paramètres!$A$1:$J$25,3,0)*VLOOKUP('Données projet'!$B$11,Paramètres!$A$1:$J$25,5,0)</f>
        <v>46.654592692810603</v>
      </c>
      <c r="Z110" s="46">
        <f t="shared" si="34"/>
        <v>13.746342444631948</v>
      </c>
      <c r="AA110" s="52">
        <f t="shared" si="22"/>
        <v>105.19829536437909</v>
      </c>
      <c r="AB110" s="149">
        <f ca="1">AVERAGE(OFFSET($AA$3,'Données projet'!$C$7,0,30,1))</f>
        <v>367.84920904283939</v>
      </c>
      <c r="AC110" s="48">
        <f>IF(ISNA(VLOOKUP(T110,'Données projet'!$A$62:$I$82,3,0)),0,VLOOKUP(T110,'Données projet'!$A$62:$I$82,3,0))</f>
        <v>0</v>
      </c>
      <c r="AD110" s="48">
        <f>IF(ISNA(VLOOKUP(T110,'Données projet'!$A$62:$I$82,4,0)),0,VLOOKUP(T110,'Données projet'!$A$62:$I$82,4,0))</f>
        <v>0</v>
      </c>
      <c r="AE110" s="49">
        <f>IF(ISNA(VLOOKUP(T110,'Données projet'!$A$62:$I$82,5,0)),0%,VLOOKUP(T110,'Données projet'!$A$62:$I$82,5,0)*VLOOKUP('Données projet'!$B$11,Paramètres!$A$1:$J$25,7,0))</f>
        <v>0</v>
      </c>
      <c r="AF110" s="49">
        <f>IF(ISNA(VLOOKUP(T110,'Données projet'!$A$62:$I$82,6,0)),0%,VLOOKUP(T110,'Données projet'!$A$62:$I$82,6,0)*VLOOKUP('Données projet'!$B$11,Paramètres!$A$1:$J$25,7,0))</f>
        <v>0</v>
      </c>
      <c r="AG110" s="49">
        <f>IF(ISNA(VLOOKUP(T110,'Données projet'!$A$62:$I$82,7,0)),0%,VLOOKUP(T110,'Données projet'!$A$62:$I$82,7,0))</f>
        <v>0</v>
      </c>
      <c r="AH110" s="53">
        <f>EXP(-LN(2)/35)*AH109+(1-EXP(-LN(2)/35))/(LN(2)/35)*AD110*AE110*VLOOKUP('Données projet'!$B$11,Paramètres!$A$1:$J$25,3,0)*0.475*44/12</f>
        <v>0</v>
      </c>
      <c r="AI110" s="53">
        <f>EXP(-LN(2)/5)*AI109+(1-EXP(-LN(2)/5))/(LN(2)/5)*Calculateur!AD110*Calculateur!AF110*VLOOKUP('Données projet'!$B$11,Paramètres!$A$1:$J$25,3,0)*0.475*44/12</f>
        <v>0</v>
      </c>
      <c r="AJ110" s="53">
        <f>EXP(-LN(2)/2)*AJ109+(1-EXP(-LN(2)/2))/(LN(2)/2)*AD110*AG110*VLOOKUP('Données projet'!$B$11,Paramètres!$A$1:$J$25,3,0)*0.475*44/12</f>
        <v>0</v>
      </c>
      <c r="AK110" s="53">
        <f t="shared" si="23"/>
        <v>0</v>
      </c>
      <c r="AL110" s="203">
        <f>IF(AL109+1&lt;='Données projet'!$E$13,AL109+1,1)</f>
        <v>1</v>
      </c>
      <c r="AM110" s="182" t="e">
        <f>VLOOKUP(B110,'Données projet'!$A$88:$I$108,2,0)</f>
        <v>#N/A</v>
      </c>
      <c r="AN110" s="182" t="e">
        <f>VLOOKUP(B110,'Données projet'!$A$88:$I$108,9,0)</f>
        <v>#N/A</v>
      </c>
      <c r="AO110" s="182">
        <f t="array" ref="AO110">INDEX(AN:AN,MIN(IF(ISNUMBER(AN110:AN306),ROW(AN110:AN306),"")))</f>
        <v>0</v>
      </c>
      <c r="AP110" s="182">
        <f>IF(B110&lt;'Données projet'!$A$89,$AM$205^B110,IF(B110='Données projet'!$A$89,'Données projet'!$B$89,AP109+AO110-AV109))</f>
        <v>0</v>
      </c>
      <c r="AQ110" s="186" t="e">
        <f>AP110*VLOOKUP('Données projet'!$B$13,Paramètres!$A$1:$J$25,3,0)*VLOOKUP('Données projet'!$B$13,Paramètres!$A$1:$J$25,5,0)</f>
        <v>#N/A</v>
      </c>
      <c r="AR110" s="186" t="e">
        <f t="shared" si="35"/>
        <v>#N/A</v>
      </c>
      <c r="AS110" s="187" t="e">
        <f t="shared" si="24"/>
        <v>#N/A</v>
      </c>
      <c r="AT110" s="185" t="e">
        <f ca="1">AVERAGE(OFFSET($AS$3,'Données projet'!$C$7,0,30,1))</f>
        <v>#N/A</v>
      </c>
      <c r="AU110" s="193">
        <f>IF(ISNA(VLOOKUP(B110,'Données projet'!$A$88:$I$108,3,0)),0,VLOOKUP(B110,'Données projet'!$A$88:$I$108,3,0))</f>
        <v>0</v>
      </c>
      <c r="AV110" s="193">
        <f>IF(ISNA(VLOOKUP(B110,'Données projet'!$A$88:$I$108,4,0)),0,VLOOKUP(B110,'Données projet'!$A$88:$I$108,4,0))</f>
        <v>0</v>
      </c>
      <c r="AW110" s="194">
        <f>IF(ISNA(VLOOKUP(B110,'Données projet'!$A$88:$I$108,5,0)),0%,VLOOKUP(B110,'Données projet'!$A$88:$I$108,5,0)*VLOOKUP('Données projet'!$B$13,Paramètres!$A$1:$J$25,7,0))</f>
        <v>0</v>
      </c>
      <c r="AX110" s="194">
        <f>IF(ISNA(VLOOKUP(B110,'Données projet'!$A$88:$I$108,6,0)),0%,VLOOKUP(B110,'Données projet'!$A$88:$I$108,6,0)*VLOOKUP('Données projet'!$B$13,Paramètres!$A$1:$J$25,7,0))</f>
        <v>0</v>
      </c>
      <c r="AY110" s="194">
        <f>IF(ISNA(VLOOKUP(B110,'Données projet'!$A$88:$I$108,7,0)),0%,VLOOKUP(B110,'Données projet'!$A$88:$I$108,7,0))</f>
        <v>0</v>
      </c>
      <c r="AZ110" s="196">
        <f>EXP(-LN(2)/35)*AZ109+(1-EXP(-LN(2)/35))/(LN(2)/35)*AV110*AW110*VLOOKUP('Données projet'!$B$11,Paramètres!$A$1:$J$25,3,0)*0.475*44/12</f>
        <v>0</v>
      </c>
      <c r="BA110" s="196">
        <f>EXP(-LN(2)/5)*BA109+(1-EXP(-LN(2)/5))/(LN(2)/5)*Calculateur!AV110*Calculateur!AX110*VLOOKUP('Données projet'!$B$11,Paramètres!$A$1:$J$25,3,0)*0.475*44/12</f>
        <v>0</v>
      </c>
      <c r="BB110" s="196">
        <f>EXP(-LN(2)/2)*BB109+(1-EXP(-LN(2)/2))/(LN(2)/2)*AV110*AY110*VLOOKUP('Données projet'!$B$11,Paramètres!$A$1:$J$25,3,0)*0.475*44/12</f>
        <v>0</v>
      </c>
      <c r="BC110" s="197">
        <f t="shared" si="25"/>
        <v>0</v>
      </c>
      <c r="BD110" s="50">
        <f>IF(BD109+1&lt;='Données projet'!$E$16,BD109+1,1)</f>
        <v>1</v>
      </c>
      <c r="BE110" s="45" t="e">
        <f>VLOOKUP(BD110,'Données projet'!$A$114:$I$134,2,0)</f>
        <v>#N/A</v>
      </c>
      <c r="BF110" s="45" t="e">
        <f>VLOOKUP(BD110,'Données projet'!$A$114:$I$134,9,0)</f>
        <v>#N/A</v>
      </c>
      <c r="BG110" s="45">
        <f t="array" ref="BG110">INDEX(BF:BF,MIN(IF(ISNUMBER(BF110:BF306),ROW(BF110:BF306),"")))</f>
        <v>0</v>
      </c>
      <c r="BH110" s="45">
        <f>IF(BD110&lt;'Données projet'!$A$115,$BE$205^BD110,IF(BD110='Données projet'!$A$115,'Données projet'!$B$115,BH109+BG110-BN109))</f>
        <v>0</v>
      </c>
      <c r="BI110" s="50" t="e">
        <f>BH110*VLOOKUP('Données projet'!$B$13,Paramètres!$A$1:$J$25,3,0)*VLOOKUP('Données projet'!$B$13,Paramètres!$A$1:$J$25,5,0)</f>
        <v>#N/A</v>
      </c>
      <c r="BJ110" s="46" t="e">
        <f t="shared" si="36"/>
        <v>#N/A</v>
      </c>
      <c r="BK110" s="52" t="e">
        <f t="shared" si="26"/>
        <v>#N/A</v>
      </c>
      <c r="BL110" s="149" t="e">
        <f ca="1">AVERAGE(OFFSET($BK$3,'Données projet'!$C$7,0,30,1))</f>
        <v>#N/A</v>
      </c>
      <c r="BM110" s="48">
        <f>IF(ISNA(VLOOKUP(BD110,'Données projet'!$A$114:$I$134,3,0)),0,VLOOKUP(BD110,'Données projet'!$A$114:$I$134,3,0))</f>
        <v>0</v>
      </c>
      <c r="BN110" s="48">
        <f>IF(ISNA(VLOOKUP(BD110,'Données projet'!$A$114:$I$134,4,0)),0,VLOOKUP(BD110,'Données projet'!$A$114:$I$134,4,0))</f>
        <v>0</v>
      </c>
      <c r="BO110" s="49">
        <f>IF(ISNA(VLOOKUP(BD110,'Données projet'!$A$114:$I$134,5,0)),0%,VLOOKUP(BD110,'Données projet'!$A$114:$I$134,5,0)*VLOOKUP('Données projet'!$B$13,Paramètres!$A$1:$J$25,7,0))</f>
        <v>0</v>
      </c>
      <c r="BP110" s="49">
        <f>IF(ISNA(VLOOKUP(BD110,'Données projet'!$A$114:$I$134,6,0)),0%,VLOOKUP(BD110,'Données projet'!$A$114:$I$134,6,0)*VLOOKUP('Données projet'!$B$13,Paramètres!$A$1:$J$25,7,0))</f>
        <v>0</v>
      </c>
      <c r="BQ110" s="49">
        <f>IF(ISNA(VLOOKUP(BD110,'Données projet'!$A$114:$I$134,7,0)),0%,VLOOKUP(BD110,'Données projet'!$A$114:$I$134,7,0))</f>
        <v>0</v>
      </c>
      <c r="BR110" s="53" t="e">
        <f>EXP(-LN(2)/35)*BR109+(1-EXP(-LN(2)/35))/(LN(2)/35)*BN110*BO110*VLOOKUP('Données projet'!$B$13,Paramètres!$A$1:$J$25,3,0)*0.475*44/12</f>
        <v>#N/A</v>
      </c>
      <c r="BS110" s="53" t="e">
        <f>EXP(-LN(2)/5)*BS109+(1-EXP(-LN(2)/5))/(LN(2)/5)*Calculateur!BN110*Calculateur!BP110*VLOOKUP('Données projet'!$B$13,Paramètres!$A$1:$J$25,3,0)*0.475*44/12</f>
        <v>#N/A</v>
      </c>
      <c r="BT110" s="53" t="e">
        <f>EXP(-LN(2)/2)*BT109+(1-EXP(-LN(2)/2))/(LN(2)/2)*BN110*BQ110*VLOOKUP('Données projet'!$B$13,Paramètres!$A$1:$J$25,3,0)*0.475*44/12</f>
        <v>#N/A</v>
      </c>
      <c r="BU110" s="54" t="e">
        <f t="shared" si="27"/>
        <v>#N/A</v>
      </c>
      <c r="BV110" s="203">
        <f>IF(BV109+1&lt;='Données projet'!$E$15,BV109+1,1)</f>
        <v>1</v>
      </c>
      <c r="BW110" s="182" t="e">
        <f>VLOOKUP(B110,'Données projet'!$A$140:$I$167,2,0)</f>
        <v>#N/A</v>
      </c>
      <c r="BX110" s="182" t="e">
        <f>VLOOKUP(B110,'Données projet'!$A$140:$I$167,9,0)</f>
        <v>#N/A</v>
      </c>
      <c r="BY110" s="182">
        <f t="array" ref="BY110">INDEX(BX:BX,MIN(IF(ISNUMBER(BX110:BX306),ROW(BX110:BX306),"")))</f>
        <v>0</v>
      </c>
      <c r="BZ110" s="182">
        <f>IF(B110&lt;'Données projet'!$A$141,$BW$205^B110,IF(B110='Données projet'!$A$141,'Données projet'!$B$141,BZ109+BY110-CF109))</f>
        <v>0</v>
      </c>
      <c r="CA110" s="183" t="e">
        <f>BZ110*VLOOKUP('Données projet'!$B$15,Paramètres!$A$1:$J$25,3,0)*VLOOKUP('Données projet'!$B$15,Paramètres!$A$1:$J$25,5,0)</f>
        <v>#N/A</v>
      </c>
      <c r="CB110" s="186" t="e">
        <f t="shared" si="37"/>
        <v>#N/A</v>
      </c>
      <c r="CC110" s="187" t="e">
        <f t="shared" si="28"/>
        <v>#N/A</v>
      </c>
      <c r="CD110" s="185" t="e">
        <f ca="1">AVERAGE(OFFSET($CC$3,'Données projet'!$C$7,0,30,1))</f>
        <v>#N/A</v>
      </c>
      <c r="CE110" s="193">
        <f>IF(ISNA(VLOOKUP(B110,'Données projet'!$A$140:$I$167,3,0)),0,VLOOKUP(B110,'Données projet'!$A$140:$I$167,3,0))</f>
        <v>0</v>
      </c>
      <c r="CF110" s="193">
        <f>IF(ISNA(VLOOKUP(B110,'Données projet'!$A$140:$I$167,4,0)),0,VLOOKUP(B110,'Données projet'!$A$140:$I$167,4,0))</f>
        <v>0</v>
      </c>
      <c r="CG110" s="194">
        <f>IF(ISNA(VLOOKUP(B110,'Données projet'!$A$140:$I$167,5,0)),0%,VLOOKUP(B110,'Données projet'!$A$140:$I$167,5,0)*VLOOKUP('Données projet'!$B$15,Paramètres!$A$1:$J$25,7,0))</f>
        <v>0</v>
      </c>
      <c r="CH110" s="194">
        <f>IF(ISNA(VLOOKUP(B110,'Données projet'!$A$140:$I$167,6,0)),0%,VLOOKUP(B110,'Données projet'!$A$140:$I$167,6,0)*VLOOKUP('Données projet'!$B$15,Paramètres!$A$1:$J$25,7,0))</f>
        <v>0</v>
      </c>
      <c r="CI110" s="194">
        <f>IF(ISNA(VLOOKUP(B110,'Données projet'!$A$140:$I$167,7,0)),0%,VLOOKUP(B110,'Données projet'!$A$140:$I$167,7,0))</f>
        <v>0</v>
      </c>
      <c r="CJ110" s="196">
        <f>EXP(-LN(2)/35)*CJ109+(1-EXP(-LN(2)/35))/(LN(2)/35)*CF110*CG110*VLOOKUP('Données projet'!$B$11,Paramètres!$A$1:$J$25,3,0)*0.475*44/12</f>
        <v>0</v>
      </c>
      <c r="CK110" s="196">
        <f>EXP(-LN(2)/5)*CK109+(1-EXP(-LN(2)/5))/(LN(2)/5)*Calculateur!CF110*Calculateur!CH110*VLOOKUP('Données projet'!$B$11,Paramètres!$A$1:$J$25,3,0)*0.475*44/12</f>
        <v>0</v>
      </c>
      <c r="CL110" s="196">
        <f>EXP(-LN(2)/2)*CL109+(1-EXP(-LN(2)/2))/(LN(2)/2)*CF110*CI110*VLOOKUP('Données projet'!$B$11,Paramètres!$A$1:$J$25,3,0)*0.475*44/12</f>
        <v>0</v>
      </c>
      <c r="CM110" s="197">
        <f t="shared" si="29"/>
        <v>0</v>
      </c>
      <c r="CN110" s="50">
        <f>IF(CN109+1&lt;='Données projet'!$E$16,CN109+1,1)</f>
        <v>1</v>
      </c>
      <c r="CO110" s="45" t="e">
        <f>VLOOKUP(CN110,'Données projet'!$A$173:$I$193,2,0)</f>
        <v>#N/A</v>
      </c>
      <c r="CP110" s="45" t="e">
        <f>VLOOKUP(CN110,'Données projet'!$A$173:$I$193,9,0)</f>
        <v>#N/A</v>
      </c>
      <c r="CQ110" s="45">
        <f t="array" ref="CQ110">INDEX(CP:CP,MIN(IF(ISNUMBER(CP110:CP306),ROW(CP110:CP306),"")))</f>
        <v>0</v>
      </c>
      <c r="CR110" s="45">
        <f>IF(CN110&lt;'Données projet'!$A$174,$CO$205^B110,IF(CN110='Données projet'!$A$174,'Données projet'!$B$174,CR109+CQ110-CX109))</f>
        <v>0</v>
      </c>
      <c r="CS110" s="50" t="e">
        <f>CR110*VLOOKUP('Données projet'!$B$15,Paramètres!$A$1:$J$25,3,0)*VLOOKUP('Données projet'!$B$15,Paramètres!$A$1:$J$25,5,0)</f>
        <v>#N/A</v>
      </c>
      <c r="CT110" s="46" t="e">
        <f t="shared" si="38"/>
        <v>#N/A</v>
      </c>
      <c r="CU110" s="52" t="e">
        <f t="shared" si="30"/>
        <v>#N/A</v>
      </c>
      <c r="CV110" s="149" t="e">
        <f ca="1">AVERAGE(OFFSET($CU$3,'Données projet'!$C$7,0,30,1))</f>
        <v>#N/A</v>
      </c>
      <c r="CW110" s="48">
        <f>IF(ISNA(VLOOKUP(CN110,'Données projet'!$A$173:$I$193,3,0)),0,VLOOKUP(CN110,'Données projet'!$A$173:$I$193,3,0))</f>
        <v>0</v>
      </c>
      <c r="CX110" s="48">
        <f>IF(ISNA(VLOOKUP(CN110,'Données projet'!$A$173:$I$193,4,0)),0,VLOOKUP(CN110,'Données projet'!$A$173:$I$193,4,0))</f>
        <v>0</v>
      </c>
      <c r="CY110" s="49">
        <f>IF(ISNA(VLOOKUP(CN110,'Données projet'!$A$173:$I$193,5,0)),0%,VLOOKUP(CN110,'Données projet'!$A$173:$I$193,5,0)*VLOOKUP('Données projet'!$B$15,Paramètres!$A$1:$J$25,7,0))</f>
        <v>0</v>
      </c>
      <c r="CZ110" s="49">
        <f>IF(ISNA(VLOOKUP(CN110,'Données projet'!$A$173:$I$193,6,0)),0%,VLOOKUP(CN110,'Données projet'!$A$173:$I$193,6,0)*VLOOKUP('Données projet'!$B$15,Paramètres!$A$1:$J$25,7,0))</f>
        <v>0</v>
      </c>
      <c r="DA110" s="49">
        <f>IF(ISNA(VLOOKUP(CN110,'Données projet'!$A$173:$I$193,7,0)),0%,VLOOKUP(CN110,'Données projet'!$A$173:$I$193,7,0))</f>
        <v>0</v>
      </c>
      <c r="DB110" s="53" t="e">
        <f>EXP(-LN(2)/35)*DB109+(1-EXP(-LN(2)/35))/(LN(2)/35)*CX110*CY110*VLOOKUP('Données projet'!$B$15,Paramètres!$A$1:$J$25,3,0)*0.475*44/12</f>
        <v>#N/A</v>
      </c>
      <c r="DC110" s="53" t="e">
        <f>EXP(-LN(2)/5)*DC109+(1-EXP(-LN(2)/5))/(LN(2)/5)*Calculateur!CX110*Calculateur!CZ110*VLOOKUP('Données projet'!$B$15,Paramètres!$A$1:$J$25,3,0)*0.475*44/12</f>
        <v>#N/A</v>
      </c>
      <c r="DD110" s="53" t="e">
        <f>EXP(-LN(2)/2)*DD109+(1-EXP(-LN(2)/2))/(LN(2)/2)*CX110*DA110*VLOOKUP('Données projet'!$B$15,Paramètres!$A$1:$J$25,3,0)*0.475*44/12</f>
        <v>#N/A</v>
      </c>
      <c r="DE110" s="54" t="e">
        <f t="shared" si="31"/>
        <v>#N/A</v>
      </c>
    </row>
    <row r="111" spans="1:109" s="40" customFormat="1" x14ac:dyDescent="0.25">
      <c r="A111" s="208">
        <f t="shared" si="32"/>
        <v>108</v>
      </c>
      <c r="B111" s="200">
        <f>IF(B110+1&lt;='Données projet'!$E$11,B110+1,1)</f>
        <v>8</v>
      </c>
      <c r="C111" s="182">
        <f>VLOOKUP(B111,'Données projet'!$A$36:$I$56,2,0)</f>
        <v>115.17</v>
      </c>
      <c r="D111" s="182">
        <f>VLOOKUP(B111,'Données projet'!$A$36:$I$56,9,0)</f>
        <v>13.879999999999995</v>
      </c>
      <c r="E111" s="182">
        <f t="array" ref="E111">INDEX(D:D,MIN(IF(ISNUMBER(D111:D307),ROW(D111:D307),"")))</f>
        <v>13.879999999999995</v>
      </c>
      <c r="F111" s="186">
        <f>IF(B111&lt;'Données projet'!$A$37,$C$205^B111,IF(B111='Données projet'!$A$37,'Données projet'!$B$37,F110+E111-L110))</f>
        <v>115.17</v>
      </c>
      <c r="G111" s="186">
        <f>F111*VLOOKUP('Données projet'!$B$11,Paramètres!$A$1:$J$25,3,0)*VLOOKUP('Données projet'!$B$11,Paramètres!$A$1:$J$25,5,0)</f>
        <v>84.442644000000001</v>
      </c>
      <c r="H111" s="186">
        <f t="shared" si="33"/>
        <v>23.219993390650089</v>
      </c>
      <c r="I111" s="187">
        <f t="shared" si="39"/>
        <v>187.51242678871554</v>
      </c>
      <c r="J111" s="188">
        <f ca="1">AVERAGE(OFFSET($I$3,'Données projet'!$C$7,0,30,1))</f>
        <v>281.50422421872497</v>
      </c>
      <c r="K111" s="193">
        <f>IF(ISNA(VLOOKUP(B111,'Données projet'!$A$36:$I$56,3,0)),0,VLOOKUP(B111,'Données projet'!$A$36:$I$56,3,0))</f>
        <v>0</v>
      </c>
      <c r="L111" s="193">
        <f>IF(ISNA(VLOOKUP(B111,'Données projet'!$A$36:$I$56,4,0)),0,VLOOKUP(B111,'Données projet'!$A$36:$I$56,4,0))</f>
        <v>0</v>
      </c>
      <c r="M111" s="194">
        <f>IF(ISNA(VLOOKUP(B111,'Données projet'!$A$36:$I$56,5,0)),0%,VLOOKUP(B111,'Données projet'!$A$36:$I$56,5,0)*VLOOKUP('Données projet'!$B$11,Paramètres!$A$1:$J$25,7,0))</f>
        <v>0</v>
      </c>
      <c r="N111" s="194">
        <f>IF(ISNA(VLOOKUP(B111,'Données projet'!$A$36:$I$56,6,0)),0%,VLOOKUP(B111,'Données projet'!$A$36:$I$56,6,0)*VLOOKUP('Données projet'!$B$11,Paramètres!$A$1:$J$25,7,0))</f>
        <v>0</v>
      </c>
      <c r="O111" s="194">
        <f>IF(ISNA(VLOOKUP(B111,'Données projet'!$A$36:$I$56,7,0)),0%,VLOOKUP(B111,'Données projet'!$A$36:$I$56,7,0))</f>
        <v>0</v>
      </c>
      <c r="P111" s="196">
        <f>EXP(-LN(2)/35)*P110+(1-EXP(-LN(2)/35))/(LN(2)/35)*L111*M111*VLOOKUP('Données projet'!$B$11,Paramètres!$A$1:$J$25,3,0)*0.475*44/12</f>
        <v>0</v>
      </c>
      <c r="Q111" s="196">
        <f>EXP(-LN(2)/5)*Q110+(1-EXP(-LN(2)/5))/(LN(2)/5)*Calculateur!L111*Calculateur!N111*VLOOKUP('Données projet'!$B$11,Paramètres!$A$1:$J$25,3,0)*0.475*44/12</f>
        <v>0</v>
      </c>
      <c r="R111" s="196">
        <f>EXP(-LN(2)/2)*R110+(1-EXP(-LN(2)/2))/(LN(2)/2)*L111*O111*VLOOKUP('Données projet'!$B$11,Paramètres!$A$1:$J$25,3,0)*0.475*44/12</f>
        <v>0</v>
      </c>
      <c r="S111" s="197">
        <f t="shared" si="21"/>
        <v>0</v>
      </c>
      <c r="T111" s="50">
        <f>IF(T110+1&lt;='Données projet'!$E$12,T110+1,1)</f>
        <v>8</v>
      </c>
      <c r="U111" s="45">
        <f>VLOOKUP(T111,'Données projet'!$A$62:$I$82,2,0)</f>
        <v>115.17</v>
      </c>
      <c r="V111" s="45">
        <f>VLOOKUP(T111,'Données projet'!$A$62:$I$82,9,0)</f>
        <v>14.39625</v>
      </c>
      <c r="W111" s="45">
        <f t="array" ref="W111">INDEX(V:V,MIN(IF(ISNUMBER(V111:V307),ROW(V111:V307),"")))</f>
        <v>14.39625</v>
      </c>
      <c r="X111" s="46">
        <f>IF(T111&lt;'Données projet'!$A$63,$U$205^T111,IF(T111='Données projet'!$A$63,'Données projet'!$B$63,X110+W111-AD110))</f>
        <v>115.17</v>
      </c>
      <c r="Y111" s="46">
        <f>X111*VLOOKUP('Données projet'!$B$11,Paramètres!$A$1:$J$25,3,0)*VLOOKUP('Données projet'!$B$11,Paramètres!$A$1:$J$25,5,0)</f>
        <v>84.442644000000001</v>
      </c>
      <c r="Z111" s="46">
        <f t="shared" si="34"/>
        <v>23.219993390650089</v>
      </c>
      <c r="AA111" s="52">
        <f t="shared" si="22"/>
        <v>187.51242678871554</v>
      </c>
      <c r="AB111" s="149">
        <f ca="1">AVERAGE(OFFSET($AA$3,'Données projet'!$C$7,0,30,1))</f>
        <v>367.84920904283939</v>
      </c>
      <c r="AC111" s="48">
        <f>IF(ISNA(VLOOKUP(T111,'Données projet'!$A$62:$I$82,3,0)),0,VLOOKUP(T111,'Données projet'!$A$62:$I$82,3,0))</f>
        <v>0</v>
      </c>
      <c r="AD111" s="48">
        <f>IF(ISNA(VLOOKUP(T111,'Données projet'!$A$62:$I$82,4,0)),0,VLOOKUP(T111,'Données projet'!$A$62:$I$82,4,0))</f>
        <v>0</v>
      </c>
      <c r="AE111" s="49">
        <f>IF(ISNA(VLOOKUP(T111,'Données projet'!$A$62:$I$82,5,0)),0%,VLOOKUP(T111,'Données projet'!$A$62:$I$82,5,0)*VLOOKUP('Données projet'!$B$11,Paramètres!$A$1:$J$25,7,0))</f>
        <v>0</v>
      </c>
      <c r="AF111" s="49">
        <f>IF(ISNA(VLOOKUP(T111,'Données projet'!$A$62:$I$82,6,0)),0%,VLOOKUP(T111,'Données projet'!$A$62:$I$82,6,0)*VLOOKUP('Données projet'!$B$11,Paramètres!$A$1:$J$25,7,0))</f>
        <v>0</v>
      </c>
      <c r="AG111" s="49">
        <f>IF(ISNA(VLOOKUP(T111,'Données projet'!$A$62:$I$82,7,0)),0%,VLOOKUP(T111,'Données projet'!$A$62:$I$82,7,0))</f>
        <v>0</v>
      </c>
      <c r="AH111" s="53">
        <f>EXP(-LN(2)/35)*AH110+(1-EXP(-LN(2)/35))/(LN(2)/35)*AD111*AE111*VLOOKUP('Données projet'!$B$11,Paramètres!$A$1:$J$25,3,0)*0.475*44/12</f>
        <v>0</v>
      </c>
      <c r="AI111" s="53">
        <f>EXP(-LN(2)/5)*AI110+(1-EXP(-LN(2)/5))/(LN(2)/5)*Calculateur!AD111*Calculateur!AF111*VLOOKUP('Données projet'!$B$11,Paramètres!$A$1:$J$25,3,0)*0.475*44/12</f>
        <v>0</v>
      </c>
      <c r="AJ111" s="53">
        <f>EXP(-LN(2)/2)*AJ110+(1-EXP(-LN(2)/2))/(LN(2)/2)*AD111*AG111*VLOOKUP('Données projet'!$B$11,Paramètres!$A$1:$J$25,3,0)*0.475*44/12</f>
        <v>0</v>
      </c>
      <c r="AK111" s="53">
        <f t="shared" si="23"/>
        <v>0</v>
      </c>
      <c r="AL111" s="203">
        <f>IF(AL110+1&lt;='Données projet'!$E$13,AL110+1,1)</f>
        <v>1</v>
      </c>
      <c r="AM111" s="182" t="e">
        <f>VLOOKUP(B111,'Données projet'!$A$88:$I$108,2,0)</f>
        <v>#N/A</v>
      </c>
      <c r="AN111" s="182" t="e">
        <f>VLOOKUP(B111,'Données projet'!$A$88:$I$108,9,0)</f>
        <v>#N/A</v>
      </c>
      <c r="AO111" s="182">
        <f t="array" ref="AO111">INDEX(AN:AN,MIN(IF(ISNUMBER(AN111:AN307),ROW(AN111:AN307),"")))</f>
        <v>0</v>
      </c>
      <c r="AP111" s="182">
        <f>IF(B111&lt;'Données projet'!$A$89,$AM$205^B111,IF(B111='Données projet'!$A$89,'Données projet'!$B$89,AP110+AO111-AV110))</f>
        <v>0</v>
      </c>
      <c r="AQ111" s="186" t="e">
        <f>AP111*VLOOKUP('Données projet'!$B$13,Paramètres!$A$1:$J$25,3,0)*VLOOKUP('Données projet'!$B$13,Paramètres!$A$1:$J$25,5,0)</f>
        <v>#N/A</v>
      </c>
      <c r="AR111" s="186" t="e">
        <f t="shared" si="35"/>
        <v>#N/A</v>
      </c>
      <c r="AS111" s="187" t="e">
        <f t="shared" si="24"/>
        <v>#N/A</v>
      </c>
      <c r="AT111" s="185" t="e">
        <f ca="1">AVERAGE(OFFSET($AS$3,'Données projet'!$C$7,0,30,1))</f>
        <v>#N/A</v>
      </c>
      <c r="AU111" s="193">
        <f>IF(ISNA(VLOOKUP(B111,'Données projet'!$A$88:$I$108,3,0)),0,VLOOKUP(B111,'Données projet'!$A$88:$I$108,3,0))</f>
        <v>0</v>
      </c>
      <c r="AV111" s="193">
        <f>IF(ISNA(VLOOKUP(B111,'Données projet'!$A$88:$I$108,4,0)),0,VLOOKUP(B111,'Données projet'!$A$88:$I$108,4,0))</f>
        <v>0</v>
      </c>
      <c r="AW111" s="194">
        <f>IF(ISNA(VLOOKUP(B111,'Données projet'!$A$88:$I$108,5,0)),0%,VLOOKUP(B111,'Données projet'!$A$88:$I$108,5,0)*VLOOKUP('Données projet'!$B$13,Paramètres!$A$1:$J$25,7,0))</f>
        <v>0</v>
      </c>
      <c r="AX111" s="194">
        <f>IF(ISNA(VLOOKUP(B111,'Données projet'!$A$88:$I$108,6,0)),0%,VLOOKUP(B111,'Données projet'!$A$88:$I$108,6,0)*VLOOKUP('Données projet'!$B$13,Paramètres!$A$1:$J$25,7,0))</f>
        <v>0</v>
      </c>
      <c r="AY111" s="194">
        <f>IF(ISNA(VLOOKUP(B111,'Données projet'!$A$88:$I$108,7,0)),0%,VLOOKUP(B111,'Données projet'!$A$88:$I$108,7,0))</f>
        <v>0</v>
      </c>
      <c r="AZ111" s="196">
        <f>EXP(-LN(2)/35)*AZ110+(1-EXP(-LN(2)/35))/(LN(2)/35)*AV111*AW111*VLOOKUP('Données projet'!$B$11,Paramètres!$A$1:$J$25,3,0)*0.475*44/12</f>
        <v>0</v>
      </c>
      <c r="BA111" s="196">
        <f>EXP(-LN(2)/5)*BA110+(1-EXP(-LN(2)/5))/(LN(2)/5)*Calculateur!AV111*Calculateur!AX111*VLOOKUP('Données projet'!$B$11,Paramètres!$A$1:$J$25,3,0)*0.475*44/12</f>
        <v>0</v>
      </c>
      <c r="BB111" s="196">
        <f>EXP(-LN(2)/2)*BB110+(1-EXP(-LN(2)/2))/(LN(2)/2)*AV111*AY111*VLOOKUP('Données projet'!$B$11,Paramètres!$A$1:$J$25,3,0)*0.475*44/12</f>
        <v>0</v>
      </c>
      <c r="BC111" s="197">
        <f t="shared" si="25"/>
        <v>0</v>
      </c>
      <c r="BD111" s="50">
        <f>IF(BD110+1&lt;='Données projet'!$E$16,BD110+1,1)</f>
        <v>1</v>
      </c>
      <c r="BE111" s="45" t="e">
        <f>VLOOKUP(BD111,'Données projet'!$A$114:$I$134,2,0)</f>
        <v>#N/A</v>
      </c>
      <c r="BF111" s="45" t="e">
        <f>VLOOKUP(BD111,'Données projet'!$A$114:$I$134,9,0)</f>
        <v>#N/A</v>
      </c>
      <c r="BG111" s="45">
        <f t="array" ref="BG111">INDEX(BF:BF,MIN(IF(ISNUMBER(BF111:BF307),ROW(BF111:BF307),"")))</f>
        <v>0</v>
      </c>
      <c r="BH111" s="45">
        <f>IF(BD111&lt;'Données projet'!$A$115,$BE$205^BD111,IF(BD111='Données projet'!$A$115,'Données projet'!$B$115,BH110+BG111-BN110))</f>
        <v>0</v>
      </c>
      <c r="BI111" s="50" t="e">
        <f>BH111*VLOOKUP('Données projet'!$B$13,Paramètres!$A$1:$J$25,3,0)*VLOOKUP('Données projet'!$B$13,Paramètres!$A$1:$J$25,5,0)</f>
        <v>#N/A</v>
      </c>
      <c r="BJ111" s="46" t="e">
        <f t="shared" si="36"/>
        <v>#N/A</v>
      </c>
      <c r="BK111" s="52" t="e">
        <f t="shared" si="26"/>
        <v>#N/A</v>
      </c>
      <c r="BL111" s="149" t="e">
        <f ca="1">AVERAGE(OFFSET($BK$3,'Données projet'!$C$7,0,30,1))</f>
        <v>#N/A</v>
      </c>
      <c r="BM111" s="48">
        <f>IF(ISNA(VLOOKUP(BD111,'Données projet'!$A$114:$I$134,3,0)),0,VLOOKUP(BD111,'Données projet'!$A$114:$I$134,3,0))</f>
        <v>0</v>
      </c>
      <c r="BN111" s="48">
        <f>IF(ISNA(VLOOKUP(BD111,'Données projet'!$A$114:$I$134,4,0)),0,VLOOKUP(BD111,'Données projet'!$A$114:$I$134,4,0))</f>
        <v>0</v>
      </c>
      <c r="BO111" s="49">
        <f>IF(ISNA(VLOOKUP(BD111,'Données projet'!$A$114:$I$134,5,0)),0%,VLOOKUP(BD111,'Données projet'!$A$114:$I$134,5,0)*VLOOKUP('Données projet'!$B$13,Paramètres!$A$1:$J$25,7,0))</f>
        <v>0</v>
      </c>
      <c r="BP111" s="49">
        <f>IF(ISNA(VLOOKUP(BD111,'Données projet'!$A$114:$I$134,6,0)),0%,VLOOKUP(BD111,'Données projet'!$A$114:$I$134,6,0)*VLOOKUP('Données projet'!$B$13,Paramètres!$A$1:$J$25,7,0))</f>
        <v>0</v>
      </c>
      <c r="BQ111" s="49">
        <f>IF(ISNA(VLOOKUP(BD111,'Données projet'!$A$114:$I$134,7,0)),0%,VLOOKUP(BD111,'Données projet'!$A$114:$I$134,7,0))</f>
        <v>0</v>
      </c>
      <c r="BR111" s="53" t="e">
        <f>EXP(-LN(2)/35)*BR110+(1-EXP(-LN(2)/35))/(LN(2)/35)*BN111*BO111*VLOOKUP('Données projet'!$B$13,Paramètres!$A$1:$J$25,3,0)*0.475*44/12</f>
        <v>#N/A</v>
      </c>
      <c r="BS111" s="53" t="e">
        <f>EXP(-LN(2)/5)*BS110+(1-EXP(-LN(2)/5))/(LN(2)/5)*Calculateur!BN111*Calculateur!BP111*VLOOKUP('Données projet'!$B$13,Paramètres!$A$1:$J$25,3,0)*0.475*44/12</f>
        <v>#N/A</v>
      </c>
      <c r="BT111" s="53" t="e">
        <f>EXP(-LN(2)/2)*BT110+(1-EXP(-LN(2)/2))/(LN(2)/2)*BN111*BQ111*VLOOKUP('Données projet'!$B$13,Paramètres!$A$1:$J$25,3,0)*0.475*44/12</f>
        <v>#N/A</v>
      </c>
      <c r="BU111" s="54" t="e">
        <f t="shared" si="27"/>
        <v>#N/A</v>
      </c>
      <c r="BV111" s="203">
        <f>IF(BV110+1&lt;='Données projet'!$E$15,BV110+1,1)</f>
        <v>1</v>
      </c>
      <c r="BW111" s="182" t="e">
        <f>VLOOKUP(B111,'Données projet'!$A$140:$I$167,2,0)</f>
        <v>#N/A</v>
      </c>
      <c r="BX111" s="182" t="e">
        <f>VLOOKUP(B111,'Données projet'!$A$140:$I$167,9,0)</f>
        <v>#N/A</v>
      </c>
      <c r="BY111" s="182">
        <f t="array" ref="BY111">INDEX(BX:BX,MIN(IF(ISNUMBER(BX111:BX307),ROW(BX111:BX307),"")))</f>
        <v>0</v>
      </c>
      <c r="BZ111" s="182">
        <f>IF(B111&lt;'Données projet'!$A$141,$BW$205^B111,IF(B111='Données projet'!$A$141,'Données projet'!$B$141,BZ110+BY111-CF110))</f>
        <v>0</v>
      </c>
      <c r="CA111" s="183" t="e">
        <f>BZ111*VLOOKUP('Données projet'!$B$15,Paramètres!$A$1:$J$25,3,0)*VLOOKUP('Données projet'!$B$15,Paramètres!$A$1:$J$25,5,0)</f>
        <v>#N/A</v>
      </c>
      <c r="CB111" s="186" t="e">
        <f t="shared" si="37"/>
        <v>#N/A</v>
      </c>
      <c r="CC111" s="187" t="e">
        <f t="shared" si="28"/>
        <v>#N/A</v>
      </c>
      <c r="CD111" s="185" t="e">
        <f ca="1">AVERAGE(OFFSET($CC$3,'Données projet'!$C$7,0,30,1))</f>
        <v>#N/A</v>
      </c>
      <c r="CE111" s="193">
        <f>IF(ISNA(VLOOKUP(B111,'Données projet'!$A$140:$I$167,3,0)),0,VLOOKUP(B111,'Données projet'!$A$140:$I$167,3,0))</f>
        <v>0</v>
      </c>
      <c r="CF111" s="193">
        <f>IF(ISNA(VLOOKUP(B111,'Données projet'!$A$140:$I$167,4,0)),0,VLOOKUP(B111,'Données projet'!$A$140:$I$167,4,0))</f>
        <v>0</v>
      </c>
      <c r="CG111" s="194">
        <f>IF(ISNA(VLOOKUP(B111,'Données projet'!$A$140:$I$167,5,0)),0%,VLOOKUP(B111,'Données projet'!$A$140:$I$167,5,0)*VLOOKUP('Données projet'!$B$15,Paramètres!$A$1:$J$25,7,0))</f>
        <v>0</v>
      </c>
      <c r="CH111" s="194">
        <f>IF(ISNA(VLOOKUP(B111,'Données projet'!$A$140:$I$167,6,0)),0%,VLOOKUP(B111,'Données projet'!$A$140:$I$167,6,0)*VLOOKUP('Données projet'!$B$15,Paramètres!$A$1:$J$25,7,0))</f>
        <v>0</v>
      </c>
      <c r="CI111" s="194">
        <f>IF(ISNA(VLOOKUP(B111,'Données projet'!$A$140:$I$167,7,0)),0%,VLOOKUP(B111,'Données projet'!$A$140:$I$167,7,0))</f>
        <v>0</v>
      </c>
      <c r="CJ111" s="196">
        <f>EXP(-LN(2)/35)*CJ110+(1-EXP(-LN(2)/35))/(LN(2)/35)*CF111*CG111*VLOOKUP('Données projet'!$B$11,Paramètres!$A$1:$J$25,3,0)*0.475*44/12</f>
        <v>0</v>
      </c>
      <c r="CK111" s="196">
        <f>EXP(-LN(2)/5)*CK110+(1-EXP(-LN(2)/5))/(LN(2)/5)*Calculateur!CF111*Calculateur!CH111*VLOOKUP('Données projet'!$B$11,Paramètres!$A$1:$J$25,3,0)*0.475*44/12</f>
        <v>0</v>
      </c>
      <c r="CL111" s="196">
        <f>EXP(-LN(2)/2)*CL110+(1-EXP(-LN(2)/2))/(LN(2)/2)*CF111*CI111*VLOOKUP('Données projet'!$B$11,Paramètres!$A$1:$J$25,3,0)*0.475*44/12</f>
        <v>0</v>
      </c>
      <c r="CM111" s="197">
        <f t="shared" si="29"/>
        <v>0</v>
      </c>
      <c r="CN111" s="50">
        <f>IF(CN110+1&lt;='Données projet'!$E$16,CN110+1,1)</f>
        <v>1</v>
      </c>
      <c r="CO111" s="45" t="e">
        <f>VLOOKUP(CN111,'Données projet'!$A$173:$I$193,2,0)</f>
        <v>#N/A</v>
      </c>
      <c r="CP111" s="45" t="e">
        <f>VLOOKUP(CN111,'Données projet'!$A$173:$I$193,9,0)</f>
        <v>#N/A</v>
      </c>
      <c r="CQ111" s="45">
        <f t="array" ref="CQ111">INDEX(CP:CP,MIN(IF(ISNUMBER(CP111:CP307),ROW(CP111:CP307),"")))</f>
        <v>0</v>
      </c>
      <c r="CR111" s="45">
        <f>IF(CN111&lt;'Données projet'!$A$174,$CO$205^B111,IF(CN111='Données projet'!$A$174,'Données projet'!$B$174,CR110+CQ111-CX110))</f>
        <v>0</v>
      </c>
      <c r="CS111" s="50" t="e">
        <f>CR111*VLOOKUP('Données projet'!$B$15,Paramètres!$A$1:$J$25,3,0)*VLOOKUP('Données projet'!$B$15,Paramètres!$A$1:$J$25,5,0)</f>
        <v>#N/A</v>
      </c>
      <c r="CT111" s="46" t="e">
        <f t="shared" si="38"/>
        <v>#N/A</v>
      </c>
      <c r="CU111" s="52" t="e">
        <f t="shared" si="30"/>
        <v>#N/A</v>
      </c>
      <c r="CV111" s="149" t="e">
        <f ca="1">AVERAGE(OFFSET($CU$3,'Données projet'!$C$7,0,30,1))</f>
        <v>#N/A</v>
      </c>
      <c r="CW111" s="48">
        <f>IF(ISNA(VLOOKUP(CN111,'Données projet'!$A$173:$I$193,3,0)),0,VLOOKUP(CN111,'Données projet'!$A$173:$I$193,3,0))</f>
        <v>0</v>
      </c>
      <c r="CX111" s="48">
        <f>IF(ISNA(VLOOKUP(CN111,'Données projet'!$A$173:$I$193,4,0)),0,VLOOKUP(CN111,'Données projet'!$A$173:$I$193,4,0))</f>
        <v>0</v>
      </c>
      <c r="CY111" s="49">
        <f>IF(ISNA(VLOOKUP(CN111,'Données projet'!$A$173:$I$193,5,0)),0%,VLOOKUP(CN111,'Données projet'!$A$173:$I$193,5,0)*VLOOKUP('Données projet'!$B$15,Paramètres!$A$1:$J$25,7,0))</f>
        <v>0</v>
      </c>
      <c r="CZ111" s="49">
        <f>IF(ISNA(VLOOKUP(CN111,'Données projet'!$A$173:$I$193,6,0)),0%,VLOOKUP(CN111,'Données projet'!$A$173:$I$193,6,0)*VLOOKUP('Données projet'!$B$15,Paramètres!$A$1:$J$25,7,0))</f>
        <v>0</v>
      </c>
      <c r="DA111" s="49">
        <f>IF(ISNA(VLOOKUP(CN111,'Données projet'!$A$173:$I$193,7,0)),0%,VLOOKUP(CN111,'Données projet'!$A$173:$I$193,7,0))</f>
        <v>0</v>
      </c>
      <c r="DB111" s="53" t="e">
        <f>EXP(-LN(2)/35)*DB110+(1-EXP(-LN(2)/35))/(LN(2)/35)*CX111*CY111*VLOOKUP('Données projet'!$B$15,Paramètres!$A$1:$J$25,3,0)*0.475*44/12</f>
        <v>#N/A</v>
      </c>
      <c r="DC111" s="53" t="e">
        <f>EXP(-LN(2)/5)*DC110+(1-EXP(-LN(2)/5))/(LN(2)/5)*Calculateur!CX111*Calculateur!CZ111*VLOOKUP('Données projet'!$B$15,Paramètres!$A$1:$J$25,3,0)*0.475*44/12</f>
        <v>#N/A</v>
      </c>
      <c r="DD111" s="53" t="e">
        <f>EXP(-LN(2)/2)*DD110+(1-EXP(-LN(2)/2))/(LN(2)/2)*CX111*DA111*VLOOKUP('Données projet'!$B$15,Paramètres!$A$1:$J$25,3,0)*0.475*44/12</f>
        <v>#N/A</v>
      </c>
      <c r="DE111" s="54" t="e">
        <f t="shared" si="31"/>
        <v>#N/A</v>
      </c>
    </row>
    <row r="112" spans="1:109" s="40" customFormat="1" x14ac:dyDescent="0.25">
      <c r="A112" s="208">
        <f t="shared" si="32"/>
        <v>109</v>
      </c>
      <c r="B112" s="200">
        <f>IF(B111+1&lt;='Données projet'!$E$11,B111+1,1)</f>
        <v>9</v>
      </c>
      <c r="C112" s="182" t="e">
        <f>VLOOKUP(B112,'Données projet'!$A$36:$I$56,2,0)</f>
        <v>#N/A</v>
      </c>
      <c r="D112" s="182" t="e">
        <f>VLOOKUP(B112,'Données projet'!$A$36:$I$56,9,0)</f>
        <v>#N/A</v>
      </c>
      <c r="E112" s="182">
        <f t="array" ref="E112">INDEX(D:D,MIN(IF(ISNUMBER(D112:D308),ROW(D112:D308),"")))</f>
        <v>14.589999999999996</v>
      </c>
      <c r="F112" s="186">
        <f>IF(B112&lt;'Données projet'!$A$37,$C$205^B112,IF(B112='Données projet'!$A$37,'Données projet'!$B$37,F111+E112-L111))</f>
        <v>129.76</v>
      </c>
      <c r="G112" s="186">
        <f>F112*VLOOKUP('Données projet'!$B$11,Paramètres!$A$1:$J$25,3,0)*VLOOKUP('Données projet'!$B$11,Paramètres!$A$1:$J$25,5,0)</f>
        <v>95.140031999999991</v>
      </c>
      <c r="H112" s="186">
        <f t="shared" si="33"/>
        <v>25.800841494121876</v>
      </c>
      <c r="I112" s="187">
        <f t="shared" si="39"/>
        <v>210.63868800226223</v>
      </c>
      <c r="J112" s="188">
        <f ca="1">AVERAGE(OFFSET($I$3,'Données projet'!$C$7,0,30,1))</f>
        <v>281.50422421872497</v>
      </c>
      <c r="K112" s="193">
        <f>IF(ISNA(VLOOKUP(B112,'Données projet'!$A$36:$I$56,3,0)),0,VLOOKUP(B112,'Données projet'!$A$36:$I$56,3,0))</f>
        <v>0</v>
      </c>
      <c r="L112" s="193">
        <f>IF(ISNA(VLOOKUP(B112,'Données projet'!$A$36:$I$56,4,0)),0,VLOOKUP(B112,'Données projet'!$A$36:$I$56,4,0))</f>
        <v>0</v>
      </c>
      <c r="M112" s="194">
        <f>IF(ISNA(VLOOKUP(B112,'Données projet'!$A$36:$I$56,5,0)),0%,VLOOKUP(B112,'Données projet'!$A$36:$I$56,5,0)*VLOOKUP('Données projet'!$B$11,Paramètres!$A$1:$J$25,7,0))</f>
        <v>0</v>
      </c>
      <c r="N112" s="194">
        <f>IF(ISNA(VLOOKUP(B112,'Données projet'!$A$36:$I$56,6,0)),0%,VLOOKUP(B112,'Données projet'!$A$36:$I$56,6,0)*VLOOKUP('Données projet'!$B$11,Paramètres!$A$1:$J$25,7,0))</f>
        <v>0</v>
      </c>
      <c r="O112" s="194">
        <f>IF(ISNA(VLOOKUP(B112,'Données projet'!$A$36:$I$56,7,0)),0%,VLOOKUP(B112,'Données projet'!$A$36:$I$56,7,0))</f>
        <v>0</v>
      </c>
      <c r="P112" s="196">
        <f>EXP(-LN(2)/35)*P111+(1-EXP(-LN(2)/35))/(LN(2)/35)*L112*M112*VLOOKUP('Données projet'!$B$11,Paramètres!$A$1:$J$25,3,0)*0.475*44/12</f>
        <v>0</v>
      </c>
      <c r="Q112" s="196">
        <f>EXP(-LN(2)/5)*Q111+(1-EXP(-LN(2)/5))/(LN(2)/5)*Calculateur!L112*Calculateur!N112*VLOOKUP('Données projet'!$B$11,Paramètres!$A$1:$J$25,3,0)*0.475*44/12</f>
        <v>0</v>
      </c>
      <c r="R112" s="196">
        <f>EXP(-LN(2)/2)*R111+(1-EXP(-LN(2)/2))/(LN(2)/2)*L112*O112*VLOOKUP('Données projet'!$B$11,Paramètres!$A$1:$J$25,3,0)*0.475*44/12</f>
        <v>0</v>
      </c>
      <c r="S112" s="197">
        <f t="shared" si="21"/>
        <v>0</v>
      </c>
      <c r="T112" s="50">
        <f>IF(T111+1&lt;='Données projet'!$E$12,T111+1,1)</f>
        <v>9</v>
      </c>
      <c r="U112" s="45" t="e">
        <f>VLOOKUP(T112,'Données projet'!$A$62:$I$82,2,0)</f>
        <v>#N/A</v>
      </c>
      <c r="V112" s="45" t="e">
        <f>VLOOKUP(T112,'Données projet'!$A$62:$I$82,9,0)</f>
        <v>#N/A</v>
      </c>
      <c r="W112" s="45">
        <f t="array" ref="W112">INDEX(V:V,MIN(IF(ISNUMBER(V112:V308),ROW(V112:V308),"")))</f>
        <v>18.195</v>
      </c>
      <c r="X112" s="46">
        <f>IF(T112&lt;'Données projet'!$A$63,$U$205^T112,IF(T112='Données projet'!$A$63,'Données projet'!$B$63,X111+W112-AD111))</f>
        <v>133.36500000000001</v>
      </c>
      <c r="Y112" s="46">
        <f>X112*VLOOKUP('Données projet'!$B$11,Paramètres!$A$1:$J$25,3,0)*VLOOKUP('Données projet'!$B$11,Paramètres!$A$1:$J$25,5,0)</f>
        <v>97.783218000000005</v>
      </c>
      <c r="Z112" s="46">
        <f t="shared" si="34"/>
        <v>26.433192757724466</v>
      </c>
      <c r="AA112" s="52">
        <f t="shared" si="22"/>
        <v>216.34358206970344</v>
      </c>
      <c r="AB112" s="149">
        <f ca="1">AVERAGE(OFFSET($AA$3,'Données projet'!$C$7,0,30,1))</f>
        <v>367.84920904283939</v>
      </c>
      <c r="AC112" s="48">
        <f>IF(ISNA(VLOOKUP(T112,'Données projet'!$A$62:$I$82,3,0)),0,VLOOKUP(T112,'Données projet'!$A$62:$I$82,3,0))</f>
        <v>0</v>
      </c>
      <c r="AD112" s="48">
        <f>IF(ISNA(VLOOKUP(T112,'Données projet'!$A$62:$I$82,4,0)),0,VLOOKUP(T112,'Données projet'!$A$62:$I$82,4,0))</f>
        <v>0</v>
      </c>
      <c r="AE112" s="49">
        <f>IF(ISNA(VLOOKUP(T112,'Données projet'!$A$62:$I$82,5,0)),0%,VLOOKUP(T112,'Données projet'!$A$62:$I$82,5,0)*VLOOKUP('Données projet'!$B$11,Paramètres!$A$1:$J$25,7,0))</f>
        <v>0</v>
      </c>
      <c r="AF112" s="49">
        <f>IF(ISNA(VLOOKUP(T112,'Données projet'!$A$62:$I$82,6,0)),0%,VLOOKUP(T112,'Données projet'!$A$62:$I$82,6,0)*VLOOKUP('Données projet'!$B$11,Paramètres!$A$1:$J$25,7,0))</f>
        <v>0</v>
      </c>
      <c r="AG112" s="49">
        <f>IF(ISNA(VLOOKUP(T112,'Données projet'!$A$62:$I$82,7,0)),0%,VLOOKUP(T112,'Données projet'!$A$62:$I$82,7,0))</f>
        <v>0</v>
      </c>
      <c r="AH112" s="53">
        <f>EXP(-LN(2)/35)*AH111+(1-EXP(-LN(2)/35))/(LN(2)/35)*AD112*AE112*VLOOKUP('Données projet'!$B$11,Paramètres!$A$1:$J$25,3,0)*0.475*44/12</f>
        <v>0</v>
      </c>
      <c r="AI112" s="53">
        <f>EXP(-LN(2)/5)*AI111+(1-EXP(-LN(2)/5))/(LN(2)/5)*Calculateur!AD112*Calculateur!AF112*VLOOKUP('Données projet'!$B$11,Paramètres!$A$1:$J$25,3,0)*0.475*44/12</f>
        <v>0</v>
      </c>
      <c r="AJ112" s="53">
        <f>EXP(-LN(2)/2)*AJ111+(1-EXP(-LN(2)/2))/(LN(2)/2)*AD112*AG112*VLOOKUP('Données projet'!$B$11,Paramètres!$A$1:$J$25,3,0)*0.475*44/12</f>
        <v>0</v>
      </c>
      <c r="AK112" s="53">
        <f t="shared" si="23"/>
        <v>0</v>
      </c>
      <c r="AL112" s="203">
        <f>IF(AL111+1&lt;='Données projet'!$E$13,AL111+1,1)</f>
        <v>1</v>
      </c>
      <c r="AM112" s="182" t="e">
        <f>VLOOKUP(B112,'Données projet'!$A$88:$I$108,2,0)</f>
        <v>#N/A</v>
      </c>
      <c r="AN112" s="182" t="e">
        <f>VLOOKUP(B112,'Données projet'!$A$88:$I$108,9,0)</f>
        <v>#N/A</v>
      </c>
      <c r="AO112" s="182">
        <f t="array" ref="AO112">INDEX(AN:AN,MIN(IF(ISNUMBER(AN112:AN308),ROW(AN112:AN308),"")))</f>
        <v>0</v>
      </c>
      <c r="AP112" s="182">
        <f>IF(B112&lt;'Données projet'!$A$89,$AM$205^B112,IF(B112='Données projet'!$A$89,'Données projet'!$B$89,AP111+AO112-AV111))</f>
        <v>0</v>
      </c>
      <c r="AQ112" s="186" t="e">
        <f>AP112*VLOOKUP('Données projet'!$B$13,Paramètres!$A$1:$J$25,3,0)*VLOOKUP('Données projet'!$B$13,Paramètres!$A$1:$J$25,5,0)</f>
        <v>#N/A</v>
      </c>
      <c r="AR112" s="186" t="e">
        <f t="shared" si="35"/>
        <v>#N/A</v>
      </c>
      <c r="AS112" s="187" t="e">
        <f t="shared" si="24"/>
        <v>#N/A</v>
      </c>
      <c r="AT112" s="185" t="e">
        <f ca="1">AVERAGE(OFFSET($AS$3,'Données projet'!$C$7,0,30,1))</f>
        <v>#N/A</v>
      </c>
      <c r="AU112" s="193">
        <f>IF(ISNA(VLOOKUP(B112,'Données projet'!$A$88:$I$108,3,0)),0,VLOOKUP(B112,'Données projet'!$A$88:$I$108,3,0))</f>
        <v>0</v>
      </c>
      <c r="AV112" s="193">
        <f>IF(ISNA(VLOOKUP(B112,'Données projet'!$A$88:$I$108,4,0)),0,VLOOKUP(B112,'Données projet'!$A$88:$I$108,4,0))</f>
        <v>0</v>
      </c>
      <c r="AW112" s="194">
        <f>IF(ISNA(VLOOKUP(B112,'Données projet'!$A$88:$I$108,5,0)),0%,VLOOKUP(B112,'Données projet'!$A$88:$I$108,5,0)*VLOOKUP('Données projet'!$B$13,Paramètres!$A$1:$J$25,7,0))</f>
        <v>0</v>
      </c>
      <c r="AX112" s="194">
        <f>IF(ISNA(VLOOKUP(B112,'Données projet'!$A$88:$I$108,6,0)),0%,VLOOKUP(B112,'Données projet'!$A$88:$I$108,6,0)*VLOOKUP('Données projet'!$B$13,Paramètres!$A$1:$J$25,7,0))</f>
        <v>0</v>
      </c>
      <c r="AY112" s="194">
        <f>IF(ISNA(VLOOKUP(B112,'Données projet'!$A$88:$I$108,7,0)),0%,VLOOKUP(B112,'Données projet'!$A$88:$I$108,7,0))</f>
        <v>0</v>
      </c>
      <c r="AZ112" s="196">
        <f>EXP(-LN(2)/35)*AZ111+(1-EXP(-LN(2)/35))/(LN(2)/35)*AV112*AW112*VLOOKUP('Données projet'!$B$11,Paramètres!$A$1:$J$25,3,0)*0.475*44/12</f>
        <v>0</v>
      </c>
      <c r="BA112" s="196">
        <f>EXP(-LN(2)/5)*BA111+(1-EXP(-LN(2)/5))/(LN(2)/5)*Calculateur!AV112*Calculateur!AX112*VLOOKUP('Données projet'!$B$11,Paramètres!$A$1:$J$25,3,0)*0.475*44/12</f>
        <v>0</v>
      </c>
      <c r="BB112" s="196">
        <f>EXP(-LN(2)/2)*BB111+(1-EXP(-LN(2)/2))/(LN(2)/2)*AV112*AY112*VLOOKUP('Données projet'!$B$11,Paramètres!$A$1:$J$25,3,0)*0.475*44/12</f>
        <v>0</v>
      </c>
      <c r="BC112" s="197">
        <f t="shared" si="25"/>
        <v>0</v>
      </c>
      <c r="BD112" s="50">
        <f>IF(BD111+1&lt;='Données projet'!$E$16,BD111+1,1)</f>
        <v>1</v>
      </c>
      <c r="BE112" s="45" t="e">
        <f>VLOOKUP(BD112,'Données projet'!$A$114:$I$134,2,0)</f>
        <v>#N/A</v>
      </c>
      <c r="BF112" s="45" t="e">
        <f>VLOOKUP(BD112,'Données projet'!$A$114:$I$134,9,0)</f>
        <v>#N/A</v>
      </c>
      <c r="BG112" s="45">
        <f t="array" ref="BG112">INDEX(BF:BF,MIN(IF(ISNUMBER(BF112:BF308),ROW(BF112:BF308),"")))</f>
        <v>0</v>
      </c>
      <c r="BH112" s="45">
        <f>IF(BD112&lt;'Données projet'!$A$115,$BE$205^BD112,IF(BD112='Données projet'!$A$115,'Données projet'!$B$115,BH111+BG112-BN111))</f>
        <v>0</v>
      </c>
      <c r="BI112" s="50" t="e">
        <f>BH112*VLOOKUP('Données projet'!$B$13,Paramètres!$A$1:$J$25,3,0)*VLOOKUP('Données projet'!$B$13,Paramètres!$A$1:$J$25,5,0)</f>
        <v>#N/A</v>
      </c>
      <c r="BJ112" s="46" t="e">
        <f t="shared" si="36"/>
        <v>#N/A</v>
      </c>
      <c r="BK112" s="52" t="e">
        <f t="shared" si="26"/>
        <v>#N/A</v>
      </c>
      <c r="BL112" s="149" t="e">
        <f ca="1">AVERAGE(OFFSET($BK$3,'Données projet'!$C$7,0,30,1))</f>
        <v>#N/A</v>
      </c>
      <c r="BM112" s="48">
        <f>IF(ISNA(VLOOKUP(BD112,'Données projet'!$A$114:$I$134,3,0)),0,VLOOKUP(BD112,'Données projet'!$A$114:$I$134,3,0))</f>
        <v>0</v>
      </c>
      <c r="BN112" s="48">
        <f>IF(ISNA(VLOOKUP(BD112,'Données projet'!$A$114:$I$134,4,0)),0,VLOOKUP(BD112,'Données projet'!$A$114:$I$134,4,0))</f>
        <v>0</v>
      </c>
      <c r="BO112" s="49">
        <f>IF(ISNA(VLOOKUP(BD112,'Données projet'!$A$114:$I$134,5,0)),0%,VLOOKUP(BD112,'Données projet'!$A$114:$I$134,5,0)*VLOOKUP('Données projet'!$B$13,Paramètres!$A$1:$J$25,7,0))</f>
        <v>0</v>
      </c>
      <c r="BP112" s="49">
        <f>IF(ISNA(VLOOKUP(BD112,'Données projet'!$A$114:$I$134,6,0)),0%,VLOOKUP(BD112,'Données projet'!$A$114:$I$134,6,0)*VLOOKUP('Données projet'!$B$13,Paramètres!$A$1:$J$25,7,0))</f>
        <v>0</v>
      </c>
      <c r="BQ112" s="49">
        <f>IF(ISNA(VLOOKUP(BD112,'Données projet'!$A$114:$I$134,7,0)),0%,VLOOKUP(BD112,'Données projet'!$A$114:$I$134,7,0))</f>
        <v>0</v>
      </c>
      <c r="BR112" s="53" t="e">
        <f>EXP(-LN(2)/35)*BR111+(1-EXP(-LN(2)/35))/(LN(2)/35)*BN112*BO112*VLOOKUP('Données projet'!$B$13,Paramètres!$A$1:$J$25,3,0)*0.475*44/12</f>
        <v>#N/A</v>
      </c>
      <c r="BS112" s="53" t="e">
        <f>EXP(-LN(2)/5)*BS111+(1-EXP(-LN(2)/5))/(LN(2)/5)*Calculateur!BN112*Calculateur!BP112*VLOOKUP('Données projet'!$B$13,Paramètres!$A$1:$J$25,3,0)*0.475*44/12</f>
        <v>#N/A</v>
      </c>
      <c r="BT112" s="53" t="e">
        <f>EXP(-LN(2)/2)*BT111+(1-EXP(-LN(2)/2))/(LN(2)/2)*BN112*BQ112*VLOOKUP('Données projet'!$B$13,Paramètres!$A$1:$J$25,3,0)*0.475*44/12</f>
        <v>#N/A</v>
      </c>
      <c r="BU112" s="54" t="e">
        <f t="shared" si="27"/>
        <v>#N/A</v>
      </c>
      <c r="BV112" s="203">
        <f>IF(BV111+1&lt;='Données projet'!$E$15,BV111+1,1)</f>
        <v>1</v>
      </c>
      <c r="BW112" s="182" t="e">
        <f>VLOOKUP(B112,'Données projet'!$A$140:$I$167,2,0)</f>
        <v>#N/A</v>
      </c>
      <c r="BX112" s="182" t="e">
        <f>VLOOKUP(B112,'Données projet'!$A$140:$I$167,9,0)</f>
        <v>#N/A</v>
      </c>
      <c r="BY112" s="182">
        <f t="array" ref="BY112">INDEX(BX:BX,MIN(IF(ISNUMBER(BX112:BX308),ROW(BX112:BX308),"")))</f>
        <v>0</v>
      </c>
      <c r="BZ112" s="182">
        <f>IF(B112&lt;'Données projet'!$A$141,$BW$205^B112,IF(B112='Données projet'!$A$141,'Données projet'!$B$141,BZ111+BY112-CF111))</f>
        <v>0</v>
      </c>
      <c r="CA112" s="183" t="e">
        <f>BZ112*VLOOKUP('Données projet'!$B$15,Paramètres!$A$1:$J$25,3,0)*VLOOKUP('Données projet'!$B$15,Paramètres!$A$1:$J$25,5,0)</f>
        <v>#N/A</v>
      </c>
      <c r="CB112" s="186" t="e">
        <f t="shared" si="37"/>
        <v>#N/A</v>
      </c>
      <c r="CC112" s="187" t="e">
        <f t="shared" si="28"/>
        <v>#N/A</v>
      </c>
      <c r="CD112" s="185" t="e">
        <f ca="1">AVERAGE(OFFSET($CC$3,'Données projet'!$C$7,0,30,1))</f>
        <v>#N/A</v>
      </c>
      <c r="CE112" s="193">
        <f>IF(ISNA(VLOOKUP(B112,'Données projet'!$A$140:$I$167,3,0)),0,VLOOKUP(B112,'Données projet'!$A$140:$I$167,3,0))</f>
        <v>0</v>
      </c>
      <c r="CF112" s="193">
        <f>IF(ISNA(VLOOKUP(B112,'Données projet'!$A$140:$I$167,4,0)),0,VLOOKUP(B112,'Données projet'!$A$140:$I$167,4,0))</f>
        <v>0</v>
      </c>
      <c r="CG112" s="194">
        <f>IF(ISNA(VLOOKUP(B112,'Données projet'!$A$140:$I$167,5,0)),0%,VLOOKUP(B112,'Données projet'!$A$140:$I$167,5,0)*VLOOKUP('Données projet'!$B$15,Paramètres!$A$1:$J$25,7,0))</f>
        <v>0</v>
      </c>
      <c r="CH112" s="194">
        <f>IF(ISNA(VLOOKUP(B112,'Données projet'!$A$140:$I$167,6,0)),0%,VLOOKUP(B112,'Données projet'!$A$140:$I$167,6,0)*VLOOKUP('Données projet'!$B$15,Paramètres!$A$1:$J$25,7,0))</f>
        <v>0</v>
      </c>
      <c r="CI112" s="194">
        <f>IF(ISNA(VLOOKUP(B112,'Données projet'!$A$140:$I$167,7,0)),0%,VLOOKUP(B112,'Données projet'!$A$140:$I$167,7,0))</f>
        <v>0</v>
      </c>
      <c r="CJ112" s="196">
        <f>EXP(-LN(2)/35)*CJ111+(1-EXP(-LN(2)/35))/(LN(2)/35)*CF112*CG112*VLOOKUP('Données projet'!$B$11,Paramètres!$A$1:$J$25,3,0)*0.475*44/12</f>
        <v>0</v>
      </c>
      <c r="CK112" s="196">
        <f>EXP(-LN(2)/5)*CK111+(1-EXP(-LN(2)/5))/(LN(2)/5)*Calculateur!CF112*Calculateur!CH112*VLOOKUP('Données projet'!$B$11,Paramètres!$A$1:$J$25,3,0)*0.475*44/12</f>
        <v>0</v>
      </c>
      <c r="CL112" s="196">
        <f>EXP(-LN(2)/2)*CL111+(1-EXP(-LN(2)/2))/(LN(2)/2)*CF112*CI112*VLOOKUP('Données projet'!$B$11,Paramètres!$A$1:$J$25,3,0)*0.475*44/12</f>
        <v>0</v>
      </c>
      <c r="CM112" s="197">
        <f t="shared" si="29"/>
        <v>0</v>
      </c>
      <c r="CN112" s="50">
        <f>IF(CN111+1&lt;='Données projet'!$E$16,CN111+1,1)</f>
        <v>1</v>
      </c>
      <c r="CO112" s="45" t="e">
        <f>VLOOKUP(CN112,'Données projet'!$A$173:$I$193,2,0)</f>
        <v>#N/A</v>
      </c>
      <c r="CP112" s="45" t="e">
        <f>VLOOKUP(CN112,'Données projet'!$A$173:$I$193,9,0)</f>
        <v>#N/A</v>
      </c>
      <c r="CQ112" s="45">
        <f t="array" ref="CQ112">INDEX(CP:CP,MIN(IF(ISNUMBER(CP112:CP308),ROW(CP112:CP308),"")))</f>
        <v>0</v>
      </c>
      <c r="CR112" s="45">
        <f>IF(CN112&lt;'Données projet'!$A$174,$CO$205^B112,IF(CN112='Données projet'!$A$174,'Données projet'!$B$174,CR111+CQ112-CX111))</f>
        <v>0</v>
      </c>
      <c r="CS112" s="50" t="e">
        <f>CR112*VLOOKUP('Données projet'!$B$15,Paramètres!$A$1:$J$25,3,0)*VLOOKUP('Données projet'!$B$15,Paramètres!$A$1:$J$25,5,0)</f>
        <v>#N/A</v>
      </c>
      <c r="CT112" s="46" t="e">
        <f t="shared" si="38"/>
        <v>#N/A</v>
      </c>
      <c r="CU112" s="52" t="e">
        <f t="shared" si="30"/>
        <v>#N/A</v>
      </c>
      <c r="CV112" s="149" t="e">
        <f ca="1">AVERAGE(OFFSET($CU$3,'Données projet'!$C$7,0,30,1))</f>
        <v>#N/A</v>
      </c>
      <c r="CW112" s="48">
        <f>IF(ISNA(VLOOKUP(CN112,'Données projet'!$A$173:$I$193,3,0)),0,VLOOKUP(CN112,'Données projet'!$A$173:$I$193,3,0))</f>
        <v>0</v>
      </c>
      <c r="CX112" s="48">
        <f>IF(ISNA(VLOOKUP(CN112,'Données projet'!$A$173:$I$193,4,0)),0,VLOOKUP(CN112,'Données projet'!$A$173:$I$193,4,0))</f>
        <v>0</v>
      </c>
      <c r="CY112" s="49">
        <f>IF(ISNA(VLOOKUP(CN112,'Données projet'!$A$173:$I$193,5,0)),0%,VLOOKUP(CN112,'Données projet'!$A$173:$I$193,5,0)*VLOOKUP('Données projet'!$B$15,Paramètres!$A$1:$J$25,7,0))</f>
        <v>0</v>
      </c>
      <c r="CZ112" s="49">
        <f>IF(ISNA(VLOOKUP(CN112,'Données projet'!$A$173:$I$193,6,0)),0%,VLOOKUP(CN112,'Données projet'!$A$173:$I$193,6,0)*VLOOKUP('Données projet'!$B$15,Paramètres!$A$1:$J$25,7,0))</f>
        <v>0</v>
      </c>
      <c r="DA112" s="49">
        <f>IF(ISNA(VLOOKUP(CN112,'Données projet'!$A$173:$I$193,7,0)),0%,VLOOKUP(CN112,'Données projet'!$A$173:$I$193,7,0))</f>
        <v>0</v>
      </c>
      <c r="DB112" s="53" t="e">
        <f>EXP(-LN(2)/35)*DB111+(1-EXP(-LN(2)/35))/(LN(2)/35)*CX112*CY112*VLOOKUP('Données projet'!$B$15,Paramètres!$A$1:$J$25,3,0)*0.475*44/12</f>
        <v>#N/A</v>
      </c>
      <c r="DC112" s="53" t="e">
        <f>EXP(-LN(2)/5)*DC111+(1-EXP(-LN(2)/5))/(LN(2)/5)*Calculateur!CX112*Calculateur!CZ112*VLOOKUP('Données projet'!$B$15,Paramètres!$A$1:$J$25,3,0)*0.475*44/12</f>
        <v>#N/A</v>
      </c>
      <c r="DD112" s="53" t="e">
        <f>EXP(-LN(2)/2)*DD111+(1-EXP(-LN(2)/2))/(LN(2)/2)*CX112*DA112*VLOOKUP('Données projet'!$B$15,Paramètres!$A$1:$J$25,3,0)*0.475*44/12</f>
        <v>#N/A</v>
      </c>
      <c r="DE112" s="54" t="e">
        <f t="shared" si="31"/>
        <v>#N/A</v>
      </c>
    </row>
    <row r="113" spans="1:109" s="40" customFormat="1" x14ac:dyDescent="0.25">
      <c r="A113" s="208">
        <f t="shared" si="32"/>
        <v>110</v>
      </c>
      <c r="B113" s="200">
        <f>IF(B112+1&lt;='Données projet'!$E$11,B112+1,1)</f>
        <v>10</v>
      </c>
      <c r="C113" s="182">
        <f>VLOOKUP(B113,'Données projet'!$A$36:$I$56,2,0)</f>
        <v>144.35</v>
      </c>
      <c r="D113" s="182">
        <f>VLOOKUP(B113,'Données projet'!$A$36:$I$56,9,0)</f>
        <v>14.589999999999996</v>
      </c>
      <c r="E113" s="182">
        <f t="array" ref="E113">INDEX(D:D,MIN(IF(ISNUMBER(D113:D309),ROW(D113:D309),"")))</f>
        <v>14.589999999999996</v>
      </c>
      <c r="F113" s="186">
        <f>IF(B113&lt;'Données projet'!$A$37,$C$205^B113,IF(B113='Données projet'!$A$37,'Données projet'!$B$37,F112+E113-L112))</f>
        <v>144.35</v>
      </c>
      <c r="G113" s="186">
        <f>F113*VLOOKUP('Données projet'!$B$11,Paramètres!$A$1:$J$25,3,0)*VLOOKUP('Données projet'!$B$11,Paramètres!$A$1:$J$25,5,0)</f>
        <v>105.83741999999999</v>
      </c>
      <c r="H113" s="186">
        <f t="shared" si="33"/>
        <v>28.348057259854123</v>
      </c>
      <c r="I113" s="187">
        <f t="shared" si="39"/>
        <v>233.70637289424587</v>
      </c>
      <c r="J113" s="188">
        <f ca="1">AVERAGE(OFFSET($I$3,'Données projet'!$C$7,0,30,1))</f>
        <v>281.50422421872497</v>
      </c>
      <c r="K113" s="193">
        <f>IF(ISNA(VLOOKUP(B113,'Données projet'!$A$36:$I$56,3,0)),0,VLOOKUP(B113,'Données projet'!$A$36:$I$56,3,0))</f>
        <v>0</v>
      </c>
      <c r="L113" s="193">
        <f>IF(ISNA(VLOOKUP(B113,'Données projet'!$A$36:$I$56,4,0)),0,VLOOKUP(B113,'Données projet'!$A$36:$I$56,4,0))</f>
        <v>0</v>
      </c>
      <c r="M113" s="194">
        <f>IF(ISNA(VLOOKUP(B113,'Données projet'!$A$36:$I$56,5,0)),0%,VLOOKUP(B113,'Données projet'!$A$36:$I$56,5,0)*VLOOKUP('Données projet'!$B$11,Paramètres!$A$1:$J$25,7,0))</f>
        <v>0</v>
      </c>
      <c r="N113" s="194">
        <f>IF(ISNA(VLOOKUP(B113,'Données projet'!$A$36:$I$56,6,0)),0%,VLOOKUP(B113,'Données projet'!$A$36:$I$56,6,0)*VLOOKUP('Données projet'!$B$11,Paramètres!$A$1:$J$25,7,0))</f>
        <v>0</v>
      </c>
      <c r="O113" s="194">
        <f>IF(ISNA(VLOOKUP(B113,'Données projet'!$A$36:$I$56,7,0)),0%,VLOOKUP(B113,'Données projet'!$A$36:$I$56,7,0))</f>
        <v>0</v>
      </c>
      <c r="P113" s="196">
        <f>EXP(-LN(2)/35)*P112+(1-EXP(-LN(2)/35))/(LN(2)/35)*L113*M113*VLOOKUP('Données projet'!$B$11,Paramètres!$A$1:$J$25,3,0)*0.475*44/12</f>
        <v>0</v>
      </c>
      <c r="Q113" s="196">
        <f>EXP(-LN(2)/5)*Q112+(1-EXP(-LN(2)/5))/(LN(2)/5)*Calculateur!L113*Calculateur!N113*VLOOKUP('Données projet'!$B$11,Paramètres!$A$1:$J$25,3,0)*0.475*44/12</f>
        <v>0</v>
      </c>
      <c r="R113" s="196">
        <f>EXP(-LN(2)/2)*R112+(1-EXP(-LN(2)/2))/(LN(2)/2)*L113*O113*VLOOKUP('Données projet'!$B$11,Paramètres!$A$1:$J$25,3,0)*0.475*44/12</f>
        <v>0</v>
      </c>
      <c r="S113" s="197">
        <f t="shared" si="21"/>
        <v>0</v>
      </c>
      <c r="T113" s="50">
        <f>IF(T112+1&lt;='Données projet'!$E$12,T112+1,1)</f>
        <v>10</v>
      </c>
      <c r="U113" s="45">
        <f>VLOOKUP(T113,'Données projet'!$A$62:$I$82,2,0)</f>
        <v>151.56</v>
      </c>
      <c r="V113" s="45">
        <f>VLOOKUP(T113,'Données projet'!$A$62:$I$82,9,0)</f>
        <v>18.195</v>
      </c>
      <c r="W113" s="45">
        <f t="array" ref="W113">INDEX(V:V,MIN(IF(ISNUMBER(V113:V309),ROW(V113:V309),"")))</f>
        <v>18.195</v>
      </c>
      <c r="X113" s="46">
        <f>IF(T113&lt;'Données projet'!$A$63,$U$205^T113,IF(T113='Données projet'!$A$63,'Données projet'!$B$63,X112+W113-AD112))</f>
        <v>151.56</v>
      </c>
      <c r="Y113" s="46">
        <f>X113*VLOOKUP('Données projet'!$B$11,Paramètres!$A$1:$J$25,3,0)*VLOOKUP('Données projet'!$B$11,Paramètres!$A$1:$J$25,5,0)</f>
        <v>111.12379199999999</v>
      </c>
      <c r="Z113" s="46">
        <f t="shared" si="34"/>
        <v>29.595601896751784</v>
      </c>
      <c r="AA113" s="52">
        <f t="shared" si="22"/>
        <v>245.0862777035093</v>
      </c>
      <c r="AB113" s="149">
        <f ca="1">AVERAGE(OFFSET($AA$3,'Données projet'!$C$7,0,30,1))</f>
        <v>367.84920904283939</v>
      </c>
      <c r="AC113" s="48">
        <f>IF(ISNA(VLOOKUP(T113,'Données projet'!$A$62:$I$82,3,0)),0,VLOOKUP(T113,'Données projet'!$A$62:$I$82,3,0))</f>
        <v>0</v>
      </c>
      <c r="AD113" s="48">
        <f>IF(ISNA(VLOOKUP(T113,'Données projet'!$A$62:$I$82,4,0)),0,VLOOKUP(T113,'Données projet'!$A$62:$I$82,4,0))</f>
        <v>0</v>
      </c>
      <c r="AE113" s="49">
        <f>IF(ISNA(VLOOKUP(T113,'Données projet'!$A$62:$I$82,5,0)),0%,VLOOKUP(T113,'Données projet'!$A$62:$I$82,5,0)*VLOOKUP('Données projet'!$B$11,Paramètres!$A$1:$J$25,7,0))</f>
        <v>0</v>
      </c>
      <c r="AF113" s="49">
        <f>IF(ISNA(VLOOKUP(T113,'Données projet'!$A$62:$I$82,6,0)),0%,VLOOKUP(T113,'Données projet'!$A$62:$I$82,6,0)*VLOOKUP('Données projet'!$B$11,Paramètres!$A$1:$J$25,7,0))</f>
        <v>0</v>
      </c>
      <c r="AG113" s="49">
        <f>IF(ISNA(VLOOKUP(T113,'Données projet'!$A$62:$I$82,7,0)),0%,VLOOKUP(T113,'Données projet'!$A$62:$I$82,7,0))</f>
        <v>0</v>
      </c>
      <c r="AH113" s="53">
        <f>EXP(-LN(2)/35)*AH112+(1-EXP(-LN(2)/35))/(LN(2)/35)*AD113*AE113*VLOOKUP('Données projet'!$B$11,Paramètres!$A$1:$J$25,3,0)*0.475*44/12</f>
        <v>0</v>
      </c>
      <c r="AI113" s="53">
        <f>EXP(-LN(2)/5)*AI112+(1-EXP(-LN(2)/5))/(LN(2)/5)*Calculateur!AD113*Calculateur!AF113*VLOOKUP('Données projet'!$B$11,Paramètres!$A$1:$J$25,3,0)*0.475*44/12</f>
        <v>0</v>
      </c>
      <c r="AJ113" s="53">
        <f>EXP(-LN(2)/2)*AJ112+(1-EXP(-LN(2)/2))/(LN(2)/2)*AD113*AG113*VLOOKUP('Données projet'!$B$11,Paramètres!$A$1:$J$25,3,0)*0.475*44/12</f>
        <v>0</v>
      </c>
      <c r="AK113" s="53">
        <f t="shared" si="23"/>
        <v>0</v>
      </c>
      <c r="AL113" s="203">
        <f>IF(AL112+1&lt;='Données projet'!$E$13,AL112+1,1)</f>
        <v>1</v>
      </c>
      <c r="AM113" s="182" t="e">
        <f>VLOOKUP(B113,'Données projet'!$A$88:$I$108,2,0)</f>
        <v>#N/A</v>
      </c>
      <c r="AN113" s="182" t="e">
        <f>VLOOKUP(B113,'Données projet'!$A$88:$I$108,9,0)</f>
        <v>#N/A</v>
      </c>
      <c r="AO113" s="182">
        <f t="array" ref="AO113">INDEX(AN:AN,MIN(IF(ISNUMBER(AN113:AN309),ROW(AN113:AN309),"")))</f>
        <v>0</v>
      </c>
      <c r="AP113" s="182">
        <f>IF(B113&lt;'Données projet'!$A$89,$AM$205^B113,IF(B113='Données projet'!$A$89,'Données projet'!$B$89,AP112+AO113-AV112))</f>
        <v>0</v>
      </c>
      <c r="AQ113" s="186" t="e">
        <f>AP113*VLOOKUP('Données projet'!$B$13,Paramètres!$A$1:$J$25,3,0)*VLOOKUP('Données projet'!$B$13,Paramètres!$A$1:$J$25,5,0)</f>
        <v>#N/A</v>
      </c>
      <c r="AR113" s="186" t="e">
        <f t="shared" si="35"/>
        <v>#N/A</v>
      </c>
      <c r="AS113" s="187" t="e">
        <f t="shared" si="24"/>
        <v>#N/A</v>
      </c>
      <c r="AT113" s="185" t="e">
        <f ca="1">AVERAGE(OFFSET($AS$3,'Données projet'!$C$7,0,30,1))</f>
        <v>#N/A</v>
      </c>
      <c r="AU113" s="193">
        <f>IF(ISNA(VLOOKUP(B113,'Données projet'!$A$88:$I$108,3,0)),0,VLOOKUP(B113,'Données projet'!$A$88:$I$108,3,0))</f>
        <v>0</v>
      </c>
      <c r="AV113" s="193">
        <f>IF(ISNA(VLOOKUP(B113,'Données projet'!$A$88:$I$108,4,0)),0,VLOOKUP(B113,'Données projet'!$A$88:$I$108,4,0))</f>
        <v>0</v>
      </c>
      <c r="AW113" s="194">
        <f>IF(ISNA(VLOOKUP(B113,'Données projet'!$A$88:$I$108,5,0)),0%,VLOOKUP(B113,'Données projet'!$A$88:$I$108,5,0)*VLOOKUP('Données projet'!$B$13,Paramètres!$A$1:$J$25,7,0))</f>
        <v>0</v>
      </c>
      <c r="AX113" s="194">
        <f>IF(ISNA(VLOOKUP(B113,'Données projet'!$A$88:$I$108,6,0)),0%,VLOOKUP(B113,'Données projet'!$A$88:$I$108,6,0)*VLOOKUP('Données projet'!$B$13,Paramètres!$A$1:$J$25,7,0))</f>
        <v>0</v>
      </c>
      <c r="AY113" s="194">
        <f>IF(ISNA(VLOOKUP(B113,'Données projet'!$A$88:$I$108,7,0)),0%,VLOOKUP(B113,'Données projet'!$A$88:$I$108,7,0))</f>
        <v>0</v>
      </c>
      <c r="AZ113" s="196">
        <f>EXP(-LN(2)/35)*AZ112+(1-EXP(-LN(2)/35))/(LN(2)/35)*AV113*AW113*VLOOKUP('Données projet'!$B$11,Paramètres!$A$1:$J$25,3,0)*0.475*44/12</f>
        <v>0</v>
      </c>
      <c r="BA113" s="196">
        <f>EXP(-LN(2)/5)*BA112+(1-EXP(-LN(2)/5))/(LN(2)/5)*Calculateur!AV113*Calculateur!AX113*VLOOKUP('Données projet'!$B$11,Paramètres!$A$1:$J$25,3,0)*0.475*44/12</f>
        <v>0</v>
      </c>
      <c r="BB113" s="196">
        <f>EXP(-LN(2)/2)*BB112+(1-EXP(-LN(2)/2))/(LN(2)/2)*AV113*AY113*VLOOKUP('Données projet'!$B$11,Paramètres!$A$1:$J$25,3,0)*0.475*44/12</f>
        <v>0</v>
      </c>
      <c r="BC113" s="197">
        <f t="shared" si="25"/>
        <v>0</v>
      </c>
      <c r="BD113" s="50">
        <f>IF(BD112+1&lt;='Données projet'!$E$16,BD112+1,1)</f>
        <v>1</v>
      </c>
      <c r="BE113" s="45" t="e">
        <f>VLOOKUP(BD113,'Données projet'!$A$114:$I$134,2,0)</f>
        <v>#N/A</v>
      </c>
      <c r="BF113" s="45" t="e">
        <f>VLOOKUP(BD113,'Données projet'!$A$114:$I$134,9,0)</f>
        <v>#N/A</v>
      </c>
      <c r="BG113" s="45">
        <f t="array" ref="BG113">INDEX(BF:BF,MIN(IF(ISNUMBER(BF113:BF309),ROW(BF113:BF309),"")))</f>
        <v>0</v>
      </c>
      <c r="BH113" s="45">
        <f>IF(BD113&lt;'Données projet'!$A$115,$BE$205^BD113,IF(BD113='Données projet'!$A$115,'Données projet'!$B$115,BH112+BG113-BN112))</f>
        <v>0</v>
      </c>
      <c r="BI113" s="50" t="e">
        <f>BH113*VLOOKUP('Données projet'!$B$13,Paramètres!$A$1:$J$25,3,0)*VLOOKUP('Données projet'!$B$13,Paramètres!$A$1:$J$25,5,0)</f>
        <v>#N/A</v>
      </c>
      <c r="BJ113" s="46" t="e">
        <f t="shared" si="36"/>
        <v>#N/A</v>
      </c>
      <c r="BK113" s="52" t="e">
        <f t="shared" si="26"/>
        <v>#N/A</v>
      </c>
      <c r="BL113" s="149" t="e">
        <f ca="1">AVERAGE(OFFSET($BK$3,'Données projet'!$C$7,0,30,1))</f>
        <v>#N/A</v>
      </c>
      <c r="BM113" s="48">
        <f>IF(ISNA(VLOOKUP(BD113,'Données projet'!$A$114:$I$134,3,0)),0,VLOOKUP(BD113,'Données projet'!$A$114:$I$134,3,0))</f>
        <v>0</v>
      </c>
      <c r="BN113" s="48">
        <f>IF(ISNA(VLOOKUP(BD113,'Données projet'!$A$114:$I$134,4,0)),0,VLOOKUP(BD113,'Données projet'!$A$114:$I$134,4,0))</f>
        <v>0</v>
      </c>
      <c r="BO113" s="49">
        <f>IF(ISNA(VLOOKUP(BD113,'Données projet'!$A$114:$I$134,5,0)),0%,VLOOKUP(BD113,'Données projet'!$A$114:$I$134,5,0)*VLOOKUP('Données projet'!$B$13,Paramètres!$A$1:$J$25,7,0))</f>
        <v>0</v>
      </c>
      <c r="BP113" s="49">
        <f>IF(ISNA(VLOOKUP(BD113,'Données projet'!$A$114:$I$134,6,0)),0%,VLOOKUP(BD113,'Données projet'!$A$114:$I$134,6,0)*VLOOKUP('Données projet'!$B$13,Paramètres!$A$1:$J$25,7,0))</f>
        <v>0</v>
      </c>
      <c r="BQ113" s="49">
        <f>IF(ISNA(VLOOKUP(BD113,'Données projet'!$A$114:$I$134,7,0)),0%,VLOOKUP(BD113,'Données projet'!$A$114:$I$134,7,0))</f>
        <v>0</v>
      </c>
      <c r="BR113" s="53" t="e">
        <f>EXP(-LN(2)/35)*BR112+(1-EXP(-LN(2)/35))/(LN(2)/35)*BN113*BO113*VLOOKUP('Données projet'!$B$13,Paramètres!$A$1:$J$25,3,0)*0.475*44/12</f>
        <v>#N/A</v>
      </c>
      <c r="BS113" s="53" t="e">
        <f>EXP(-LN(2)/5)*BS112+(1-EXP(-LN(2)/5))/(LN(2)/5)*Calculateur!BN113*Calculateur!BP113*VLOOKUP('Données projet'!$B$13,Paramètres!$A$1:$J$25,3,0)*0.475*44/12</f>
        <v>#N/A</v>
      </c>
      <c r="BT113" s="53" t="e">
        <f>EXP(-LN(2)/2)*BT112+(1-EXP(-LN(2)/2))/(LN(2)/2)*BN113*BQ113*VLOOKUP('Données projet'!$B$13,Paramètres!$A$1:$J$25,3,0)*0.475*44/12</f>
        <v>#N/A</v>
      </c>
      <c r="BU113" s="54" t="e">
        <f t="shared" si="27"/>
        <v>#N/A</v>
      </c>
      <c r="BV113" s="203">
        <f>IF(BV112+1&lt;='Données projet'!$E$15,BV112+1,1)</f>
        <v>1</v>
      </c>
      <c r="BW113" s="182" t="e">
        <f>VLOOKUP(B113,'Données projet'!$A$140:$I$167,2,0)</f>
        <v>#N/A</v>
      </c>
      <c r="BX113" s="182" t="e">
        <f>VLOOKUP(B113,'Données projet'!$A$140:$I$167,9,0)</f>
        <v>#N/A</v>
      </c>
      <c r="BY113" s="182">
        <f t="array" ref="BY113">INDEX(BX:BX,MIN(IF(ISNUMBER(BX113:BX309),ROW(BX113:BX309),"")))</f>
        <v>0</v>
      </c>
      <c r="BZ113" s="182">
        <f>IF(B113&lt;'Données projet'!$A$141,$BW$205^B113,IF(B113='Données projet'!$A$141,'Données projet'!$B$141,BZ112+BY113-CF112))</f>
        <v>0</v>
      </c>
      <c r="CA113" s="183" t="e">
        <f>BZ113*VLOOKUP('Données projet'!$B$15,Paramètres!$A$1:$J$25,3,0)*VLOOKUP('Données projet'!$B$15,Paramètres!$A$1:$J$25,5,0)</f>
        <v>#N/A</v>
      </c>
      <c r="CB113" s="186" t="e">
        <f t="shared" si="37"/>
        <v>#N/A</v>
      </c>
      <c r="CC113" s="187" t="e">
        <f t="shared" si="28"/>
        <v>#N/A</v>
      </c>
      <c r="CD113" s="185" t="e">
        <f ca="1">AVERAGE(OFFSET($CC$3,'Données projet'!$C$7,0,30,1))</f>
        <v>#N/A</v>
      </c>
      <c r="CE113" s="193">
        <f>IF(ISNA(VLOOKUP(B113,'Données projet'!$A$140:$I$167,3,0)),0,VLOOKUP(B113,'Données projet'!$A$140:$I$167,3,0))</f>
        <v>0</v>
      </c>
      <c r="CF113" s="193">
        <f>IF(ISNA(VLOOKUP(B113,'Données projet'!$A$140:$I$167,4,0)),0,VLOOKUP(B113,'Données projet'!$A$140:$I$167,4,0))</f>
        <v>0</v>
      </c>
      <c r="CG113" s="194">
        <f>IF(ISNA(VLOOKUP(B113,'Données projet'!$A$140:$I$167,5,0)),0%,VLOOKUP(B113,'Données projet'!$A$140:$I$167,5,0)*VLOOKUP('Données projet'!$B$15,Paramètres!$A$1:$J$25,7,0))</f>
        <v>0</v>
      </c>
      <c r="CH113" s="194">
        <f>IF(ISNA(VLOOKUP(B113,'Données projet'!$A$140:$I$167,6,0)),0%,VLOOKUP(B113,'Données projet'!$A$140:$I$167,6,0)*VLOOKUP('Données projet'!$B$15,Paramètres!$A$1:$J$25,7,0))</f>
        <v>0</v>
      </c>
      <c r="CI113" s="194">
        <f>IF(ISNA(VLOOKUP(B113,'Données projet'!$A$140:$I$167,7,0)),0%,VLOOKUP(B113,'Données projet'!$A$140:$I$167,7,0))</f>
        <v>0</v>
      </c>
      <c r="CJ113" s="196">
        <f>EXP(-LN(2)/35)*CJ112+(1-EXP(-LN(2)/35))/(LN(2)/35)*CF113*CG113*VLOOKUP('Données projet'!$B$11,Paramètres!$A$1:$J$25,3,0)*0.475*44/12</f>
        <v>0</v>
      </c>
      <c r="CK113" s="196">
        <f>EXP(-LN(2)/5)*CK112+(1-EXP(-LN(2)/5))/(LN(2)/5)*Calculateur!CF113*Calculateur!CH113*VLOOKUP('Données projet'!$B$11,Paramètres!$A$1:$J$25,3,0)*0.475*44/12</f>
        <v>0</v>
      </c>
      <c r="CL113" s="196">
        <f>EXP(-LN(2)/2)*CL112+(1-EXP(-LN(2)/2))/(LN(2)/2)*CF113*CI113*VLOOKUP('Données projet'!$B$11,Paramètres!$A$1:$J$25,3,0)*0.475*44/12</f>
        <v>0</v>
      </c>
      <c r="CM113" s="197">
        <f t="shared" si="29"/>
        <v>0</v>
      </c>
      <c r="CN113" s="50">
        <f>IF(CN112+1&lt;='Données projet'!$E$16,CN112+1,1)</f>
        <v>1</v>
      </c>
      <c r="CO113" s="45" t="e">
        <f>VLOOKUP(CN113,'Données projet'!$A$173:$I$193,2,0)</f>
        <v>#N/A</v>
      </c>
      <c r="CP113" s="45" t="e">
        <f>VLOOKUP(CN113,'Données projet'!$A$173:$I$193,9,0)</f>
        <v>#N/A</v>
      </c>
      <c r="CQ113" s="45">
        <f t="array" ref="CQ113">INDEX(CP:CP,MIN(IF(ISNUMBER(CP113:CP309),ROW(CP113:CP309),"")))</f>
        <v>0</v>
      </c>
      <c r="CR113" s="45">
        <f>IF(CN113&lt;'Données projet'!$A$174,$CO$205^B113,IF(CN113='Données projet'!$A$174,'Données projet'!$B$174,CR112+CQ113-CX112))</f>
        <v>0</v>
      </c>
      <c r="CS113" s="50" t="e">
        <f>CR113*VLOOKUP('Données projet'!$B$15,Paramètres!$A$1:$J$25,3,0)*VLOOKUP('Données projet'!$B$15,Paramètres!$A$1:$J$25,5,0)</f>
        <v>#N/A</v>
      </c>
      <c r="CT113" s="46" t="e">
        <f t="shared" si="38"/>
        <v>#N/A</v>
      </c>
      <c r="CU113" s="52" t="e">
        <f t="shared" si="30"/>
        <v>#N/A</v>
      </c>
      <c r="CV113" s="149" t="e">
        <f ca="1">AVERAGE(OFFSET($CU$3,'Données projet'!$C$7,0,30,1))</f>
        <v>#N/A</v>
      </c>
      <c r="CW113" s="48">
        <f>IF(ISNA(VLOOKUP(CN113,'Données projet'!$A$173:$I$193,3,0)),0,VLOOKUP(CN113,'Données projet'!$A$173:$I$193,3,0))</f>
        <v>0</v>
      </c>
      <c r="CX113" s="48">
        <f>IF(ISNA(VLOOKUP(CN113,'Données projet'!$A$173:$I$193,4,0)),0,VLOOKUP(CN113,'Données projet'!$A$173:$I$193,4,0))</f>
        <v>0</v>
      </c>
      <c r="CY113" s="49">
        <f>IF(ISNA(VLOOKUP(CN113,'Données projet'!$A$173:$I$193,5,0)),0%,VLOOKUP(CN113,'Données projet'!$A$173:$I$193,5,0)*VLOOKUP('Données projet'!$B$15,Paramètres!$A$1:$J$25,7,0))</f>
        <v>0</v>
      </c>
      <c r="CZ113" s="49">
        <f>IF(ISNA(VLOOKUP(CN113,'Données projet'!$A$173:$I$193,6,0)),0%,VLOOKUP(CN113,'Données projet'!$A$173:$I$193,6,0)*VLOOKUP('Données projet'!$B$15,Paramètres!$A$1:$J$25,7,0))</f>
        <v>0</v>
      </c>
      <c r="DA113" s="49">
        <f>IF(ISNA(VLOOKUP(CN113,'Données projet'!$A$173:$I$193,7,0)),0%,VLOOKUP(CN113,'Données projet'!$A$173:$I$193,7,0))</f>
        <v>0</v>
      </c>
      <c r="DB113" s="53" t="e">
        <f>EXP(-LN(2)/35)*DB112+(1-EXP(-LN(2)/35))/(LN(2)/35)*CX113*CY113*VLOOKUP('Données projet'!$B$15,Paramètres!$A$1:$J$25,3,0)*0.475*44/12</f>
        <v>#N/A</v>
      </c>
      <c r="DC113" s="53" t="e">
        <f>EXP(-LN(2)/5)*DC112+(1-EXP(-LN(2)/5))/(LN(2)/5)*Calculateur!CX113*Calculateur!CZ113*VLOOKUP('Données projet'!$B$15,Paramètres!$A$1:$J$25,3,0)*0.475*44/12</f>
        <v>#N/A</v>
      </c>
      <c r="DD113" s="53" t="e">
        <f>EXP(-LN(2)/2)*DD112+(1-EXP(-LN(2)/2))/(LN(2)/2)*CX113*DA113*VLOOKUP('Données projet'!$B$15,Paramètres!$A$1:$J$25,3,0)*0.475*44/12</f>
        <v>#N/A</v>
      </c>
      <c r="DE113" s="54" t="e">
        <f t="shared" si="31"/>
        <v>#N/A</v>
      </c>
    </row>
    <row r="114" spans="1:109" s="40" customFormat="1" x14ac:dyDescent="0.25">
      <c r="A114" s="208">
        <f t="shared" si="32"/>
        <v>111</v>
      </c>
      <c r="B114" s="200">
        <f>IF(B113+1&lt;='Données projet'!$E$11,B113+1,1)</f>
        <v>11</v>
      </c>
      <c r="C114" s="182" t="e">
        <f>VLOOKUP(B114,'Données projet'!$A$36:$I$56,2,0)</f>
        <v>#N/A</v>
      </c>
      <c r="D114" s="182" t="e">
        <f>VLOOKUP(B114,'Données projet'!$A$36:$I$56,9,0)</f>
        <v>#N/A</v>
      </c>
      <c r="E114" s="182">
        <f t="array" ref="E114">INDEX(D:D,MIN(IF(ISNUMBER(D114:D310),ROW(D114:D310),"")))</f>
        <v>15.77</v>
      </c>
      <c r="F114" s="186">
        <f>IF(B114&lt;'Données projet'!$A$37,$C$205^B114,IF(B114='Données projet'!$A$37,'Données projet'!$B$37,F113+E114-L113))</f>
        <v>160.12</v>
      </c>
      <c r="G114" s="186">
        <f>F114*VLOOKUP('Données projet'!$B$11,Paramètres!$A$1:$J$25,3,0)*VLOOKUP('Données projet'!$B$11,Paramètres!$A$1:$J$25,5,0)</f>
        <v>117.399984</v>
      </c>
      <c r="H114" s="186">
        <f t="shared" si="33"/>
        <v>31.067817332920349</v>
      </c>
      <c r="I114" s="187">
        <f t="shared" si="39"/>
        <v>258.58142065483622</v>
      </c>
      <c r="J114" s="188">
        <f ca="1">AVERAGE(OFFSET($I$3,'Données projet'!$C$7,0,30,1))</f>
        <v>281.50422421872497</v>
      </c>
      <c r="K114" s="193">
        <f>IF(ISNA(VLOOKUP(B114,'Données projet'!$A$36:$I$56,3,0)),0,VLOOKUP(B114,'Données projet'!$A$36:$I$56,3,0))</f>
        <v>0</v>
      </c>
      <c r="L114" s="193">
        <f>IF(ISNA(VLOOKUP(B114,'Données projet'!$A$36:$I$56,4,0)),0,VLOOKUP(B114,'Données projet'!$A$36:$I$56,4,0))</f>
        <v>0</v>
      </c>
      <c r="M114" s="194">
        <f>IF(ISNA(VLOOKUP(B114,'Données projet'!$A$36:$I$56,5,0)),0%,VLOOKUP(B114,'Données projet'!$A$36:$I$56,5,0)*VLOOKUP('Données projet'!$B$11,Paramètres!$A$1:$J$25,7,0))</f>
        <v>0</v>
      </c>
      <c r="N114" s="194">
        <f>IF(ISNA(VLOOKUP(B114,'Données projet'!$A$36:$I$56,6,0)),0%,VLOOKUP(B114,'Données projet'!$A$36:$I$56,6,0)*VLOOKUP('Données projet'!$B$11,Paramètres!$A$1:$J$25,7,0))</f>
        <v>0</v>
      </c>
      <c r="O114" s="194">
        <f>IF(ISNA(VLOOKUP(B114,'Données projet'!$A$36:$I$56,7,0)),0%,VLOOKUP(B114,'Données projet'!$A$36:$I$56,7,0))</f>
        <v>0</v>
      </c>
      <c r="P114" s="196">
        <f>EXP(-LN(2)/35)*P113+(1-EXP(-LN(2)/35))/(LN(2)/35)*L114*M114*VLOOKUP('Données projet'!$B$11,Paramètres!$A$1:$J$25,3,0)*0.475*44/12</f>
        <v>0</v>
      </c>
      <c r="Q114" s="196">
        <f>EXP(-LN(2)/5)*Q113+(1-EXP(-LN(2)/5))/(LN(2)/5)*Calculateur!L114*Calculateur!N114*VLOOKUP('Données projet'!$B$11,Paramètres!$A$1:$J$25,3,0)*0.475*44/12</f>
        <v>0</v>
      </c>
      <c r="R114" s="196">
        <f>EXP(-LN(2)/2)*R113+(1-EXP(-LN(2)/2))/(LN(2)/2)*L114*O114*VLOOKUP('Données projet'!$B$11,Paramètres!$A$1:$J$25,3,0)*0.475*44/12</f>
        <v>0</v>
      </c>
      <c r="S114" s="197">
        <f t="shared" si="21"/>
        <v>0</v>
      </c>
      <c r="T114" s="50">
        <f>IF(T113+1&lt;='Données projet'!$E$12,T113+1,1)</f>
        <v>11</v>
      </c>
      <c r="U114" s="45" t="e">
        <f>VLOOKUP(T114,'Données projet'!$A$62:$I$82,2,0)</f>
        <v>#N/A</v>
      </c>
      <c r="V114" s="45" t="e">
        <f>VLOOKUP(T114,'Données projet'!$A$62:$I$82,9,0)</f>
        <v>#N/A</v>
      </c>
      <c r="W114" s="45">
        <f t="array" ref="W114">INDEX(V:V,MIN(IF(ISNUMBER(V114:V310),ROW(V114:V310),"")))</f>
        <v>14.256250000000001</v>
      </c>
      <c r="X114" s="46">
        <f>IF(T114&lt;'Données projet'!$A$63,$U$205^T114,IF(T114='Données projet'!$A$63,'Données projet'!$B$63,X113+W114-AD113))</f>
        <v>165.81625</v>
      </c>
      <c r="Y114" s="46">
        <f>X114*VLOOKUP('Données projet'!$B$11,Paramètres!$A$1:$J$25,3,0)*VLOOKUP('Données projet'!$B$11,Paramètres!$A$1:$J$25,5,0)</f>
        <v>121.57647449999999</v>
      </c>
      <c r="Z114" s="46">
        <f t="shared" si="34"/>
        <v>32.04240631782482</v>
      </c>
      <c r="AA114" s="52">
        <f t="shared" si="22"/>
        <v>267.55288409104492</v>
      </c>
      <c r="AB114" s="149">
        <f ca="1">AVERAGE(OFFSET($AA$3,'Données projet'!$C$7,0,30,1))</f>
        <v>367.84920904283939</v>
      </c>
      <c r="AC114" s="48">
        <f>IF(ISNA(VLOOKUP(T114,'Données projet'!$A$62:$I$82,3,0)),0,VLOOKUP(T114,'Données projet'!$A$62:$I$82,3,0))</f>
        <v>0</v>
      </c>
      <c r="AD114" s="48">
        <f>IF(ISNA(VLOOKUP(T114,'Données projet'!$A$62:$I$82,4,0)),0,VLOOKUP(T114,'Données projet'!$A$62:$I$82,4,0))</f>
        <v>0</v>
      </c>
      <c r="AE114" s="49">
        <f>IF(ISNA(VLOOKUP(T114,'Données projet'!$A$62:$I$82,5,0)),0%,VLOOKUP(T114,'Données projet'!$A$62:$I$82,5,0)*VLOOKUP('Données projet'!$B$11,Paramètres!$A$1:$J$25,7,0))</f>
        <v>0</v>
      </c>
      <c r="AF114" s="49">
        <f>IF(ISNA(VLOOKUP(T114,'Données projet'!$A$62:$I$82,6,0)),0%,VLOOKUP(T114,'Données projet'!$A$62:$I$82,6,0)*VLOOKUP('Données projet'!$B$11,Paramètres!$A$1:$J$25,7,0))</f>
        <v>0</v>
      </c>
      <c r="AG114" s="49">
        <f>IF(ISNA(VLOOKUP(T114,'Données projet'!$A$62:$I$82,7,0)),0%,VLOOKUP(T114,'Données projet'!$A$62:$I$82,7,0))</f>
        <v>0</v>
      </c>
      <c r="AH114" s="53">
        <f>EXP(-LN(2)/35)*AH113+(1-EXP(-LN(2)/35))/(LN(2)/35)*AD114*AE114*VLOOKUP('Données projet'!$B$11,Paramètres!$A$1:$J$25,3,0)*0.475*44/12</f>
        <v>0</v>
      </c>
      <c r="AI114" s="53">
        <f>EXP(-LN(2)/5)*AI113+(1-EXP(-LN(2)/5))/(LN(2)/5)*Calculateur!AD114*Calculateur!AF114*VLOOKUP('Données projet'!$B$11,Paramètres!$A$1:$J$25,3,0)*0.475*44/12</f>
        <v>0</v>
      </c>
      <c r="AJ114" s="53">
        <f>EXP(-LN(2)/2)*AJ113+(1-EXP(-LN(2)/2))/(LN(2)/2)*AD114*AG114*VLOOKUP('Données projet'!$B$11,Paramètres!$A$1:$J$25,3,0)*0.475*44/12</f>
        <v>0</v>
      </c>
      <c r="AK114" s="53">
        <f t="shared" si="23"/>
        <v>0</v>
      </c>
      <c r="AL114" s="203">
        <f>IF(AL113+1&lt;='Données projet'!$E$13,AL113+1,1)</f>
        <v>1</v>
      </c>
      <c r="AM114" s="182" t="e">
        <f>VLOOKUP(B114,'Données projet'!$A$88:$I$108,2,0)</f>
        <v>#N/A</v>
      </c>
      <c r="AN114" s="182" t="e">
        <f>VLOOKUP(B114,'Données projet'!$A$88:$I$108,9,0)</f>
        <v>#N/A</v>
      </c>
      <c r="AO114" s="182">
        <f t="array" ref="AO114">INDEX(AN:AN,MIN(IF(ISNUMBER(AN114:AN310),ROW(AN114:AN310),"")))</f>
        <v>0</v>
      </c>
      <c r="AP114" s="182">
        <f>IF(B114&lt;'Données projet'!$A$89,$AM$205^B114,IF(B114='Données projet'!$A$89,'Données projet'!$B$89,AP113+AO114-AV113))</f>
        <v>0</v>
      </c>
      <c r="AQ114" s="186" t="e">
        <f>AP114*VLOOKUP('Données projet'!$B$13,Paramètres!$A$1:$J$25,3,0)*VLOOKUP('Données projet'!$B$13,Paramètres!$A$1:$J$25,5,0)</f>
        <v>#N/A</v>
      </c>
      <c r="AR114" s="186" t="e">
        <f t="shared" si="35"/>
        <v>#N/A</v>
      </c>
      <c r="AS114" s="187" t="e">
        <f t="shared" si="24"/>
        <v>#N/A</v>
      </c>
      <c r="AT114" s="185" t="e">
        <f ca="1">AVERAGE(OFFSET($AS$3,'Données projet'!$C$7,0,30,1))</f>
        <v>#N/A</v>
      </c>
      <c r="AU114" s="193">
        <f>IF(ISNA(VLOOKUP(B114,'Données projet'!$A$88:$I$108,3,0)),0,VLOOKUP(B114,'Données projet'!$A$88:$I$108,3,0))</f>
        <v>0</v>
      </c>
      <c r="AV114" s="193">
        <f>IF(ISNA(VLOOKUP(B114,'Données projet'!$A$88:$I$108,4,0)),0,VLOOKUP(B114,'Données projet'!$A$88:$I$108,4,0))</f>
        <v>0</v>
      </c>
      <c r="AW114" s="194">
        <f>IF(ISNA(VLOOKUP(B114,'Données projet'!$A$88:$I$108,5,0)),0%,VLOOKUP(B114,'Données projet'!$A$88:$I$108,5,0)*VLOOKUP('Données projet'!$B$13,Paramètres!$A$1:$J$25,7,0))</f>
        <v>0</v>
      </c>
      <c r="AX114" s="194">
        <f>IF(ISNA(VLOOKUP(B114,'Données projet'!$A$88:$I$108,6,0)),0%,VLOOKUP(B114,'Données projet'!$A$88:$I$108,6,0)*VLOOKUP('Données projet'!$B$13,Paramètres!$A$1:$J$25,7,0))</f>
        <v>0</v>
      </c>
      <c r="AY114" s="194">
        <f>IF(ISNA(VLOOKUP(B114,'Données projet'!$A$88:$I$108,7,0)),0%,VLOOKUP(B114,'Données projet'!$A$88:$I$108,7,0))</f>
        <v>0</v>
      </c>
      <c r="AZ114" s="196">
        <f>EXP(-LN(2)/35)*AZ113+(1-EXP(-LN(2)/35))/(LN(2)/35)*AV114*AW114*VLOOKUP('Données projet'!$B$11,Paramètres!$A$1:$J$25,3,0)*0.475*44/12</f>
        <v>0</v>
      </c>
      <c r="BA114" s="196">
        <f>EXP(-LN(2)/5)*BA113+(1-EXP(-LN(2)/5))/(LN(2)/5)*Calculateur!AV114*Calculateur!AX114*VLOOKUP('Données projet'!$B$11,Paramètres!$A$1:$J$25,3,0)*0.475*44/12</f>
        <v>0</v>
      </c>
      <c r="BB114" s="196">
        <f>EXP(-LN(2)/2)*BB113+(1-EXP(-LN(2)/2))/(LN(2)/2)*AV114*AY114*VLOOKUP('Données projet'!$B$11,Paramètres!$A$1:$J$25,3,0)*0.475*44/12</f>
        <v>0</v>
      </c>
      <c r="BC114" s="197">
        <f t="shared" si="25"/>
        <v>0</v>
      </c>
      <c r="BD114" s="50">
        <f>IF(BD113+1&lt;='Données projet'!$E$16,BD113+1,1)</f>
        <v>1</v>
      </c>
      <c r="BE114" s="45" t="e">
        <f>VLOOKUP(BD114,'Données projet'!$A$114:$I$134,2,0)</f>
        <v>#N/A</v>
      </c>
      <c r="BF114" s="45" t="e">
        <f>VLOOKUP(BD114,'Données projet'!$A$114:$I$134,9,0)</f>
        <v>#N/A</v>
      </c>
      <c r="BG114" s="45">
        <f t="array" ref="BG114">INDEX(BF:BF,MIN(IF(ISNUMBER(BF114:BF310),ROW(BF114:BF310),"")))</f>
        <v>0</v>
      </c>
      <c r="BH114" s="45">
        <f>IF(BD114&lt;'Données projet'!$A$115,$BE$205^BD114,IF(BD114='Données projet'!$A$115,'Données projet'!$B$115,BH113+BG114-BN113))</f>
        <v>0</v>
      </c>
      <c r="BI114" s="50" t="e">
        <f>BH114*VLOOKUP('Données projet'!$B$13,Paramètres!$A$1:$J$25,3,0)*VLOOKUP('Données projet'!$B$13,Paramètres!$A$1:$J$25,5,0)</f>
        <v>#N/A</v>
      </c>
      <c r="BJ114" s="46" t="e">
        <f t="shared" si="36"/>
        <v>#N/A</v>
      </c>
      <c r="BK114" s="52" t="e">
        <f t="shared" si="26"/>
        <v>#N/A</v>
      </c>
      <c r="BL114" s="149" t="e">
        <f ca="1">AVERAGE(OFFSET($BK$3,'Données projet'!$C$7,0,30,1))</f>
        <v>#N/A</v>
      </c>
      <c r="BM114" s="48">
        <f>IF(ISNA(VLOOKUP(BD114,'Données projet'!$A$114:$I$134,3,0)),0,VLOOKUP(BD114,'Données projet'!$A$114:$I$134,3,0))</f>
        <v>0</v>
      </c>
      <c r="BN114" s="48">
        <f>IF(ISNA(VLOOKUP(BD114,'Données projet'!$A$114:$I$134,4,0)),0,VLOOKUP(BD114,'Données projet'!$A$114:$I$134,4,0))</f>
        <v>0</v>
      </c>
      <c r="BO114" s="49">
        <f>IF(ISNA(VLOOKUP(BD114,'Données projet'!$A$114:$I$134,5,0)),0%,VLOOKUP(BD114,'Données projet'!$A$114:$I$134,5,0)*VLOOKUP('Données projet'!$B$13,Paramètres!$A$1:$J$25,7,0))</f>
        <v>0</v>
      </c>
      <c r="BP114" s="49">
        <f>IF(ISNA(VLOOKUP(BD114,'Données projet'!$A$114:$I$134,6,0)),0%,VLOOKUP(BD114,'Données projet'!$A$114:$I$134,6,0)*VLOOKUP('Données projet'!$B$13,Paramètres!$A$1:$J$25,7,0))</f>
        <v>0</v>
      </c>
      <c r="BQ114" s="49">
        <f>IF(ISNA(VLOOKUP(BD114,'Données projet'!$A$114:$I$134,7,0)),0%,VLOOKUP(BD114,'Données projet'!$A$114:$I$134,7,0))</f>
        <v>0</v>
      </c>
      <c r="BR114" s="53" t="e">
        <f>EXP(-LN(2)/35)*BR113+(1-EXP(-LN(2)/35))/(LN(2)/35)*BN114*BO114*VLOOKUP('Données projet'!$B$13,Paramètres!$A$1:$J$25,3,0)*0.475*44/12</f>
        <v>#N/A</v>
      </c>
      <c r="BS114" s="53" t="e">
        <f>EXP(-LN(2)/5)*BS113+(1-EXP(-LN(2)/5))/(LN(2)/5)*Calculateur!BN114*Calculateur!BP114*VLOOKUP('Données projet'!$B$13,Paramètres!$A$1:$J$25,3,0)*0.475*44/12</f>
        <v>#N/A</v>
      </c>
      <c r="BT114" s="53" t="e">
        <f>EXP(-LN(2)/2)*BT113+(1-EXP(-LN(2)/2))/(LN(2)/2)*BN114*BQ114*VLOOKUP('Données projet'!$B$13,Paramètres!$A$1:$J$25,3,0)*0.475*44/12</f>
        <v>#N/A</v>
      </c>
      <c r="BU114" s="54" t="e">
        <f t="shared" si="27"/>
        <v>#N/A</v>
      </c>
      <c r="BV114" s="203">
        <f>IF(BV113+1&lt;='Données projet'!$E$15,BV113+1,1)</f>
        <v>1</v>
      </c>
      <c r="BW114" s="182" t="e">
        <f>VLOOKUP(B114,'Données projet'!$A$140:$I$167,2,0)</f>
        <v>#N/A</v>
      </c>
      <c r="BX114" s="182" t="e">
        <f>VLOOKUP(B114,'Données projet'!$A$140:$I$167,9,0)</f>
        <v>#N/A</v>
      </c>
      <c r="BY114" s="182">
        <f t="array" ref="BY114">INDEX(BX:BX,MIN(IF(ISNUMBER(BX114:BX310),ROW(BX114:BX310),"")))</f>
        <v>0</v>
      </c>
      <c r="BZ114" s="182">
        <f>IF(B114&lt;'Données projet'!$A$141,$BW$205^B114,IF(B114='Données projet'!$A$141,'Données projet'!$B$141,BZ113+BY114-CF113))</f>
        <v>0</v>
      </c>
      <c r="CA114" s="183" t="e">
        <f>BZ114*VLOOKUP('Données projet'!$B$15,Paramètres!$A$1:$J$25,3,0)*VLOOKUP('Données projet'!$B$15,Paramètres!$A$1:$J$25,5,0)</f>
        <v>#N/A</v>
      </c>
      <c r="CB114" s="186" t="e">
        <f t="shared" si="37"/>
        <v>#N/A</v>
      </c>
      <c r="CC114" s="187" t="e">
        <f t="shared" si="28"/>
        <v>#N/A</v>
      </c>
      <c r="CD114" s="185" t="e">
        <f ca="1">AVERAGE(OFFSET($CC$3,'Données projet'!$C$7,0,30,1))</f>
        <v>#N/A</v>
      </c>
      <c r="CE114" s="193">
        <f>IF(ISNA(VLOOKUP(B114,'Données projet'!$A$140:$I$167,3,0)),0,VLOOKUP(B114,'Données projet'!$A$140:$I$167,3,0))</f>
        <v>0</v>
      </c>
      <c r="CF114" s="193">
        <f>IF(ISNA(VLOOKUP(B114,'Données projet'!$A$140:$I$167,4,0)),0,VLOOKUP(B114,'Données projet'!$A$140:$I$167,4,0))</f>
        <v>0</v>
      </c>
      <c r="CG114" s="194">
        <f>IF(ISNA(VLOOKUP(B114,'Données projet'!$A$140:$I$167,5,0)),0%,VLOOKUP(B114,'Données projet'!$A$140:$I$167,5,0)*VLOOKUP('Données projet'!$B$15,Paramètres!$A$1:$J$25,7,0))</f>
        <v>0</v>
      </c>
      <c r="CH114" s="194">
        <f>IF(ISNA(VLOOKUP(B114,'Données projet'!$A$140:$I$167,6,0)),0%,VLOOKUP(B114,'Données projet'!$A$140:$I$167,6,0)*VLOOKUP('Données projet'!$B$15,Paramètres!$A$1:$J$25,7,0))</f>
        <v>0</v>
      </c>
      <c r="CI114" s="194">
        <f>IF(ISNA(VLOOKUP(B114,'Données projet'!$A$140:$I$167,7,0)),0%,VLOOKUP(B114,'Données projet'!$A$140:$I$167,7,0))</f>
        <v>0</v>
      </c>
      <c r="CJ114" s="196">
        <f>EXP(-LN(2)/35)*CJ113+(1-EXP(-LN(2)/35))/(LN(2)/35)*CF114*CG114*VLOOKUP('Données projet'!$B$11,Paramètres!$A$1:$J$25,3,0)*0.475*44/12</f>
        <v>0</v>
      </c>
      <c r="CK114" s="196">
        <f>EXP(-LN(2)/5)*CK113+(1-EXP(-LN(2)/5))/(LN(2)/5)*Calculateur!CF114*Calculateur!CH114*VLOOKUP('Données projet'!$B$11,Paramètres!$A$1:$J$25,3,0)*0.475*44/12</f>
        <v>0</v>
      </c>
      <c r="CL114" s="196">
        <f>EXP(-LN(2)/2)*CL113+(1-EXP(-LN(2)/2))/(LN(2)/2)*CF114*CI114*VLOOKUP('Données projet'!$B$11,Paramètres!$A$1:$J$25,3,0)*0.475*44/12</f>
        <v>0</v>
      </c>
      <c r="CM114" s="197">
        <f t="shared" si="29"/>
        <v>0</v>
      </c>
      <c r="CN114" s="50">
        <f>IF(CN113+1&lt;='Données projet'!$E$16,CN113+1,1)</f>
        <v>1</v>
      </c>
      <c r="CO114" s="45" t="e">
        <f>VLOOKUP(CN114,'Données projet'!$A$173:$I$193,2,0)</f>
        <v>#N/A</v>
      </c>
      <c r="CP114" s="45" t="e">
        <f>VLOOKUP(CN114,'Données projet'!$A$173:$I$193,9,0)</f>
        <v>#N/A</v>
      </c>
      <c r="CQ114" s="45">
        <f t="array" ref="CQ114">INDEX(CP:CP,MIN(IF(ISNUMBER(CP114:CP310),ROW(CP114:CP310),"")))</f>
        <v>0</v>
      </c>
      <c r="CR114" s="45">
        <f>IF(CN114&lt;'Données projet'!$A$174,$CO$205^B114,IF(CN114='Données projet'!$A$174,'Données projet'!$B$174,CR113+CQ114-CX113))</f>
        <v>0</v>
      </c>
      <c r="CS114" s="50" t="e">
        <f>CR114*VLOOKUP('Données projet'!$B$15,Paramètres!$A$1:$J$25,3,0)*VLOOKUP('Données projet'!$B$15,Paramètres!$A$1:$J$25,5,0)</f>
        <v>#N/A</v>
      </c>
      <c r="CT114" s="46" t="e">
        <f t="shared" si="38"/>
        <v>#N/A</v>
      </c>
      <c r="CU114" s="52" t="e">
        <f t="shared" si="30"/>
        <v>#N/A</v>
      </c>
      <c r="CV114" s="149" t="e">
        <f ca="1">AVERAGE(OFFSET($CU$3,'Données projet'!$C$7,0,30,1))</f>
        <v>#N/A</v>
      </c>
      <c r="CW114" s="48">
        <f>IF(ISNA(VLOOKUP(CN114,'Données projet'!$A$173:$I$193,3,0)),0,VLOOKUP(CN114,'Données projet'!$A$173:$I$193,3,0))</f>
        <v>0</v>
      </c>
      <c r="CX114" s="48">
        <f>IF(ISNA(VLOOKUP(CN114,'Données projet'!$A$173:$I$193,4,0)),0,VLOOKUP(CN114,'Données projet'!$A$173:$I$193,4,0))</f>
        <v>0</v>
      </c>
      <c r="CY114" s="49">
        <f>IF(ISNA(VLOOKUP(CN114,'Données projet'!$A$173:$I$193,5,0)),0%,VLOOKUP(CN114,'Données projet'!$A$173:$I$193,5,0)*VLOOKUP('Données projet'!$B$15,Paramètres!$A$1:$J$25,7,0))</f>
        <v>0</v>
      </c>
      <c r="CZ114" s="49">
        <f>IF(ISNA(VLOOKUP(CN114,'Données projet'!$A$173:$I$193,6,0)),0%,VLOOKUP(CN114,'Données projet'!$A$173:$I$193,6,0)*VLOOKUP('Données projet'!$B$15,Paramètres!$A$1:$J$25,7,0))</f>
        <v>0</v>
      </c>
      <c r="DA114" s="49">
        <f>IF(ISNA(VLOOKUP(CN114,'Données projet'!$A$173:$I$193,7,0)),0%,VLOOKUP(CN114,'Données projet'!$A$173:$I$193,7,0))</f>
        <v>0</v>
      </c>
      <c r="DB114" s="53" t="e">
        <f>EXP(-LN(2)/35)*DB113+(1-EXP(-LN(2)/35))/(LN(2)/35)*CX114*CY114*VLOOKUP('Données projet'!$B$15,Paramètres!$A$1:$J$25,3,0)*0.475*44/12</f>
        <v>#N/A</v>
      </c>
      <c r="DC114" s="53" t="e">
        <f>EXP(-LN(2)/5)*DC113+(1-EXP(-LN(2)/5))/(LN(2)/5)*Calculateur!CX114*Calculateur!CZ114*VLOOKUP('Données projet'!$B$15,Paramètres!$A$1:$J$25,3,0)*0.475*44/12</f>
        <v>#N/A</v>
      </c>
      <c r="DD114" s="53" t="e">
        <f>EXP(-LN(2)/2)*DD113+(1-EXP(-LN(2)/2))/(LN(2)/2)*CX114*DA114*VLOOKUP('Données projet'!$B$15,Paramètres!$A$1:$J$25,3,0)*0.475*44/12</f>
        <v>#N/A</v>
      </c>
      <c r="DE114" s="54" t="e">
        <f t="shared" si="31"/>
        <v>#N/A</v>
      </c>
    </row>
    <row r="115" spans="1:109" s="40" customFormat="1" x14ac:dyDescent="0.25">
      <c r="A115" s="208">
        <f t="shared" si="32"/>
        <v>112</v>
      </c>
      <c r="B115" s="200">
        <f>IF(B114+1&lt;='Données projet'!$E$11,B114+1,1)</f>
        <v>12</v>
      </c>
      <c r="C115" s="182" t="e">
        <f>VLOOKUP(B115,'Données projet'!$A$36:$I$56,2,0)</f>
        <v>#N/A</v>
      </c>
      <c r="D115" s="182" t="e">
        <f>VLOOKUP(B115,'Données projet'!$A$36:$I$56,9,0)</f>
        <v>#N/A</v>
      </c>
      <c r="E115" s="182">
        <f t="array" ref="E115">INDEX(D:D,MIN(IF(ISNUMBER(D115:D311),ROW(D115:D311),"")))</f>
        <v>15.77</v>
      </c>
      <c r="F115" s="186">
        <f>IF(B115&lt;'Données projet'!$A$37,$C$205^B115,IF(B115='Données projet'!$A$37,'Données projet'!$B$37,F114+E115-L114))</f>
        <v>175.89000000000001</v>
      </c>
      <c r="G115" s="186">
        <f>F115*VLOOKUP('Données projet'!$B$11,Paramètres!$A$1:$J$25,3,0)*VLOOKUP('Données projet'!$B$11,Paramètres!$A$1:$J$25,5,0)</f>
        <v>128.962548</v>
      </c>
      <c r="H115" s="186">
        <f t="shared" si="33"/>
        <v>33.756522961065308</v>
      </c>
      <c r="I115" s="187">
        <f t="shared" si="39"/>
        <v>283.40238192385544</v>
      </c>
      <c r="J115" s="188">
        <f ca="1">AVERAGE(OFFSET($I$3,'Données projet'!$C$7,0,30,1))</f>
        <v>281.50422421872497</v>
      </c>
      <c r="K115" s="193">
        <f>IF(ISNA(VLOOKUP(B115,'Données projet'!$A$36:$I$56,3,0)),0,VLOOKUP(B115,'Données projet'!$A$36:$I$56,3,0))</f>
        <v>0</v>
      </c>
      <c r="L115" s="193">
        <f>IF(ISNA(VLOOKUP(B115,'Données projet'!$A$36:$I$56,4,0)),0,VLOOKUP(B115,'Données projet'!$A$36:$I$56,4,0))</f>
        <v>0</v>
      </c>
      <c r="M115" s="194">
        <f>IF(ISNA(VLOOKUP(B115,'Données projet'!$A$36:$I$56,5,0)),0%,VLOOKUP(B115,'Données projet'!$A$36:$I$56,5,0)*VLOOKUP('Données projet'!$B$11,Paramètres!$A$1:$J$25,7,0))</f>
        <v>0</v>
      </c>
      <c r="N115" s="194">
        <f>IF(ISNA(VLOOKUP(B115,'Données projet'!$A$36:$I$56,6,0)),0%,VLOOKUP(B115,'Données projet'!$A$36:$I$56,6,0)*VLOOKUP('Données projet'!$B$11,Paramètres!$A$1:$J$25,7,0))</f>
        <v>0</v>
      </c>
      <c r="O115" s="194">
        <f>IF(ISNA(VLOOKUP(B115,'Données projet'!$A$36:$I$56,7,0)),0%,VLOOKUP(B115,'Données projet'!$A$36:$I$56,7,0))</f>
        <v>0</v>
      </c>
      <c r="P115" s="196">
        <f>EXP(-LN(2)/35)*P114+(1-EXP(-LN(2)/35))/(LN(2)/35)*L115*M115*VLOOKUP('Données projet'!$B$11,Paramètres!$A$1:$J$25,3,0)*0.475*44/12</f>
        <v>0</v>
      </c>
      <c r="Q115" s="196">
        <f>EXP(-LN(2)/5)*Q114+(1-EXP(-LN(2)/5))/(LN(2)/5)*Calculateur!L115*Calculateur!N115*VLOOKUP('Données projet'!$B$11,Paramètres!$A$1:$J$25,3,0)*0.475*44/12</f>
        <v>0</v>
      </c>
      <c r="R115" s="196">
        <f>EXP(-LN(2)/2)*R114+(1-EXP(-LN(2)/2))/(LN(2)/2)*L115*O115*VLOOKUP('Données projet'!$B$11,Paramètres!$A$1:$J$25,3,0)*0.475*44/12</f>
        <v>0</v>
      </c>
      <c r="S115" s="197">
        <f t="shared" si="21"/>
        <v>0</v>
      </c>
      <c r="T115" s="50">
        <f>IF(T114+1&lt;='Données projet'!$E$12,T114+1,1)</f>
        <v>12</v>
      </c>
      <c r="U115" s="45" t="e">
        <f>VLOOKUP(T115,'Données projet'!$A$62:$I$82,2,0)</f>
        <v>#N/A</v>
      </c>
      <c r="V115" s="45" t="e">
        <f>VLOOKUP(T115,'Données projet'!$A$62:$I$82,9,0)</f>
        <v>#N/A</v>
      </c>
      <c r="W115" s="45">
        <f t="array" ref="W115">INDEX(V:V,MIN(IF(ISNUMBER(V115:V311),ROW(V115:V311),"")))</f>
        <v>14.256250000000001</v>
      </c>
      <c r="X115" s="46">
        <f>IF(T115&lt;'Données projet'!$A$63,$U$205^T115,IF(T115='Données projet'!$A$63,'Données projet'!$B$63,X114+W115-AD114))</f>
        <v>180.07249999999999</v>
      </c>
      <c r="Y115" s="46">
        <f>X115*VLOOKUP('Données projet'!$B$11,Paramètres!$A$1:$J$25,3,0)*VLOOKUP('Données projet'!$B$11,Paramètres!$A$1:$J$25,5,0)</f>
        <v>132.029157</v>
      </c>
      <c r="Z115" s="46">
        <f t="shared" si="34"/>
        <v>34.464814444317632</v>
      </c>
      <c r="AA115" s="52">
        <f t="shared" si="22"/>
        <v>289.97700026551985</v>
      </c>
      <c r="AB115" s="149">
        <f ca="1">AVERAGE(OFFSET($AA$3,'Données projet'!$C$7,0,30,1))</f>
        <v>367.84920904283939</v>
      </c>
      <c r="AC115" s="48">
        <f>IF(ISNA(VLOOKUP(T115,'Données projet'!$A$62:$I$82,3,0)),0,VLOOKUP(T115,'Données projet'!$A$62:$I$82,3,0))</f>
        <v>0</v>
      </c>
      <c r="AD115" s="48">
        <f>IF(ISNA(VLOOKUP(T115,'Données projet'!$A$62:$I$82,4,0)),0,VLOOKUP(T115,'Données projet'!$A$62:$I$82,4,0))</f>
        <v>0</v>
      </c>
      <c r="AE115" s="49">
        <f>IF(ISNA(VLOOKUP(T115,'Données projet'!$A$62:$I$82,5,0)),0%,VLOOKUP(T115,'Données projet'!$A$62:$I$82,5,0)*VLOOKUP('Données projet'!$B$11,Paramètres!$A$1:$J$25,7,0))</f>
        <v>0</v>
      </c>
      <c r="AF115" s="49">
        <f>IF(ISNA(VLOOKUP(T115,'Données projet'!$A$62:$I$82,6,0)),0%,VLOOKUP(T115,'Données projet'!$A$62:$I$82,6,0)*VLOOKUP('Données projet'!$B$11,Paramètres!$A$1:$J$25,7,0))</f>
        <v>0</v>
      </c>
      <c r="AG115" s="49">
        <f>IF(ISNA(VLOOKUP(T115,'Données projet'!$A$62:$I$82,7,0)),0%,VLOOKUP(T115,'Données projet'!$A$62:$I$82,7,0))</f>
        <v>0</v>
      </c>
      <c r="AH115" s="53">
        <f>EXP(-LN(2)/35)*AH114+(1-EXP(-LN(2)/35))/(LN(2)/35)*AD115*AE115*VLOOKUP('Données projet'!$B$11,Paramètres!$A$1:$J$25,3,0)*0.475*44/12</f>
        <v>0</v>
      </c>
      <c r="AI115" s="53">
        <f>EXP(-LN(2)/5)*AI114+(1-EXP(-LN(2)/5))/(LN(2)/5)*Calculateur!AD115*Calculateur!AF115*VLOOKUP('Données projet'!$B$11,Paramètres!$A$1:$J$25,3,0)*0.475*44/12</f>
        <v>0</v>
      </c>
      <c r="AJ115" s="53">
        <f>EXP(-LN(2)/2)*AJ114+(1-EXP(-LN(2)/2))/(LN(2)/2)*AD115*AG115*VLOOKUP('Données projet'!$B$11,Paramètres!$A$1:$J$25,3,0)*0.475*44/12</f>
        <v>0</v>
      </c>
      <c r="AK115" s="53">
        <f t="shared" si="23"/>
        <v>0</v>
      </c>
      <c r="AL115" s="203">
        <f>IF(AL114+1&lt;='Données projet'!$E$13,AL114+1,1)</f>
        <v>1</v>
      </c>
      <c r="AM115" s="182" t="e">
        <f>VLOOKUP(B115,'Données projet'!$A$88:$I$108,2,0)</f>
        <v>#N/A</v>
      </c>
      <c r="AN115" s="182" t="e">
        <f>VLOOKUP(B115,'Données projet'!$A$88:$I$108,9,0)</f>
        <v>#N/A</v>
      </c>
      <c r="AO115" s="182">
        <f t="array" ref="AO115">INDEX(AN:AN,MIN(IF(ISNUMBER(AN115:AN311),ROW(AN115:AN311),"")))</f>
        <v>0</v>
      </c>
      <c r="AP115" s="182">
        <f>IF(B115&lt;'Données projet'!$A$89,$AM$205^B115,IF(B115='Données projet'!$A$89,'Données projet'!$B$89,AP114+AO115-AV114))</f>
        <v>0</v>
      </c>
      <c r="AQ115" s="186" t="e">
        <f>AP115*VLOOKUP('Données projet'!$B$13,Paramètres!$A$1:$J$25,3,0)*VLOOKUP('Données projet'!$B$13,Paramètres!$A$1:$J$25,5,0)</f>
        <v>#N/A</v>
      </c>
      <c r="AR115" s="186" t="e">
        <f t="shared" si="35"/>
        <v>#N/A</v>
      </c>
      <c r="AS115" s="187" t="e">
        <f t="shared" si="24"/>
        <v>#N/A</v>
      </c>
      <c r="AT115" s="185" t="e">
        <f ca="1">AVERAGE(OFFSET($AS$3,'Données projet'!$C$7,0,30,1))</f>
        <v>#N/A</v>
      </c>
      <c r="AU115" s="193">
        <f>IF(ISNA(VLOOKUP(B115,'Données projet'!$A$88:$I$108,3,0)),0,VLOOKUP(B115,'Données projet'!$A$88:$I$108,3,0))</f>
        <v>0</v>
      </c>
      <c r="AV115" s="193">
        <f>IF(ISNA(VLOOKUP(B115,'Données projet'!$A$88:$I$108,4,0)),0,VLOOKUP(B115,'Données projet'!$A$88:$I$108,4,0))</f>
        <v>0</v>
      </c>
      <c r="AW115" s="194">
        <f>IF(ISNA(VLOOKUP(B115,'Données projet'!$A$88:$I$108,5,0)),0%,VLOOKUP(B115,'Données projet'!$A$88:$I$108,5,0)*VLOOKUP('Données projet'!$B$13,Paramètres!$A$1:$J$25,7,0))</f>
        <v>0</v>
      </c>
      <c r="AX115" s="194">
        <f>IF(ISNA(VLOOKUP(B115,'Données projet'!$A$88:$I$108,6,0)),0%,VLOOKUP(B115,'Données projet'!$A$88:$I$108,6,0)*VLOOKUP('Données projet'!$B$13,Paramètres!$A$1:$J$25,7,0))</f>
        <v>0</v>
      </c>
      <c r="AY115" s="194">
        <f>IF(ISNA(VLOOKUP(B115,'Données projet'!$A$88:$I$108,7,0)),0%,VLOOKUP(B115,'Données projet'!$A$88:$I$108,7,0))</f>
        <v>0</v>
      </c>
      <c r="AZ115" s="196">
        <f>EXP(-LN(2)/35)*AZ114+(1-EXP(-LN(2)/35))/(LN(2)/35)*AV115*AW115*VLOOKUP('Données projet'!$B$11,Paramètres!$A$1:$J$25,3,0)*0.475*44/12</f>
        <v>0</v>
      </c>
      <c r="BA115" s="196">
        <f>EXP(-LN(2)/5)*BA114+(1-EXP(-LN(2)/5))/(LN(2)/5)*Calculateur!AV115*Calculateur!AX115*VLOOKUP('Données projet'!$B$11,Paramètres!$A$1:$J$25,3,0)*0.475*44/12</f>
        <v>0</v>
      </c>
      <c r="BB115" s="196">
        <f>EXP(-LN(2)/2)*BB114+(1-EXP(-LN(2)/2))/(LN(2)/2)*AV115*AY115*VLOOKUP('Données projet'!$B$11,Paramètres!$A$1:$J$25,3,0)*0.475*44/12</f>
        <v>0</v>
      </c>
      <c r="BC115" s="197">
        <f t="shared" si="25"/>
        <v>0</v>
      </c>
      <c r="BD115" s="50">
        <f>IF(BD114+1&lt;='Données projet'!$E$16,BD114+1,1)</f>
        <v>1</v>
      </c>
      <c r="BE115" s="45" t="e">
        <f>VLOOKUP(BD115,'Données projet'!$A$114:$I$134,2,0)</f>
        <v>#N/A</v>
      </c>
      <c r="BF115" s="45" t="e">
        <f>VLOOKUP(BD115,'Données projet'!$A$114:$I$134,9,0)</f>
        <v>#N/A</v>
      </c>
      <c r="BG115" s="45">
        <f t="array" ref="BG115">INDEX(BF:BF,MIN(IF(ISNUMBER(BF115:BF311),ROW(BF115:BF311),"")))</f>
        <v>0</v>
      </c>
      <c r="BH115" s="45">
        <f>IF(BD115&lt;'Données projet'!$A$115,$BE$205^BD115,IF(BD115='Données projet'!$A$115,'Données projet'!$B$115,BH114+BG115-BN114))</f>
        <v>0</v>
      </c>
      <c r="BI115" s="50" t="e">
        <f>BH115*VLOOKUP('Données projet'!$B$13,Paramètres!$A$1:$J$25,3,0)*VLOOKUP('Données projet'!$B$13,Paramètres!$A$1:$J$25,5,0)</f>
        <v>#N/A</v>
      </c>
      <c r="BJ115" s="46" t="e">
        <f t="shared" si="36"/>
        <v>#N/A</v>
      </c>
      <c r="BK115" s="52" t="e">
        <f t="shared" si="26"/>
        <v>#N/A</v>
      </c>
      <c r="BL115" s="149" t="e">
        <f ca="1">AVERAGE(OFFSET($BK$3,'Données projet'!$C$7,0,30,1))</f>
        <v>#N/A</v>
      </c>
      <c r="BM115" s="48">
        <f>IF(ISNA(VLOOKUP(BD115,'Données projet'!$A$114:$I$134,3,0)),0,VLOOKUP(BD115,'Données projet'!$A$114:$I$134,3,0))</f>
        <v>0</v>
      </c>
      <c r="BN115" s="48">
        <f>IF(ISNA(VLOOKUP(BD115,'Données projet'!$A$114:$I$134,4,0)),0,VLOOKUP(BD115,'Données projet'!$A$114:$I$134,4,0))</f>
        <v>0</v>
      </c>
      <c r="BO115" s="49">
        <f>IF(ISNA(VLOOKUP(BD115,'Données projet'!$A$114:$I$134,5,0)),0%,VLOOKUP(BD115,'Données projet'!$A$114:$I$134,5,0)*VLOOKUP('Données projet'!$B$13,Paramètres!$A$1:$J$25,7,0))</f>
        <v>0</v>
      </c>
      <c r="BP115" s="49">
        <f>IF(ISNA(VLOOKUP(BD115,'Données projet'!$A$114:$I$134,6,0)),0%,VLOOKUP(BD115,'Données projet'!$A$114:$I$134,6,0)*VLOOKUP('Données projet'!$B$13,Paramètres!$A$1:$J$25,7,0))</f>
        <v>0</v>
      </c>
      <c r="BQ115" s="49">
        <f>IF(ISNA(VLOOKUP(BD115,'Données projet'!$A$114:$I$134,7,0)),0%,VLOOKUP(BD115,'Données projet'!$A$114:$I$134,7,0))</f>
        <v>0</v>
      </c>
      <c r="BR115" s="53" t="e">
        <f>EXP(-LN(2)/35)*BR114+(1-EXP(-LN(2)/35))/(LN(2)/35)*BN115*BO115*VLOOKUP('Données projet'!$B$13,Paramètres!$A$1:$J$25,3,0)*0.475*44/12</f>
        <v>#N/A</v>
      </c>
      <c r="BS115" s="53" t="e">
        <f>EXP(-LN(2)/5)*BS114+(1-EXP(-LN(2)/5))/(LN(2)/5)*Calculateur!BN115*Calculateur!BP115*VLOOKUP('Données projet'!$B$13,Paramètres!$A$1:$J$25,3,0)*0.475*44/12</f>
        <v>#N/A</v>
      </c>
      <c r="BT115" s="53" t="e">
        <f>EXP(-LN(2)/2)*BT114+(1-EXP(-LN(2)/2))/(LN(2)/2)*BN115*BQ115*VLOOKUP('Données projet'!$B$13,Paramètres!$A$1:$J$25,3,0)*0.475*44/12</f>
        <v>#N/A</v>
      </c>
      <c r="BU115" s="54" t="e">
        <f t="shared" si="27"/>
        <v>#N/A</v>
      </c>
      <c r="BV115" s="203">
        <f>IF(BV114+1&lt;='Données projet'!$E$15,BV114+1,1)</f>
        <v>1</v>
      </c>
      <c r="BW115" s="182" t="e">
        <f>VLOOKUP(B115,'Données projet'!$A$140:$I$167,2,0)</f>
        <v>#N/A</v>
      </c>
      <c r="BX115" s="182" t="e">
        <f>VLOOKUP(B115,'Données projet'!$A$140:$I$167,9,0)</f>
        <v>#N/A</v>
      </c>
      <c r="BY115" s="182">
        <f t="array" ref="BY115">INDEX(BX:BX,MIN(IF(ISNUMBER(BX115:BX311),ROW(BX115:BX311),"")))</f>
        <v>0</v>
      </c>
      <c r="BZ115" s="182">
        <f>IF(B115&lt;'Données projet'!$A$141,$BW$205^B115,IF(B115='Données projet'!$A$141,'Données projet'!$B$141,BZ114+BY115-CF114))</f>
        <v>0</v>
      </c>
      <c r="CA115" s="183" t="e">
        <f>BZ115*VLOOKUP('Données projet'!$B$15,Paramètres!$A$1:$J$25,3,0)*VLOOKUP('Données projet'!$B$15,Paramètres!$A$1:$J$25,5,0)</f>
        <v>#N/A</v>
      </c>
      <c r="CB115" s="186" t="e">
        <f t="shared" si="37"/>
        <v>#N/A</v>
      </c>
      <c r="CC115" s="187" t="e">
        <f t="shared" si="28"/>
        <v>#N/A</v>
      </c>
      <c r="CD115" s="185" t="e">
        <f ca="1">AVERAGE(OFFSET($CC$3,'Données projet'!$C$7,0,30,1))</f>
        <v>#N/A</v>
      </c>
      <c r="CE115" s="193">
        <f>IF(ISNA(VLOOKUP(B115,'Données projet'!$A$140:$I$167,3,0)),0,VLOOKUP(B115,'Données projet'!$A$140:$I$167,3,0))</f>
        <v>0</v>
      </c>
      <c r="CF115" s="193">
        <f>IF(ISNA(VLOOKUP(B115,'Données projet'!$A$140:$I$167,4,0)),0,VLOOKUP(B115,'Données projet'!$A$140:$I$167,4,0))</f>
        <v>0</v>
      </c>
      <c r="CG115" s="194">
        <f>IF(ISNA(VLOOKUP(B115,'Données projet'!$A$140:$I$167,5,0)),0%,VLOOKUP(B115,'Données projet'!$A$140:$I$167,5,0)*VLOOKUP('Données projet'!$B$15,Paramètres!$A$1:$J$25,7,0))</f>
        <v>0</v>
      </c>
      <c r="CH115" s="194">
        <f>IF(ISNA(VLOOKUP(B115,'Données projet'!$A$140:$I$167,6,0)),0%,VLOOKUP(B115,'Données projet'!$A$140:$I$167,6,0)*VLOOKUP('Données projet'!$B$15,Paramètres!$A$1:$J$25,7,0))</f>
        <v>0</v>
      </c>
      <c r="CI115" s="194">
        <f>IF(ISNA(VLOOKUP(B115,'Données projet'!$A$140:$I$167,7,0)),0%,VLOOKUP(B115,'Données projet'!$A$140:$I$167,7,0))</f>
        <v>0</v>
      </c>
      <c r="CJ115" s="196">
        <f>EXP(-LN(2)/35)*CJ114+(1-EXP(-LN(2)/35))/(LN(2)/35)*CF115*CG115*VLOOKUP('Données projet'!$B$11,Paramètres!$A$1:$J$25,3,0)*0.475*44/12</f>
        <v>0</v>
      </c>
      <c r="CK115" s="196">
        <f>EXP(-LN(2)/5)*CK114+(1-EXP(-LN(2)/5))/(LN(2)/5)*Calculateur!CF115*Calculateur!CH115*VLOOKUP('Données projet'!$B$11,Paramètres!$A$1:$J$25,3,0)*0.475*44/12</f>
        <v>0</v>
      </c>
      <c r="CL115" s="196">
        <f>EXP(-LN(2)/2)*CL114+(1-EXP(-LN(2)/2))/(LN(2)/2)*CF115*CI115*VLOOKUP('Données projet'!$B$11,Paramètres!$A$1:$J$25,3,0)*0.475*44/12</f>
        <v>0</v>
      </c>
      <c r="CM115" s="197">
        <f t="shared" si="29"/>
        <v>0</v>
      </c>
      <c r="CN115" s="50">
        <f>IF(CN114+1&lt;='Données projet'!$E$16,CN114+1,1)</f>
        <v>1</v>
      </c>
      <c r="CO115" s="45" t="e">
        <f>VLOOKUP(CN115,'Données projet'!$A$173:$I$193,2,0)</f>
        <v>#N/A</v>
      </c>
      <c r="CP115" s="45" t="e">
        <f>VLOOKUP(CN115,'Données projet'!$A$173:$I$193,9,0)</f>
        <v>#N/A</v>
      </c>
      <c r="CQ115" s="45">
        <f t="array" ref="CQ115">INDEX(CP:CP,MIN(IF(ISNUMBER(CP115:CP311),ROW(CP115:CP311),"")))</f>
        <v>0</v>
      </c>
      <c r="CR115" s="45">
        <f>IF(CN115&lt;'Données projet'!$A$174,$CO$205^B115,IF(CN115='Données projet'!$A$174,'Données projet'!$B$174,CR114+CQ115-CX114))</f>
        <v>0</v>
      </c>
      <c r="CS115" s="50" t="e">
        <f>CR115*VLOOKUP('Données projet'!$B$15,Paramètres!$A$1:$J$25,3,0)*VLOOKUP('Données projet'!$B$15,Paramètres!$A$1:$J$25,5,0)</f>
        <v>#N/A</v>
      </c>
      <c r="CT115" s="46" t="e">
        <f t="shared" si="38"/>
        <v>#N/A</v>
      </c>
      <c r="CU115" s="52" t="e">
        <f t="shared" si="30"/>
        <v>#N/A</v>
      </c>
      <c r="CV115" s="149" t="e">
        <f ca="1">AVERAGE(OFFSET($CU$3,'Données projet'!$C$7,0,30,1))</f>
        <v>#N/A</v>
      </c>
      <c r="CW115" s="48">
        <f>IF(ISNA(VLOOKUP(CN115,'Données projet'!$A$173:$I$193,3,0)),0,VLOOKUP(CN115,'Données projet'!$A$173:$I$193,3,0))</f>
        <v>0</v>
      </c>
      <c r="CX115" s="48">
        <f>IF(ISNA(VLOOKUP(CN115,'Données projet'!$A$173:$I$193,4,0)),0,VLOOKUP(CN115,'Données projet'!$A$173:$I$193,4,0))</f>
        <v>0</v>
      </c>
      <c r="CY115" s="49">
        <f>IF(ISNA(VLOOKUP(CN115,'Données projet'!$A$173:$I$193,5,0)),0%,VLOOKUP(CN115,'Données projet'!$A$173:$I$193,5,0)*VLOOKUP('Données projet'!$B$15,Paramètres!$A$1:$J$25,7,0))</f>
        <v>0</v>
      </c>
      <c r="CZ115" s="49">
        <f>IF(ISNA(VLOOKUP(CN115,'Données projet'!$A$173:$I$193,6,0)),0%,VLOOKUP(CN115,'Données projet'!$A$173:$I$193,6,0)*VLOOKUP('Données projet'!$B$15,Paramètres!$A$1:$J$25,7,0))</f>
        <v>0</v>
      </c>
      <c r="DA115" s="49">
        <f>IF(ISNA(VLOOKUP(CN115,'Données projet'!$A$173:$I$193,7,0)),0%,VLOOKUP(CN115,'Données projet'!$A$173:$I$193,7,0))</f>
        <v>0</v>
      </c>
      <c r="DB115" s="53" t="e">
        <f>EXP(-LN(2)/35)*DB114+(1-EXP(-LN(2)/35))/(LN(2)/35)*CX115*CY115*VLOOKUP('Données projet'!$B$15,Paramètres!$A$1:$J$25,3,0)*0.475*44/12</f>
        <v>#N/A</v>
      </c>
      <c r="DC115" s="53" t="e">
        <f>EXP(-LN(2)/5)*DC114+(1-EXP(-LN(2)/5))/(LN(2)/5)*Calculateur!CX115*Calculateur!CZ115*VLOOKUP('Données projet'!$B$15,Paramètres!$A$1:$J$25,3,0)*0.475*44/12</f>
        <v>#N/A</v>
      </c>
      <c r="DD115" s="53" t="e">
        <f>EXP(-LN(2)/2)*DD114+(1-EXP(-LN(2)/2))/(LN(2)/2)*CX115*DA115*VLOOKUP('Données projet'!$B$15,Paramètres!$A$1:$J$25,3,0)*0.475*44/12</f>
        <v>#N/A</v>
      </c>
      <c r="DE115" s="54" t="e">
        <f t="shared" si="31"/>
        <v>#N/A</v>
      </c>
    </row>
    <row r="116" spans="1:109" s="40" customFormat="1" x14ac:dyDescent="0.25">
      <c r="A116" s="208">
        <f t="shared" si="32"/>
        <v>113</v>
      </c>
      <c r="B116" s="200">
        <f>IF(B115+1&lt;='Données projet'!$E$11,B115+1,1)</f>
        <v>13</v>
      </c>
      <c r="C116" s="182" t="e">
        <f>VLOOKUP(B116,'Données projet'!$A$36:$I$56,2,0)</f>
        <v>#N/A</v>
      </c>
      <c r="D116" s="182" t="e">
        <f>VLOOKUP(B116,'Données projet'!$A$36:$I$56,9,0)</f>
        <v>#N/A</v>
      </c>
      <c r="E116" s="182">
        <f t="array" ref="E116">INDEX(D:D,MIN(IF(ISNUMBER(D116:D312),ROW(D116:D312),"")))</f>
        <v>15.77</v>
      </c>
      <c r="F116" s="186">
        <f>IF(B116&lt;'Données projet'!$A$37,$C$205^B116,IF(B116='Données projet'!$A$37,'Données projet'!$B$37,F115+E116-L115))</f>
        <v>191.66000000000003</v>
      </c>
      <c r="G116" s="186">
        <f>F116*VLOOKUP('Données projet'!$B$11,Paramètres!$A$1:$J$25,3,0)*VLOOKUP('Données projet'!$B$11,Paramètres!$A$1:$J$25,5,0)</f>
        <v>140.52511200000001</v>
      </c>
      <c r="H116" s="186">
        <f t="shared" si="33"/>
        <v>36.417275056768148</v>
      </c>
      <c r="I116" s="187">
        <f t="shared" si="39"/>
        <v>308.17465745720455</v>
      </c>
      <c r="J116" s="188">
        <f ca="1">AVERAGE(OFFSET($I$3,'Données projet'!$C$7,0,30,1))</f>
        <v>281.50422421872497</v>
      </c>
      <c r="K116" s="193">
        <f>IF(ISNA(VLOOKUP(B116,'Données projet'!$A$36:$I$56,3,0)),0,VLOOKUP(B116,'Données projet'!$A$36:$I$56,3,0))</f>
        <v>0</v>
      </c>
      <c r="L116" s="193">
        <f>IF(ISNA(VLOOKUP(B116,'Données projet'!$A$36:$I$56,4,0)),0,VLOOKUP(B116,'Données projet'!$A$36:$I$56,4,0))</f>
        <v>0</v>
      </c>
      <c r="M116" s="194">
        <f>IF(ISNA(VLOOKUP(B116,'Données projet'!$A$36:$I$56,5,0)),0%,VLOOKUP(B116,'Données projet'!$A$36:$I$56,5,0)*VLOOKUP('Données projet'!$B$11,Paramètres!$A$1:$J$25,7,0))</f>
        <v>0</v>
      </c>
      <c r="N116" s="194">
        <f>IF(ISNA(VLOOKUP(B116,'Données projet'!$A$36:$I$56,6,0)),0%,VLOOKUP(B116,'Données projet'!$A$36:$I$56,6,0)*VLOOKUP('Données projet'!$B$11,Paramètres!$A$1:$J$25,7,0))</f>
        <v>0</v>
      </c>
      <c r="O116" s="194">
        <f>IF(ISNA(VLOOKUP(B116,'Données projet'!$A$36:$I$56,7,0)),0%,VLOOKUP(B116,'Données projet'!$A$36:$I$56,7,0))</f>
        <v>0</v>
      </c>
      <c r="P116" s="196">
        <f>EXP(-LN(2)/35)*P115+(1-EXP(-LN(2)/35))/(LN(2)/35)*L116*M116*VLOOKUP('Données projet'!$B$11,Paramètres!$A$1:$J$25,3,0)*0.475*44/12</f>
        <v>0</v>
      </c>
      <c r="Q116" s="196">
        <f>EXP(-LN(2)/5)*Q115+(1-EXP(-LN(2)/5))/(LN(2)/5)*Calculateur!L116*Calculateur!N116*VLOOKUP('Données projet'!$B$11,Paramètres!$A$1:$J$25,3,0)*0.475*44/12</f>
        <v>0</v>
      </c>
      <c r="R116" s="196">
        <f>EXP(-LN(2)/2)*R115+(1-EXP(-LN(2)/2))/(LN(2)/2)*L116*O116*VLOOKUP('Données projet'!$B$11,Paramètres!$A$1:$J$25,3,0)*0.475*44/12</f>
        <v>0</v>
      </c>
      <c r="S116" s="197">
        <f t="shared" si="21"/>
        <v>0</v>
      </c>
      <c r="T116" s="50">
        <f>IF(T115+1&lt;='Données projet'!$E$12,T115+1,1)</f>
        <v>13</v>
      </c>
      <c r="U116" s="45" t="e">
        <f>VLOOKUP(T116,'Données projet'!$A$62:$I$82,2,0)</f>
        <v>#N/A</v>
      </c>
      <c r="V116" s="45" t="e">
        <f>VLOOKUP(T116,'Données projet'!$A$62:$I$82,9,0)</f>
        <v>#N/A</v>
      </c>
      <c r="W116" s="45">
        <f t="array" ref="W116">INDEX(V:V,MIN(IF(ISNUMBER(V116:V312),ROW(V116:V312),"")))</f>
        <v>14.256250000000001</v>
      </c>
      <c r="X116" s="46">
        <f>IF(T116&lt;'Données projet'!$A$63,$U$205^T116,IF(T116='Données projet'!$A$63,'Données projet'!$B$63,X115+W116-AD115))</f>
        <v>194.32874999999999</v>
      </c>
      <c r="Y116" s="46">
        <f>X116*VLOOKUP('Données projet'!$B$11,Paramètres!$A$1:$J$25,3,0)*VLOOKUP('Données projet'!$B$11,Paramètres!$A$1:$J$25,5,0)</f>
        <v>142.48183949999998</v>
      </c>
      <c r="Z116" s="46">
        <f t="shared" si="34"/>
        <v>36.864977308887532</v>
      </c>
      <c r="AA116" s="52">
        <f t="shared" si="22"/>
        <v>312.36237260881239</v>
      </c>
      <c r="AB116" s="149">
        <f ca="1">AVERAGE(OFFSET($AA$3,'Données projet'!$C$7,0,30,1))</f>
        <v>367.84920904283939</v>
      </c>
      <c r="AC116" s="48">
        <f>IF(ISNA(VLOOKUP(T116,'Données projet'!$A$62:$I$82,3,0)),0,VLOOKUP(T116,'Données projet'!$A$62:$I$82,3,0))</f>
        <v>0</v>
      </c>
      <c r="AD116" s="48">
        <f>IF(ISNA(VLOOKUP(T116,'Données projet'!$A$62:$I$82,4,0)),0,VLOOKUP(T116,'Données projet'!$A$62:$I$82,4,0))</f>
        <v>0</v>
      </c>
      <c r="AE116" s="49">
        <f>IF(ISNA(VLOOKUP(T116,'Données projet'!$A$62:$I$82,5,0)),0%,VLOOKUP(T116,'Données projet'!$A$62:$I$82,5,0)*VLOOKUP('Données projet'!$B$11,Paramètres!$A$1:$J$25,7,0))</f>
        <v>0</v>
      </c>
      <c r="AF116" s="49">
        <f>IF(ISNA(VLOOKUP(T116,'Données projet'!$A$62:$I$82,6,0)),0%,VLOOKUP(T116,'Données projet'!$A$62:$I$82,6,0)*VLOOKUP('Données projet'!$B$11,Paramètres!$A$1:$J$25,7,0))</f>
        <v>0</v>
      </c>
      <c r="AG116" s="49">
        <f>IF(ISNA(VLOOKUP(T116,'Données projet'!$A$62:$I$82,7,0)),0%,VLOOKUP(T116,'Données projet'!$A$62:$I$82,7,0))</f>
        <v>0</v>
      </c>
      <c r="AH116" s="53">
        <f>EXP(-LN(2)/35)*AH115+(1-EXP(-LN(2)/35))/(LN(2)/35)*AD116*AE116*VLOOKUP('Données projet'!$B$11,Paramètres!$A$1:$J$25,3,0)*0.475*44/12</f>
        <v>0</v>
      </c>
      <c r="AI116" s="53">
        <f>EXP(-LN(2)/5)*AI115+(1-EXP(-LN(2)/5))/(LN(2)/5)*Calculateur!AD116*Calculateur!AF116*VLOOKUP('Données projet'!$B$11,Paramètres!$A$1:$J$25,3,0)*0.475*44/12</f>
        <v>0</v>
      </c>
      <c r="AJ116" s="53">
        <f>EXP(-LN(2)/2)*AJ115+(1-EXP(-LN(2)/2))/(LN(2)/2)*AD116*AG116*VLOOKUP('Données projet'!$B$11,Paramètres!$A$1:$J$25,3,0)*0.475*44/12</f>
        <v>0</v>
      </c>
      <c r="AK116" s="53">
        <f t="shared" si="23"/>
        <v>0</v>
      </c>
      <c r="AL116" s="203">
        <f>IF(AL115+1&lt;='Données projet'!$E$13,AL115+1,1)</f>
        <v>1</v>
      </c>
      <c r="AM116" s="182" t="e">
        <f>VLOOKUP(B116,'Données projet'!$A$88:$I$108,2,0)</f>
        <v>#N/A</v>
      </c>
      <c r="AN116" s="182" t="e">
        <f>VLOOKUP(B116,'Données projet'!$A$88:$I$108,9,0)</f>
        <v>#N/A</v>
      </c>
      <c r="AO116" s="182">
        <f t="array" ref="AO116">INDEX(AN:AN,MIN(IF(ISNUMBER(AN116:AN312),ROW(AN116:AN312),"")))</f>
        <v>0</v>
      </c>
      <c r="AP116" s="182">
        <f>IF(B116&lt;'Données projet'!$A$89,$AM$205^B116,IF(B116='Données projet'!$A$89,'Données projet'!$B$89,AP115+AO116-AV115))</f>
        <v>0</v>
      </c>
      <c r="AQ116" s="186" t="e">
        <f>AP116*VLOOKUP('Données projet'!$B$13,Paramètres!$A$1:$J$25,3,0)*VLOOKUP('Données projet'!$B$13,Paramètres!$A$1:$J$25,5,0)</f>
        <v>#N/A</v>
      </c>
      <c r="AR116" s="186" t="e">
        <f t="shared" si="35"/>
        <v>#N/A</v>
      </c>
      <c r="AS116" s="187" t="e">
        <f t="shared" si="24"/>
        <v>#N/A</v>
      </c>
      <c r="AT116" s="185" t="e">
        <f ca="1">AVERAGE(OFFSET($AS$3,'Données projet'!$C$7,0,30,1))</f>
        <v>#N/A</v>
      </c>
      <c r="AU116" s="193">
        <f>IF(ISNA(VLOOKUP(B116,'Données projet'!$A$88:$I$108,3,0)),0,VLOOKUP(B116,'Données projet'!$A$88:$I$108,3,0))</f>
        <v>0</v>
      </c>
      <c r="AV116" s="193">
        <f>IF(ISNA(VLOOKUP(B116,'Données projet'!$A$88:$I$108,4,0)),0,VLOOKUP(B116,'Données projet'!$A$88:$I$108,4,0))</f>
        <v>0</v>
      </c>
      <c r="AW116" s="194">
        <f>IF(ISNA(VLOOKUP(B116,'Données projet'!$A$88:$I$108,5,0)),0%,VLOOKUP(B116,'Données projet'!$A$88:$I$108,5,0)*VLOOKUP('Données projet'!$B$13,Paramètres!$A$1:$J$25,7,0))</f>
        <v>0</v>
      </c>
      <c r="AX116" s="194">
        <f>IF(ISNA(VLOOKUP(B116,'Données projet'!$A$88:$I$108,6,0)),0%,VLOOKUP(B116,'Données projet'!$A$88:$I$108,6,0)*VLOOKUP('Données projet'!$B$13,Paramètres!$A$1:$J$25,7,0))</f>
        <v>0</v>
      </c>
      <c r="AY116" s="194">
        <f>IF(ISNA(VLOOKUP(B116,'Données projet'!$A$88:$I$108,7,0)),0%,VLOOKUP(B116,'Données projet'!$A$88:$I$108,7,0))</f>
        <v>0</v>
      </c>
      <c r="AZ116" s="196">
        <f>EXP(-LN(2)/35)*AZ115+(1-EXP(-LN(2)/35))/(LN(2)/35)*AV116*AW116*VLOOKUP('Données projet'!$B$11,Paramètres!$A$1:$J$25,3,0)*0.475*44/12</f>
        <v>0</v>
      </c>
      <c r="BA116" s="196">
        <f>EXP(-LN(2)/5)*BA115+(1-EXP(-LN(2)/5))/(LN(2)/5)*Calculateur!AV116*Calculateur!AX116*VLOOKUP('Données projet'!$B$11,Paramètres!$A$1:$J$25,3,0)*0.475*44/12</f>
        <v>0</v>
      </c>
      <c r="BB116" s="196">
        <f>EXP(-LN(2)/2)*BB115+(1-EXP(-LN(2)/2))/(LN(2)/2)*AV116*AY116*VLOOKUP('Données projet'!$B$11,Paramètres!$A$1:$J$25,3,0)*0.475*44/12</f>
        <v>0</v>
      </c>
      <c r="BC116" s="197">
        <f t="shared" si="25"/>
        <v>0</v>
      </c>
      <c r="BD116" s="50">
        <f>IF(BD115+1&lt;='Données projet'!$E$16,BD115+1,1)</f>
        <v>1</v>
      </c>
      <c r="BE116" s="45" t="e">
        <f>VLOOKUP(BD116,'Données projet'!$A$114:$I$134,2,0)</f>
        <v>#N/A</v>
      </c>
      <c r="BF116" s="45" t="e">
        <f>VLOOKUP(BD116,'Données projet'!$A$114:$I$134,9,0)</f>
        <v>#N/A</v>
      </c>
      <c r="BG116" s="45">
        <f t="array" ref="BG116">INDEX(BF:BF,MIN(IF(ISNUMBER(BF116:BF312),ROW(BF116:BF312),"")))</f>
        <v>0</v>
      </c>
      <c r="BH116" s="45">
        <f>IF(BD116&lt;'Données projet'!$A$115,$BE$205^BD116,IF(BD116='Données projet'!$A$115,'Données projet'!$B$115,BH115+BG116-BN115))</f>
        <v>0</v>
      </c>
      <c r="BI116" s="50" t="e">
        <f>BH116*VLOOKUP('Données projet'!$B$13,Paramètres!$A$1:$J$25,3,0)*VLOOKUP('Données projet'!$B$13,Paramètres!$A$1:$J$25,5,0)</f>
        <v>#N/A</v>
      </c>
      <c r="BJ116" s="46" t="e">
        <f t="shared" si="36"/>
        <v>#N/A</v>
      </c>
      <c r="BK116" s="52" t="e">
        <f t="shared" si="26"/>
        <v>#N/A</v>
      </c>
      <c r="BL116" s="149" t="e">
        <f ca="1">AVERAGE(OFFSET($BK$3,'Données projet'!$C$7,0,30,1))</f>
        <v>#N/A</v>
      </c>
      <c r="BM116" s="48">
        <f>IF(ISNA(VLOOKUP(BD116,'Données projet'!$A$114:$I$134,3,0)),0,VLOOKUP(BD116,'Données projet'!$A$114:$I$134,3,0))</f>
        <v>0</v>
      </c>
      <c r="BN116" s="48">
        <f>IF(ISNA(VLOOKUP(BD116,'Données projet'!$A$114:$I$134,4,0)),0,VLOOKUP(BD116,'Données projet'!$A$114:$I$134,4,0))</f>
        <v>0</v>
      </c>
      <c r="BO116" s="49">
        <f>IF(ISNA(VLOOKUP(BD116,'Données projet'!$A$114:$I$134,5,0)),0%,VLOOKUP(BD116,'Données projet'!$A$114:$I$134,5,0)*VLOOKUP('Données projet'!$B$13,Paramètres!$A$1:$J$25,7,0))</f>
        <v>0</v>
      </c>
      <c r="BP116" s="49">
        <f>IF(ISNA(VLOOKUP(BD116,'Données projet'!$A$114:$I$134,6,0)),0%,VLOOKUP(BD116,'Données projet'!$A$114:$I$134,6,0)*VLOOKUP('Données projet'!$B$13,Paramètres!$A$1:$J$25,7,0))</f>
        <v>0</v>
      </c>
      <c r="BQ116" s="49">
        <f>IF(ISNA(VLOOKUP(BD116,'Données projet'!$A$114:$I$134,7,0)),0%,VLOOKUP(BD116,'Données projet'!$A$114:$I$134,7,0))</f>
        <v>0</v>
      </c>
      <c r="BR116" s="53" t="e">
        <f>EXP(-LN(2)/35)*BR115+(1-EXP(-LN(2)/35))/(LN(2)/35)*BN116*BO116*VLOOKUP('Données projet'!$B$13,Paramètres!$A$1:$J$25,3,0)*0.475*44/12</f>
        <v>#N/A</v>
      </c>
      <c r="BS116" s="53" t="e">
        <f>EXP(-LN(2)/5)*BS115+(1-EXP(-LN(2)/5))/(LN(2)/5)*Calculateur!BN116*Calculateur!BP116*VLOOKUP('Données projet'!$B$13,Paramètres!$A$1:$J$25,3,0)*0.475*44/12</f>
        <v>#N/A</v>
      </c>
      <c r="BT116" s="53" t="e">
        <f>EXP(-LN(2)/2)*BT115+(1-EXP(-LN(2)/2))/(LN(2)/2)*BN116*BQ116*VLOOKUP('Données projet'!$B$13,Paramètres!$A$1:$J$25,3,0)*0.475*44/12</f>
        <v>#N/A</v>
      </c>
      <c r="BU116" s="54" t="e">
        <f t="shared" si="27"/>
        <v>#N/A</v>
      </c>
      <c r="BV116" s="203">
        <f>IF(BV115+1&lt;='Données projet'!$E$15,BV115+1,1)</f>
        <v>1</v>
      </c>
      <c r="BW116" s="182" t="e">
        <f>VLOOKUP(B116,'Données projet'!$A$140:$I$167,2,0)</f>
        <v>#N/A</v>
      </c>
      <c r="BX116" s="182" t="e">
        <f>VLOOKUP(B116,'Données projet'!$A$140:$I$167,9,0)</f>
        <v>#N/A</v>
      </c>
      <c r="BY116" s="182">
        <f t="array" ref="BY116">INDEX(BX:BX,MIN(IF(ISNUMBER(BX116:BX312),ROW(BX116:BX312),"")))</f>
        <v>0</v>
      </c>
      <c r="BZ116" s="182">
        <f>IF(B116&lt;'Données projet'!$A$141,$BW$205^B116,IF(B116='Données projet'!$A$141,'Données projet'!$B$141,BZ115+BY116-CF115))</f>
        <v>0</v>
      </c>
      <c r="CA116" s="183" t="e">
        <f>BZ116*VLOOKUP('Données projet'!$B$15,Paramètres!$A$1:$J$25,3,0)*VLOOKUP('Données projet'!$B$15,Paramètres!$A$1:$J$25,5,0)</f>
        <v>#N/A</v>
      </c>
      <c r="CB116" s="186" t="e">
        <f t="shared" si="37"/>
        <v>#N/A</v>
      </c>
      <c r="CC116" s="187" t="e">
        <f t="shared" si="28"/>
        <v>#N/A</v>
      </c>
      <c r="CD116" s="185" t="e">
        <f ca="1">AVERAGE(OFFSET($CC$3,'Données projet'!$C$7,0,30,1))</f>
        <v>#N/A</v>
      </c>
      <c r="CE116" s="193">
        <f>IF(ISNA(VLOOKUP(B116,'Données projet'!$A$140:$I$167,3,0)),0,VLOOKUP(B116,'Données projet'!$A$140:$I$167,3,0))</f>
        <v>0</v>
      </c>
      <c r="CF116" s="193">
        <f>IF(ISNA(VLOOKUP(B116,'Données projet'!$A$140:$I$167,4,0)),0,VLOOKUP(B116,'Données projet'!$A$140:$I$167,4,0))</f>
        <v>0</v>
      </c>
      <c r="CG116" s="194">
        <f>IF(ISNA(VLOOKUP(B116,'Données projet'!$A$140:$I$167,5,0)),0%,VLOOKUP(B116,'Données projet'!$A$140:$I$167,5,0)*VLOOKUP('Données projet'!$B$15,Paramètres!$A$1:$J$25,7,0))</f>
        <v>0</v>
      </c>
      <c r="CH116" s="194">
        <f>IF(ISNA(VLOOKUP(B116,'Données projet'!$A$140:$I$167,6,0)),0%,VLOOKUP(B116,'Données projet'!$A$140:$I$167,6,0)*VLOOKUP('Données projet'!$B$15,Paramètres!$A$1:$J$25,7,0))</f>
        <v>0</v>
      </c>
      <c r="CI116" s="194">
        <f>IF(ISNA(VLOOKUP(B116,'Données projet'!$A$140:$I$167,7,0)),0%,VLOOKUP(B116,'Données projet'!$A$140:$I$167,7,0))</f>
        <v>0</v>
      </c>
      <c r="CJ116" s="196">
        <f>EXP(-LN(2)/35)*CJ115+(1-EXP(-LN(2)/35))/(LN(2)/35)*CF116*CG116*VLOOKUP('Données projet'!$B$11,Paramètres!$A$1:$J$25,3,0)*0.475*44/12</f>
        <v>0</v>
      </c>
      <c r="CK116" s="196">
        <f>EXP(-LN(2)/5)*CK115+(1-EXP(-LN(2)/5))/(LN(2)/5)*Calculateur!CF116*Calculateur!CH116*VLOOKUP('Données projet'!$B$11,Paramètres!$A$1:$J$25,3,0)*0.475*44/12</f>
        <v>0</v>
      </c>
      <c r="CL116" s="196">
        <f>EXP(-LN(2)/2)*CL115+(1-EXP(-LN(2)/2))/(LN(2)/2)*CF116*CI116*VLOOKUP('Données projet'!$B$11,Paramètres!$A$1:$J$25,3,0)*0.475*44/12</f>
        <v>0</v>
      </c>
      <c r="CM116" s="197">
        <f t="shared" si="29"/>
        <v>0</v>
      </c>
      <c r="CN116" s="50">
        <f>IF(CN115+1&lt;='Données projet'!$E$16,CN115+1,1)</f>
        <v>1</v>
      </c>
      <c r="CO116" s="45" t="e">
        <f>VLOOKUP(CN116,'Données projet'!$A$173:$I$193,2,0)</f>
        <v>#N/A</v>
      </c>
      <c r="CP116" s="45" t="e">
        <f>VLOOKUP(CN116,'Données projet'!$A$173:$I$193,9,0)</f>
        <v>#N/A</v>
      </c>
      <c r="CQ116" s="45">
        <f t="array" ref="CQ116">INDEX(CP:CP,MIN(IF(ISNUMBER(CP116:CP312),ROW(CP116:CP312),"")))</f>
        <v>0</v>
      </c>
      <c r="CR116" s="45">
        <f>IF(CN116&lt;'Données projet'!$A$174,$CO$205^B116,IF(CN116='Données projet'!$A$174,'Données projet'!$B$174,CR115+CQ116-CX115))</f>
        <v>0</v>
      </c>
      <c r="CS116" s="50" t="e">
        <f>CR116*VLOOKUP('Données projet'!$B$15,Paramètres!$A$1:$J$25,3,0)*VLOOKUP('Données projet'!$B$15,Paramètres!$A$1:$J$25,5,0)</f>
        <v>#N/A</v>
      </c>
      <c r="CT116" s="46" t="e">
        <f t="shared" si="38"/>
        <v>#N/A</v>
      </c>
      <c r="CU116" s="52" t="e">
        <f t="shared" si="30"/>
        <v>#N/A</v>
      </c>
      <c r="CV116" s="149" t="e">
        <f ca="1">AVERAGE(OFFSET($CU$3,'Données projet'!$C$7,0,30,1))</f>
        <v>#N/A</v>
      </c>
      <c r="CW116" s="48">
        <f>IF(ISNA(VLOOKUP(CN116,'Données projet'!$A$173:$I$193,3,0)),0,VLOOKUP(CN116,'Données projet'!$A$173:$I$193,3,0))</f>
        <v>0</v>
      </c>
      <c r="CX116" s="48">
        <f>IF(ISNA(VLOOKUP(CN116,'Données projet'!$A$173:$I$193,4,0)),0,VLOOKUP(CN116,'Données projet'!$A$173:$I$193,4,0))</f>
        <v>0</v>
      </c>
      <c r="CY116" s="49">
        <f>IF(ISNA(VLOOKUP(CN116,'Données projet'!$A$173:$I$193,5,0)),0%,VLOOKUP(CN116,'Données projet'!$A$173:$I$193,5,0)*VLOOKUP('Données projet'!$B$15,Paramètres!$A$1:$J$25,7,0))</f>
        <v>0</v>
      </c>
      <c r="CZ116" s="49">
        <f>IF(ISNA(VLOOKUP(CN116,'Données projet'!$A$173:$I$193,6,0)),0%,VLOOKUP(CN116,'Données projet'!$A$173:$I$193,6,0)*VLOOKUP('Données projet'!$B$15,Paramètres!$A$1:$J$25,7,0))</f>
        <v>0</v>
      </c>
      <c r="DA116" s="49">
        <f>IF(ISNA(VLOOKUP(CN116,'Données projet'!$A$173:$I$193,7,0)),0%,VLOOKUP(CN116,'Données projet'!$A$173:$I$193,7,0))</f>
        <v>0</v>
      </c>
      <c r="DB116" s="53" t="e">
        <f>EXP(-LN(2)/35)*DB115+(1-EXP(-LN(2)/35))/(LN(2)/35)*CX116*CY116*VLOOKUP('Données projet'!$B$15,Paramètres!$A$1:$J$25,3,0)*0.475*44/12</f>
        <v>#N/A</v>
      </c>
      <c r="DC116" s="53" t="e">
        <f>EXP(-LN(2)/5)*DC115+(1-EXP(-LN(2)/5))/(LN(2)/5)*Calculateur!CX116*Calculateur!CZ116*VLOOKUP('Données projet'!$B$15,Paramètres!$A$1:$J$25,3,0)*0.475*44/12</f>
        <v>#N/A</v>
      </c>
      <c r="DD116" s="53" t="e">
        <f>EXP(-LN(2)/2)*DD115+(1-EXP(-LN(2)/2))/(LN(2)/2)*CX116*DA116*VLOOKUP('Données projet'!$B$15,Paramètres!$A$1:$J$25,3,0)*0.475*44/12</f>
        <v>#N/A</v>
      </c>
      <c r="DE116" s="54" t="e">
        <f t="shared" si="31"/>
        <v>#N/A</v>
      </c>
    </row>
    <row r="117" spans="1:109" s="40" customFormat="1" x14ac:dyDescent="0.25">
      <c r="A117" s="208">
        <f t="shared" si="32"/>
        <v>114</v>
      </c>
      <c r="B117" s="200">
        <f>IF(B116+1&lt;='Données projet'!$E$11,B116+1,1)</f>
        <v>14</v>
      </c>
      <c r="C117" s="182" t="e">
        <f>VLOOKUP(B117,'Données projet'!$A$36:$I$56,2,0)</f>
        <v>#N/A</v>
      </c>
      <c r="D117" s="182" t="e">
        <f>VLOOKUP(B117,'Données projet'!$A$36:$I$56,9,0)</f>
        <v>#N/A</v>
      </c>
      <c r="E117" s="182">
        <f t="array" ref="E117">INDEX(D:D,MIN(IF(ISNUMBER(D117:D313),ROW(D117:D313),"")))</f>
        <v>15.77</v>
      </c>
      <c r="F117" s="186">
        <f>IF(B117&lt;'Données projet'!$A$37,$C$205^B117,IF(B117='Données projet'!$A$37,'Données projet'!$B$37,F116+E117-L116))</f>
        <v>207.43000000000004</v>
      </c>
      <c r="G117" s="186">
        <f>F117*VLOOKUP('Données projet'!$B$11,Paramètres!$A$1:$J$25,3,0)*VLOOKUP('Données projet'!$B$11,Paramètres!$A$1:$J$25,5,0)</f>
        <v>152.08767600000002</v>
      </c>
      <c r="H117" s="186">
        <f t="shared" si="33"/>
        <v>39.052635160572962</v>
      </c>
      <c r="I117" s="187">
        <f t="shared" si="39"/>
        <v>332.90270860466461</v>
      </c>
      <c r="J117" s="188">
        <f ca="1">AVERAGE(OFFSET($I$3,'Données projet'!$C$7,0,30,1))</f>
        <v>281.50422421872497</v>
      </c>
      <c r="K117" s="193">
        <f>IF(ISNA(VLOOKUP(B117,'Données projet'!$A$36:$I$56,3,0)),0,VLOOKUP(B117,'Données projet'!$A$36:$I$56,3,0))</f>
        <v>0</v>
      </c>
      <c r="L117" s="193">
        <f>IF(ISNA(VLOOKUP(B117,'Données projet'!$A$36:$I$56,4,0)),0,VLOOKUP(B117,'Données projet'!$A$36:$I$56,4,0))</f>
        <v>0</v>
      </c>
      <c r="M117" s="194">
        <f>IF(ISNA(VLOOKUP(B117,'Données projet'!$A$36:$I$56,5,0)),0%,VLOOKUP(B117,'Données projet'!$A$36:$I$56,5,0)*VLOOKUP('Données projet'!$B$11,Paramètres!$A$1:$J$25,7,0))</f>
        <v>0</v>
      </c>
      <c r="N117" s="194">
        <f>IF(ISNA(VLOOKUP(B117,'Données projet'!$A$36:$I$56,6,0)),0%,VLOOKUP(B117,'Données projet'!$A$36:$I$56,6,0)*VLOOKUP('Données projet'!$B$11,Paramètres!$A$1:$J$25,7,0))</f>
        <v>0</v>
      </c>
      <c r="O117" s="194">
        <f>IF(ISNA(VLOOKUP(B117,'Données projet'!$A$36:$I$56,7,0)),0%,VLOOKUP(B117,'Données projet'!$A$36:$I$56,7,0))</f>
        <v>0</v>
      </c>
      <c r="P117" s="196">
        <f>EXP(-LN(2)/35)*P116+(1-EXP(-LN(2)/35))/(LN(2)/35)*L117*M117*VLOOKUP('Données projet'!$B$11,Paramètres!$A$1:$J$25,3,0)*0.475*44/12</f>
        <v>0</v>
      </c>
      <c r="Q117" s="196">
        <f>EXP(-LN(2)/5)*Q116+(1-EXP(-LN(2)/5))/(LN(2)/5)*Calculateur!L117*Calculateur!N117*VLOOKUP('Données projet'!$B$11,Paramètres!$A$1:$J$25,3,0)*0.475*44/12</f>
        <v>0</v>
      </c>
      <c r="R117" s="196">
        <f>EXP(-LN(2)/2)*R116+(1-EXP(-LN(2)/2))/(LN(2)/2)*L117*O117*VLOOKUP('Données projet'!$B$11,Paramètres!$A$1:$J$25,3,0)*0.475*44/12</f>
        <v>0</v>
      </c>
      <c r="S117" s="197">
        <f t="shared" si="21"/>
        <v>0</v>
      </c>
      <c r="T117" s="50">
        <f>IF(T116+1&lt;='Données projet'!$E$12,T116+1,1)</f>
        <v>14</v>
      </c>
      <c r="U117" s="45" t="e">
        <f>VLOOKUP(T117,'Données projet'!$A$62:$I$82,2,0)</f>
        <v>#N/A</v>
      </c>
      <c r="V117" s="45" t="e">
        <f>VLOOKUP(T117,'Données projet'!$A$62:$I$82,9,0)</f>
        <v>#N/A</v>
      </c>
      <c r="W117" s="45">
        <f t="array" ref="W117">INDEX(V:V,MIN(IF(ISNUMBER(V117:V313),ROW(V117:V313),"")))</f>
        <v>14.256250000000001</v>
      </c>
      <c r="X117" s="46">
        <f>IF(T117&lt;'Données projet'!$A$63,$U$205^T117,IF(T117='Données projet'!$A$63,'Données projet'!$B$63,X116+W117-AD116))</f>
        <v>208.58499999999998</v>
      </c>
      <c r="Y117" s="46">
        <f>X117*VLOOKUP('Données projet'!$B$11,Paramètres!$A$1:$J$25,3,0)*VLOOKUP('Données projet'!$B$11,Paramètres!$A$1:$J$25,5,0)</f>
        <v>152.93452199999999</v>
      </c>
      <c r="Z117" s="46">
        <f t="shared" si="34"/>
        <v>39.244712440207621</v>
      </c>
      <c r="AA117" s="52">
        <f t="shared" si="22"/>
        <v>334.71216665002822</v>
      </c>
      <c r="AB117" s="149">
        <f ca="1">AVERAGE(OFFSET($AA$3,'Données projet'!$C$7,0,30,1))</f>
        <v>367.84920904283939</v>
      </c>
      <c r="AC117" s="48">
        <f>IF(ISNA(VLOOKUP(T117,'Données projet'!$A$62:$I$82,3,0)),0,VLOOKUP(T117,'Données projet'!$A$62:$I$82,3,0))</f>
        <v>0</v>
      </c>
      <c r="AD117" s="48">
        <f>IF(ISNA(VLOOKUP(T117,'Données projet'!$A$62:$I$82,4,0)),0,VLOOKUP(T117,'Données projet'!$A$62:$I$82,4,0))</f>
        <v>0</v>
      </c>
      <c r="AE117" s="49">
        <f>IF(ISNA(VLOOKUP(T117,'Données projet'!$A$62:$I$82,5,0)),0%,VLOOKUP(T117,'Données projet'!$A$62:$I$82,5,0)*VLOOKUP('Données projet'!$B$11,Paramètres!$A$1:$J$25,7,0))</f>
        <v>0</v>
      </c>
      <c r="AF117" s="49">
        <f>IF(ISNA(VLOOKUP(T117,'Données projet'!$A$62:$I$82,6,0)),0%,VLOOKUP(T117,'Données projet'!$A$62:$I$82,6,0)*VLOOKUP('Données projet'!$B$11,Paramètres!$A$1:$J$25,7,0))</f>
        <v>0</v>
      </c>
      <c r="AG117" s="49">
        <f>IF(ISNA(VLOOKUP(T117,'Données projet'!$A$62:$I$82,7,0)),0%,VLOOKUP(T117,'Données projet'!$A$62:$I$82,7,0))</f>
        <v>0</v>
      </c>
      <c r="AH117" s="53">
        <f>EXP(-LN(2)/35)*AH116+(1-EXP(-LN(2)/35))/(LN(2)/35)*AD117*AE117*VLOOKUP('Données projet'!$B$11,Paramètres!$A$1:$J$25,3,0)*0.475*44/12</f>
        <v>0</v>
      </c>
      <c r="AI117" s="53">
        <f>EXP(-LN(2)/5)*AI116+(1-EXP(-LN(2)/5))/(LN(2)/5)*Calculateur!AD117*Calculateur!AF117*VLOOKUP('Données projet'!$B$11,Paramètres!$A$1:$J$25,3,0)*0.475*44/12</f>
        <v>0</v>
      </c>
      <c r="AJ117" s="53">
        <f>EXP(-LN(2)/2)*AJ116+(1-EXP(-LN(2)/2))/(LN(2)/2)*AD117*AG117*VLOOKUP('Données projet'!$B$11,Paramètres!$A$1:$J$25,3,0)*0.475*44/12</f>
        <v>0</v>
      </c>
      <c r="AK117" s="53">
        <f t="shared" si="23"/>
        <v>0</v>
      </c>
      <c r="AL117" s="203">
        <f>IF(AL116+1&lt;='Données projet'!$E$13,AL116+1,1)</f>
        <v>1</v>
      </c>
      <c r="AM117" s="182" t="e">
        <f>VLOOKUP(B117,'Données projet'!$A$88:$I$108,2,0)</f>
        <v>#N/A</v>
      </c>
      <c r="AN117" s="182" t="e">
        <f>VLOOKUP(B117,'Données projet'!$A$88:$I$108,9,0)</f>
        <v>#N/A</v>
      </c>
      <c r="AO117" s="182">
        <f t="array" ref="AO117">INDEX(AN:AN,MIN(IF(ISNUMBER(AN117:AN313),ROW(AN117:AN313),"")))</f>
        <v>0</v>
      </c>
      <c r="AP117" s="182">
        <f>IF(B117&lt;'Données projet'!$A$89,$AM$205^B117,IF(B117='Données projet'!$A$89,'Données projet'!$B$89,AP116+AO117-AV116))</f>
        <v>0</v>
      </c>
      <c r="AQ117" s="186" t="e">
        <f>AP117*VLOOKUP('Données projet'!$B$13,Paramètres!$A$1:$J$25,3,0)*VLOOKUP('Données projet'!$B$13,Paramètres!$A$1:$J$25,5,0)</f>
        <v>#N/A</v>
      </c>
      <c r="AR117" s="186" t="e">
        <f t="shared" si="35"/>
        <v>#N/A</v>
      </c>
      <c r="AS117" s="187" t="e">
        <f t="shared" si="24"/>
        <v>#N/A</v>
      </c>
      <c r="AT117" s="185" t="e">
        <f ca="1">AVERAGE(OFFSET($AS$3,'Données projet'!$C$7,0,30,1))</f>
        <v>#N/A</v>
      </c>
      <c r="AU117" s="193">
        <f>IF(ISNA(VLOOKUP(B117,'Données projet'!$A$88:$I$108,3,0)),0,VLOOKUP(B117,'Données projet'!$A$88:$I$108,3,0))</f>
        <v>0</v>
      </c>
      <c r="AV117" s="193">
        <f>IF(ISNA(VLOOKUP(B117,'Données projet'!$A$88:$I$108,4,0)),0,VLOOKUP(B117,'Données projet'!$A$88:$I$108,4,0))</f>
        <v>0</v>
      </c>
      <c r="AW117" s="194">
        <f>IF(ISNA(VLOOKUP(B117,'Données projet'!$A$88:$I$108,5,0)),0%,VLOOKUP(B117,'Données projet'!$A$88:$I$108,5,0)*VLOOKUP('Données projet'!$B$13,Paramètres!$A$1:$J$25,7,0))</f>
        <v>0</v>
      </c>
      <c r="AX117" s="194">
        <f>IF(ISNA(VLOOKUP(B117,'Données projet'!$A$88:$I$108,6,0)),0%,VLOOKUP(B117,'Données projet'!$A$88:$I$108,6,0)*VLOOKUP('Données projet'!$B$13,Paramètres!$A$1:$J$25,7,0))</f>
        <v>0</v>
      </c>
      <c r="AY117" s="194">
        <f>IF(ISNA(VLOOKUP(B117,'Données projet'!$A$88:$I$108,7,0)),0%,VLOOKUP(B117,'Données projet'!$A$88:$I$108,7,0))</f>
        <v>0</v>
      </c>
      <c r="AZ117" s="196">
        <f>EXP(-LN(2)/35)*AZ116+(1-EXP(-LN(2)/35))/(LN(2)/35)*AV117*AW117*VLOOKUP('Données projet'!$B$11,Paramètres!$A$1:$J$25,3,0)*0.475*44/12</f>
        <v>0</v>
      </c>
      <c r="BA117" s="196">
        <f>EXP(-LN(2)/5)*BA116+(1-EXP(-LN(2)/5))/(LN(2)/5)*Calculateur!AV117*Calculateur!AX117*VLOOKUP('Données projet'!$B$11,Paramètres!$A$1:$J$25,3,0)*0.475*44/12</f>
        <v>0</v>
      </c>
      <c r="BB117" s="196">
        <f>EXP(-LN(2)/2)*BB116+(1-EXP(-LN(2)/2))/(LN(2)/2)*AV117*AY117*VLOOKUP('Données projet'!$B$11,Paramètres!$A$1:$J$25,3,0)*0.475*44/12</f>
        <v>0</v>
      </c>
      <c r="BC117" s="197">
        <f t="shared" si="25"/>
        <v>0</v>
      </c>
      <c r="BD117" s="50">
        <f>IF(BD116+1&lt;='Données projet'!$E$16,BD116+1,1)</f>
        <v>1</v>
      </c>
      <c r="BE117" s="45" t="e">
        <f>VLOOKUP(BD117,'Données projet'!$A$114:$I$134,2,0)</f>
        <v>#N/A</v>
      </c>
      <c r="BF117" s="45" t="e">
        <f>VLOOKUP(BD117,'Données projet'!$A$114:$I$134,9,0)</f>
        <v>#N/A</v>
      </c>
      <c r="BG117" s="45">
        <f t="array" ref="BG117">INDEX(BF:BF,MIN(IF(ISNUMBER(BF117:BF313),ROW(BF117:BF313),"")))</f>
        <v>0</v>
      </c>
      <c r="BH117" s="45">
        <f>IF(BD117&lt;'Données projet'!$A$115,$BE$205^BD117,IF(BD117='Données projet'!$A$115,'Données projet'!$B$115,BH116+BG117-BN116))</f>
        <v>0</v>
      </c>
      <c r="BI117" s="50" t="e">
        <f>BH117*VLOOKUP('Données projet'!$B$13,Paramètres!$A$1:$J$25,3,0)*VLOOKUP('Données projet'!$B$13,Paramètres!$A$1:$J$25,5,0)</f>
        <v>#N/A</v>
      </c>
      <c r="BJ117" s="46" t="e">
        <f t="shared" si="36"/>
        <v>#N/A</v>
      </c>
      <c r="BK117" s="52" t="e">
        <f t="shared" si="26"/>
        <v>#N/A</v>
      </c>
      <c r="BL117" s="149" t="e">
        <f ca="1">AVERAGE(OFFSET($BK$3,'Données projet'!$C$7,0,30,1))</f>
        <v>#N/A</v>
      </c>
      <c r="BM117" s="48">
        <f>IF(ISNA(VLOOKUP(BD117,'Données projet'!$A$114:$I$134,3,0)),0,VLOOKUP(BD117,'Données projet'!$A$114:$I$134,3,0))</f>
        <v>0</v>
      </c>
      <c r="BN117" s="48">
        <f>IF(ISNA(VLOOKUP(BD117,'Données projet'!$A$114:$I$134,4,0)),0,VLOOKUP(BD117,'Données projet'!$A$114:$I$134,4,0))</f>
        <v>0</v>
      </c>
      <c r="BO117" s="49">
        <f>IF(ISNA(VLOOKUP(BD117,'Données projet'!$A$114:$I$134,5,0)),0%,VLOOKUP(BD117,'Données projet'!$A$114:$I$134,5,0)*VLOOKUP('Données projet'!$B$13,Paramètres!$A$1:$J$25,7,0))</f>
        <v>0</v>
      </c>
      <c r="BP117" s="49">
        <f>IF(ISNA(VLOOKUP(BD117,'Données projet'!$A$114:$I$134,6,0)),0%,VLOOKUP(BD117,'Données projet'!$A$114:$I$134,6,0)*VLOOKUP('Données projet'!$B$13,Paramètres!$A$1:$J$25,7,0))</f>
        <v>0</v>
      </c>
      <c r="BQ117" s="49">
        <f>IF(ISNA(VLOOKUP(BD117,'Données projet'!$A$114:$I$134,7,0)),0%,VLOOKUP(BD117,'Données projet'!$A$114:$I$134,7,0))</f>
        <v>0</v>
      </c>
      <c r="BR117" s="53" t="e">
        <f>EXP(-LN(2)/35)*BR116+(1-EXP(-LN(2)/35))/(LN(2)/35)*BN117*BO117*VLOOKUP('Données projet'!$B$13,Paramètres!$A$1:$J$25,3,0)*0.475*44/12</f>
        <v>#N/A</v>
      </c>
      <c r="BS117" s="53" t="e">
        <f>EXP(-LN(2)/5)*BS116+(1-EXP(-LN(2)/5))/(LN(2)/5)*Calculateur!BN117*Calculateur!BP117*VLOOKUP('Données projet'!$B$13,Paramètres!$A$1:$J$25,3,0)*0.475*44/12</f>
        <v>#N/A</v>
      </c>
      <c r="BT117" s="53" t="e">
        <f>EXP(-LN(2)/2)*BT116+(1-EXP(-LN(2)/2))/(LN(2)/2)*BN117*BQ117*VLOOKUP('Données projet'!$B$13,Paramètres!$A$1:$J$25,3,0)*0.475*44/12</f>
        <v>#N/A</v>
      </c>
      <c r="BU117" s="54" t="e">
        <f t="shared" si="27"/>
        <v>#N/A</v>
      </c>
      <c r="BV117" s="203">
        <f>IF(BV116+1&lt;='Données projet'!$E$15,BV116+1,1)</f>
        <v>1</v>
      </c>
      <c r="BW117" s="182" t="e">
        <f>VLOOKUP(B117,'Données projet'!$A$140:$I$167,2,0)</f>
        <v>#N/A</v>
      </c>
      <c r="BX117" s="182" t="e">
        <f>VLOOKUP(B117,'Données projet'!$A$140:$I$167,9,0)</f>
        <v>#N/A</v>
      </c>
      <c r="BY117" s="182">
        <f t="array" ref="BY117">INDEX(BX:BX,MIN(IF(ISNUMBER(BX117:BX313),ROW(BX117:BX313),"")))</f>
        <v>0</v>
      </c>
      <c r="BZ117" s="182">
        <f>IF(B117&lt;'Données projet'!$A$141,$BW$205^B117,IF(B117='Données projet'!$A$141,'Données projet'!$B$141,BZ116+BY117-CF116))</f>
        <v>0</v>
      </c>
      <c r="CA117" s="183" t="e">
        <f>BZ117*VLOOKUP('Données projet'!$B$15,Paramètres!$A$1:$J$25,3,0)*VLOOKUP('Données projet'!$B$15,Paramètres!$A$1:$J$25,5,0)</f>
        <v>#N/A</v>
      </c>
      <c r="CB117" s="186" t="e">
        <f t="shared" si="37"/>
        <v>#N/A</v>
      </c>
      <c r="CC117" s="187" t="e">
        <f t="shared" si="28"/>
        <v>#N/A</v>
      </c>
      <c r="CD117" s="185" t="e">
        <f ca="1">AVERAGE(OFFSET($CC$3,'Données projet'!$C$7,0,30,1))</f>
        <v>#N/A</v>
      </c>
      <c r="CE117" s="193">
        <f>IF(ISNA(VLOOKUP(B117,'Données projet'!$A$140:$I$167,3,0)),0,VLOOKUP(B117,'Données projet'!$A$140:$I$167,3,0))</f>
        <v>0</v>
      </c>
      <c r="CF117" s="193">
        <f>IF(ISNA(VLOOKUP(B117,'Données projet'!$A$140:$I$167,4,0)),0,VLOOKUP(B117,'Données projet'!$A$140:$I$167,4,0))</f>
        <v>0</v>
      </c>
      <c r="CG117" s="194">
        <f>IF(ISNA(VLOOKUP(B117,'Données projet'!$A$140:$I$167,5,0)),0%,VLOOKUP(B117,'Données projet'!$A$140:$I$167,5,0)*VLOOKUP('Données projet'!$B$15,Paramètres!$A$1:$J$25,7,0))</f>
        <v>0</v>
      </c>
      <c r="CH117" s="194">
        <f>IF(ISNA(VLOOKUP(B117,'Données projet'!$A$140:$I$167,6,0)),0%,VLOOKUP(B117,'Données projet'!$A$140:$I$167,6,0)*VLOOKUP('Données projet'!$B$15,Paramètres!$A$1:$J$25,7,0))</f>
        <v>0</v>
      </c>
      <c r="CI117" s="194">
        <f>IF(ISNA(VLOOKUP(B117,'Données projet'!$A$140:$I$167,7,0)),0%,VLOOKUP(B117,'Données projet'!$A$140:$I$167,7,0))</f>
        <v>0</v>
      </c>
      <c r="CJ117" s="196">
        <f>EXP(-LN(2)/35)*CJ116+(1-EXP(-LN(2)/35))/(LN(2)/35)*CF117*CG117*VLOOKUP('Données projet'!$B$11,Paramètres!$A$1:$J$25,3,0)*0.475*44/12</f>
        <v>0</v>
      </c>
      <c r="CK117" s="196">
        <f>EXP(-LN(2)/5)*CK116+(1-EXP(-LN(2)/5))/(LN(2)/5)*Calculateur!CF117*Calculateur!CH117*VLOOKUP('Données projet'!$B$11,Paramètres!$A$1:$J$25,3,0)*0.475*44/12</f>
        <v>0</v>
      </c>
      <c r="CL117" s="196">
        <f>EXP(-LN(2)/2)*CL116+(1-EXP(-LN(2)/2))/(LN(2)/2)*CF117*CI117*VLOOKUP('Données projet'!$B$11,Paramètres!$A$1:$J$25,3,0)*0.475*44/12</f>
        <v>0</v>
      </c>
      <c r="CM117" s="197">
        <f t="shared" si="29"/>
        <v>0</v>
      </c>
      <c r="CN117" s="50">
        <f>IF(CN116+1&lt;='Données projet'!$E$16,CN116+1,1)</f>
        <v>1</v>
      </c>
      <c r="CO117" s="45" t="e">
        <f>VLOOKUP(CN117,'Données projet'!$A$173:$I$193,2,0)</f>
        <v>#N/A</v>
      </c>
      <c r="CP117" s="45" t="e">
        <f>VLOOKUP(CN117,'Données projet'!$A$173:$I$193,9,0)</f>
        <v>#N/A</v>
      </c>
      <c r="CQ117" s="45">
        <f t="array" ref="CQ117">INDEX(CP:CP,MIN(IF(ISNUMBER(CP117:CP313),ROW(CP117:CP313),"")))</f>
        <v>0</v>
      </c>
      <c r="CR117" s="45">
        <f>IF(CN117&lt;'Données projet'!$A$174,$CO$205^B117,IF(CN117='Données projet'!$A$174,'Données projet'!$B$174,CR116+CQ117-CX116))</f>
        <v>0</v>
      </c>
      <c r="CS117" s="50" t="e">
        <f>CR117*VLOOKUP('Données projet'!$B$15,Paramètres!$A$1:$J$25,3,0)*VLOOKUP('Données projet'!$B$15,Paramètres!$A$1:$J$25,5,0)</f>
        <v>#N/A</v>
      </c>
      <c r="CT117" s="46" t="e">
        <f t="shared" si="38"/>
        <v>#N/A</v>
      </c>
      <c r="CU117" s="52" t="e">
        <f t="shared" si="30"/>
        <v>#N/A</v>
      </c>
      <c r="CV117" s="149" t="e">
        <f ca="1">AVERAGE(OFFSET($CU$3,'Données projet'!$C$7,0,30,1))</f>
        <v>#N/A</v>
      </c>
      <c r="CW117" s="48">
        <f>IF(ISNA(VLOOKUP(CN117,'Données projet'!$A$173:$I$193,3,0)),0,VLOOKUP(CN117,'Données projet'!$A$173:$I$193,3,0))</f>
        <v>0</v>
      </c>
      <c r="CX117" s="48">
        <f>IF(ISNA(VLOOKUP(CN117,'Données projet'!$A$173:$I$193,4,0)),0,VLOOKUP(CN117,'Données projet'!$A$173:$I$193,4,0))</f>
        <v>0</v>
      </c>
      <c r="CY117" s="49">
        <f>IF(ISNA(VLOOKUP(CN117,'Données projet'!$A$173:$I$193,5,0)),0%,VLOOKUP(CN117,'Données projet'!$A$173:$I$193,5,0)*VLOOKUP('Données projet'!$B$15,Paramètres!$A$1:$J$25,7,0))</f>
        <v>0</v>
      </c>
      <c r="CZ117" s="49">
        <f>IF(ISNA(VLOOKUP(CN117,'Données projet'!$A$173:$I$193,6,0)),0%,VLOOKUP(CN117,'Données projet'!$A$173:$I$193,6,0)*VLOOKUP('Données projet'!$B$15,Paramètres!$A$1:$J$25,7,0))</f>
        <v>0</v>
      </c>
      <c r="DA117" s="49">
        <f>IF(ISNA(VLOOKUP(CN117,'Données projet'!$A$173:$I$193,7,0)),0%,VLOOKUP(CN117,'Données projet'!$A$173:$I$193,7,0))</f>
        <v>0</v>
      </c>
      <c r="DB117" s="53" t="e">
        <f>EXP(-LN(2)/35)*DB116+(1-EXP(-LN(2)/35))/(LN(2)/35)*CX117*CY117*VLOOKUP('Données projet'!$B$15,Paramètres!$A$1:$J$25,3,0)*0.475*44/12</f>
        <v>#N/A</v>
      </c>
      <c r="DC117" s="53" t="e">
        <f>EXP(-LN(2)/5)*DC116+(1-EXP(-LN(2)/5))/(LN(2)/5)*Calculateur!CX117*Calculateur!CZ117*VLOOKUP('Données projet'!$B$15,Paramètres!$A$1:$J$25,3,0)*0.475*44/12</f>
        <v>#N/A</v>
      </c>
      <c r="DD117" s="53" t="e">
        <f>EXP(-LN(2)/2)*DD116+(1-EXP(-LN(2)/2))/(LN(2)/2)*CX117*DA117*VLOOKUP('Données projet'!$B$15,Paramètres!$A$1:$J$25,3,0)*0.475*44/12</f>
        <v>#N/A</v>
      </c>
      <c r="DE117" s="54" t="e">
        <f t="shared" si="31"/>
        <v>#N/A</v>
      </c>
    </row>
    <row r="118" spans="1:109" s="40" customFormat="1" x14ac:dyDescent="0.25">
      <c r="A118" s="208">
        <f t="shared" si="32"/>
        <v>115</v>
      </c>
      <c r="B118" s="200">
        <f>IF(B117+1&lt;='Données projet'!$E$11,B117+1,1)</f>
        <v>15</v>
      </c>
      <c r="C118" s="182">
        <f>VLOOKUP(B118,'Données projet'!$A$36:$I$56,2,0)</f>
        <v>223.2</v>
      </c>
      <c r="D118" s="182">
        <f>VLOOKUP(B118,'Données projet'!$A$36:$I$56,9,0)</f>
        <v>15.77</v>
      </c>
      <c r="E118" s="182">
        <f t="array" ref="E118">INDEX(D:D,MIN(IF(ISNUMBER(D118:D314),ROW(D118:D314),"")))</f>
        <v>15.77</v>
      </c>
      <c r="F118" s="186">
        <f>IF(B118&lt;'Données projet'!$A$37,$C$205^B118,IF(B118='Données projet'!$A$37,'Données projet'!$B$37,F117+E118-L117))</f>
        <v>223.20000000000005</v>
      </c>
      <c r="G118" s="186">
        <f>F118*VLOOKUP('Données projet'!$B$11,Paramètres!$A$1:$J$25,3,0)*VLOOKUP('Données projet'!$B$11,Paramètres!$A$1:$J$25,5,0)</f>
        <v>163.65024000000003</v>
      </c>
      <c r="H118" s="186">
        <f t="shared" si="33"/>
        <v>41.664753212290165</v>
      </c>
      <c r="I118" s="187">
        <f t="shared" si="39"/>
        <v>357.59027984473869</v>
      </c>
      <c r="J118" s="188">
        <f ca="1">AVERAGE(OFFSET($I$3,'Données projet'!$C$7,0,30,1))</f>
        <v>281.50422421872497</v>
      </c>
      <c r="K118" s="193">
        <f>IF(ISNA(VLOOKUP(B118,'Données projet'!$A$36:$I$56,3,0)),0,VLOOKUP(B118,'Données projet'!$A$36:$I$56,3,0))</f>
        <v>0</v>
      </c>
      <c r="L118" s="193">
        <f>IF(ISNA(VLOOKUP(B118,'Données projet'!$A$36:$I$56,4,0)),0,VLOOKUP(B118,'Données projet'!$A$36:$I$56,4,0))</f>
        <v>0</v>
      </c>
      <c r="M118" s="194">
        <f>IF(ISNA(VLOOKUP(B118,'Données projet'!$A$36:$I$56,5,0)),0%,VLOOKUP(B118,'Données projet'!$A$36:$I$56,5,0)*VLOOKUP('Données projet'!$B$11,Paramètres!$A$1:$J$25,7,0))</f>
        <v>0</v>
      </c>
      <c r="N118" s="194">
        <f>IF(ISNA(VLOOKUP(B118,'Données projet'!$A$36:$I$56,6,0)),0%,VLOOKUP(B118,'Données projet'!$A$36:$I$56,6,0)*VLOOKUP('Données projet'!$B$11,Paramètres!$A$1:$J$25,7,0))</f>
        <v>0</v>
      </c>
      <c r="O118" s="194">
        <f>IF(ISNA(VLOOKUP(B118,'Données projet'!$A$36:$I$56,7,0)),0%,VLOOKUP(B118,'Données projet'!$A$36:$I$56,7,0))</f>
        <v>0</v>
      </c>
      <c r="P118" s="196">
        <f>EXP(-LN(2)/35)*P117+(1-EXP(-LN(2)/35))/(LN(2)/35)*L118*M118*VLOOKUP('Données projet'!$B$11,Paramètres!$A$1:$J$25,3,0)*0.475*44/12</f>
        <v>0</v>
      </c>
      <c r="Q118" s="196">
        <f>EXP(-LN(2)/5)*Q117+(1-EXP(-LN(2)/5))/(LN(2)/5)*Calculateur!L118*Calculateur!N118*VLOOKUP('Données projet'!$B$11,Paramètres!$A$1:$J$25,3,0)*0.475*44/12</f>
        <v>0</v>
      </c>
      <c r="R118" s="196">
        <f>EXP(-LN(2)/2)*R117+(1-EXP(-LN(2)/2))/(LN(2)/2)*L118*O118*VLOOKUP('Données projet'!$B$11,Paramètres!$A$1:$J$25,3,0)*0.475*44/12</f>
        <v>0</v>
      </c>
      <c r="S118" s="197">
        <f t="shared" si="21"/>
        <v>0</v>
      </c>
      <c r="T118" s="50">
        <f>IF(T117+1&lt;='Données projet'!$E$12,T117+1,1)</f>
        <v>15</v>
      </c>
      <c r="U118" s="45" t="e">
        <f>VLOOKUP(T118,'Données projet'!$A$62:$I$82,2,0)</f>
        <v>#N/A</v>
      </c>
      <c r="V118" s="45" t="e">
        <f>VLOOKUP(T118,'Données projet'!$A$62:$I$82,9,0)</f>
        <v>#N/A</v>
      </c>
      <c r="W118" s="45">
        <f t="array" ref="W118">INDEX(V:V,MIN(IF(ISNUMBER(V118:V314),ROW(V118:V314),"")))</f>
        <v>14.256250000000001</v>
      </c>
      <c r="X118" s="46">
        <f>IF(T118&lt;'Données projet'!$A$63,$U$205^T118,IF(T118='Données projet'!$A$63,'Données projet'!$B$63,X117+W118-AD117))</f>
        <v>222.84124999999997</v>
      </c>
      <c r="Y118" s="46">
        <f>X118*VLOOKUP('Données projet'!$B$11,Paramètres!$A$1:$J$25,3,0)*VLOOKUP('Données projet'!$B$11,Paramètres!$A$1:$J$25,5,0)</f>
        <v>163.3872045</v>
      </c>
      <c r="Z118" s="46">
        <f t="shared" si="34"/>
        <v>41.605574857265381</v>
      </c>
      <c r="AA118" s="52">
        <f t="shared" si="22"/>
        <v>357.02909071390377</v>
      </c>
      <c r="AB118" s="149">
        <f ca="1">AVERAGE(OFFSET($AA$3,'Données projet'!$C$7,0,30,1))</f>
        <v>367.84920904283939</v>
      </c>
      <c r="AC118" s="48">
        <f>IF(ISNA(VLOOKUP(T118,'Données projet'!$A$62:$I$82,3,0)),0,VLOOKUP(T118,'Données projet'!$A$62:$I$82,3,0))</f>
        <v>0</v>
      </c>
      <c r="AD118" s="48">
        <f>IF(ISNA(VLOOKUP(T118,'Données projet'!$A$62:$I$82,4,0)),0,VLOOKUP(T118,'Données projet'!$A$62:$I$82,4,0))</f>
        <v>0</v>
      </c>
      <c r="AE118" s="49">
        <f>IF(ISNA(VLOOKUP(T118,'Données projet'!$A$62:$I$82,5,0)),0%,VLOOKUP(T118,'Données projet'!$A$62:$I$82,5,0)*VLOOKUP('Données projet'!$B$11,Paramètres!$A$1:$J$25,7,0))</f>
        <v>0</v>
      </c>
      <c r="AF118" s="49">
        <f>IF(ISNA(VLOOKUP(T118,'Données projet'!$A$62:$I$82,6,0)),0%,VLOOKUP(T118,'Données projet'!$A$62:$I$82,6,0)*VLOOKUP('Données projet'!$B$11,Paramètres!$A$1:$J$25,7,0))</f>
        <v>0</v>
      </c>
      <c r="AG118" s="49">
        <f>IF(ISNA(VLOOKUP(T118,'Données projet'!$A$62:$I$82,7,0)),0%,VLOOKUP(T118,'Données projet'!$A$62:$I$82,7,0))</f>
        <v>0</v>
      </c>
      <c r="AH118" s="53">
        <f>EXP(-LN(2)/35)*AH117+(1-EXP(-LN(2)/35))/(LN(2)/35)*AD118*AE118*VLOOKUP('Données projet'!$B$11,Paramètres!$A$1:$J$25,3,0)*0.475*44/12</f>
        <v>0</v>
      </c>
      <c r="AI118" s="53">
        <f>EXP(-LN(2)/5)*AI117+(1-EXP(-LN(2)/5))/(LN(2)/5)*Calculateur!AD118*Calculateur!AF118*VLOOKUP('Données projet'!$B$11,Paramètres!$A$1:$J$25,3,0)*0.475*44/12</f>
        <v>0</v>
      </c>
      <c r="AJ118" s="53">
        <f>EXP(-LN(2)/2)*AJ117+(1-EXP(-LN(2)/2))/(LN(2)/2)*AD118*AG118*VLOOKUP('Données projet'!$B$11,Paramètres!$A$1:$J$25,3,0)*0.475*44/12</f>
        <v>0</v>
      </c>
      <c r="AK118" s="53">
        <f t="shared" si="23"/>
        <v>0</v>
      </c>
      <c r="AL118" s="203">
        <f>IF(AL117+1&lt;='Données projet'!$E$13,AL117+1,1)</f>
        <v>1</v>
      </c>
      <c r="AM118" s="182" t="e">
        <f>VLOOKUP(B118,'Données projet'!$A$88:$I$108,2,0)</f>
        <v>#N/A</v>
      </c>
      <c r="AN118" s="182" t="e">
        <f>VLOOKUP(B118,'Données projet'!$A$88:$I$108,9,0)</f>
        <v>#N/A</v>
      </c>
      <c r="AO118" s="182">
        <f t="array" ref="AO118">INDEX(AN:AN,MIN(IF(ISNUMBER(AN118:AN314),ROW(AN118:AN314),"")))</f>
        <v>0</v>
      </c>
      <c r="AP118" s="182">
        <f>IF(B118&lt;'Données projet'!$A$89,$AM$205^B118,IF(B118='Données projet'!$A$89,'Données projet'!$B$89,AP117+AO118-AV117))</f>
        <v>0</v>
      </c>
      <c r="AQ118" s="186" t="e">
        <f>AP118*VLOOKUP('Données projet'!$B$13,Paramètres!$A$1:$J$25,3,0)*VLOOKUP('Données projet'!$B$13,Paramètres!$A$1:$J$25,5,0)</f>
        <v>#N/A</v>
      </c>
      <c r="AR118" s="186" t="e">
        <f t="shared" si="35"/>
        <v>#N/A</v>
      </c>
      <c r="AS118" s="187" t="e">
        <f t="shared" si="24"/>
        <v>#N/A</v>
      </c>
      <c r="AT118" s="185" t="e">
        <f ca="1">AVERAGE(OFFSET($AS$3,'Données projet'!$C$7,0,30,1))</f>
        <v>#N/A</v>
      </c>
      <c r="AU118" s="193">
        <f>IF(ISNA(VLOOKUP(B118,'Données projet'!$A$88:$I$108,3,0)),0,VLOOKUP(B118,'Données projet'!$A$88:$I$108,3,0))</f>
        <v>0</v>
      </c>
      <c r="AV118" s="193">
        <f>IF(ISNA(VLOOKUP(B118,'Données projet'!$A$88:$I$108,4,0)),0,VLOOKUP(B118,'Données projet'!$A$88:$I$108,4,0))</f>
        <v>0</v>
      </c>
      <c r="AW118" s="194">
        <f>IF(ISNA(VLOOKUP(B118,'Données projet'!$A$88:$I$108,5,0)),0%,VLOOKUP(B118,'Données projet'!$A$88:$I$108,5,0)*VLOOKUP('Données projet'!$B$13,Paramètres!$A$1:$J$25,7,0))</f>
        <v>0</v>
      </c>
      <c r="AX118" s="194">
        <f>IF(ISNA(VLOOKUP(B118,'Données projet'!$A$88:$I$108,6,0)),0%,VLOOKUP(B118,'Données projet'!$A$88:$I$108,6,0)*VLOOKUP('Données projet'!$B$13,Paramètres!$A$1:$J$25,7,0))</f>
        <v>0</v>
      </c>
      <c r="AY118" s="194">
        <f>IF(ISNA(VLOOKUP(B118,'Données projet'!$A$88:$I$108,7,0)),0%,VLOOKUP(B118,'Données projet'!$A$88:$I$108,7,0))</f>
        <v>0</v>
      </c>
      <c r="AZ118" s="196">
        <f>EXP(-LN(2)/35)*AZ117+(1-EXP(-LN(2)/35))/(LN(2)/35)*AV118*AW118*VLOOKUP('Données projet'!$B$11,Paramètres!$A$1:$J$25,3,0)*0.475*44/12</f>
        <v>0</v>
      </c>
      <c r="BA118" s="196">
        <f>EXP(-LN(2)/5)*BA117+(1-EXP(-LN(2)/5))/(LN(2)/5)*Calculateur!AV118*Calculateur!AX118*VLOOKUP('Données projet'!$B$11,Paramètres!$A$1:$J$25,3,0)*0.475*44/12</f>
        <v>0</v>
      </c>
      <c r="BB118" s="196">
        <f>EXP(-LN(2)/2)*BB117+(1-EXP(-LN(2)/2))/(LN(2)/2)*AV118*AY118*VLOOKUP('Données projet'!$B$11,Paramètres!$A$1:$J$25,3,0)*0.475*44/12</f>
        <v>0</v>
      </c>
      <c r="BC118" s="197">
        <f t="shared" si="25"/>
        <v>0</v>
      </c>
      <c r="BD118" s="50">
        <f>IF(BD117+1&lt;='Données projet'!$E$16,BD117+1,1)</f>
        <v>1</v>
      </c>
      <c r="BE118" s="45" t="e">
        <f>VLOOKUP(BD118,'Données projet'!$A$114:$I$134,2,0)</f>
        <v>#N/A</v>
      </c>
      <c r="BF118" s="45" t="e">
        <f>VLOOKUP(BD118,'Données projet'!$A$114:$I$134,9,0)</f>
        <v>#N/A</v>
      </c>
      <c r="BG118" s="45">
        <f t="array" ref="BG118">INDEX(BF:BF,MIN(IF(ISNUMBER(BF118:BF314),ROW(BF118:BF314),"")))</f>
        <v>0</v>
      </c>
      <c r="BH118" s="45">
        <f>IF(BD118&lt;'Données projet'!$A$115,$BE$205^BD118,IF(BD118='Données projet'!$A$115,'Données projet'!$B$115,BH117+BG118-BN117))</f>
        <v>0</v>
      </c>
      <c r="BI118" s="50" t="e">
        <f>BH118*VLOOKUP('Données projet'!$B$13,Paramètres!$A$1:$J$25,3,0)*VLOOKUP('Données projet'!$B$13,Paramètres!$A$1:$J$25,5,0)</f>
        <v>#N/A</v>
      </c>
      <c r="BJ118" s="46" t="e">
        <f t="shared" si="36"/>
        <v>#N/A</v>
      </c>
      <c r="BK118" s="52" t="e">
        <f t="shared" si="26"/>
        <v>#N/A</v>
      </c>
      <c r="BL118" s="149" t="e">
        <f ca="1">AVERAGE(OFFSET($BK$3,'Données projet'!$C$7,0,30,1))</f>
        <v>#N/A</v>
      </c>
      <c r="BM118" s="48">
        <f>IF(ISNA(VLOOKUP(BD118,'Données projet'!$A$114:$I$134,3,0)),0,VLOOKUP(BD118,'Données projet'!$A$114:$I$134,3,0))</f>
        <v>0</v>
      </c>
      <c r="BN118" s="48">
        <f>IF(ISNA(VLOOKUP(BD118,'Données projet'!$A$114:$I$134,4,0)),0,VLOOKUP(BD118,'Données projet'!$A$114:$I$134,4,0))</f>
        <v>0</v>
      </c>
      <c r="BO118" s="49">
        <f>IF(ISNA(VLOOKUP(BD118,'Données projet'!$A$114:$I$134,5,0)),0%,VLOOKUP(BD118,'Données projet'!$A$114:$I$134,5,0)*VLOOKUP('Données projet'!$B$13,Paramètres!$A$1:$J$25,7,0))</f>
        <v>0</v>
      </c>
      <c r="BP118" s="49">
        <f>IF(ISNA(VLOOKUP(BD118,'Données projet'!$A$114:$I$134,6,0)),0%,VLOOKUP(BD118,'Données projet'!$A$114:$I$134,6,0)*VLOOKUP('Données projet'!$B$13,Paramètres!$A$1:$J$25,7,0))</f>
        <v>0</v>
      </c>
      <c r="BQ118" s="49">
        <f>IF(ISNA(VLOOKUP(BD118,'Données projet'!$A$114:$I$134,7,0)),0%,VLOOKUP(BD118,'Données projet'!$A$114:$I$134,7,0))</f>
        <v>0</v>
      </c>
      <c r="BR118" s="53" t="e">
        <f>EXP(-LN(2)/35)*BR117+(1-EXP(-LN(2)/35))/(LN(2)/35)*BN118*BO118*VLOOKUP('Données projet'!$B$13,Paramètres!$A$1:$J$25,3,0)*0.475*44/12</f>
        <v>#N/A</v>
      </c>
      <c r="BS118" s="53" t="e">
        <f>EXP(-LN(2)/5)*BS117+(1-EXP(-LN(2)/5))/(LN(2)/5)*Calculateur!BN118*Calculateur!BP118*VLOOKUP('Données projet'!$B$13,Paramètres!$A$1:$J$25,3,0)*0.475*44/12</f>
        <v>#N/A</v>
      </c>
      <c r="BT118" s="53" t="e">
        <f>EXP(-LN(2)/2)*BT117+(1-EXP(-LN(2)/2))/(LN(2)/2)*BN118*BQ118*VLOOKUP('Données projet'!$B$13,Paramètres!$A$1:$J$25,3,0)*0.475*44/12</f>
        <v>#N/A</v>
      </c>
      <c r="BU118" s="54" t="e">
        <f t="shared" si="27"/>
        <v>#N/A</v>
      </c>
      <c r="BV118" s="203">
        <f>IF(BV117+1&lt;='Données projet'!$E$15,BV117+1,1)</f>
        <v>1</v>
      </c>
      <c r="BW118" s="182" t="e">
        <f>VLOOKUP(B118,'Données projet'!$A$140:$I$167,2,0)</f>
        <v>#N/A</v>
      </c>
      <c r="BX118" s="182" t="e">
        <f>VLOOKUP(B118,'Données projet'!$A$140:$I$167,9,0)</f>
        <v>#N/A</v>
      </c>
      <c r="BY118" s="182">
        <f t="array" ref="BY118">INDEX(BX:BX,MIN(IF(ISNUMBER(BX118:BX314),ROW(BX118:BX314),"")))</f>
        <v>0</v>
      </c>
      <c r="BZ118" s="182">
        <f>IF(B118&lt;'Données projet'!$A$141,$BW$205^B118,IF(B118='Données projet'!$A$141,'Données projet'!$B$141,BZ117+BY118-CF117))</f>
        <v>0</v>
      </c>
      <c r="CA118" s="183" t="e">
        <f>BZ118*VLOOKUP('Données projet'!$B$15,Paramètres!$A$1:$J$25,3,0)*VLOOKUP('Données projet'!$B$15,Paramètres!$A$1:$J$25,5,0)</f>
        <v>#N/A</v>
      </c>
      <c r="CB118" s="186" t="e">
        <f t="shared" si="37"/>
        <v>#N/A</v>
      </c>
      <c r="CC118" s="187" t="e">
        <f t="shared" si="28"/>
        <v>#N/A</v>
      </c>
      <c r="CD118" s="185" t="e">
        <f ca="1">AVERAGE(OFFSET($CC$3,'Données projet'!$C$7,0,30,1))</f>
        <v>#N/A</v>
      </c>
      <c r="CE118" s="193">
        <f>IF(ISNA(VLOOKUP(B118,'Données projet'!$A$140:$I$167,3,0)),0,VLOOKUP(B118,'Données projet'!$A$140:$I$167,3,0))</f>
        <v>0</v>
      </c>
      <c r="CF118" s="193">
        <f>IF(ISNA(VLOOKUP(B118,'Données projet'!$A$140:$I$167,4,0)),0,VLOOKUP(B118,'Données projet'!$A$140:$I$167,4,0))</f>
        <v>0</v>
      </c>
      <c r="CG118" s="194">
        <f>IF(ISNA(VLOOKUP(B118,'Données projet'!$A$140:$I$167,5,0)),0%,VLOOKUP(B118,'Données projet'!$A$140:$I$167,5,0)*VLOOKUP('Données projet'!$B$15,Paramètres!$A$1:$J$25,7,0))</f>
        <v>0</v>
      </c>
      <c r="CH118" s="194">
        <f>IF(ISNA(VLOOKUP(B118,'Données projet'!$A$140:$I$167,6,0)),0%,VLOOKUP(B118,'Données projet'!$A$140:$I$167,6,0)*VLOOKUP('Données projet'!$B$15,Paramètres!$A$1:$J$25,7,0))</f>
        <v>0</v>
      </c>
      <c r="CI118" s="194">
        <f>IF(ISNA(VLOOKUP(B118,'Données projet'!$A$140:$I$167,7,0)),0%,VLOOKUP(B118,'Données projet'!$A$140:$I$167,7,0))</f>
        <v>0</v>
      </c>
      <c r="CJ118" s="196">
        <f>EXP(-LN(2)/35)*CJ117+(1-EXP(-LN(2)/35))/(LN(2)/35)*CF118*CG118*VLOOKUP('Données projet'!$B$11,Paramètres!$A$1:$J$25,3,0)*0.475*44/12</f>
        <v>0</v>
      </c>
      <c r="CK118" s="196">
        <f>EXP(-LN(2)/5)*CK117+(1-EXP(-LN(2)/5))/(LN(2)/5)*Calculateur!CF118*Calculateur!CH118*VLOOKUP('Données projet'!$B$11,Paramètres!$A$1:$J$25,3,0)*0.475*44/12</f>
        <v>0</v>
      </c>
      <c r="CL118" s="196">
        <f>EXP(-LN(2)/2)*CL117+(1-EXP(-LN(2)/2))/(LN(2)/2)*CF118*CI118*VLOOKUP('Données projet'!$B$11,Paramètres!$A$1:$J$25,3,0)*0.475*44/12</f>
        <v>0</v>
      </c>
      <c r="CM118" s="197">
        <f t="shared" si="29"/>
        <v>0</v>
      </c>
      <c r="CN118" s="50">
        <f>IF(CN117+1&lt;='Données projet'!$E$16,CN117+1,1)</f>
        <v>1</v>
      </c>
      <c r="CO118" s="45" t="e">
        <f>VLOOKUP(CN118,'Données projet'!$A$173:$I$193,2,0)</f>
        <v>#N/A</v>
      </c>
      <c r="CP118" s="45" t="e">
        <f>VLOOKUP(CN118,'Données projet'!$A$173:$I$193,9,0)</f>
        <v>#N/A</v>
      </c>
      <c r="CQ118" s="45">
        <f t="array" ref="CQ118">INDEX(CP:CP,MIN(IF(ISNUMBER(CP118:CP314),ROW(CP118:CP314),"")))</f>
        <v>0</v>
      </c>
      <c r="CR118" s="45">
        <f>IF(CN118&lt;'Données projet'!$A$174,$CO$205^B118,IF(CN118='Données projet'!$A$174,'Données projet'!$B$174,CR117+CQ118-CX117))</f>
        <v>0</v>
      </c>
      <c r="CS118" s="50" t="e">
        <f>CR118*VLOOKUP('Données projet'!$B$15,Paramètres!$A$1:$J$25,3,0)*VLOOKUP('Données projet'!$B$15,Paramètres!$A$1:$J$25,5,0)</f>
        <v>#N/A</v>
      </c>
      <c r="CT118" s="46" t="e">
        <f t="shared" si="38"/>
        <v>#N/A</v>
      </c>
      <c r="CU118" s="52" t="e">
        <f t="shared" si="30"/>
        <v>#N/A</v>
      </c>
      <c r="CV118" s="149" t="e">
        <f ca="1">AVERAGE(OFFSET($CU$3,'Données projet'!$C$7,0,30,1))</f>
        <v>#N/A</v>
      </c>
      <c r="CW118" s="48">
        <f>IF(ISNA(VLOOKUP(CN118,'Données projet'!$A$173:$I$193,3,0)),0,VLOOKUP(CN118,'Données projet'!$A$173:$I$193,3,0))</f>
        <v>0</v>
      </c>
      <c r="CX118" s="48">
        <f>IF(ISNA(VLOOKUP(CN118,'Données projet'!$A$173:$I$193,4,0)),0,VLOOKUP(CN118,'Données projet'!$A$173:$I$193,4,0))</f>
        <v>0</v>
      </c>
      <c r="CY118" s="49">
        <f>IF(ISNA(VLOOKUP(CN118,'Données projet'!$A$173:$I$193,5,0)),0%,VLOOKUP(CN118,'Données projet'!$A$173:$I$193,5,0)*VLOOKUP('Données projet'!$B$15,Paramètres!$A$1:$J$25,7,0))</f>
        <v>0</v>
      </c>
      <c r="CZ118" s="49">
        <f>IF(ISNA(VLOOKUP(CN118,'Données projet'!$A$173:$I$193,6,0)),0%,VLOOKUP(CN118,'Données projet'!$A$173:$I$193,6,0)*VLOOKUP('Données projet'!$B$15,Paramètres!$A$1:$J$25,7,0))</f>
        <v>0</v>
      </c>
      <c r="DA118" s="49">
        <f>IF(ISNA(VLOOKUP(CN118,'Données projet'!$A$173:$I$193,7,0)),0%,VLOOKUP(CN118,'Données projet'!$A$173:$I$193,7,0))</f>
        <v>0</v>
      </c>
      <c r="DB118" s="53" t="e">
        <f>EXP(-LN(2)/35)*DB117+(1-EXP(-LN(2)/35))/(LN(2)/35)*CX118*CY118*VLOOKUP('Données projet'!$B$15,Paramètres!$A$1:$J$25,3,0)*0.475*44/12</f>
        <v>#N/A</v>
      </c>
      <c r="DC118" s="53" t="e">
        <f>EXP(-LN(2)/5)*DC117+(1-EXP(-LN(2)/5))/(LN(2)/5)*Calculateur!CX118*Calculateur!CZ118*VLOOKUP('Données projet'!$B$15,Paramètres!$A$1:$J$25,3,0)*0.475*44/12</f>
        <v>#N/A</v>
      </c>
      <c r="DD118" s="53" t="e">
        <f>EXP(-LN(2)/2)*DD117+(1-EXP(-LN(2)/2))/(LN(2)/2)*CX118*DA118*VLOOKUP('Données projet'!$B$15,Paramètres!$A$1:$J$25,3,0)*0.475*44/12</f>
        <v>#N/A</v>
      </c>
      <c r="DE118" s="54" t="e">
        <f t="shared" si="31"/>
        <v>#N/A</v>
      </c>
    </row>
    <row r="119" spans="1:109" s="40" customFormat="1" x14ac:dyDescent="0.25">
      <c r="A119" s="208">
        <f t="shared" si="32"/>
        <v>116</v>
      </c>
      <c r="B119" s="200">
        <f>IF(B118+1&lt;='Données projet'!$E$11,B118+1,1)</f>
        <v>16</v>
      </c>
      <c r="C119" s="182" t="e">
        <f>VLOOKUP(B119,'Données projet'!$A$36:$I$56,2,0)</f>
        <v>#N/A</v>
      </c>
      <c r="D119" s="182" t="e">
        <f>VLOOKUP(B119,'Données projet'!$A$36:$I$56,9,0)</f>
        <v>#N/A</v>
      </c>
      <c r="E119" s="182">
        <f t="array" ref="E119">INDEX(D:D,MIN(IF(ISNUMBER(D119:D315),ROW(D119:D315),"")))</f>
        <v>27.73</v>
      </c>
      <c r="F119" s="186">
        <f>IF(B119&lt;'Données projet'!$A$37,$C$205^B119,IF(B119='Données projet'!$A$37,'Données projet'!$B$37,F118+E119-L118))</f>
        <v>250.93000000000004</v>
      </c>
      <c r="G119" s="186">
        <f>F119*VLOOKUP('Données projet'!$B$11,Paramètres!$A$1:$J$25,3,0)*VLOOKUP('Données projet'!$B$11,Paramètres!$A$1:$J$25,5,0)</f>
        <v>183.98187600000003</v>
      </c>
      <c r="H119" s="186">
        <f t="shared" si="33"/>
        <v>46.206948930878973</v>
      </c>
      <c r="I119" s="187">
        <f t="shared" si="39"/>
        <v>400.91220342128094</v>
      </c>
      <c r="J119" s="188">
        <f ca="1">AVERAGE(OFFSET($I$3,'Données projet'!$C$7,0,30,1))</f>
        <v>281.50422421872497</v>
      </c>
      <c r="K119" s="193">
        <f>IF(ISNA(VLOOKUP(B119,'Données projet'!$A$36:$I$56,3,0)),0,VLOOKUP(B119,'Données projet'!$A$36:$I$56,3,0))</f>
        <v>0</v>
      </c>
      <c r="L119" s="193">
        <f>IF(ISNA(VLOOKUP(B119,'Données projet'!$A$36:$I$56,4,0)),0,VLOOKUP(B119,'Données projet'!$A$36:$I$56,4,0))</f>
        <v>0</v>
      </c>
      <c r="M119" s="194">
        <f>IF(ISNA(VLOOKUP(B119,'Données projet'!$A$36:$I$56,5,0)),0%,VLOOKUP(B119,'Données projet'!$A$36:$I$56,5,0)*VLOOKUP('Données projet'!$B$11,Paramètres!$A$1:$J$25,7,0))</f>
        <v>0</v>
      </c>
      <c r="N119" s="194">
        <f>IF(ISNA(VLOOKUP(B119,'Données projet'!$A$36:$I$56,6,0)),0%,VLOOKUP(B119,'Données projet'!$A$36:$I$56,6,0)*VLOOKUP('Données projet'!$B$11,Paramètres!$A$1:$J$25,7,0))</f>
        <v>0</v>
      </c>
      <c r="O119" s="194">
        <f>IF(ISNA(VLOOKUP(B119,'Données projet'!$A$36:$I$56,7,0)),0%,VLOOKUP(B119,'Données projet'!$A$36:$I$56,7,0))</f>
        <v>0</v>
      </c>
      <c r="P119" s="196">
        <f>EXP(-LN(2)/35)*P118+(1-EXP(-LN(2)/35))/(LN(2)/35)*L119*M119*VLOOKUP('Données projet'!$B$11,Paramètres!$A$1:$J$25,3,0)*0.475*44/12</f>
        <v>0</v>
      </c>
      <c r="Q119" s="196">
        <f>EXP(-LN(2)/5)*Q118+(1-EXP(-LN(2)/5))/(LN(2)/5)*Calculateur!L119*Calculateur!N119*VLOOKUP('Données projet'!$B$11,Paramètres!$A$1:$J$25,3,0)*0.475*44/12</f>
        <v>0</v>
      </c>
      <c r="R119" s="196">
        <f>EXP(-LN(2)/2)*R118+(1-EXP(-LN(2)/2))/(LN(2)/2)*L119*O119*VLOOKUP('Données projet'!$B$11,Paramètres!$A$1:$J$25,3,0)*0.475*44/12</f>
        <v>0</v>
      </c>
      <c r="S119" s="197">
        <f t="shared" si="21"/>
        <v>0</v>
      </c>
      <c r="T119" s="50">
        <f>IF(T118+1&lt;='Données projet'!$E$12,T118+1,1)</f>
        <v>16</v>
      </c>
      <c r="U119" s="45" t="e">
        <f>VLOOKUP(T119,'Données projet'!$A$62:$I$82,2,0)</f>
        <v>#N/A</v>
      </c>
      <c r="V119" s="45" t="e">
        <f>VLOOKUP(T119,'Données projet'!$A$62:$I$82,9,0)</f>
        <v>#N/A</v>
      </c>
      <c r="W119" s="45">
        <f t="array" ref="W119">INDEX(V:V,MIN(IF(ISNUMBER(V119:V315),ROW(V119:V315),"")))</f>
        <v>14.256250000000001</v>
      </c>
      <c r="X119" s="46">
        <f>IF(T119&lt;'Données projet'!$A$63,$U$205^T119,IF(T119='Données projet'!$A$63,'Données projet'!$B$63,X118+W119-AD118))</f>
        <v>237.09749999999997</v>
      </c>
      <c r="Y119" s="46">
        <f>X119*VLOOKUP('Données projet'!$B$11,Paramètres!$A$1:$J$25,3,0)*VLOOKUP('Données projet'!$B$11,Paramètres!$A$1:$J$25,5,0)</f>
        <v>173.83988699999998</v>
      </c>
      <c r="Z119" s="46">
        <f t="shared" si="34"/>
        <v>43.948909365807339</v>
      </c>
      <c r="AA119" s="52">
        <f t="shared" si="22"/>
        <v>379.31548700378107</v>
      </c>
      <c r="AB119" s="149">
        <f ca="1">AVERAGE(OFFSET($AA$3,'Données projet'!$C$7,0,30,1))</f>
        <v>367.84920904283939</v>
      </c>
      <c r="AC119" s="48">
        <f>IF(ISNA(VLOOKUP(T119,'Données projet'!$A$62:$I$82,3,0)),0,VLOOKUP(T119,'Données projet'!$A$62:$I$82,3,0))</f>
        <v>0</v>
      </c>
      <c r="AD119" s="48">
        <f>IF(ISNA(VLOOKUP(T119,'Données projet'!$A$62:$I$82,4,0)),0,VLOOKUP(T119,'Données projet'!$A$62:$I$82,4,0))</f>
        <v>0</v>
      </c>
      <c r="AE119" s="49">
        <f>IF(ISNA(VLOOKUP(T119,'Données projet'!$A$62:$I$82,5,0)),0%,VLOOKUP(T119,'Données projet'!$A$62:$I$82,5,0)*VLOOKUP('Données projet'!$B$11,Paramètres!$A$1:$J$25,7,0))</f>
        <v>0</v>
      </c>
      <c r="AF119" s="49">
        <f>IF(ISNA(VLOOKUP(T119,'Données projet'!$A$62:$I$82,6,0)),0%,VLOOKUP(T119,'Données projet'!$A$62:$I$82,6,0)*VLOOKUP('Données projet'!$B$11,Paramètres!$A$1:$J$25,7,0))</f>
        <v>0</v>
      </c>
      <c r="AG119" s="49">
        <f>IF(ISNA(VLOOKUP(T119,'Données projet'!$A$62:$I$82,7,0)),0%,VLOOKUP(T119,'Données projet'!$A$62:$I$82,7,0))</f>
        <v>0</v>
      </c>
      <c r="AH119" s="53">
        <f>EXP(-LN(2)/35)*AH118+(1-EXP(-LN(2)/35))/(LN(2)/35)*AD119*AE119*VLOOKUP('Données projet'!$B$11,Paramètres!$A$1:$J$25,3,0)*0.475*44/12</f>
        <v>0</v>
      </c>
      <c r="AI119" s="53">
        <f>EXP(-LN(2)/5)*AI118+(1-EXP(-LN(2)/5))/(LN(2)/5)*Calculateur!AD119*Calculateur!AF119*VLOOKUP('Données projet'!$B$11,Paramètres!$A$1:$J$25,3,0)*0.475*44/12</f>
        <v>0</v>
      </c>
      <c r="AJ119" s="53">
        <f>EXP(-LN(2)/2)*AJ118+(1-EXP(-LN(2)/2))/(LN(2)/2)*AD119*AG119*VLOOKUP('Données projet'!$B$11,Paramètres!$A$1:$J$25,3,0)*0.475*44/12</f>
        <v>0</v>
      </c>
      <c r="AK119" s="53">
        <f t="shared" si="23"/>
        <v>0</v>
      </c>
      <c r="AL119" s="203">
        <f>IF(AL118+1&lt;='Données projet'!$E$13,AL118+1,1)</f>
        <v>1</v>
      </c>
      <c r="AM119" s="182" t="e">
        <f>VLOOKUP(B119,'Données projet'!$A$88:$I$108,2,0)</f>
        <v>#N/A</v>
      </c>
      <c r="AN119" s="182" t="e">
        <f>VLOOKUP(B119,'Données projet'!$A$88:$I$108,9,0)</f>
        <v>#N/A</v>
      </c>
      <c r="AO119" s="182">
        <f t="array" ref="AO119">INDEX(AN:AN,MIN(IF(ISNUMBER(AN119:AN315),ROW(AN119:AN315),"")))</f>
        <v>0</v>
      </c>
      <c r="AP119" s="182">
        <f>IF(B119&lt;'Données projet'!$A$89,$AM$205^B119,IF(B119='Données projet'!$A$89,'Données projet'!$B$89,AP118+AO119-AV118))</f>
        <v>0</v>
      </c>
      <c r="AQ119" s="186" t="e">
        <f>AP119*VLOOKUP('Données projet'!$B$13,Paramètres!$A$1:$J$25,3,0)*VLOOKUP('Données projet'!$B$13,Paramètres!$A$1:$J$25,5,0)</f>
        <v>#N/A</v>
      </c>
      <c r="AR119" s="186" t="e">
        <f t="shared" si="35"/>
        <v>#N/A</v>
      </c>
      <c r="AS119" s="187" t="e">
        <f t="shared" si="24"/>
        <v>#N/A</v>
      </c>
      <c r="AT119" s="185" t="e">
        <f ca="1">AVERAGE(OFFSET($AS$3,'Données projet'!$C$7,0,30,1))</f>
        <v>#N/A</v>
      </c>
      <c r="AU119" s="193">
        <f>IF(ISNA(VLOOKUP(B119,'Données projet'!$A$88:$I$108,3,0)),0,VLOOKUP(B119,'Données projet'!$A$88:$I$108,3,0))</f>
        <v>0</v>
      </c>
      <c r="AV119" s="193">
        <f>IF(ISNA(VLOOKUP(B119,'Données projet'!$A$88:$I$108,4,0)),0,VLOOKUP(B119,'Données projet'!$A$88:$I$108,4,0))</f>
        <v>0</v>
      </c>
      <c r="AW119" s="194">
        <f>IF(ISNA(VLOOKUP(B119,'Données projet'!$A$88:$I$108,5,0)),0%,VLOOKUP(B119,'Données projet'!$A$88:$I$108,5,0)*VLOOKUP('Données projet'!$B$13,Paramètres!$A$1:$J$25,7,0))</f>
        <v>0</v>
      </c>
      <c r="AX119" s="194">
        <f>IF(ISNA(VLOOKUP(B119,'Données projet'!$A$88:$I$108,6,0)),0%,VLOOKUP(B119,'Données projet'!$A$88:$I$108,6,0)*VLOOKUP('Données projet'!$B$13,Paramètres!$A$1:$J$25,7,0))</f>
        <v>0</v>
      </c>
      <c r="AY119" s="194">
        <f>IF(ISNA(VLOOKUP(B119,'Données projet'!$A$88:$I$108,7,0)),0%,VLOOKUP(B119,'Données projet'!$A$88:$I$108,7,0))</f>
        <v>0</v>
      </c>
      <c r="AZ119" s="196">
        <f>EXP(-LN(2)/35)*AZ118+(1-EXP(-LN(2)/35))/(LN(2)/35)*AV119*AW119*VLOOKUP('Données projet'!$B$11,Paramètres!$A$1:$J$25,3,0)*0.475*44/12</f>
        <v>0</v>
      </c>
      <c r="BA119" s="196">
        <f>EXP(-LN(2)/5)*BA118+(1-EXP(-LN(2)/5))/(LN(2)/5)*Calculateur!AV119*Calculateur!AX119*VLOOKUP('Données projet'!$B$11,Paramètres!$A$1:$J$25,3,0)*0.475*44/12</f>
        <v>0</v>
      </c>
      <c r="BB119" s="196">
        <f>EXP(-LN(2)/2)*BB118+(1-EXP(-LN(2)/2))/(LN(2)/2)*AV119*AY119*VLOOKUP('Données projet'!$B$11,Paramètres!$A$1:$J$25,3,0)*0.475*44/12</f>
        <v>0</v>
      </c>
      <c r="BC119" s="197">
        <f t="shared" si="25"/>
        <v>0</v>
      </c>
      <c r="BD119" s="50">
        <f>IF(BD118+1&lt;='Données projet'!$E$16,BD118+1,1)</f>
        <v>1</v>
      </c>
      <c r="BE119" s="45" t="e">
        <f>VLOOKUP(BD119,'Données projet'!$A$114:$I$134,2,0)</f>
        <v>#N/A</v>
      </c>
      <c r="BF119" s="45" t="e">
        <f>VLOOKUP(BD119,'Données projet'!$A$114:$I$134,9,0)</f>
        <v>#N/A</v>
      </c>
      <c r="BG119" s="45">
        <f t="array" ref="BG119">INDEX(BF:BF,MIN(IF(ISNUMBER(BF119:BF315),ROW(BF119:BF315),"")))</f>
        <v>0</v>
      </c>
      <c r="BH119" s="45">
        <f>IF(BD119&lt;'Données projet'!$A$115,$BE$205^BD119,IF(BD119='Données projet'!$A$115,'Données projet'!$B$115,BH118+BG119-BN118))</f>
        <v>0</v>
      </c>
      <c r="BI119" s="50" t="e">
        <f>BH119*VLOOKUP('Données projet'!$B$13,Paramètres!$A$1:$J$25,3,0)*VLOOKUP('Données projet'!$B$13,Paramètres!$A$1:$J$25,5,0)</f>
        <v>#N/A</v>
      </c>
      <c r="BJ119" s="46" t="e">
        <f t="shared" si="36"/>
        <v>#N/A</v>
      </c>
      <c r="BK119" s="52" t="e">
        <f t="shared" si="26"/>
        <v>#N/A</v>
      </c>
      <c r="BL119" s="149" t="e">
        <f ca="1">AVERAGE(OFFSET($BK$3,'Données projet'!$C$7,0,30,1))</f>
        <v>#N/A</v>
      </c>
      <c r="BM119" s="48">
        <f>IF(ISNA(VLOOKUP(BD119,'Données projet'!$A$114:$I$134,3,0)),0,VLOOKUP(BD119,'Données projet'!$A$114:$I$134,3,0))</f>
        <v>0</v>
      </c>
      <c r="BN119" s="48">
        <f>IF(ISNA(VLOOKUP(BD119,'Données projet'!$A$114:$I$134,4,0)),0,VLOOKUP(BD119,'Données projet'!$A$114:$I$134,4,0))</f>
        <v>0</v>
      </c>
      <c r="BO119" s="49">
        <f>IF(ISNA(VLOOKUP(BD119,'Données projet'!$A$114:$I$134,5,0)),0%,VLOOKUP(BD119,'Données projet'!$A$114:$I$134,5,0)*VLOOKUP('Données projet'!$B$13,Paramètres!$A$1:$J$25,7,0))</f>
        <v>0</v>
      </c>
      <c r="BP119" s="49">
        <f>IF(ISNA(VLOOKUP(BD119,'Données projet'!$A$114:$I$134,6,0)),0%,VLOOKUP(BD119,'Données projet'!$A$114:$I$134,6,0)*VLOOKUP('Données projet'!$B$13,Paramètres!$A$1:$J$25,7,0))</f>
        <v>0</v>
      </c>
      <c r="BQ119" s="49">
        <f>IF(ISNA(VLOOKUP(BD119,'Données projet'!$A$114:$I$134,7,0)),0%,VLOOKUP(BD119,'Données projet'!$A$114:$I$134,7,0))</f>
        <v>0</v>
      </c>
      <c r="BR119" s="53" t="e">
        <f>EXP(-LN(2)/35)*BR118+(1-EXP(-LN(2)/35))/(LN(2)/35)*BN119*BO119*VLOOKUP('Données projet'!$B$13,Paramètres!$A$1:$J$25,3,0)*0.475*44/12</f>
        <v>#N/A</v>
      </c>
      <c r="BS119" s="53" t="e">
        <f>EXP(-LN(2)/5)*BS118+(1-EXP(-LN(2)/5))/(LN(2)/5)*Calculateur!BN119*Calculateur!BP119*VLOOKUP('Données projet'!$B$13,Paramètres!$A$1:$J$25,3,0)*0.475*44/12</f>
        <v>#N/A</v>
      </c>
      <c r="BT119" s="53" t="e">
        <f>EXP(-LN(2)/2)*BT118+(1-EXP(-LN(2)/2))/(LN(2)/2)*BN119*BQ119*VLOOKUP('Données projet'!$B$13,Paramètres!$A$1:$J$25,3,0)*0.475*44/12</f>
        <v>#N/A</v>
      </c>
      <c r="BU119" s="54" t="e">
        <f t="shared" si="27"/>
        <v>#N/A</v>
      </c>
      <c r="BV119" s="203">
        <f>IF(BV118+1&lt;='Données projet'!$E$15,BV118+1,1)</f>
        <v>1</v>
      </c>
      <c r="BW119" s="182" t="e">
        <f>VLOOKUP(B119,'Données projet'!$A$140:$I$167,2,0)</f>
        <v>#N/A</v>
      </c>
      <c r="BX119" s="182" t="e">
        <f>VLOOKUP(B119,'Données projet'!$A$140:$I$167,9,0)</f>
        <v>#N/A</v>
      </c>
      <c r="BY119" s="182">
        <f t="array" ref="BY119">INDEX(BX:BX,MIN(IF(ISNUMBER(BX119:BX315),ROW(BX119:BX315),"")))</f>
        <v>0</v>
      </c>
      <c r="BZ119" s="182">
        <f>IF(B119&lt;'Données projet'!$A$141,$BW$205^B119,IF(B119='Données projet'!$A$141,'Données projet'!$B$141,BZ118+BY119-CF118))</f>
        <v>0</v>
      </c>
      <c r="CA119" s="183" t="e">
        <f>BZ119*VLOOKUP('Données projet'!$B$15,Paramètres!$A$1:$J$25,3,0)*VLOOKUP('Données projet'!$B$15,Paramètres!$A$1:$J$25,5,0)</f>
        <v>#N/A</v>
      </c>
      <c r="CB119" s="186" t="e">
        <f t="shared" si="37"/>
        <v>#N/A</v>
      </c>
      <c r="CC119" s="187" t="e">
        <f t="shared" si="28"/>
        <v>#N/A</v>
      </c>
      <c r="CD119" s="185" t="e">
        <f ca="1">AVERAGE(OFFSET($CC$3,'Données projet'!$C$7,0,30,1))</f>
        <v>#N/A</v>
      </c>
      <c r="CE119" s="193">
        <f>IF(ISNA(VLOOKUP(B119,'Données projet'!$A$140:$I$167,3,0)),0,VLOOKUP(B119,'Données projet'!$A$140:$I$167,3,0))</f>
        <v>0</v>
      </c>
      <c r="CF119" s="193">
        <f>IF(ISNA(VLOOKUP(B119,'Données projet'!$A$140:$I$167,4,0)),0,VLOOKUP(B119,'Données projet'!$A$140:$I$167,4,0))</f>
        <v>0</v>
      </c>
      <c r="CG119" s="194">
        <f>IF(ISNA(VLOOKUP(B119,'Données projet'!$A$140:$I$167,5,0)),0%,VLOOKUP(B119,'Données projet'!$A$140:$I$167,5,0)*VLOOKUP('Données projet'!$B$15,Paramètres!$A$1:$J$25,7,0))</f>
        <v>0</v>
      </c>
      <c r="CH119" s="194">
        <f>IF(ISNA(VLOOKUP(B119,'Données projet'!$A$140:$I$167,6,0)),0%,VLOOKUP(B119,'Données projet'!$A$140:$I$167,6,0)*VLOOKUP('Données projet'!$B$15,Paramètres!$A$1:$J$25,7,0))</f>
        <v>0</v>
      </c>
      <c r="CI119" s="194">
        <f>IF(ISNA(VLOOKUP(B119,'Données projet'!$A$140:$I$167,7,0)),0%,VLOOKUP(B119,'Données projet'!$A$140:$I$167,7,0))</f>
        <v>0</v>
      </c>
      <c r="CJ119" s="196">
        <f>EXP(-LN(2)/35)*CJ118+(1-EXP(-LN(2)/35))/(LN(2)/35)*CF119*CG119*VLOOKUP('Données projet'!$B$11,Paramètres!$A$1:$J$25,3,0)*0.475*44/12</f>
        <v>0</v>
      </c>
      <c r="CK119" s="196">
        <f>EXP(-LN(2)/5)*CK118+(1-EXP(-LN(2)/5))/(LN(2)/5)*Calculateur!CF119*Calculateur!CH119*VLOOKUP('Données projet'!$B$11,Paramètres!$A$1:$J$25,3,0)*0.475*44/12</f>
        <v>0</v>
      </c>
      <c r="CL119" s="196">
        <f>EXP(-LN(2)/2)*CL118+(1-EXP(-LN(2)/2))/(LN(2)/2)*CF119*CI119*VLOOKUP('Données projet'!$B$11,Paramètres!$A$1:$J$25,3,0)*0.475*44/12</f>
        <v>0</v>
      </c>
      <c r="CM119" s="197">
        <f t="shared" si="29"/>
        <v>0</v>
      </c>
      <c r="CN119" s="50">
        <f>IF(CN118+1&lt;='Données projet'!$E$16,CN118+1,1)</f>
        <v>1</v>
      </c>
      <c r="CO119" s="45" t="e">
        <f>VLOOKUP(CN119,'Données projet'!$A$173:$I$193,2,0)</f>
        <v>#N/A</v>
      </c>
      <c r="CP119" s="45" t="e">
        <f>VLOOKUP(CN119,'Données projet'!$A$173:$I$193,9,0)</f>
        <v>#N/A</v>
      </c>
      <c r="CQ119" s="45">
        <f t="array" ref="CQ119">INDEX(CP:CP,MIN(IF(ISNUMBER(CP119:CP315),ROW(CP119:CP315),"")))</f>
        <v>0</v>
      </c>
      <c r="CR119" s="45">
        <f>IF(CN119&lt;'Données projet'!$A$174,$CO$205^B119,IF(CN119='Données projet'!$A$174,'Données projet'!$B$174,CR118+CQ119-CX118))</f>
        <v>0</v>
      </c>
      <c r="CS119" s="50" t="e">
        <f>CR119*VLOOKUP('Données projet'!$B$15,Paramètres!$A$1:$J$25,3,0)*VLOOKUP('Données projet'!$B$15,Paramètres!$A$1:$J$25,5,0)</f>
        <v>#N/A</v>
      </c>
      <c r="CT119" s="46" t="e">
        <f t="shared" si="38"/>
        <v>#N/A</v>
      </c>
      <c r="CU119" s="52" t="e">
        <f t="shared" si="30"/>
        <v>#N/A</v>
      </c>
      <c r="CV119" s="149" t="e">
        <f ca="1">AVERAGE(OFFSET($CU$3,'Données projet'!$C$7,0,30,1))</f>
        <v>#N/A</v>
      </c>
      <c r="CW119" s="48">
        <f>IF(ISNA(VLOOKUP(CN119,'Données projet'!$A$173:$I$193,3,0)),0,VLOOKUP(CN119,'Données projet'!$A$173:$I$193,3,0))</f>
        <v>0</v>
      </c>
      <c r="CX119" s="48">
        <f>IF(ISNA(VLOOKUP(CN119,'Données projet'!$A$173:$I$193,4,0)),0,VLOOKUP(CN119,'Données projet'!$A$173:$I$193,4,0))</f>
        <v>0</v>
      </c>
      <c r="CY119" s="49">
        <f>IF(ISNA(VLOOKUP(CN119,'Données projet'!$A$173:$I$193,5,0)),0%,VLOOKUP(CN119,'Données projet'!$A$173:$I$193,5,0)*VLOOKUP('Données projet'!$B$15,Paramètres!$A$1:$J$25,7,0))</f>
        <v>0</v>
      </c>
      <c r="CZ119" s="49">
        <f>IF(ISNA(VLOOKUP(CN119,'Données projet'!$A$173:$I$193,6,0)),0%,VLOOKUP(CN119,'Données projet'!$A$173:$I$193,6,0)*VLOOKUP('Données projet'!$B$15,Paramètres!$A$1:$J$25,7,0))</f>
        <v>0</v>
      </c>
      <c r="DA119" s="49">
        <f>IF(ISNA(VLOOKUP(CN119,'Données projet'!$A$173:$I$193,7,0)),0%,VLOOKUP(CN119,'Données projet'!$A$173:$I$193,7,0))</f>
        <v>0</v>
      </c>
      <c r="DB119" s="53" t="e">
        <f>EXP(-LN(2)/35)*DB118+(1-EXP(-LN(2)/35))/(LN(2)/35)*CX119*CY119*VLOOKUP('Données projet'!$B$15,Paramètres!$A$1:$J$25,3,0)*0.475*44/12</f>
        <v>#N/A</v>
      </c>
      <c r="DC119" s="53" t="e">
        <f>EXP(-LN(2)/5)*DC118+(1-EXP(-LN(2)/5))/(LN(2)/5)*Calculateur!CX119*Calculateur!CZ119*VLOOKUP('Données projet'!$B$15,Paramètres!$A$1:$J$25,3,0)*0.475*44/12</f>
        <v>#N/A</v>
      </c>
      <c r="DD119" s="53" t="e">
        <f>EXP(-LN(2)/2)*DD118+(1-EXP(-LN(2)/2))/(LN(2)/2)*CX119*DA119*VLOOKUP('Données projet'!$B$15,Paramètres!$A$1:$J$25,3,0)*0.475*44/12</f>
        <v>#N/A</v>
      </c>
      <c r="DE119" s="54" t="e">
        <f t="shared" si="31"/>
        <v>#N/A</v>
      </c>
    </row>
    <row r="120" spans="1:109" s="40" customFormat="1" x14ac:dyDescent="0.25">
      <c r="A120" s="208">
        <f t="shared" si="32"/>
        <v>117</v>
      </c>
      <c r="B120" s="200">
        <f>IF(B119+1&lt;='Données projet'!$E$11,B119+1,1)</f>
        <v>17</v>
      </c>
      <c r="C120" s="182" t="e">
        <f>VLOOKUP(B120,'Données projet'!$A$36:$I$56,2,0)</f>
        <v>#N/A</v>
      </c>
      <c r="D120" s="182" t="e">
        <f>VLOOKUP(B120,'Données projet'!$A$36:$I$56,9,0)</f>
        <v>#N/A</v>
      </c>
      <c r="E120" s="182">
        <f t="array" ref="E120">INDEX(D:D,MIN(IF(ISNUMBER(D120:D316),ROW(D120:D316),"")))</f>
        <v>27.73</v>
      </c>
      <c r="F120" s="186">
        <f>IF(B120&lt;'Données projet'!$A$37,$C$205^B120,IF(B120='Données projet'!$A$37,'Données projet'!$B$37,F119+E120-L119))</f>
        <v>278.66000000000003</v>
      </c>
      <c r="G120" s="186">
        <f>F120*VLOOKUP('Données projet'!$B$11,Paramètres!$A$1:$J$25,3,0)*VLOOKUP('Données projet'!$B$11,Paramètres!$A$1:$J$25,5,0)</f>
        <v>204.313512</v>
      </c>
      <c r="H120" s="186">
        <f t="shared" si="33"/>
        <v>50.690966614795769</v>
      </c>
      <c r="I120" s="187">
        <f t="shared" si="39"/>
        <v>444.13280025410262</v>
      </c>
      <c r="J120" s="188">
        <f ca="1">AVERAGE(OFFSET($I$3,'Données projet'!$C$7,0,30,1))</f>
        <v>281.50422421872497</v>
      </c>
      <c r="K120" s="193">
        <f>IF(ISNA(VLOOKUP(B120,'Données projet'!$A$36:$I$56,3,0)),0,VLOOKUP(B120,'Données projet'!$A$36:$I$56,3,0))</f>
        <v>0</v>
      </c>
      <c r="L120" s="193">
        <f>IF(ISNA(VLOOKUP(B120,'Données projet'!$A$36:$I$56,4,0)),0,VLOOKUP(B120,'Données projet'!$A$36:$I$56,4,0))</f>
        <v>0</v>
      </c>
      <c r="M120" s="194">
        <f>IF(ISNA(VLOOKUP(B120,'Données projet'!$A$36:$I$56,5,0)),0%,VLOOKUP(B120,'Données projet'!$A$36:$I$56,5,0)*VLOOKUP('Données projet'!$B$11,Paramètres!$A$1:$J$25,7,0))</f>
        <v>0</v>
      </c>
      <c r="N120" s="194">
        <f>IF(ISNA(VLOOKUP(B120,'Données projet'!$A$36:$I$56,6,0)),0%,VLOOKUP(B120,'Données projet'!$A$36:$I$56,6,0)*VLOOKUP('Données projet'!$B$11,Paramètres!$A$1:$J$25,7,0))</f>
        <v>0</v>
      </c>
      <c r="O120" s="194">
        <f>IF(ISNA(VLOOKUP(B120,'Données projet'!$A$36:$I$56,7,0)),0%,VLOOKUP(B120,'Données projet'!$A$36:$I$56,7,0))</f>
        <v>0</v>
      </c>
      <c r="P120" s="196">
        <f>EXP(-LN(2)/35)*P119+(1-EXP(-LN(2)/35))/(LN(2)/35)*L120*M120*VLOOKUP('Données projet'!$B$11,Paramètres!$A$1:$J$25,3,0)*0.475*44/12</f>
        <v>0</v>
      </c>
      <c r="Q120" s="196">
        <f>EXP(-LN(2)/5)*Q119+(1-EXP(-LN(2)/5))/(LN(2)/5)*Calculateur!L120*Calculateur!N120*VLOOKUP('Données projet'!$B$11,Paramètres!$A$1:$J$25,3,0)*0.475*44/12</f>
        <v>0</v>
      </c>
      <c r="R120" s="196">
        <f>EXP(-LN(2)/2)*R119+(1-EXP(-LN(2)/2))/(LN(2)/2)*L120*O120*VLOOKUP('Données projet'!$B$11,Paramètres!$A$1:$J$25,3,0)*0.475*44/12</f>
        <v>0</v>
      </c>
      <c r="S120" s="197">
        <f t="shared" si="21"/>
        <v>0</v>
      </c>
      <c r="T120" s="50">
        <f>IF(T119+1&lt;='Données projet'!$E$12,T119+1,1)</f>
        <v>17</v>
      </c>
      <c r="U120" s="45" t="e">
        <f>VLOOKUP(T120,'Données projet'!$A$62:$I$82,2,0)</f>
        <v>#N/A</v>
      </c>
      <c r="V120" s="45" t="e">
        <f>VLOOKUP(T120,'Données projet'!$A$62:$I$82,9,0)</f>
        <v>#N/A</v>
      </c>
      <c r="W120" s="45">
        <f t="array" ref="W120">INDEX(V:V,MIN(IF(ISNUMBER(V120:V316),ROW(V120:V316),"")))</f>
        <v>14.256250000000001</v>
      </c>
      <c r="X120" s="46">
        <f>IF(T120&lt;'Données projet'!$A$63,$U$205^T120,IF(T120='Données projet'!$A$63,'Données projet'!$B$63,X119+W120-AD119))</f>
        <v>251.35374999999996</v>
      </c>
      <c r="Y120" s="46">
        <f>X120*VLOOKUP('Données projet'!$B$11,Paramètres!$A$1:$J$25,3,0)*VLOOKUP('Données projet'!$B$11,Paramètres!$A$1:$J$25,5,0)</f>
        <v>184.29256949999996</v>
      </c>
      <c r="Z120" s="46">
        <f t="shared" si="34"/>
        <v>46.275889912897043</v>
      </c>
      <c r="AA120" s="52">
        <f t="shared" si="22"/>
        <v>401.57340014412893</v>
      </c>
      <c r="AB120" s="149">
        <f ca="1">AVERAGE(OFFSET($AA$3,'Données projet'!$C$7,0,30,1))</f>
        <v>367.84920904283939</v>
      </c>
      <c r="AC120" s="48">
        <f>IF(ISNA(VLOOKUP(T120,'Données projet'!$A$62:$I$82,3,0)),0,VLOOKUP(T120,'Données projet'!$A$62:$I$82,3,0))</f>
        <v>0</v>
      </c>
      <c r="AD120" s="48">
        <f>IF(ISNA(VLOOKUP(T120,'Données projet'!$A$62:$I$82,4,0)),0,VLOOKUP(T120,'Données projet'!$A$62:$I$82,4,0))</f>
        <v>0</v>
      </c>
      <c r="AE120" s="49">
        <f>IF(ISNA(VLOOKUP(T120,'Données projet'!$A$62:$I$82,5,0)),0%,VLOOKUP(T120,'Données projet'!$A$62:$I$82,5,0)*VLOOKUP('Données projet'!$B$11,Paramètres!$A$1:$J$25,7,0))</f>
        <v>0</v>
      </c>
      <c r="AF120" s="49">
        <f>IF(ISNA(VLOOKUP(T120,'Données projet'!$A$62:$I$82,6,0)),0%,VLOOKUP(T120,'Données projet'!$A$62:$I$82,6,0)*VLOOKUP('Données projet'!$B$11,Paramètres!$A$1:$J$25,7,0))</f>
        <v>0</v>
      </c>
      <c r="AG120" s="49">
        <f>IF(ISNA(VLOOKUP(T120,'Données projet'!$A$62:$I$82,7,0)),0%,VLOOKUP(T120,'Données projet'!$A$62:$I$82,7,0))</f>
        <v>0</v>
      </c>
      <c r="AH120" s="53">
        <f>EXP(-LN(2)/35)*AH119+(1-EXP(-LN(2)/35))/(LN(2)/35)*AD120*AE120*VLOOKUP('Données projet'!$B$11,Paramètres!$A$1:$J$25,3,0)*0.475*44/12</f>
        <v>0</v>
      </c>
      <c r="AI120" s="53">
        <f>EXP(-LN(2)/5)*AI119+(1-EXP(-LN(2)/5))/(LN(2)/5)*Calculateur!AD120*Calculateur!AF120*VLOOKUP('Données projet'!$B$11,Paramètres!$A$1:$J$25,3,0)*0.475*44/12</f>
        <v>0</v>
      </c>
      <c r="AJ120" s="53">
        <f>EXP(-LN(2)/2)*AJ119+(1-EXP(-LN(2)/2))/(LN(2)/2)*AD120*AG120*VLOOKUP('Données projet'!$B$11,Paramètres!$A$1:$J$25,3,0)*0.475*44/12</f>
        <v>0</v>
      </c>
      <c r="AK120" s="53">
        <f t="shared" si="23"/>
        <v>0</v>
      </c>
      <c r="AL120" s="203">
        <f>IF(AL119+1&lt;='Données projet'!$E$13,AL119+1,1)</f>
        <v>1</v>
      </c>
      <c r="AM120" s="182" t="e">
        <f>VLOOKUP(B120,'Données projet'!$A$88:$I$108,2,0)</f>
        <v>#N/A</v>
      </c>
      <c r="AN120" s="182" t="e">
        <f>VLOOKUP(B120,'Données projet'!$A$88:$I$108,9,0)</f>
        <v>#N/A</v>
      </c>
      <c r="AO120" s="182">
        <f t="array" ref="AO120">INDEX(AN:AN,MIN(IF(ISNUMBER(AN120:AN316),ROW(AN120:AN316),"")))</f>
        <v>0</v>
      </c>
      <c r="AP120" s="182">
        <f>IF(B120&lt;'Données projet'!$A$89,$AM$205^B120,IF(B120='Données projet'!$A$89,'Données projet'!$B$89,AP119+AO120-AV119))</f>
        <v>0</v>
      </c>
      <c r="AQ120" s="186" t="e">
        <f>AP120*VLOOKUP('Données projet'!$B$13,Paramètres!$A$1:$J$25,3,0)*VLOOKUP('Données projet'!$B$13,Paramètres!$A$1:$J$25,5,0)</f>
        <v>#N/A</v>
      </c>
      <c r="AR120" s="186" t="e">
        <f t="shared" si="35"/>
        <v>#N/A</v>
      </c>
      <c r="AS120" s="187" t="e">
        <f t="shared" si="24"/>
        <v>#N/A</v>
      </c>
      <c r="AT120" s="185" t="e">
        <f ca="1">AVERAGE(OFFSET($AS$3,'Données projet'!$C$7,0,30,1))</f>
        <v>#N/A</v>
      </c>
      <c r="AU120" s="193">
        <f>IF(ISNA(VLOOKUP(B120,'Données projet'!$A$88:$I$108,3,0)),0,VLOOKUP(B120,'Données projet'!$A$88:$I$108,3,0))</f>
        <v>0</v>
      </c>
      <c r="AV120" s="193">
        <f>IF(ISNA(VLOOKUP(B120,'Données projet'!$A$88:$I$108,4,0)),0,VLOOKUP(B120,'Données projet'!$A$88:$I$108,4,0))</f>
        <v>0</v>
      </c>
      <c r="AW120" s="194">
        <f>IF(ISNA(VLOOKUP(B120,'Données projet'!$A$88:$I$108,5,0)),0%,VLOOKUP(B120,'Données projet'!$A$88:$I$108,5,0)*VLOOKUP('Données projet'!$B$13,Paramètres!$A$1:$J$25,7,0))</f>
        <v>0</v>
      </c>
      <c r="AX120" s="194">
        <f>IF(ISNA(VLOOKUP(B120,'Données projet'!$A$88:$I$108,6,0)),0%,VLOOKUP(B120,'Données projet'!$A$88:$I$108,6,0)*VLOOKUP('Données projet'!$B$13,Paramètres!$A$1:$J$25,7,0))</f>
        <v>0</v>
      </c>
      <c r="AY120" s="194">
        <f>IF(ISNA(VLOOKUP(B120,'Données projet'!$A$88:$I$108,7,0)),0%,VLOOKUP(B120,'Données projet'!$A$88:$I$108,7,0))</f>
        <v>0</v>
      </c>
      <c r="AZ120" s="196">
        <f>EXP(-LN(2)/35)*AZ119+(1-EXP(-LN(2)/35))/(LN(2)/35)*AV120*AW120*VLOOKUP('Données projet'!$B$11,Paramètres!$A$1:$J$25,3,0)*0.475*44/12</f>
        <v>0</v>
      </c>
      <c r="BA120" s="196">
        <f>EXP(-LN(2)/5)*BA119+(1-EXP(-LN(2)/5))/(LN(2)/5)*Calculateur!AV120*Calculateur!AX120*VLOOKUP('Données projet'!$B$11,Paramètres!$A$1:$J$25,3,0)*0.475*44/12</f>
        <v>0</v>
      </c>
      <c r="BB120" s="196">
        <f>EXP(-LN(2)/2)*BB119+(1-EXP(-LN(2)/2))/(LN(2)/2)*AV120*AY120*VLOOKUP('Données projet'!$B$11,Paramètres!$A$1:$J$25,3,0)*0.475*44/12</f>
        <v>0</v>
      </c>
      <c r="BC120" s="197">
        <f t="shared" si="25"/>
        <v>0</v>
      </c>
      <c r="BD120" s="50">
        <f>IF(BD119+1&lt;='Données projet'!$E$16,BD119+1,1)</f>
        <v>1</v>
      </c>
      <c r="BE120" s="45" t="e">
        <f>VLOOKUP(BD120,'Données projet'!$A$114:$I$134,2,0)</f>
        <v>#N/A</v>
      </c>
      <c r="BF120" s="45" t="e">
        <f>VLOOKUP(BD120,'Données projet'!$A$114:$I$134,9,0)</f>
        <v>#N/A</v>
      </c>
      <c r="BG120" s="45">
        <f t="array" ref="BG120">INDEX(BF:BF,MIN(IF(ISNUMBER(BF120:BF316),ROW(BF120:BF316),"")))</f>
        <v>0</v>
      </c>
      <c r="BH120" s="45">
        <f>IF(BD120&lt;'Données projet'!$A$115,$BE$205^BD120,IF(BD120='Données projet'!$A$115,'Données projet'!$B$115,BH119+BG120-BN119))</f>
        <v>0</v>
      </c>
      <c r="BI120" s="50" t="e">
        <f>BH120*VLOOKUP('Données projet'!$B$13,Paramètres!$A$1:$J$25,3,0)*VLOOKUP('Données projet'!$B$13,Paramètres!$A$1:$J$25,5,0)</f>
        <v>#N/A</v>
      </c>
      <c r="BJ120" s="46" t="e">
        <f t="shared" si="36"/>
        <v>#N/A</v>
      </c>
      <c r="BK120" s="52" t="e">
        <f t="shared" si="26"/>
        <v>#N/A</v>
      </c>
      <c r="BL120" s="149" t="e">
        <f ca="1">AVERAGE(OFFSET($BK$3,'Données projet'!$C$7,0,30,1))</f>
        <v>#N/A</v>
      </c>
      <c r="BM120" s="48">
        <f>IF(ISNA(VLOOKUP(BD120,'Données projet'!$A$114:$I$134,3,0)),0,VLOOKUP(BD120,'Données projet'!$A$114:$I$134,3,0))</f>
        <v>0</v>
      </c>
      <c r="BN120" s="48">
        <f>IF(ISNA(VLOOKUP(BD120,'Données projet'!$A$114:$I$134,4,0)),0,VLOOKUP(BD120,'Données projet'!$A$114:$I$134,4,0))</f>
        <v>0</v>
      </c>
      <c r="BO120" s="49">
        <f>IF(ISNA(VLOOKUP(BD120,'Données projet'!$A$114:$I$134,5,0)),0%,VLOOKUP(BD120,'Données projet'!$A$114:$I$134,5,0)*VLOOKUP('Données projet'!$B$13,Paramètres!$A$1:$J$25,7,0))</f>
        <v>0</v>
      </c>
      <c r="BP120" s="49">
        <f>IF(ISNA(VLOOKUP(BD120,'Données projet'!$A$114:$I$134,6,0)),0%,VLOOKUP(BD120,'Données projet'!$A$114:$I$134,6,0)*VLOOKUP('Données projet'!$B$13,Paramètres!$A$1:$J$25,7,0))</f>
        <v>0</v>
      </c>
      <c r="BQ120" s="49">
        <f>IF(ISNA(VLOOKUP(BD120,'Données projet'!$A$114:$I$134,7,0)),0%,VLOOKUP(BD120,'Données projet'!$A$114:$I$134,7,0))</f>
        <v>0</v>
      </c>
      <c r="BR120" s="53" t="e">
        <f>EXP(-LN(2)/35)*BR119+(1-EXP(-LN(2)/35))/(LN(2)/35)*BN120*BO120*VLOOKUP('Données projet'!$B$13,Paramètres!$A$1:$J$25,3,0)*0.475*44/12</f>
        <v>#N/A</v>
      </c>
      <c r="BS120" s="53" t="e">
        <f>EXP(-LN(2)/5)*BS119+(1-EXP(-LN(2)/5))/(LN(2)/5)*Calculateur!BN120*Calculateur!BP120*VLOOKUP('Données projet'!$B$13,Paramètres!$A$1:$J$25,3,0)*0.475*44/12</f>
        <v>#N/A</v>
      </c>
      <c r="BT120" s="53" t="e">
        <f>EXP(-LN(2)/2)*BT119+(1-EXP(-LN(2)/2))/(LN(2)/2)*BN120*BQ120*VLOOKUP('Données projet'!$B$13,Paramètres!$A$1:$J$25,3,0)*0.475*44/12</f>
        <v>#N/A</v>
      </c>
      <c r="BU120" s="54" t="e">
        <f t="shared" si="27"/>
        <v>#N/A</v>
      </c>
      <c r="BV120" s="203">
        <f>IF(BV119+1&lt;='Données projet'!$E$15,BV119+1,1)</f>
        <v>1</v>
      </c>
      <c r="BW120" s="182" t="e">
        <f>VLOOKUP(B120,'Données projet'!$A$140:$I$167,2,0)</f>
        <v>#N/A</v>
      </c>
      <c r="BX120" s="182" t="e">
        <f>VLOOKUP(B120,'Données projet'!$A$140:$I$167,9,0)</f>
        <v>#N/A</v>
      </c>
      <c r="BY120" s="182">
        <f t="array" ref="BY120">INDEX(BX:BX,MIN(IF(ISNUMBER(BX120:BX316),ROW(BX120:BX316),"")))</f>
        <v>0</v>
      </c>
      <c r="BZ120" s="182">
        <f>IF(B120&lt;'Données projet'!$A$141,$BW$205^B120,IF(B120='Données projet'!$A$141,'Données projet'!$B$141,BZ119+BY120-CF119))</f>
        <v>0</v>
      </c>
      <c r="CA120" s="183" t="e">
        <f>BZ120*VLOOKUP('Données projet'!$B$15,Paramètres!$A$1:$J$25,3,0)*VLOOKUP('Données projet'!$B$15,Paramètres!$A$1:$J$25,5,0)</f>
        <v>#N/A</v>
      </c>
      <c r="CB120" s="186" t="e">
        <f t="shared" si="37"/>
        <v>#N/A</v>
      </c>
      <c r="CC120" s="187" t="e">
        <f t="shared" si="28"/>
        <v>#N/A</v>
      </c>
      <c r="CD120" s="185" t="e">
        <f ca="1">AVERAGE(OFFSET($CC$3,'Données projet'!$C$7,0,30,1))</f>
        <v>#N/A</v>
      </c>
      <c r="CE120" s="193">
        <f>IF(ISNA(VLOOKUP(B120,'Données projet'!$A$140:$I$167,3,0)),0,VLOOKUP(B120,'Données projet'!$A$140:$I$167,3,0))</f>
        <v>0</v>
      </c>
      <c r="CF120" s="193">
        <f>IF(ISNA(VLOOKUP(B120,'Données projet'!$A$140:$I$167,4,0)),0,VLOOKUP(B120,'Données projet'!$A$140:$I$167,4,0))</f>
        <v>0</v>
      </c>
      <c r="CG120" s="194">
        <f>IF(ISNA(VLOOKUP(B120,'Données projet'!$A$140:$I$167,5,0)),0%,VLOOKUP(B120,'Données projet'!$A$140:$I$167,5,0)*VLOOKUP('Données projet'!$B$15,Paramètres!$A$1:$J$25,7,0))</f>
        <v>0</v>
      </c>
      <c r="CH120" s="194">
        <f>IF(ISNA(VLOOKUP(B120,'Données projet'!$A$140:$I$167,6,0)),0%,VLOOKUP(B120,'Données projet'!$A$140:$I$167,6,0)*VLOOKUP('Données projet'!$B$15,Paramètres!$A$1:$J$25,7,0))</f>
        <v>0</v>
      </c>
      <c r="CI120" s="194">
        <f>IF(ISNA(VLOOKUP(B120,'Données projet'!$A$140:$I$167,7,0)),0%,VLOOKUP(B120,'Données projet'!$A$140:$I$167,7,0))</f>
        <v>0</v>
      </c>
      <c r="CJ120" s="196">
        <f>EXP(-LN(2)/35)*CJ119+(1-EXP(-LN(2)/35))/(LN(2)/35)*CF120*CG120*VLOOKUP('Données projet'!$B$11,Paramètres!$A$1:$J$25,3,0)*0.475*44/12</f>
        <v>0</v>
      </c>
      <c r="CK120" s="196">
        <f>EXP(-LN(2)/5)*CK119+(1-EXP(-LN(2)/5))/(LN(2)/5)*Calculateur!CF120*Calculateur!CH120*VLOOKUP('Données projet'!$B$11,Paramètres!$A$1:$J$25,3,0)*0.475*44/12</f>
        <v>0</v>
      </c>
      <c r="CL120" s="196">
        <f>EXP(-LN(2)/2)*CL119+(1-EXP(-LN(2)/2))/(LN(2)/2)*CF120*CI120*VLOOKUP('Données projet'!$B$11,Paramètres!$A$1:$J$25,3,0)*0.475*44/12</f>
        <v>0</v>
      </c>
      <c r="CM120" s="197">
        <f t="shared" si="29"/>
        <v>0</v>
      </c>
      <c r="CN120" s="50">
        <f>IF(CN119+1&lt;='Données projet'!$E$16,CN119+1,1)</f>
        <v>1</v>
      </c>
      <c r="CO120" s="45" t="e">
        <f>VLOOKUP(CN120,'Données projet'!$A$173:$I$193,2,0)</f>
        <v>#N/A</v>
      </c>
      <c r="CP120" s="45" t="e">
        <f>VLOOKUP(CN120,'Données projet'!$A$173:$I$193,9,0)</f>
        <v>#N/A</v>
      </c>
      <c r="CQ120" s="45">
        <f t="array" ref="CQ120">INDEX(CP:CP,MIN(IF(ISNUMBER(CP120:CP316),ROW(CP120:CP316),"")))</f>
        <v>0</v>
      </c>
      <c r="CR120" s="45">
        <f>IF(CN120&lt;'Données projet'!$A$174,$CO$205^B120,IF(CN120='Données projet'!$A$174,'Données projet'!$B$174,CR119+CQ120-CX119))</f>
        <v>0</v>
      </c>
      <c r="CS120" s="50" t="e">
        <f>CR120*VLOOKUP('Données projet'!$B$15,Paramètres!$A$1:$J$25,3,0)*VLOOKUP('Données projet'!$B$15,Paramètres!$A$1:$J$25,5,0)</f>
        <v>#N/A</v>
      </c>
      <c r="CT120" s="46" t="e">
        <f t="shared" si="38"/>
        <v>#N/A</v>
      </c>
      <c r="CU120" s="52" t="e">
        <f t="shared" si="30"/>
        <v>#N/A</v>
      </c>
      <c r="CV120" s="149" t="e">
        <f ca="1">AVERAGE(OFFSET($CU$3,'Données projet'!$C$7,0,30,1))</f>
        <v>#N/A</v>
      </c>
      <c r="CW120" s="48">
        <f>IF(ISNA(VLOOKUP(CN120,'Données projet'!$A$173:$I$193,3,0)),0,VLOOKUP(CN120,'Données projet'!$A$173:$I$193,3,0))</f>
        <v>0</v>
      </c>
      <c r="CX120" s="48">
        <f>IF(ISNA(VLOOKUP(CN120,'Données projet'!$A$173:$I$193,4,0)),0,VLOOKUP(CN120,'Données projet'!$A$173:$I$193,4,0))</f>
        <v>0</v>
      </c>
      <c r="CY120" s="49">
        <f>IF(ISNA(VLOOKUP(CN120,'Données projet'!$A$173:$I$193,5,0)),0%,VLOOKUP(CN120,'Données projet'!$A$173:$I$193,5,0)*VLOOKUP('Données projet'!$B$15,Paramètres!$A$1:$J$25,7,0))</f>
        <v>0</v>
      </c>
      <c r="CZ120" s="49">
        <f>IF(ISNA(VLOOKUP(CN120,'Données projet'!$A$173:$I$193,6,0)),0%,VLOOKUP(CN120,'Données projet'!$A$173:$I$193,6,0)*VLOOKUP('Données projet'!$B$15,Paramètres!$A$1:$J$25,7,0))</f>
        <v>0</v>
      </c>
      <c r="DA120" s="49">
        <f>IF(ISNA(VLOOKUP(CN120,'Données projet'!$A$173:$I$193,7,0)),0%,VLOOKUP(CN120,'Données projet'!$A$173:$I$193,7,0))</f>
        <v>0</v>
      </c>
      <c r="DB120" s="53" t="e">
        <f>EXP(-LN(2)/35)*DB119+(1-EXP(-LN(2)/35))/(LN(2)/35)*CX120*CY120*VLOOKUP('Données projet'!$B$15,Paramètres!$A$1:$J$25,3,0)*0.475*44/12</f>
        <v>#N/A</v>
      </c>
      <c r="DC120" s="53" t="e">
        <f>EXP(-LN(2)/5)*DC119+(1-EXP(-LN(2)/5))/(LN(2)/5)*Calculateur!CX120*Calculateur!CZ120*VLOOKUP('Données projet'!$B$15,Paramètres!$A$1:$J$25,3,0)*0.475*44/12</f>
        <v>#N/A</v>
      </c>
      <c r="DD120" s="53" t="e">
        <f>EXP(-LN(2)/2)*DD119+(1-EXP(-LN(2)/2))/(LN(2)/2)*CX120*DA120*VLOOKUP('Données projet'!$B$15,Paramètres!$A$1:$J$25,3,0)*0.475*44/12</f>
        <v>#N/A</v>
      </c>
      <c r="DE120" s="54" t="e">
        <f t="shared" si="31"/>
        <v>#N/A</v>
      </c>
    </row>
    <row r="121" spans="1:109" s="40" customFormat="1" x14ac:dyDescent="0.25">
      <c r="A121" s="208">
        <f t="shared" si="32"/>
        <v>118</v>
      </c>
      <c r="B121" s="200">
        <f>IF(B120+1&lt;='Données projet'!$E$11,B120+1,1)</f>
        <v>18</v>
      </c>
      <c r="C121" s="182">
        <f>VLOOKUP(B121,'Données projet'!$A$36:$I$56,2,0)</f>
        <v>306.39</v>
      </c>
      <c r="D121" s="182">
        <f>VLOOKUP(B121,'Données projet'!$A$36:$I$56,9,0)</f>
        <v>27.73</v>
      </c>
      <c r="E121" s="182">
        <f t="array" ref="E121">INDEX(D:D,MIN(IF(ISNUMBER(D121:D317),ROW(D121:D317),"")))</f>
        <v>27.73</v>
      </c>
      <c r="F121" s="186">
        <f>IF(B121&lt;'Données projet'!$A$37,$C$205^B121,IF(B121='Données projet'!$A$37,'Données projet'!$B$37,F120+E121-L120))</f>
        <v>306.39000000000004</v>
      </c>
      <c r="G121" s="186">
        <f>F121*VLOOKUP('Données projet'!$B$11,Paramètres!$A$1:$J$25,3,0)*VLOOKUP('Données projet'!$B$11,Paramètres!$A$1:$J$25,5,0)</f>
        <v>224.64514800000003</v>
      </c>
      <c r="H121" s="186">
        <f t="shared" si="33"/>
        <v>55.123254678600851</v>
      </c>
      <c r="I121" s="187">
        <f t="shared" si="39"/>
        <v>487.26330133189646</v>
      </c>
      <c r="J121" s="188">
        <f ca="1">AVERAGE(OFFSET($I$3,'Données projet'!$C$7,0,30,1))</f>
        <v>281.50422421872497</v>
      </c>
      <c r="K121" s="193">
        <f>IF(ISNA(VLOOKUP(B121,'Données projet'!$A$36:$I$56,3,0)),0,VLOOKUP(B121,'Données projet'!$A$36:$I$56,3,0))</f>
        <v>0</v>
      </c>
      <c r="L121" s="193">
        <f>IF(ISNA(VLOOKUP(B121,'Données projet'!$A$36:$I$56,4,0)),0,VLOOKUP(B121,'Données projet'!$A$36:$I$56,4,0))</f>
        <v>0</v>
      </c>
      <c r="M121" s="194">
        <f>IF(ISNA(VLOOKUP(B121,'Données projet'!$A$36:$I$56,5,0)),0%,VLOOKUP(B121,'Données projet'!$A$36:$I$56,5,0)*VLOOKUP('Données projet'!$B$11,Paramètres!$A$1:$J$25,7,0))</f>
        <v>0</v>
      </c>
      <c r="N121" s="194">
        <f>IF(ISNA(VLOOKUP(B121,'Données projet'!$A$36:$I$56,6,0)),0%,VLOOKUP(B121,'Données projet'!$A$36:$I$56,6,0)*VLOOKUP('Données projet'!$B$11,Paramètres!$A$1:$J$25,7,0))</f>
        <v>0</v>
      </c>
      <c r="O121" s="194">
        <f>IF(ISNA(VLOOKUP(B121,'Données projet'!$A$36:$I$56,7,0)),0%,VLOOKUP(B121,'Données projet'!$A$36:$I$56,7,0))</f>
        <v>0</v>
      </c>
      <c r="P121" s="196">
        <f>EXP(-LN(2)/35)*P120+(1-EXP(-LN(2)/35))/(LN(2)/35)*L121*M121*VLOOKUP('Données projet'!$B$11,Paramètres!$A$1:$J$25,3,0)*0.475*44/12</f>
        <v>0</v>
      </c>
      <c r="Q121" s="196">
        <f>EXP(-LN(2)/5)*Q120+(1-EXP(-LN(2)/5))/(LN(2)/5)*Calculateur!L121*Calculateur!N121*VLOOKUP('Données projet'!$B$11,Paramètres!$A$1:$J$25,3,0)*0.475*44/12</f>
        <v>0</v>
      </c>
      <c r="R121" s="196">
        <f>EXP(-LN(2)/2)*R120+(1-EXP(-LN(2)/2))/(LN(2)/2)*L121*O121*VLOOKUP('Données projet'!$B$11,Paramètres!$A$1:$J$25,3,0)*0.475*44/12</f>
        <v>0</v>
      </c>
      <c r="S121" s="197">
        <f t="shared" si="21"/>
        <v>0</v>
      </c>
      <c r="T121" s="50">
        <f>IF(T120+1&lt;='Données projet'!$E$12,T120+1,1)</f>
        <v>18</v>
      </c>
      <c r="U121" s="45">
        <f>VLOOKUP(T121,'Données projet'!$A$62:$I$82,2,0)</f>
        <v>265.61</v>
      </c>
      <c r="V121" s="45">
        <f>VLOOKUP(T121,'Données projet'!$A$62:$I$82,9,0)</f>
        <v>14.256250000000001</v>
      </c>
      <c r="W121" s="45">
        <f t="array" ref="W121">INDEX(V:V,MIN(IF(ISNUMBER(V121:V317),ROW(V121:V317),"")))</f>
        <v>14.256250000000001</v>
      </c>
      <c r="X121" s="46">
        <f>IF(T121&lt;'Données projet'!$A$63,$U$205^T121,IF(T121='Données projet'!$A$63,'Données projet'!$B$63,X120+W121-AD120))</f>
        <v>265.60999999999996</v>
      </c>
      <c r="Y121" s="46">
        <f>X121*VLOOKUP('Données projet'!$B$11,Paramètres!$A$1:$J$25,3,0)*VLOOKUP('Données projet'!$B$11,Paramètres!$A$1:$J$25,5,0)</f>
        <v>194.74525199999997</v>
      </c>
      <c r="Z121" s="46">
        <f t="shared" si="34"/>
        <v>48.587549756521256</v>
      </c>
      <c r="AA121" s="52">
        <f t="shared" si="22"/>
        <v>423.80462972594114</v>
      </c>
      <c r="AB121" s="149">
        <f ca="1">AVERAGE(OFFSET($AA$3,'Données projet'!$C$7,0,30,1))</f>
        <v>367.84920904283939</v>
      </c>
      <c r="AC121" s="48">
        <f>IF(ISNA(VLOOKUP(T121,'Données projet'!$A$62:$I$82,3,0)),0,VLOOKUP(T121,'Données projet'!$A$62:$I$82,3,0))</f>
        <v>0</v>
      </c>
      <c r="AD121" s="48">
        <f>IF(ISNA(VLOOKUP(T121,'Données projet'!$A$62:$I$82,4,0)),0,VLOOKUP(T121,'Données projet'!$A$62:$I$82,4,0))</f>
        <v>0</v>
      </c>
      <c r="AE121" s="49">
        <f>IF(ISNA(VLOOKUP(T121,'Données projet'!$A$62:$I$82,5,0)),0%,VLOOKUP(T121,'Données projet'!$A$62:$I$82,5,0)*VLOOKUP('Données projet'!$B$11,Paramètres!$A$1:$J$25,7,0))</f>
        <v>0</v>
      </c>
      <c r="AF121" s="49">
        <f>IF(ISNA(VLOOKUP(T121,'Données projet'!$A$62:$I$82,6,0)),0%,VLOOKUP(T121,'Données projet'!$A$62:$I$82,6,0)*VLOOKUP('Données projet'!$B$11,Paramètres!$A$1:$J$25,7,0))</f>
        <v>0</v>
      </c>
      <c r="AG121" s="49">
        <f>IF(ISNA(VLOOKUP(T121,'Données projet'!$A$62:$I$82,7,0)),0%,VLOOKUP(T121,'Données projet'!$A$62:$I$82,7,0))</f>
        <v>0</v>
      </c>
      <c r="AH121" s="53">
        <f>EXP(-LN(2)/35)*AH120+(1-EXP(-LN(2)/35))/(LN(2)/35)*AD121*AE121*VLOOKUP('Données projet'!$B$11,Paramètres!$A$1:$J$25,3,0)*0.475*44/12</f>
        <v>0</v>
      </c>
      <c r="AI121" s="53">
        <f>EXP(-LN(2)/5)*AI120+(1-EXP(-LN(2)/5))/(LN(2)/5)*Calculateur!AD121*Calculateur!AF121*VLOOKUP('Données projet'!$B$11,Paramètres!$A$1:$J$25,3,0)*0.475*44/12</f>
        <v>0</v>
      </c>
      <c r="AJ121" s="53">
        <f>EXP(-LN(2)/2)*AJ120+(1-EXP(-LN(2)/2))/(LN(2)/2)*AD121*AG121*VLOOKUP('Données projet'!$B$11,Paramètres!$A$1:$J$25,3,0)*0.475*44/12</f>
        <v>0</v>
      </c>
      <c r="AK121" s="53">
        <f t="shared" si="23"/>
        <v>0</v>
      </c>
      <c r="AL121" s="203">
        <f>IF(AL120+1&lt;='Données projet'!$E$13,AL120+1,1)</f>
        <v>1</v>
      </c>
      <c r="AM121" s="182" t="e">
        <f>VLOOKUP(B121,'Données projet'!$A$88:$I$108,2,0)</f>
        <v>#N/A</v>
      </c>
      <c r="AN121" s="182" t="e">
        <f>VLOOKUP(B121,'Données projet'!$A$88:$I$108,9,0)</f>
        <v>#N/A</v>
      </c>
      <c r="AO121" s="182">
        <f t="array" ref="AO121">INDEX(AN:AN,MIN(IF(ISNUMBER(AN121:AN317),ROW(AN121:AN317),"")))</f>
        <v>0</v>
      </c>
      <c r="AP121" s="182">
        <f>IF(B121&lt;'Données projet'!$A$89,$AM$205^B121,IF(B121='Données projet'!$A$89,'Données projet'!$B$89,AP120+AO121-AV120))</f>
        <v>0</v>
      </c>
      <c r="AQ121" s="186" t="e">
        <f>AP121*VLOOKUP('Données projet'!$B$13,Paramètres!$A$1:$J$25,3,0)*VLOOKUP('Données projet'!$B$13,Paramètres!$A$1:$J$25,5,0)</f>
        <v>#N/A</v>
      </c>
      <c r="AR121" s="186" t="e">
        <f t="shared" si="35"/>
        <v>#N/A</v>
      </c>
      <c r="AS121" s="187" t="e">
        <f t="shared" si="24"/>
        <v>#N/A</v>
      </c>
      <c r="AT121" s="185" t="e">
        <f ca="1">AVERAGE(OFFSET($AS$3,'Données projet'!$C$7,0,30,1))</f>
        <v>#N/A</v>
      </c>
      <c r="AU121" s="193">
        <f>IF(ISNA(VLOOKUP(B121,'Données projet'!$A$88:$I$108,3,0)),0,VLOOKUP(B121,'Données projet'!$A$88:$I$108,3,0))</f>
        <v>0</v>
      </c>
      <c r="AV121" s="193">
        <f>IF(ISNA(VLOOKUP(B121,'Données projet'!$A$88:$I$108,4,0)),0,VLOOKUP(B121,'Données projet'!$A$88:$I$108,4,0))</f>
        <v>0</v>
      </c>
      <c r="AW121" s="194">
        <f>IF(ISNA(VLOOKUP(B121,'Données projet'!$A$88:$I$108,5,0)),0%,VLOOKUP(B121,'Données projet'!$A$88:$I$108,5,0)*VLOOKUP('Données projet'!$B$13,Paramètres!$A$1:$J$25,7,0))</f>
        <v>0</v>
      </c>
      <c r="AX121" s="194">
        <f>IF(ISNA(VLOOKUP(B121,'Données projet'!$A$88:$I$108,6,0)),0%,VLOOKUP(B121,'Données projet'!$A$88:$I$108,6,0)*VLOOKUP('Données projet'!$B$13,Paramètres!$A$1:$J$25,7,0))</f>
        <v>0</v>
      </c>
      <c r="AY121" s="194">
        <f>IF(ISNA(VLOOKUP(B121,'Données projet'!$A$88:$I$108,7,0)),0%,VLOOKUP(B121,'Données projet'!$A$88:$I$108,7,0))</f>
        <v>0</v>
      </c>
      <c r="AZ121" s="196">
        <f>EXP(-LN(2)/35)*AZ120+(1-EXP(-LN(2)/35))/(LN(2)/35)*AV121*AW121*VLOOKUP('Données projet'!$B$11,Paramètres!$A$1:$J$25,3,0)*0.475*44/12</f>
        <v>0</v>
      </c>
      <c r="BA121" s="196">
        <f>EXP(-LN(2)/5)*BA120+(1-EXP(-LN(2)/5))/(LN(2)/5)*Calculateur!AV121*Calculateur!AX121*VLOOKUP('Données projet'!$B$11,Paramètres!$A$1:$J$25,3,0)*0.475*44/12</f>
        <v>0</v>
      </c>
      <c r="BB121" s="196">
        <f>EXP(-LN(2)/2)*BB120+(1-EXP(-LN(2)/2))/(LN(2)/2)*AV121*AY121*VLOOKUP('Données projet'!$B$11,Paramètres!$A$1:$J$25,3,0)*0.475*44/12</f>
        <v>0</v>
      </c>
      <c r="BC121" s="197">
        <f t="shared" si="25"/>
        <v>0</v>
      </c>
      <c r="BD121" s="50">
        <f>IF(BD120+1&lt;='Données projet'!$E$16,BD120+1,1)</f>
        <v>1</v>
      </c>
      <c r="BE121" s="45" t="e">
        <f>VLOOKUP(BD121,'Données projet'!$A$114:$I$134,2,0)</f>
        <v>#N/A</v>
      </c>
      <c r="BF121" s="45" t="e">
        <f>VLOOKUP(BD121,'Données projet'!$A$114:$I$134,9,0)</f>
        <v>#N/A</v>
      </c>
      <c r="BG121" s="45">
        <f t="array" ref="BG121">INDEX(BF:BF,MIN(IF(ISNUMBER(BF121:BF317),ROW(BF121:BF317),"")))</f>
        <v>0</v>
      </c>
      <c r="BH121" s="45">
        <f>IF(BD121&lt;'Données projet'!$A$115,$BE$205^BD121,IF(BD121='Données projet'!$A$115,'Données projet'!$B$115,BH120+BG121-BN120))</f>
        <v>0</v>
      </c>
      <c r="BI121" s="50" t="e">
        <f>BH121*VLOOKUP('Données projet'!$B$13,Paramètres!$A$1:$J$25,3,0)*VLOOKUP('Données projet'!$B$13,Paramètres!$A$1:$J$25,5,0)</f>
        <v>#N/A</v>
      </c>
      <c r="BJ121" s="46" t="e">
        <f t="shared" si="36"/>
        <v>#N/A</v>
      </c>
      <c r="BK121" s="52" t="e">
        <f t="shared" si="26"/>
        <v>#N/A</v>
      </c>
      <c r="BL121" s="149" t="e">
        <f ca="1">AVERAGE(OFFSET($BK$3,'Données projet'!$C$7,0,30,1))</f>
        <v>#N/A</v>
      </c>
      <c r="BM121" s="48">
        <f>IF(ISNA(VLOOKUP(BD121,'Données projet'!$A$114:$I$134,3,0)),0,VLOOKUP(BD121,'Données projet'!$A$114:$I$134,3,0))</f>
        <v>0</v>
      </c>
      <c r="BN121" s="48">
        <f>IF(ISNA(VLOOKUP(BD121,'Données projet'!$A$114:$I$134,4,0)),0,VLOOKUP(BD121,'Données projet'!$A$114:$I$134,4,0))</f>
        <v>0</v>
      </c>
      <c r="BO121" s="49">
        <f>IF(ISNA(VLOOKUP(BD121,'Données projet'!$A$114:$I$134,5,0)),0%,VLOOKUP(BD121,'Données projet'!$A$114:$I$134,5,0)*VLOOKUP('Données projet'!$B$13,Paramètres!$A$1:$J$25,7,0))</f>
        <v>0</v>
      </c>
      <c r="BP121" s="49">
        <f>IF(ISNA(VLOOKUP(BD121,'Données projet'!$A$114:$I$134,6,0)),0%,VLOOKUP(BD121,'Données projet'!$A$114:$I$134,6,0)*VLOOKUP('Données projet'!$B$13,Paramètres!$A$1:$J$25,7,0))</f>
        <v>0</v>
      </c>
      <c r="BQ121" s="49">
        <f>IF(ISNA(VLOOKUP(BD121,'Données projet'!$A$114:$I$134,7,0)),0%,VLOOKUP(BD121,'Données projet'!$A$114:$I$134,7,0))</f>
        <v>0</v>
      </c>
      <c r="BR121" s="53" t="e">
        <f>EXP(-LN(2)/35)*BR120+(1-EXP(-LN(2)/35))/(LN(2)/35)*BN121*BO121*VLOOKUP('Données projet'!$B$13,Paramètres!$A$1:$J$25,3,0)*0.475*44/12</f>
        <v>#N/A</v>
      </c>
      <c r="BS121" s="53" t="e">
        <f>EXP(-LN(2)/5)*BS120+(1-EXP(-LN(2)/5))/(LN(2)/5)*Calculateur!BN121*Calculateur!BP121*VLOOKUP('Données projet'!$B$13,Paramètres!$A$1:$J$25,3,0)*0.475*44/12</f>
        <v>#N/A</v>
      </c>
      <c r="BT121" s="53" t="e">
        <f>EXP(-LN(2)/2)*BT120+(1-EXP(-LN(2)/2))/(LN(2)/2)*BN121*BQ121*VLOOKUP('Données projet'!$B$13,Paramètres!$A$1:$J$25,3,0)*0.475*44/12</f>
        <v>#N/A</v>
      </c>
      <c r="BU121" s="54" t="e">
        <f t="shared" si="27"/>
        <v>#N/A</v>
      </c>
      <c r="BV121" s="203">
        <f>IF(BV120+1&lt;='Données projet'!$E$15,BV120+1,1)</f>
        <v>1</v>
      </c>
      <c r="BW121" s="182" t="e">
        <f>VLOOKUP(B121,'Données projet'!$A$140:$I$167,2,0)</f>
        <v>#N/A</v>
      </c>
      <c r="BX121" s="182" t="e">
        <f>VLOOKUP(B121,'Données projet'!$A$140:$I$167,9,0)</f>
        <v>#N/A</v>
      </c>
      <c r="BY121" s="182">
        <f t="array" ref="BY121">INDEX(BX:BX,MIN(IF(ISNUMBER(BX121:BX317),ROW(BX121:BX317),"")))</f>
        <v>0</v>
      </c>
      <c r="BZ121" s="182">
        <f>IF(B121&lt;'Données projet'!$A$141,$BW$205^B121,IF(B121='Données projet'!$A$141,'Données projet'!$B$141,BZ120+BY121-CF120))</f>
        <v>0</v>
      </c>
      <c r="CA121" s="183" t="e">
        <f>BZ121*VLOOKUP('Données projet'!$B$15,Paramètres!$A$1:$J$25,3,0)*VLOOKUP('Données projet'!$B$15,Paramètres!$A$1:$J$25,5,0)</f>
        <v>#N/A</v>
      </c>
      <c r="CB121" s="186" t="e">
        <f t="shared" si="37"/>
        <v>#N/A</v>
      </c>
      <c r="CC121" s="187" t="e">
        <f t="shared" si="28"/>
        <v>#N/A</v>
      </c>
      <c r="CD121" s="185" t="e">
        <f ca="1">AVERAGE(OFFSET($CC$3,'Données projet'!$C$7,0,30,1))</f>
        <v>#N/A</v>
      </c>
      <c r="CE121" s="193">
        <f>IF(ISNA(VLOOKUP(B121,'Données projet'!$A$140:$I$167,3,0)),0,VLOOKUP(B121,'Données projet'!$A$140:$I$167,3,0))</f>
        <v>0</v>
      </c>
      <c r="CF121" s="193">
        <f>IF(ISNA(VLOOKUP(B121,'Données projet'!$A$140:$I$167,4,0)),0,VLOOKUP(B121,'Données projet'!$A$140:$I$167,4,0))</f>
        <v>0</v>
      </c>
      <c r="CG121" s="194">
        <f>IF(ISNA(VLOOKUP(B121,'Données projet'!$A$140:$I$167,5,0)),0%,VLOOKUP(B121,'Données projet'!$A$140:$I$167,5,0)*VLOOKUP('Données projet'!$B$15,Paramètres!$A$1:$J$25,7,0))</f>
        <v>0</v>
      </c>
      <c r="CH121" s="194">
        <f>IF(ISNA(VLOOKUP(B121,'Données projet'!$A$140:$I$167,6,0)),0%,VLOOKUP(B121,'Données projet'!$A$140:$I$167,6,0)*VLOOKUP('Données projet'!$B$15,Paramètres!$A$1:$J$25,7,0))</f>
        <v>0</v>
      </c>
      <c r="CI121" s="194">
        <f>IF(ISNA(VLOOKUP(B121,'Données projet'!$A$140:$I$167,7,0)),0%,VLOOKUP(B121,'Données projet'!$A$140:$I$167,7,0))</f>
        <v>0</v>
      </c>
      <c r="CJ121" s="196">
        <f>EXP(-LN(2)/35)*CJ120+(1-EXP(-LN(2)/35))/(LN(2)/35)*CF121*CG121*VLOOKUP('Données projet'!$B$11,Paramètres!$A$1:$J$25,3,0)*0.475*44/12</f>
        <v>0</v>
      </c>
      <c r="CK121" s="196">
        <f>EXP(-LN(2)/5)*CK120+(1-EXP(-LN(2)/5))/(LN(2)/5)*Calculateur!CF121*Calculateur!CH121*VLOOKUP('Données projet'!$B$11,Paramètres!$A$1:$J$25,3,0)*0.475*44/12</f>
        <v>0</v>
      </c>
      <c r="CL121" s="196">
        <f>EXP(-LN(2)/2)*CL120+(1-EXP(-LN(2)/2))/(LN(2)/2)*CF121*CI121*VLOOKUP('Données projet'!$B$11,Paramètres!$A$1:$J$25,3,0)*0.475*44/12</f>
        <v>0</v>
      </c>
      <c r="CM121" s="197">
        <f t="shared" si="29"/>
        <v>0</v>
      </c>
      <c r="CN121" s="50">
        <f>IF(CN120+1&lt;='Données projet'!$E$16,CN120+1,1)</f>
        <v>1</v>
      </c>
      <c r="CO121" s="45" t="e">
        <f>VLOOKUP(CN121,'Données projet'!$A$173:$I$193,2,0)</f>
        <v>#N/A</v>
      </c>
      <c r="CP121" s="45" t="e">
        <f>VLOOKUP(CN121,'Données projet'!$A$173:$I$193,9,0)</f>
        <v>#N/A</v>
      </c>
      <c r="CQ121" s="45">
        <f t="array" ref="CQ121">INDEX(CP:CP,MIN(IF(ISNUMBER(CP121:CP317),ROW(CP121:CP317),"")))</f>
        <v>0</v>
      </c>
      <c r="CR121" s="45">
        <f>IF(CN121&lt;'Données projet'!$A$174,$CO$205^B121,IF(CN121='Données projet'!$A$174,'Données projet'!$B$174,CR120+CQ121-CX120))</f>
        <v>0</v>
      </c>
      <c r="CS121" s="50" t="e">
        <f>CR121*VLOOKUP('Données projet'!$B$15,Paramètres!$A$1:$J$25,3,0)*VLOOKUP('Données projet'!$B$15,Paramètres!$A$1:$J$25,5,0)</f>
        <v>#N/A</v>
      </c>
      <c r="CT121" s="46" t="e">
        <f t="shared" si="38"/>
        <v>#N/A</v>
      </c>
      <c r="CU121" s="52" t="e">
        <f t="shared" si="30"/>
        <v>#N/A</v>
      </c>
      <c r="CV121" s="149" t="e">
        <f ca="1">AVERAGE(OFFSET($CU$3,'Données projet'!$C$7,0,30,1))</f>
        <v>#N/A</v>
      </c>
      <c r="CW121" s="48">
        <f>IF(ISNA(VLOOKUP(CN121,'Données projet'!$A$173:$I$193,3,0)),0,VLOOKUP(CN121,'Données projet'!$A$173:$I$193,3,0))</f>
        <v>0</v>
      </c>
      <c r="CX121" s="48">
        <f>IF(ISNA(VLOOKUP(CN121,'Données projet'!$A$173:$I$193,4,0)),0,VLOOKUP(CN121,'Données projet'!$A$173:$I$193,4,0))</f>
        <v>0</v>
      </c>
      <c r="CY121" s="49">
        <f>IF(ISNA(VLOOKUP(CN121,'Données projet'!$A$173:$I$193,5,0)),0%,VLOOKUP(CN121,'Données projet'!$A$173:$I$193,5,0)*VLOOKUP('Données projet'!$B$15,Paramètres!$A$1:$J$25,7,0))</f>
        <v>0</v>
      </c>
      <c r="CZ121" s="49">
        <f>IF(ISNA(VLOOKUP(CN121,'Données projet'!$A$173:$I$193,6,0)),0%,VLOOKUP(CN121,'Données projet'!$A$173:$I$193,6,0)*VLOOKUP('Données projet'!$B$15,Paramètres!$A$1:$J$25,7,0))</f>
        <v>0</v>
      </c>
      <c r="DA121" s="49">
        <f>IF(ISNA(VLOOKUP(CN121,'Données projet'!$A$173:$I$193,7,0)),0%,VLOOKUP(CN121,'Données projet'!$A$173:$I$193,7,0))</f>
        <v>0</v>
      </c>
      <c r="DB121" s="53" t="e">
        <f>EXP(-LN(2)/35)*DB120+(1-EXP(-LN(2)/35))/(LN(2)/35)*CX121*CY121*VLOOKUP('Données projet'!$B$15,Paramètres!$A$1:$J$25,3,0)*0.475*44/12</f>
        <v>#N/A</v>
      </c>
      <c r="DC121" s="53" t="e">
        <f>EXP(-LN(2)/5)*DC120+(1-EXP(-LN(2)/5))/(LN(2)/5)*Calculateur!CX121*Calculateur!CZ121*VLOOKUP('Données projet'!$B$15,Paramètres!$A$1:$J$25,3,0)*0.475*44/12</f>
        <v>#N/A</v>
      </c>
      <c r="DD121" s="53" t="e">
        <f>EXP(-LN(2)/2)*DD120+(1-EXP(-LN(2)/2))/(LN(2)/2)*CX121*DA121*VLOOKUP('Données projet'!$B$15,Paramètres!$A$1:$J$25,3,0)*0.475*44/12</f>
        <v>#N/A</v>
      </c>
      <c r="DE121" s="54" t="e">
        <f t="shared" si="31"/>
        <v>#N/A</v>
      </c>
    </row>
    <row r="122" spans="1:109" s="40" customFormat="1" x14ac:dyDescent="0.25">
      <c r="A122" s="208">
        <f t="shared" si="32"/>
        <v>119</v>
      </c>
      <c r="B122" s="200">
        <f>IF(B121+1&lt;='Données projet'!$E$11,B121+1,1)</f>
        <v>19</v>
      </c>
      <c r="C122" s="182" t="e">
        <f>VLOOKUP(B122,'Données projet'!$A$36:$I$56,2,0)</f>
        <v>#N/A</v>
      </c>
      <c r="D122" s="182" t="e">
        <f>VLOOKUP(B122,'Données projet'!$A$36:$I$56,9,0)</f>
        <v>#N/A</v>
      </c>
      <c r="E122" s="182">
        <f t="array" ref="E122">INDEX(D:D,MIN(IF(ISNUMBER(D122:D318),ROW(D122:D318),"")))</f>
        <v>11.965000000000003</v>
      </c>
      <c r="F122" s="186">
        <f>IF(B122&lt;'Données projet'!$A$37,$C$205^B122,IF(B122='Données projet'!$A$37,'Données projet'!$B$37,F121+E122-L121))</f>
        <v>318.35500000000002</v>
      </c>
      <c r="G122" s="186">
        <f>F122*VLOOKUP('Données projet'!$B$11,Paramètres!$A$1:$J$25,3,0)*VLOOKUP('Données projet'!$B$11,Paramètres!$A$1:$J$25,5,0)</f>
        <v>233.41788599999998</v>
      </c>
      <c r="H122" s="186">
        <f t="shared" si="33"/>
        <v>57.021072736657487</v>
      </c>
      <c r="I122" s="187">
        <f t="shared" si="39"/>
        <v>505.84785313301177</v>
      </c>
      <c r="J122" s="188">
        <f ca="1">AVERAGE(OFFSET($I$3,'Données projet'!$C$7,0,30,1))</f>
        <v>281.50422421872497</v>
      </c>
      <c r="K122" s="193">
        <f>IF(ISNA(VLOOKUP(B122,'Données projet'!$A$36:$I$56,3,0)),0,VLOOKUP(B122,'Données projet'!$A$36:$I$56,3,0))</f>
        <v>0</v>
      </c>
      <c r="L122" s="193">
        <f>IF(ISNA(VLOOKUP(B122,'Données projet'!$A$36:$I$56,4,0)),0,VLOOKUP(B122,'Données projet'!$A$36:$I$56,4,0))</f>
        <v>0</v>
      </c>
      <c r="M122" s="194">
        <f>IF(ISNA(VLOOKUP(B122,'Données projet'!$A$36:$I$56,5,0)),0%,VLOOKUP(B122,'Données projet'!$A$36:$I$56,5,0)*VLOOKUP('Données projet'!$B$11,Paramètres!$A$1:$J$25,7,0))</f>
        <v>0</v>
      </c>
      <c r="N122" s="194">
        <f>IF(ISNA(VLOOKUP(B122,'Données projet'!$A$36:$I$56,6,0)),0%,VLOOKUP(B122,'Données projet'!$A$36:$I$56,6,0)*VLOOKUP('Données projet'!$B$11,Paramètres!$A$1:$J$25,7,0))</f>
        <v>0</v>
      </c>
      <c r="O122" s="194">
        <f>IF(ISNA(VLOOKUP(B122,'Données projet'!$A$36:$I$56,7,0)),0%,VLOOKUP(B122,'Données projet'!$A$36:$I$56,7,0))</f>
        <v>0</v>
      </c>
      <c r="P122" s="196">
        <f>EXP(-LN(2)/35)*P121+(1-EXP(-LN(2)/35))/(LN(2)/35)*L122*M122*VLOOKUP('Données projet'!$B$11,Paramètres!$A$1:$J$25,3,0)*0.475*44/12</f>
        <v>0</v>
      </c>
      <c r="Q122" s="196">
        <f>EXP(-LN(2)/5)*Q121+(1-EXP(-LN(2)/5))/(LN(2)/5)*Calculateur!L122*Calculateur!N122*VLOOKUP('Données projet'!$B$11,Paramètres!$A$1:$J$25,3,0)*0.475*44/12</f>
        <v>0</v>
      </c>
      <c r="R122" s="196">
        <f>EXP(-LN(2)/2)*R121+(1-EXP(-LN(2)/2))/(LN(2)/2)*L122*O122*VLOOKUP('Données projet'!$B$11,Paramètres!$A$1:$J$25,3,0)*0.475*44/12</f>
        <v>0</v>
      </c>
      <c r="S122" s="197">
        <f t="shared" si="21"/>
        <v>0</v>
      </c>
      <c r="T122" s="50">
        <f>IF(T121+1&lt;='Données projet'!$E$12,T121+1,1)</f>
        <v>19</v>
      </c>
      <c r="U122" s="45" t="e">
        <f>VLOOKUP(T122,'Données projet'!$A$62:$I$82,2,0)</f>
        <v>#N/A</v>
      </c>
      <c r="V122" s="45" t="e">
        <f>VLOOKUP(T122,'Données projet'!$A$62:$I$82,9,0)</f>
        <v>#N/A</v>
      </c>
      <c r="W122" s="45">
        <f t="array" ref="W122">INDEX(V:V,MIN(IF(ISNUMBER(V122:V318),ROW(V122:V318),"")))</f>
        <v>32.35499999999999</v>
      </c>
      <c r="X122" s="46">
        <f>IF(T122&lt;'Données projet'!$A$63,$U$205^T122,IF(T122='Données projet'!$A$63,'Données projet'!$B$63,X121+W122-AD121))</f>
        <v>297.96499999999992</v>
      </c>
      <c r="Y122" s="46">
        <f>X122*VLOOKUP('Données projet'!$B$11,Paramètres!$A$1:$J$25,3,0)*VLOOKUP('Données projet'!$B$11,Paramètres!$A$1:$J$25,5,0)</f>
        <v>218.46793799999995</v>
      </c>
      <c r="Z122" s="46">
        <f t="shared" si="34"/>
        <v>53.781764304193253</v>
      </c>
      <c r="AA122" s="52">
        <f t="shared" si="22"/>
        <v>474.1682315131365</v>
      </c>
      <c r="AB122" s="149">
        <f ca="1">AVERAGE(OFFSET($AA$3,'Données projet'!$C$7,0,30,1))</f>
        <v>367.84920904283939</v>
      </c>
      <c r="AC122" s="48">
        <f>IF(ISNA(VLOOKUP(T122,'Données projet'!$A$62:$I$82,3,0)),0,VLOOKUP(T122,'Données projet'!$A$62:$I$82,3,0))</f>
        <v>0</v>
      </c>
      <c r="AD122" s="48">
        <f>IF(ISNA(VLOOKUP(T122,'Données projet'!$A$62:$I$82,4,0)),0,VLOOKUP(T122,'Données projet'!$A$62:$I$82,4,0))</f>
        <v>0</v>
      </c>
      <c r="AE122" s="49">
        <f>IF(ISNA(VLOOKUP(T122,'Données projet'!$A$62:$I$82,5,0)),0%,VLOOKUP(T122,'Données projet'!$A$62:$I$82,5,0)*VLOOKUP('Données projet'!$B$11,Paramètres!$A$1:$J$25,7,0))</f>
        <v>0</v>
      </c>
      <c r="AF122" s="49">
        <f>IF(ISNA(VLOOKUP(T122,'Données projet'!$A$62:$I$82,6,0)),0%,VLOOKUP(T122,'Données projet'!$A$62:$I$82,6,0)*VLOOKUP('Données projet'!$B$11,Paramètres!$A$1:$J$25,7,0))</f>
        <v>0</v>
      </c>
      <c r="AG122" s="49">
        <f>IF(ISNA(VLOOKUP(T122,'Données projet'!$A$62:$I$82,7,0)),0%,VLOOKUP(T122,'Données projet'!$A$62:$I$82,7,0))</f>
        <v>0</v>
      </c>
      <c r="AH122" s="53">
        <f>EXP(-LN(2)/35)*AH121+(1-EXP(-LN(2)/35))/(LN(2)/35)*AD122*AE122*VLOOKUP('Données projet'!$B$11,Paramètres!$A$1:$J$25,3,0)*0.475*44/12</f>
        <v>0</v>
      </c>
      <c r="AI122" s="53">
        <f>EXP(-LN(2)/5)*AI121+(1-EXP(-LN(2)/5))/(LN(2)/5)*Calculateur!AD122*Calculateur!AF122*VLOOKUP('Données projet'!$B$11,Paramètres!$A$1:$J$25,3,0)*0.475*44/12</f>
        <v>0</v>
      </c>
      <c r="AJ122" s="53">
        <f>EXP(-LN(2)/2)*AJ121+(1-EXP(-LN(2)/2))/(LN(2)/2)*AD122*AG122*VLOOKUP('Données projet'!$B$11,Paramètres!$A$1:$J$25,3,0)*0.475*44/12</f>
        <v>0</v>
      </c>
      <c r="AK122" s="53">
        <f t="shared" si="23"/>
        <v>0</v>
      </c>
      <c r="AL122" s="203">
        <f>IF(AL121+1&lt;='Données projet'!$E$13,AL121+1,1)</f>
        <v>1</v>
      </c>
      <c r="AM122" s="182" t="e">
        <f>VLOOKUP(B122,'Données projet'!$A$88:$I$108,2,0)</f>
        <v>#N/A</v>
      </c>
      <c r="AN122" s="182" t="e">
        <f>VLOOKUP(B122,'Données projet'!$A$88:$I$108,9,0)</f>
        <v>#N/A</v>
      </c>
      <c r="AO122" s="182">
        <f t="array" ref="AO122">INDEX(AN:AN,MIN(IF(ISNUMBER(AN122:AN318),ROW(AN122:AN318),"")))</f>
        <v>0</v>
      </c>
      <c r="AP122" s="182">
        <f>IF(B122&lt;'Données projet'!$A$89,$AM$205^B122,IF(B122='Données projet'!$A$89,'Données projet'!$B$89,AP121+AO122-AV121))</f>
        <v>0</v>
      </c>
      <c r="AQ122" s="186" t="e">
        <f>AP122*VLOOKUP('Données projet'!$B$13,Paramètres!$A$1:$J$25,3,0)*VLOOKUP('Données projet'!$B$13,Paramètres!$A$1:$J$25,5,0)</f>
        <v>#N/A</v>
      </c>
      <c r="AR122" s="186" t="e">
        <f t="shared" si="35"/>
        <v>#N/A</v>
      </c>
      <c r="AS122" s="187" t="e">
        <f t="shared" si="24"/>
        <v>#N/A</v>
      </c>
      <c r="AT122" s="185" t="e">
        <f ca="1">AVERAGE(OFFSET($AS$3,'Données projet'!$C$7,0,30,1))</f>
        <v>#N/A</v>
      </c>
      <c r="AU122" s="193">
        <f>IF(ISNA(VLOOKUP(B122,'Données projet'!$A$88:$I$108,3,0)),0,VLOOKUP(B122,'Données projet'!$A$88:$I$108,3,0))</f>
        <v>0</v>
      </c>
      <c r="AV122" s="193">
        <f>IF(ISNA(VLOOKUP(B122,'Données projet'!$A$88:$I$108,4,0)),0,VLOOKUP(B122,'Données projet'!$A$88:$I$108,4,0))</f>
        <v>0</v>
      </c>
      <c r="AW122" s="194">
        <f>IF(ISNA(VLOOKUP(B122,'Données projet'!$A$88:$I$108,5,0)),0%,VLOOKUP(B122,'Données projet'!$A$88:$I$108,5,0)*VLOOKUP('Données projet'!$B$13,Paramètres!$A$1:$J$25,7,0))</f>
        <v>0</v>
      </c>
      <c r="AX122" s="194">
        <f>IF(ISNA(VLOOKUP(B122,'Données projet'!$A$88:$I$108,6,0)),0%,VLOOKUP(B122,'Données projet'!$A$88:$I$108,6,0)*VLOOKUP('Données projet'!$B$13,Paramètres!$A$1:$J$25,7,0))</f>
        <v>0</v>
      </c>
      <c r="AY122" s="194">
        <f>IF(ISNA(VLOOKUP(B122,'Données projet'!$A$88:$I$108,7,0)),0%,VLOOKUP(B122,'Données projet'!$A$88:$I$108,7,0))</f>
        <v>0</v>
      </c>
      <c r="AZ122" s="196">
        <f>EXP(-LN(2)/35)*AZ121+(1-EXP(-LN(2)/35))/(LN(2)/35)*AV122*AW122*VLOOKUP('Données projet'!$B$11,Paramètres!$A$1:$J$25,3,0)*0.475*44/12</f>
        <v>0</v>
      </c>
      <c r="BA122" s="196">
        <f>EXP(-LN(2)/5)*BA121+(1-EXP(-LN(2)/5))/(LN(2)/5)*Calculateur!AV122*Calculateur!AX122*VLOOKUP('Données projet'!$B$11,Paramètres!$A$1:$J$25,3,0)*0.475*44/12</f>
        <v>0</v>
      </c>
      <c r="BB122" s="196">
        <f>EXP(-LN(2)/2)*BB121+(1-EXP(-LN(2)/2))/(LN(2)/2)*AV122*AY122*VLOOKUP('Données projet'!$B$11,Paramètres!$A$1:$J$25,3,0)*0.475*44/12</f>
        <v>0</v>
      </c>
      <c r="BC122" s="197">
        <f t="shared" si="25"/>
        <v>0</v>
      </c>
      <c r="BD122" s="50">
        <f>IF(BD121+1&lt;='Données projet'!$E$16,BD121+1,1)</f>
        <v>1</v>
      </c>
      <c r="BE122" s="45" t="e">
        <f>VLOOKUP(BD122,'Données projet'!$A$114:$I$134,2,0)</f>
        <v>#N/A</v>
      </c>
      <c r="BF122" s="45" t="e">
        <f>VLOOKUP(BD122,'Données projet'!$A$114:$I$134,9,0)</f>
        <v>#N/A</v>
      </c>
      <c r="BG122" s="45">
        <f t="array" ref="BG122">INDEX(BF:BF,MIN(IF(ISNUMBER(BF122:BF318),ROW(BF122:BF318),"")))</f>
        <v>0</v>
      </c>
      <c r="BH122" s="45">
        <f>IF(BD122&lt;'Données projet'!$A$115,$BE$205^BD122,IF(BD122='Données projet'!$A$115,'Données projet'!$B$115,BH121+BG122-BN121))</f>
        <v>0</v>
      </c>
      <c r="BI122" s="50" t="e">
        <f>BH122*VLOOKUP('Données projet'!$B$13,Paramètres!$A$1:$J$25,3,0)*VLOOKUP('Données projet'!$B$13,Paramètres!$A$1:$J$25,5,0)</f>
        <v>#N/A</v>
      </c>
      <c r="BJ122" s="46" t="e">
        <f t="shared" si="36"/>
        <v>#N/A</v>
      </c>
      <c r="BK122" s="52" t="e">
        <f t="shared" si="26"/>
        <v>#N/A</v>
      </c>
      <c r="BL122" s="149" t="e">
        <f ca="1">AVERAGE(OFFSET($BK$3,'Données projet'!$C$7,0,30,1))</f>
        <v>#N/A</v>
      </c>
      <c r="BM122" s="48">
        <f>IF(ISNA(VLOOKUP(BD122,'Données projet'!$A$114:$I$134,3,0)),0,VLOOKUP(BD122,'Données projet'!$A$114:$I$134,3,0))</f>
        <v>0</v>
      </c>
      <c r="BN122" s="48">
        <f>IF(ISNA(VLOOKUP(BD122,'Données projet'!$A$114:$I$134,4,0)),0,VLOOKUP(BD122,'Données projet'!$A$114:$I$134,4,0))</f>
        <v>0</v>
      </c>
      <c r="BO122" s="49">
        <f>IF(ISNA(VLOOKUP(BD122,'Données projet'!$A$114:$I$134,5,0)),0%,VLOOKUP(BD122,'Données projet'!$A$114:$I$134,5,0)*VLOOKUP('Données projet'!$B$13,Paramètres!$A$1:$J$25,7,0))</f>
        <v>0</v>
      </c>
      <c r="BP122" s="49">
        <f>IF(ISNA(VLOOKUP(BD122,'Données projet'!$A$114:$I$134,6,0)),0%,VLOOKUP(BD122,'Données projet'!$A$114:$I$134,6,0)*VLOOKUP('Données projet'!$B$13,Paramètres!$A$1:$J$25,7,0))</f>
        <v>0</v>
      </c>
      <c r="BQ122" s="49">
        <f>IF(ISNA(VLOOKUP(BD122,'Données projet'!$A$114:$I$134,7,0)),0%,VLOOKUP(BD122,'Données projet'!$A$114:$I$134,7,0))</f>
        <v>0</v>
      </c>
      <c r="BR122" s="53" t="e">
        <f>EXP(-LN(2)/35)*BR121+(1-EXP(-LN(2)/35))/(LN(2)/35)*BN122*BO122*VLOOKUP('Données projet'!$B$13,Paramètres!$A$1:$J$25,3,0)*0.475*44/12</f>
        <v>#N/A</v>
      </c>
      <c r="BS122" s="53" t="e">
        <f>EXP(-LN(2)/5)*BS121+(1-EXP(-LN(2)/5))/(LN(2)/5)*Calculateur!BN122*Calculateur!BP122*VLOOKUP('Données projet'!$B$13,Paramètres!$A$1:$J$25,3,0)*0.475*44/12</f>
        <v>#N/A</v>
      </c>
      <c r="BT122" s="53" t="e">
        <f>EXP(-LN(2)/2)*BT121+(1-EXP(-LN(2)/2))/(LN(2)/2)*BN122*BQ122*VLOOKUP('Données projet'!$B$13,Paramètres!$A$1:$J$25,3,0)*0.475*44/12</f>
        <v>#N/A</v>
      </c>
      <c r="BU122" s="54" t="e">
        <f t="shared" si="27"/>
        <v>#N/A</v>
      </c>
      <c r="BV122" s="203">
        <f>IF(BV121+1&lt;='Données projet'!$E$15,BV121+1,1)</f>
        <v>1</v>
      </c>
      <c r="BW122" s="182" t="e">
        <f>VLOOKUP(B122,'Données projet'!$A$140:$I$167,2,0)</f>
        <v>#N/A</v>
      </c>
      <c r="BX122" s="182" t="e">
        <f>VLOOKUP(B122,'Données projet'!$A$140:$I$167,9,0)</f>
        <v>#N/A</v>
      </c>
      <c r="BY122" s="182">
        <f t="array" ref="BY122">INDEX(BX:BX,MIN(IF(ISNUMBER(BX122:BX318),ROW(BX122:BX318),"")))</f>
        <v>0</v>
      </c>
      <c r="BZ122" s="182">
        <f>IF(B122&lt;'Données projet'!$A$141,$BW$205^B122,IF(B122='Données projet'!$A$141,'Données projet'!$B$141,BZ121+BY122-CF121))</f>
        <v>0</v>
      </c>
      <c r="CA122" s="183" t="e">
        <f>BZ122*VLOOKUP('Données projet'!$B$15,Paramètres!$A$1:$J$25,3,0)*VLOOKUP('Données projet'!$B$15,Paramètres!$A$1:$J$25,5,0)</f>
        <v>#N/A</v>
      </c>
      <c r="CB122" s="186" t="e">
        <f t="shared" si="37"/>
        <v>#N/A</v>
      </c>
      <c r="CC122" s="187" t="e">
        <f t="shared" si="28"/>
        <v>#N/A</v>
      </c>
      <c r="CD122" s="185" t="e">
        <f ca="1">AVERAGE(OFFSET($CC$3,'Données projet'!$C$7,0,30,1))</f>
        <v>#N/A</v>
      </c>
      <c r="CE122" s="193">
        <f>IF(ISNA(VLOOKUP(B122,'Données projet'!$A$140:$I$167,3,0)),0,VLOOKUP(B122,'Données projet'!$A$140:$I$167,3,0))</f>
        <v>0</v>
      </c>
      <c r="CF122" s="193">
        <f>IF(ISNA(VLOOKUP(B122,'Données projet'!$A$140:$I$167,4,0)),0,VLOOKUP(B122,'Données projet'!$A$140:$I$167,4,0))</f>
        <v>0</v>
      </c>
      <c r="CG122" s="194">
        <f>IF(ISNA(VLOOKUP(B122,'Données projet'!$A$140:$I$167,5,0)),0%,VLOOKUP(B122,'Données projet'!$A$140:$I$167,5,0)*VLOOKUP('Données projet'!$B$15,Paramètres!$A$1:$J$25,7,0))</f>
        <v>0</v>
      </c>
      <c r="CH122" s="194">
        <f>IF(ISNA(VLOOKUP(B122,'Données projet'!$A$140:$I$167,6,0)),0%,VLOOKUP(B122,'Données projet'!$A$140:$I$167,6,0)*VLOOKUP('Données projet'!$B$15,Paramètres!$A$1:$J$25,7,0))</f>
        <v>0</v>
      </c>
      <c r="CI122" s="194">
        <f>IF(ISNA(VLOOKUP(B122,'Données projet'!$A$140:$I$167,7,0)),0%,VLOOKUP(B122,'Données projet'!$A$140:$I$167,7,0))</f>
        <v>0</v>
      </c>
      <c r="CJ122" s="196">
        <f>EXP(-LN(2)/35)*CJ121+(1-EXP(-LN(2)/35))/(LN(2)/35)*CF122*CG122*VLOOKUP('Données projet'!$B$11,Paramètres!$A$1:$J$25,3,0)*0.475*44/12</f>
        <v>0</v>
      </c>
      <c r="CK122" s="196">
        <f>EXP(-LN(2)/5)*CK121+(1-EXP(-LN(2)/5))/(LN(2)/5)*Calculateur!CF122*Calculateur!CH122*VLOOKUP('Données projet'!$B$11,Paramètres!$A$1:$J$25,3,0)*0.475*44/12</f>
        <v>0</v>
      </c>
      <c r="CL122" s="196">
        <f>EXP(-LN(2)/2)*CL121+(1-EXP(-LN(2)/2))/(LN(2)/2)*CF122*CI122*VLOOKUP('Données projet'!$B$11,Paramètres!$A$1:$J$25,3,0)*0.475*44/12</f>
        <v>0</v>
      </c>
      <c r="CM122" s="197">
        <f t="shared" si="29"/>
        <v>0</v>
      </c>
      <c r="CN122" s="50">
        <f>IF(CN121+1&lt;='Données projet'!$E$16,CN121+1,1)</f>
        <v>1</v>
      </c>
      <c r="CO122" s="45" t="e">
        <f>VLOOKUP(CN122,'Données projet'!$A$173:$I$193,2,0)</f>
        <v>#N/A</v>
      </c>
      <c r="CP122" s="45" t="e">
        <f>VLOOKUP(CN122,'Données projet'!$A$173:$I$193,9,0)</f>
        <v>#N/A</v>
      </c>
      <c r="CQ122" s="45">
        <f t="array" ref="CQ122">INDEX(CP:CP,MIN(IF(ISNUMBER(CP122:CP318),ROW(CP122:CP318),"")))</f>
        <v>0</v>
      </c>
      <c r="CR122" s="45">
        <f>IF(CN122&lt;'Données projet'!$A$174,$CO$205^B122,IF(CN122='Données projet'!$A$174,'Données projet'!$B$174,CR121+CQ122-CX121))</f>
        <v>0</v>
      </c>
      <c r="CS122" s="50" t="e">
        <f>CR122*VLOOKUP('Données projet'!$B$15,Paramètres!$A$1:$J$25,3,0)*VLOOKUP('Données projet'!$B$15,Paramètres!$A$1:$J$25,5,0)</f>
        <v>#N/A</v>
      </c>
      <c r="CT122" s="46" t="e">
        <f t="shared" si="38"/>
        <v>#N/A</v>
      </c>
      <c r="CU122" s="52" t="e">
        <f t="shared" si="30"/>
        <v>#N/A</v>
      </c>
      <c r="CV122" s="149" t="e">
        <f ca="1">AVERAGE(OFFSET($CU$3,'Données projet'!$C$7,0,30,1))</f>
        <v>#N/A</v>
      </c>
      <c r="CW122" s="48">
        <f>IF(ISNA(VLOOKUP(CN122,'Données projet'!$A$173:$I$193,3,0)),0,VLOOKUP(CN122,'Données projet'!$A$173:$I$193,3,0))</f>
        <v>0</v>
      </c>
      <c r="CX122" s="48">
        <f>IF(ISNA(VLOOKUP(CN122,'Données projet'!$A$173:$I$193,4,0)),0,VLOOKUP(CN122,'Données projet'!$A$173:$I$193,4,0))</f>
        <v>0</v>
      </c>
      <c r="CY122" s="49">
        <f>IF(ISNA(VLOOKUP(CN122,'Données projet'!$A$173:$I$193,5,0)),0%,VLOOKUP(CN122,'Données projet'!$A$173:$I$193,5,0)*VLOOKUP('Données projet'!$B$15,Paramètres!$A$1:$J$25,7,0))</f>
        <v>0</v>
      </c>
      <c r="CZ122" s="49">
        <f>IF(ISNA(VLOOKUP(CN122,'Données projet'!$A$173:$I$193,6,0)),0%,VLOOKUP(CN122,'Données projet'!$A$173:$I$193,6,0)*VLOOKUP('Données projet'!$B$15,Paramètres!$A$1:$J$25,7,0))</f>
        <v>0</v>
      </c>
      <c r="DA122" s="49">
        <f>IF(ISNA(VLOOKUP(CN122,'Données projet'!$A$173:$I$193,7,0)),0%,VLOOKUP(CN122,'Données projet'!$A$173:$I$193,7,0))</f>
        <v>0</v>
      </c>
      <c r="DB122" s="53" t="e">
        <f>EXP(-LN(2)/35)*DB121+(1-EXP(-LN(2)/35))/(LN(2)/35)*CX122*CY122*VLOOKUP('Données projet'!$B$15,Paramètres!$A$1:$J$25,3,0)*0.475*44/12</f>
        <v>#N/A</v>
      </c>
      <c r="DC122" s="53" t="e">
        <f>EXP(-LN(2)/5)*DC121+(1-EXP(-LN(2)/5))/(LN(2)/5)*Calculateur!CX122*Calculateur!CZ122*VLOOKUP('Données projet'!$B$15,Paramètres!$A$1:$J$25,3,0)*0.475*44/12</f>
        <v>#N/A</v>
      </c>
      <c r="DD122" s="53" t="e">
        <f>EXP(-LN(2)/2)*DD121+(1-EXP(-LN(2)/2))/(LN(2)/2)*CX122*DA122*VLOOKUP('Données projet'!$B$15,Paramètres!$A$1:$J$25,3,0)*0.475*44/12</f>
        <v>#N/A</v>
      </c>
      <c r="DE122" s="54" t="e">
        <f t="shared" si="31"/>
        <v>#N/A</v>
      </c>
    </row>
    <row r="123" spans="1:109" s="40" customFormat="1" x14ac:dyDescent="0.25">
      <c r="A123" s="208">
        <f t="shared" si="32"/>
        <v>120</v>
      </c>
      <c r="B123" s="200">
        <f>IF(B122+1&lt;='Données projet'!$E$11,B122+1,1)</f>
        <v>20</v>
      </c>
      <c r="C123" s="182">
        <f>VLOOKUP(B123,'Données projet'!$A$36:$I$56,2,0)</f>
        <v>330.32</v>
      </c>
      <c r="D123" s="182">
        <f>VLOOKUP(B123,'Données projet'!$A$36:$I$56,9,0)</f>
        <v>11.965000000000003</v>
      </c>
      <c r="E123" s="182">
        <f t="array" ref="E123">INDEX(D:D,MIN(IF(ISNUMBER(D123:D319),ROW(D123:D319),"")))</f>
        <v>11.965000000000003</v>
      </c>
      <c r="F123" s="186">
        <f>IF(B123&lt;'Données projet'!$A$37,$C$205^B123,IF(B123='Données projet'!$A$37,'Données projet'!$B$37,F122+E123-L122))</f>
        <v>330.32000000000005</v>
      </c>
      <c r="G123" s="186">
        <f>F123*VLOOKUP('Données projet'!$B$11,Paramètres!$A$1:$J$25,3,0)*VLOOKUP('Données projet'!$B$11,Paramètres!$A$1:$J$25,5,0)</f>
        <v>242.19062400000004</v>
      </c>
      <c r="H123" s="186">
        <f t="shared" si="33"/>
        <v>58.91060437417002</v>
      </c>
      <c r="I123" s="187">
        <f t="shared" si="39"/>
        <v>524.41797275167949</v>
      </c>
      <c r="J123" s="188">
        <f ca="1">AVERAGE(OFFSET($I$3,'Données projet'!$C$7,0,30,1))</f>
        <v>281.50422421872497</v>
      </c>
      <c r="K123" s="193">
        <f>IF(ISNA(VLOOKUP(B123,'Données projet'!$A$36:$I$56,3,0)),0,VLOOKUP(B123,'Données projet'!$A$36:$I$56,3,0))</f>
        <v>0</v>
      </c>
      <c r="L123" s="193">
        <f>IF(ISNA(VLOOKUP(B123,'Données projet'!$A$36:$I$56,4,0)),0,VLOOKUP(B123,'Données projet'!$A$36:$I$56,4,0))</f>
        <v>0</v>
      </c>
      <c r="M123" s="194">
        <f>IF(ISNA(VLOOKUP(B123,'Données projet'!$A$36:$I$56,5,0)),0%,VLOOKUP(B123,'Données projet'!$A$36:$I$56,5,0)*VLOOKUP('Données projet'!$B$11,Paramètres!$A$1:$J$25,7,0))</f>
        <v>0</v>
      </c>
      <c r="N123" s="194">
        <f>IF(ISNA(VLOOKUP(B123,'Données projet'!$A$36:$I$56,6,0)),0%,VLOOKUP(B123,'Données projet'!$A$36:$I$56,6,0)*VLOOKUP('Données projet'!$B$11,Paramètres!$A$1:$J$25,7,0))</f>
        <v>0</v>
      </c>
      <c r="O123" s="194">
        <f>IF(ISNA(VLOOKUP(B123,'Données projet'!$A$36:$I$56,7,0)),0%,VLOOKUP(B123,'Données projet'!$A$36:$I$56,7,0))</f>
        <v>0</v>
      </c>
      <c r="P123" s="196">
        <f>EXP(-LN(2)/35)*P122+(1-EXP(-LN(2)/35))/(LN(2)/35)*L123*M123*VLOOKUP('Données projet'!$B$11,Paramètres!$A$1:$J$25,3,0)*0.475*44/12</f>
        <v>0</v>
      </c>
      <c r="Q123" s="196">
        <f>EXP(-LN(2)/5)*Q122+(1-EXP(-LN(2)/5))/(LN(2)/5)*Calculateur!L123*Calculateur!N123*VLOOKUP('Données projet'!$B$11,Paramètres!$A$1:$J$25,3,0)*0.475*44/12</f>
        <v>0</v>
      </c>
      <c r="R123" s="196">
        <f>EXP(-LN(2)/2)*R122+(1-EXP(-LN(2)/2))/(LN(2)/2)*L123*O123*VLOOKUP('Données projet'!$B$11,Paramètres!$A$1:$J$25,3,0)*0.475*44/12</f>
        <v>0</v>
      </c>
      <c r="S123" s="197">
        <f t="shared" si="21"/>
        <v>0</v>
      </c>
      <c r="T123" s="50">
        <f>IF(T122+1&lt;='Données projet'!$E$12,T122+1,1)</f>
        <v>20</v>
      </c>
      <c r="U123" s="45">
        <f>VLOOKUP(T123,'Données projet'!$A$62:$I$82,2,0)</f>
        <v>330.32</v>
      </c>
      <c r="V123" s="45">
        <f>VLOOKUP(T123,'Données projet'!$A$62:$I$82,9,0)</f>
        <v>32.35499999999999</v>
      </c>
      <c r="W123" s="45">
        <f t="array" ref="W123">INDEX(V:V,MIN(IF(ISNUMBER(V123:V319),ROW(V123:V319),"")))</f>
        <v>32.35499999999999</v>
      </c>
      <c r="X123" s="46">
        <f>IF(T123&lt;'Données projet'!$A$63,$U$205^T123,IF(T123='Données projet'!$A$63,'Données projet'!$B$63,X122+W123-AD122))</f>
        <v>330.31999999999994</v>
      </c>
      <c r="Y123" s="46">
        <f>X123*VLOOKUP('Données projet'!$B$11,Paramètres!$A$1:$J$25,3,0)*VLOOKUP('Données projet'!$B$11,Paramètres!$A$1:$J$25,5,0)</f>
        <v>242.19062399999993</v>
      </c>
      <c r="Z123" s="46">
        <f t="shared" si="34"/>
        <v>58.910604374169971</v>
      </c>
      <c r="AA123" s="52">
        <f t="shared" si="22"/>
        <v>524.41797275167926</v>
      </c>
      <c r="AB123" s="149">
        <f ca="1">AVERAGE(OFFSET($AA$3,'Données projet'!$C$7,0,30,1))</f>
        <v>367.84920904283939</v>
      </c>
      <c r="AC123" s="48">
        <f>IF(ISNA(VLOOKUP(T123,'Données projet'!$A$62:$I$82,3,0)),0,VLOOKUP(T123,'Données projet'!$A$62:$I$82,3,0))</f>
        <v>0</v>
      </c>
      <c r="AD123" s="48">
        <f>IF(ISNA(VLOOKUP(T123,'Données projet'!$A$62:$I$82,4,0)),0,VLOOKUP(T123,'Données projet'!$A$62:$I$82,4,0))</f>
        <v>0</v>
      </c>
      <c r="AE123" s="49">
        <f>IF(ISNA(VLOOKUP(T123,'Données projet'!$A$62:$I$82,5,0)),0%,VLOOKUP(T123,'Données projet'!$A$62:$I$82,5,0)*VLOOKUP('Données projet'!$B$11,Paramètres!$A$1:$J$25,7,0))</f>
        <v>0</v>
      </c>
      <c r="AF123" s="49">
        <f>IF(ISNA(VLOOKUP(T123,'Données projet'!$A$62:$I$82,6,0)),0%,VLOOKUP(T123,'Données projet'!$A$62:$I$82,6,0)*VLOOKUP('Données projet'!$B$11,Paramètres!$A$1:$J$25,7,0))</f>
        <v>0</v>
      </c>
      <c r="AG123" s="49">
        <f>IF(ISNA(VLOOKUP(T123,'Données projet'!$A$62:$I$82,7,0)),0%,VLOOKUP(T123,'Données projet'!$A$62:$I$82,7,0))</f>
        <v>0</v>
      </c>
      <c r="AH123" s="53">
        <f>EXP(-LN(2)/35)*AH122+(1-EXP(-LN(2)/35))/(LN(2)/35)*AD123*AE123*VLOOKUP('Données projet'!$B$11,Paramètres!$A$1:$J$25,3,0)*0.475*44/12</f>
        <v>0</v>
      </c>
      <c r="AI123" s="53">
        <f>EXP(-LN(2)/5)*AI122+(1-EXP(-LN(2)/5))/(LN(2)/5)*Calculateur!AD123*Calculateur!AF123*VLOOKUP('Données projet'!$B$11,Paramètres!$A$1:$J$25,3,0)*0.475*44/12</f>
        <v>0</v>
      </c>
      <c r="AJ123" s="53">
        <f>EXP(-LN(2)/2)*AJ122+(1-EXP(-LN(2)/2))/(LN(2)/2)*AD123*AG123*VLOOKUP('Données projet'!$B$11,Paramètres!$A$1:$J$25,3,0)*0.475*44/12</f>
        <v>0</v>
      </c>
      <c r="AK123" s="53">
        <f t="shared" si="23"/>
        <v>0</v>
      </c>
      <c r="AL123" s="203">
        <f>IF(AL122+1&lt;='Données projet'!$E$13,AL122+1,1)</f>
        <v>1</v>
      </c>
      <c r="AM123" s="182" t="e">
        <f>VLOOKUP(B123,'Données projet'!$A$88:$I$108,2,0)</f>
        <v>#N/A</v>
      </c>
      <c r="AN123" s="182" t="e">
        <f>VLOOKUP(B123,'Données projet'!$A$88:$I$108,9,0)</f>
        <v>#N/A</v>
      </c>
      <c r="AO123" s="182">
        <f t="array" ref="AO123">INDEX(AN:AN,MIN(IF(ISNUMBER(AN123:AN319),ROW(AN123:AN319),"")))</f>
        <v>0</v>
      </c>
      <c r="AP123" s="182">
        <f>IF(B123&lt;'Données projet'!$A$89,$AM$205^B123,IF(B123='Données projet'!$A$89,'Données projet'!$B$89,AP122+AO123-AV122))</f>
        <v>0</v>
      </c>
      <c r="AQ123" s="186" t="e">
        <f>AP123*VLOOKUP('Données projet'!$B$13,Paramètres!$A$1:$J$25,3,0)*VLOOKUP('Données projet'!$B$13,Paramètres!$A$1:$J$25,5,0)</f>
        <v>#N/A</v>
      </c>
      <c r="AR123" s="186" t="e">
        <f t="shared" si="35"/>
        <v>#N/A</v>
      </c>
      <c r="AS123" s="187" t="e">
        <f t="shared" si="24"/>
        <v>#N/A</v>
      </c>
      <c r="AT123" s="185" t="e">
        <f ca="1">AVERAGE(OFFSET($AS$3,'Données projet'!$C$7,0,30,1))</f>
        <v>#N/A</v>
      </c>
      <c r="AU123" s="193">
        <f>IF(ISNA(VLOOKUP(B123,'Données projet'!$A$88:$I$108,3,0)),0,VLOOKUP(B123,'Données projet'!$A$88:$I$108,3,0))</f>
        <v>0</v>
      </c>
      <c r="AV123" s="193">
        <f>IF(ISNA(VLOOKUP(B123,'Données projet'!$A$88:$I$108,4,0)),0,VLOOKUP(B123,'Données projet'!$A$88:$I$108,4,0))</f>
        <v>0</v>
      </c>
      <c r="AW123" s="194">
        <f>IF(ISNA(VLOOKUP(B123,'Données projet'!$A$88:$I$108,5,0)),0%,VLOOKUP(B123,'Données projet'!$A$88:$I$108,5,0)*VLOOKUP('Données projet'!$B$13,Paramètres!$A$1:$J$25,7,0))</f>
        <v>0</v>
      </c>
      <c r="AX123" s="194">
        <f>IF(ISNA(VLOOKUP(B123,'Données projet'!$A$88:$I$108,6,0)),0%,VLOOKUP(B123,'Données projet'!$A$88:$I$108,6,0)*VLOOKUP('Données projet'!$B$13,Paramètres!$A$1:$J$25,7,0))</f>
        <v>0</v>
      </c>
      <c r="AY123" s="194">
        <f>IF(ISNA(VLOOKUP(B123,'Données projet'!$A$88:$I$108,7,0)),0%,VLOOKUP(B123,'Données projet'!$A$88:$I$108,7,0))</f>
        <v>0</v>
      </c>
      <c r="AZ123" s="196">
        <f>EXP(-LN(2)/35)*AZ122+(1-EXP(-LN(2)/35))/(LN(2)/35)*AV123*AW123*VLOOKUP('Données projet'!$B$11,Paramètres!$A$1:$J$25,3,0)*0.475*44/12</f>
        <v>0</v>
      </c>
      <c r="BA123" s="196">
        <f>EXP(-LN(2)/5)*BA122+(1-EXP(-LN(2)/5))/(LN(2)/5)*Calculateur!AV123*Calculateur!AX123*VLOOKUP('Données projet'!$B$11,Paramètres!$A$1:$J$25,3,0)*0.475*44/12</f>
        <v>0</v>
      </c>
      <c r="BB123" s="196">
        <f>EXP(-LN(2)/2)*BB122+(1-EXP(-LN(2)/2))/(LN(2)/2)*AV123*AY123*VLOOKUP('Données projet'!$B$11,Paramètres!$A$1:$J$25,3,0)*0.475*44/12</f>
        <v>0</v>
      </c>
      <c r="BC123" s="197">
        <f t="shared" si="25"/>
        <v>0</v>
      </c>
      <c r="BD123" s="50">
        <f>IF(BD122+1&lt;='Données projet'!$E$16,BD122+1,1)</f>
        <v>1</v>
      </c>
      <c r="BE123" s="45" t="e">
        <f>VLOOKUP(BD123,'Données projet'!$A$114:$I$134,2,0)</f>
        <v>#N/A</v>
      </c>
      <c r="BF123" s="45" t="e">
        <f>VLOOKUP(BD123,'Données projet'!$A$114:$I$134,9,0)</f>
        <v>#N/A</v>
      </c>
      <c r="BG123" s="45">
        <f t="array" ref="BG123">INDEX(BF:BF,MIN(IF(ISNUMBER(BF123:BF319),ROW(BF123:BF319),"")))</f>
        <v>0</v>
      </c>
      <c r="BH123" s="45">
        <f>IF(BD123&lt;'Données projet'!$A$115,$BE$205^BD123,IF(BD123='Données projet'!$A$115,'Données projet'!$B$115,BH122+BG123-BN122))</f>
        <v>0</v>
      </c>
      <c r="BI123" s="50" t="e">
        <f>BH123*VLOOKUP('Données projet'!$B$13,Paramètres!$A$1:$J$25,3,0)*VLOOKUP('Données projet'!$B$13,Paramètres!$A$1:$J$25,5,0)</f>
        <v>#N/A</v>
      </c>
      <c r="BJ123" s="46" t="e">
        <f t="shared" si="36"/>
        <v>#N/A</v>
      </c>
      <c r="BK123" s="52" t="e">
        <f t="shared" si="26"/>
        <v>#N/A</v>
      </c>
      <c r="BL123" s="149" t="e">
        <f ca="1">AVERAGE(OFFSET($BK$3,'Données projet'!$C$7,0,30,1))</f>
        <v>#N/A</v>
      </c>
      <c r="BM123" s="48">
        <f>IF(ISNA(VLOOKUP(BD123,'Données projet'!$A$114:$I$134,3,0)),0,VLOOKUP(BD123,'Données projet'!$A$114:$I$134,3,0))</f>
        <v>0</v>
      </c>
      <c r="BN123" s="48">
        <f>IF(ISNA(VLOOKUP(BD123,'Données projet'!$A$114:$I$134,4,0)),0,VLOOKUP(BD123,'Données projet'!$A$114:$I$134,4,0))</f>
        <v>0</v>
      </c>
      <c r="BO123" s="49">
        <f>IF(ISNA(VLOOKUP(BD123,'Données projet'!$A$114:$I$134,5,0)),0%,VLOOKUP(BD123,'Données projet'!$A$114:$I$134,5,0)*VLOOKUP('Données projet'!$B$13,Paramètres!$A$1:$J$25,7,0))</f>
        <v>0</v>
      </c>
      <c r="BP123" s="49">
        <f>IF(ISNA(VLOOKUP(BD123,'Données projet'!$A$114:$I$134,6,0)),0%,VLOOKUP(BD123,'Données projet'!$A$114:$I$134,6,0)*VLOOKUP('Données projet'!$B$13,Paramètres!$A$1:$J$25,7,0))</f>
        <v>0</v>
      </c>
      <c r="BQ123" s="49">
        <f>IF(ISNA(VLOOKUP(BD123,'Données projet'!$A$114:$I$134,7,0)),0%,VLOOKUP(BD123,'Données projet'!$A$114:$I$134,7,0))</f>
        <v>0</v>
      </c>
      <c r="BR123" s="53" t="e">
        <f>EXP(-LN(2)/35)*BR122+(1-EXP(-LN(2)/35))/(LN(2)/35)*BN123*BO123*VLOOKUP('Données projet'!$B$13,Paramètres!$A$1:$J$25,3,0)*0.475*44/12</f>
        <v>#N/A</v>
      </c>
      <c r="BS123" s="53" t="e">
        <f>EXP(-LN(2)/5)*BS122+(1-EXP(-LN(2)/5))/(LN(2)/5)*Calculateur!BN123*Calculateur!BP123*VLOOKUP('Données projet'!$B$13,Paramètres!$A$1:$J$25,3,0)*0.475*44/12</f>
        <v>#N/A</v>
      </c>
      <c r="BT123" s="53" t="e">
        <f>EXP(-LN(2)/2)*BT122+(1-EXP(-LN(2)/2))/(LN(2)/2)*BN123*BQ123*VLOOKUP('Données projet'!$B$13,Paramètres!$A$1:$J$25,3,0)*0.475*44/12</f>
        <v>#N/A</v>
      </c>
      <c r="BU123" s="54" t="e">
        <f t="shared" si="27"/>
        <v>#N/A</v>
      </c>
      <c r="BV123" s="203">
        <f>IF(BV122+1&lt;='Données projet'!$E$15,BV122+1,1)</f>
        <v>1</v>
      </c>
      <c r="BW123" s="182" t="e">
        <f>VLOOKUP(B123,'Données projet'!$A$140:$I$167,2,0)</f>
        <v>#N/A</v>
      </c>
      <c r="BX123" s="182" t="e">
        <f>VLOOKUP(B123,'Données projet'!$A$140:$I$167,9,0)</f>
        <v>#N/A</v>
      </c>
      <c r="BY123" s="182">
        <f t="array" ref="BY123">INDEX(BX:BX,MIN(IF(ISNUMBER(BX123:BX319),ROW(BX123:BX319),"")))</f>
        <v>0</v>
      </c>
      <c r="BZ123" s="182">
        <f>IF(B123&lt;'Données projet'!$A$141,$BW$205^B123,IF(B123='Données projet'!$A$141,'Données projet'!$B$141,BZ122+BY123-CF122))</f>
        <v>0</v>
      </c>
      <c r="CA123" s="183" t="e">
        <f>BZ123*VLOOKUP('Données projet'!$B$15,Paramètres!$A$1:$J$25,3,0)*VLOOKUP('Données projet'!$B$15,Paramètres!$A$1:$J$25,5,0)</f>
        <v>#N/A</v>
      </c>
      <c r="CB123" s="186" t="e">
        <f t="shared" si="37"/>
        <v>#N/A</v>
      </c>
      <c r="CC123" s="187" t="e">
        <f t="shared" si="28"/>
        <v>#N/A</v>
      </c>
      <c r="CD123" s="185" t="e">
        <f ca="1">AVERAGE(OFFSET($CC$3,'Données projet'!$C$7,0,30,1))</f>
        <v>#N/A</v>
      </c>
      <c r="CE123" s="193">
        <f>IF(ISNA(VLOOKUP(B123,'Données projet'!$A$140:$I$167,3,0)),0,VLOOKUP(B123,'Données projet'!$A$140:$I$167,3,0))</f>
        <v>0</v>
      </c>
      <c r="CF123" s="193">
        <f>IF(ISNA(VLOOKUP(B123,'Données projet'!$A$140:$I$167,4,0)),0,VLOOKUP(B123,'Données projet'!$A$140:$I$167,4,0))</f>
        <v>0</v>
      </c>
      <c r="CG123" s="194">
        <f>IF(ISNA(VLOOKUP(B123,'Données projet'!$A$140:$I$167,5,0)),0%,VLOOKUP(B123,'Données projet'!$A$140:$I$167,5,0)*VLOOKUP('Données projet'!$B$15,Paramètres!$A$1:$J$25,7,0))</f>
        <v>0</v>
      </c>
      <c r="CH123" s="194">
        <f>IF(ISNA(VLOOKUP(B123,'Données projet'!$A$140:$I$167,6,0)),0%,VLOOKUP(B123,'Données projet'!$A$140:$I$167,6,0)*VLOOKUP('Données projet'!$B$15,Paramètres!$A$1:$J$25,7,0))</f>
        <v>0</v>
      </c>
      <c r="CI123" s="194">
        <f>IF(ISNA(VLOOKUP(B123,'Données projet'!$A$140:$I$167,7,0)),0%,VLOOKUP(B123,'Données projet'!$A$140:$I$167,7,0))</f>
        <v>0</v>
      </c>
      <c r="CJ123" s="196">
        <f>EXP(-LN(2)/35)*CJ122+(1-EXP(-LN(2)/35))/(LN(2)/35)*CF123*CG123*VLOOKUP('Données projet'!$B$11,Paramètres!$A$1:$J$25,3,0)*0.475*44/12</f>
        <v>0</v>
      </c>
      <c r="CK123" s="196">
        <f>EXP(-LN(2)/5)*CK122+(1-EXP(-LN(2)/5))/(LN(2)/5)*Calculateur!CF123*Calculateur!CH123*VLOOKUP('Données projet'!$B$11,Paramètres!$A$1:$J$25,3,0)*0.475*44/12</f>
        <v>0</v>
      </c>
      <c r="CL123" s="196">
        <f>EXP(-LN(2)/2)*CL122+(1-EXP(-LN(2)/2))/(LN(2)/2)*CF123*CI123*VLOOKUP('Données projet'!$B$11,Paramètres!$A$1:$J$25,3,0)*0.475*44/12</f>
        <v>0</v>
      </c>
      <c r="CM123" s="197">
        <f t="shared" si="29"/>
        <v>0</v>
      </c>
      <c r="CN123" s="50">
        <f>IF(CN122+1&lt;='Données projet'!$E$16,CN122+1,1)</f>
        <v>1</v>
      </c>
      <c r="CO123" s="45" t="e">
        <f>VLOOKUP(CN123,'Données projet'!$A$173:$I$193,2,0)</f>
        <v>#N/A</v>
      </c>
      <c r="CP123" s="45" t="e">
        <f>VLOOKUP(CN123,'Données projet'!$A$173:$I$193,9,0)</f>
        <v>#N/A</v>
      </c>
      <c r="CQ123" s="45">
        <f t="array" ref="CQ123">INDEX(CP:CP,MIN(IF(ISNUMBER(CP123:CP319),ROW(CP123:CP319),"")))</f>
        <v>0</v>
      </c>
      <c r="CR123" s="45">
        <f>IF(CN123&lt;'Données projet'!$A$174,$CO$205^B123,IF(CN123='Données projet'!$A$174,'Données projet'!$B$174,CR122+CQ123-CX122))</f>
        <v>0</v>
      </c>
      <c r="CS123" s="50" t="e">
        <f>CR123*VLOOKUP('Données projet'!$B$15,Paramètres!$A$1:$J$25,3,0)*VLOOKUP('Données projet'!$B$15,Paramètres!$A$1:$J$25,5,0)</f>
        <v>#N/A</v>
      </c>
      <c r="CT123" s="46" t="e">
        <f t="shared" si="38"/>
        <v>#N/A</v>
      </c>
      <c r="CU123" s="52" t="e">
        <f t="shared" si="30"/>
        <v>#N/A</v>
      </c>
      <c r="CV123" s="149" t="e">
        <f ca="1">AVERAGE(OFFSET($CU$3,'Données projet'!$C$7,0,30,1))</f>
        <v>#N/A</v>
      </c>
      <c r="CW123" s="48">
        <f>IF(ISNA(VLOOKUP(CN123,'Données projet'!$A$173:$I$193,3,0)),0,VLOOKUP(CN123,'Données projet'!$A$173:$I$193,3,0))</f>
        <v>0</v>
      </c>
      <c r="CX123" s="48">
        <f>IF(ISNA(VLOOKUP(CN123,'Données projet'!$A$173:$I$193,4,0)),0,VLOOKUP(CN123,'Données projet'!$A$173:$I$193,4,0))</f>
        <v>0</v>
      </c>
      <c r="CY123" s="49">
        <f>IF(ISNA(VLOOKUP(CN123,'Données projet'!$A$173:$I$193,5,0)),0%,VLOOKUP(CN123,'Données projet'!$A$173:$I$193,5,0)*VLOOKUP('Données projet'!$B$15,Paramètres!$A$1:$J$25,7,0))</f>
        <v>0</v>
      </c>
      <c r="CZ123" s="49">
        <f>IF(ISNA(VLOOKUP(CN123,'Données projet'!$A$173:$I$193,6,0)),0%,VLOOKUP(CN123,'Données projet'!$A$173:$I$193,6,0)*VLOOKUP('Données projet'!$B$15,Paramètres!$A$1:$J$25,7,0))</f>
        <v>0</v>
      </c>
      <c r="DA123" s="49">
        <f>IF(ISNA(VLOOKUP(CN123,'Données projet'!$A$173:$I$193,7,0)),0%,VLOOKUP(CN123,'Données projet'!$A$173:$I$193,7,0))</f>
        <v>0</v>
      </c>
      <c r="DB123" s="53" t="e">
        <f>EXP(-LN(2)/35)*DB122+(1-EXP(-LN(2)/35))/(LN(2)/35)*CX123*CY123*VLOOKUP('Données projet'!$B$15,Paramètres!$A$1:$J$25,3,0)*0.475*44/12</f>
        <v>#N/A</v>
      </c>
      <c r="DC123" s="53" t="e">
        <f>EXP(-LN(2)/5)*DC122+(1-EXP(-LN(2)/5))/(LN(2)/5)*Calculateur!CX123*Calculateur!CZ123*VLOOKUP('Données projet'!$B$15,Paramètres!$A$1:$J$25,3,0)*0.475*44/12</f>
        <v>#N/A</v>
      </c>
      <c r="DD123" s="53" t="e">
        <f>EXP(-LN(2)/2)*DD122+(1-EXP(-LN(2)/2))/(LN(2)/2)*CX123*DA123*VLOOKUP('Données projet'!$B$15,Paramètres!$A$1:$J$25,3,0)*0.475*44/12</f>
        <v>#N/A</v>
      </c>
      <c r="DE123" s="54" t="e">
        <f t="shared" si="31"/>
        <v>#N/A</v>
      </c>
    </row>
    <row r="124" spans="1:109" s="40" customFormat="1" x14ac:dyDescent="0.25">
      <c r="A124" s="208">
        <f t="shared" si="32"/>
        <v>121</v>
      </c>
      <c r="B124" s="200">
        <f>IF(B123+1&lt;='Données projet'!$E$11,B123+1,1)</f>
        <v>21</v>
      </c>
      <c r="C124" s="182" t="e">
        <f>VLOOKUP(B124,'Données projet'!$A$36:$I$56,2,0)</f>
        <v>#N/A</v>
      </c>
      <c r="D124" s="182" t="e">
        <f>VLOOKUP(B124,'Données projet'!$A$36:$I$56,9,0)</f>
        <v>#N/A</v>
      </c>
      <c r="E124" s="182">
        <f t="array" ref="E124">INDEX(D:D,MIN(IF(ISNUMBER(D124:D320),ROW(D124:D320),"")))</f>
        <v>11.968000000000007</v>
      </c>
      <c r="F124" s="186">
        <f>IF(B124&lt;'Données projet'!$A$37,$C$205^B124,IF(B124='Données projet'!$A$37,'Données projet'!$B$37,F123+E124-L123))</f>
        <v>342.28800000000007</v>
      </c>
      <c r="G124" s="186">
        <f>F124*VLOOKUP('Données projet'!$B$11,Paramètres!$A$1:$J$25,3,0)*VLOOKUP('Données projet'!$B$11,Paramètres!$A$1:$J$25,5,0)</f>
        <v>250.96556160000006</v>
      </c>
      <c r="H124" s="186">
        <f t="shared" si="33"/>
        <v>60.79265492712809</v>
      </c>
      <c r="I124" s="187">
        <f t="shared" si="39"/>
        <v>542.97889378474815</v>
      </c>
      <c r="J124" s="188">
        <f ca="1">AVERAGE(OFFSET($I$3,'Données projet'!$C$7,0,30,1))</f>
        <v>281.50422421872497</v>
      </c>
      <c r="K124" s="193">
        <f>IF(ISNA(VLOOKUP(B124,'Données projet'!$A$36:$I$56,3,0)),0,VLOOKUP(B124,'Données projet'!$A$36:$I$56,3,0))</f>
        <v>0</v>
      </c>
      <c r="L124" s="193">
        <f>IF(ISNA(VLOOKUP(B124,'Données projet'!$A$36:$I$56,4,0)),0,VLOOKUP(B124,'Données projet'!$A$36:$I$56,4,0))</f>
        <v>0</v>
      </c>
      <c r="M124" s="194">
        <f>IF(ISNA(VLOOKUP(B124,'Données projet'!$A$36:$I$56,5,0)),0%,VLOOKUP(B124,'Données projet'!$A$36:$I$56,5,0)*VLOOKUP('Données projet'!$B$11,Paramètres!$A$1:$J$25,7,0))</f>
        <v>0</v>
      </c>
      <c r="N124" s="194">
        <f>IF(ISNA(VLOOKUP(B124,'Données projet'!$A$36:$I$56,6,0)),0%,VLOOKUP(B124,'Données projet'!$A$36:$I$56,6,0)*VLOOKUP('Données projet'!$B$11,Paramètres!$A$1:$J$25,7,0))</f>
        <v>0</v>
      </c>
      <c r="O124" s="194">
        <f>IF(ISNA(VLOOKUP(B124,'Données projet'!$A$36:$I$56,7,0)),0%,VLOOKUP(B124,'Données projet'!$A$36:$I$56,7,0))</f>
        <v>0</v>
      </c>
      <c r="P124" s="196">
        <f>EXP(-LN(2)/35)*P123+(1-EXP(-LN(2)/35))/(LN(2)/35)*L124*M124*VLOOKUP('Données projet'!$B$11,Paramètres!$A$1:$J$25,3,0)*0.475*44/12</f>
        <v>0</v>
      </c>
      <c r="Q124" s="196">
        <f>EXP(-LN(2)/5)*Q123+(1-EXP(-LN(2)/5))/(LN(2)/5)*Calculateur!L124*Calculateur!N124*VLOOKUP('Données projet'!$B$11,Paramètres!$A$1:$J$25,3,0)*0.475*44/12</f>
        <v>0</v>
      </c>
      <c r="R124" s="196">
        <f>EXP(-LN(2)/2)*R123+(1-EXP(-LN(2)/2))/(LN(2)/2)*L124*O124*VLOOKUP('Données projet'!$B$11,Paramètres!$A$1:$J$25,3,0)*0.475*44/12</f>
        <v>0</v>
      </c>
      <c r="S124" s="197">
        <f t="shared" si="21"/>
        <v>0</v>
      </c>
      <c r="T124" s="50">
        <f>IF(T123+1&lt;='Données projet'!$E$12,T123+1,1)</f>
        <v>21</v>
      </c>
      <c r="U124" s="45" t="e">
        <f>VLOOKUP(T124,'Données projet'!$A$62:$I$82,2,0)</f>
        <v>#N/A</v>
      </c>
      <c r="V124" s="45" t="e">
        <f>VLOOKUP(T124,'Données projet'!$A$62:$I$82,9,0)</f>
        <v>#N/A</v>
      </c>
      <c r="W124" s="45">
        <f t="array" ref="W124">INDEX(V:V,MIN(IF(ISNUMBER(V124:V320),ROW(V124:V320),"")))</f>
        <v>11.968000000000007</v>
      </c>
      <c r="X124" s="46">
        <f>IF(T124&lt;'Données projet'!$A$63,$U$205^T124,IF(T124='Données projet'!$A$63,'Données projet'!$B$63,X123+W124-AD123))</f>
        <v>342.28799999999995</v>
      </c>
      <c r="Y124" s="46">
        <f>X124*VLOOKUP('Données projet'!$B$11,Paramètres!$A$1:$J$25,3,0)*VLOOKUP('Données projet'!$B$11,Paramètres!$A$1:$J$25,5,0)</f>
        <v>250.96556159999997</v>
      </c>
      <c r="Z124" s="46">
        <f t="shared" si="34"/>
        <v>60.792654927128034</v>
      </c>
      <c r="AA124" s="52">
        <f t="shared" si="22"/>
        <v>542.97889378474804</v>
      </c>
      <c r="AB124" s="149">
        <f ca="1">AVERAGE(OFFSET($AA$3,'Données projet'!$C$7,0,30,1))</f>
        <v>367.84920904283939</v>
      </c>
      <c r="AC124" s="48">
        <f>IF(ISNA(VLOOKUP(T124,'Données projet'!$A$62:$I$82,3,0)),0,VLOOKUP(T124,'Données projet'!$A$62:$I$82,3,0))</f>
        <v>0</v>
      </c>
      <c r="AD124" s="48">
        <f>IF(ISNA(VLOOKUP(T124,'Données projet'!$A$62:$I$82,4,0)),0,VLOOKUP(T124,'Données projet'!$A$62:$I$82,4,0))</f>
        <v>0</v>
      </c>
      <c r="AE124" s="49">
        <f>IF(ISNA(VLOOKUP(T124,'Données projet'!$A$62:$I$82,5,0)),0%,VLOOKUP(T124,'Données projet'!$A$62:$I$82,5,0)*VLOOKUP('Données projet'!$B$11,Paramètres!$A$1:$J$25,7,0))</f>
        <v>0</v>
      </c>
      <c r="AF124" s="49">
        <f>IF(ISNA(VLOOKUP(T124,'Données projet'!$A$62:$I$82,6,0)),0%,VLOOKUP(T124,'Données projet'!$A$62:$I$82,6,0)*VLOOKUP('Données projet'!$B$11,Paramètres!$A$1:$J$25,7,0))</f>
        <v>0</v>
      </c>
      <c r="AG124" s="49">
        <f>IF(ISNA(VLOOKUP(T124,'Données projet'!$A$62:$I$82,7,0)),0%,VLOOKUP(T124,'Données projet'!$A$62:$I$82,7,0))</f>
        <v>0</v>
      </c>
      <c r="AH124" s="53">
        <f>EXP(-LN(2)/35)*AH123+(1-EXP(-LN(2)/35))/(LN(2)/35)*AD124*AE124*VLOOKUP('Données projet'!$B$11,Paramètres!$A$1:$J$25,3,0)*0.475*44/12</f>
        <v>0</v>
      </c>
      <c r="AI124" s="53">
        <f>EXP(-LN(2)/5)*AI123+(1-EXP(-LN(2)/5))/(LN(2)/5)*Calculateur!AD124*Calculateur!AF124*VLOOKUP('Données projet'!$B$11,Paramètres!$A$1:$J$25,3,0)*0.475*44/12</f>
        <v>0</v>
      </c>
      <c r="AJ124" s="53">
        <f>EXP(-LN(2)/2)*AJ123+(1-EXP(-LN(2)/2))/(LN(2)/2)*AD124*AG124*VLOOKUP('Données projet'!$B$11,Paramètres!$A$1:$J$25,3,0)*0.475*44/12</f>
        <v>0</v>
      </c>
      <c r="AK124" s="53">
        <f t="shared" si="23"/>
        <v>0</v>
      </c>
      <c r="AL124" s="203">
        <f>IF(AL123+1&lt;='Données projet'!$E$13,AL123+1,1)</f>
        <v>1</v>
      </c>
      <c r="AM124" s="182" t="e">
        <f>VLOOKUP(B124,'Données projet'!$A$88:$I$108,2,0)</f>
        <v>#N/A</v>
      </c>
      <c r="AN124" s="182" t="e">
        <f>VLOOKUP(B124,'Données projet'!$A$88:$I$108,9,0)</f>
        <v>#N/A</v>
      </c>
      <c r="AO124" s="182">
        <f t="array" ref="AO124">INDEX(AN:AN,MIN(IF(ISNUMBER(AN124:AN320),ROW(AN124:AN320),"")))</f>
        <v>0</v>
      </c>
      <c r="AP124" s="182">
        <f>IF(B124&lt;'Données projet'!$A$89,$AM$205^B124,IF(B124='Données projet'!$A$89,'Données projet'!$B$89,AP123+AO124-AV123))</f>
        <v>0</v>
      </c>
      <c r="AQ124" s="186" t="e">
        <f>AP124*VLOOKUP('Données projet'!$B$13,Paramètres!$A$1:$J$25,3,0)*VLOOKUP('Données projet'!$B$13,Paramètres!$A$1:$J$25,5,0)</f>
        <v>#N/A</v>
      </c>
      <c r="AR124" s="186" t="e">
        <f t="shared" si="35"/>
        <v>#N/A</v>
      </c>
      <c r="AS124" s="187" t="e">
        <f t="shared" si="24"/>
        <v>#N/A</v>
      </c>
      <c r="AT124" s="185" t="e">
        <f ca="1">AVERAGE(OFFSET($AS$3,'Données projet'!$C$7,0,30,1))</f>
        <v>#N/A</v>
      </c>
      <c r="AU124" s="193">
        <f>IF(ISNA(VLOOKUP(B124,'Données projet'!$A$88:$I$108,3,0)),0,VLOOKUP(B124,'Données projet'!$A$88:$I$108,3,0))</f>
        <v>0</v>
      </c>
      <c r="AV124" s="193">
        <f>IF(ISNA(VLOOKUP(B124,'Données projet'!$A$88:$I$108,4,0)),0,VLOOKUP(B124,'Données projet'!$A$88:$I$108,4,0))</f>
        <v>0</v>
      </c>
      <c r="AW124" s="194">
        <f>IF(ISNA(VLOOKUP(B124,'Données projet'!$A$88:$I$108,5,0)),0%,VLOOKUP(B124,'Données projet'!$A$88:$I$108,5,0)*VLOOKUP('Données projet'!$B$13,Paramètres!$A$1:$J$25,7,0))</f>
        <v>0</v>
      </c>
      <c r="AX124" s="194">
        <f>IF(ISNA(VLOOKUP(B124,'Données projet'!$A$88:$I$108,6,0)),0%,VLOOKUP(B124,'Données projet'!$A$88:$I$108,6,0)*VLOOKUP('Données projet'!$B$13,Paramètres!$A$1:$J$25,7,0))</f>
        <v>0</v>
      </c>
      <c r="AY124" s="194">
        <f>IF(ISNA(VLOOKUP(B124,'Données projet'!$A$88:$I$108,7,0)),0%,VLOOKUP(B124,'Données projet'!$A$88:$I$108,7,0))</f>
        <v>0</v>
      </c>
      <c r="AZ124" s="196">
        <f>EXP(-LN(2)/35)*AZ123+(1-EXP(-LN(2)/35))/(LN(2)/35)*AV124*AW124*VLOOKUP('Données projet'!$B$11,Paramètres!$A$1:$J$25,3,0)*0.475*44/12</f>
        <v>0</v>
      </c>
      <c r="BA124" s="196">
        <f>EXP(-LN(2)/5)*BA123+(1-EXP(-LN(2)/5))/(LN(2)/5)*Calculateur!AV124*Calculateur!AX124*VLOOKUP('Données projet'!$B$11,Paramètres!$A$1:$J$25,3,0)*0.475*44/12</f>
        <v>0</v>
      </c>
      <c r="BB124" s="196">
        <f>EXP(-LN(2)/2)*BB123+(1-EXP(-LN(2)/2))/(LN(2)/2)*AV124*AY124*VLOOKUP('Données projet'!$B$11,Paramètres!$A$1:$J$25,3,0)*0.475*44/12</f>
        <v>0</v>
      </c>
      <c r="BC124" s="197">
        <f t="shared" si="25"/>
        <v>0</v>
      </c>
      <c r="BD124" s="50">
        <f>IF(BD123+1&lt;='Données projet'!$E$16,BD123+1,1)</f>
        <v>1</v>
      </c>
      <c r="BE124" s="45" t="e">
        <f>VLOOKUP(BD124,'Données projet'!$A$114:$I$134,2,0)</f>
        <v>#N/A</v>
      </c>
      <c r="BF124" s="45" t="e">
        <f>VLOOKUP(BD124,'Données projet'!$A$114:$I$134,9,0)</f>
        <v>#N/A</v>
      </c>
      <c r="BG124" s="45">
        <f t="array" ref="BG124">INDEX(BF:BF,MIN(IF(ISNUMBER(BF124:BF320),ROW(BF124:BF320),"")))</f>
        <v>0</v>
      </c>
      <c r="BH124" s="45">
        <f>IF(BD124&lt;'Données projet'!$A$115,$BE$205^BD124,IF(BD124='Données projet'!$A$115,'Données projet'!$B$115,BH123+BG124-BN123))</f>
        <v>0</v>
      </c>
      <c r="BI124" s="50" t="e">
        <f>BH124*VLOOKUP('Données projet'!$B$13,Paramètres!$A$1:$J$25,3,0)*VLOOKUP('Données projet'!$B$13,Paramètres!$A$1:$J$25,5,0)</f>
        <v>#N/A</v>
      </c>
      <c r="BJ124" s="46" t="e">
        <f t="shared" si="36"/>
        <v>#N/A</v>
      </c>
      <c r="BK124" s="52" t="e">
        <f t="shared" si="26"/>
        <v>#N/A</v>
      </c>
      <c r="BL124" s="149" t="e">
        <f ca="1">AVERAGE(OFFSET($BK$3,'Données projet'!$C$7,0,30,1))</f>
        <v>#N/A</v>
      </c>
      <c r="BM124" s="48">
        <f>IF(ISNA(VLOOKUP(BD124,'Données projet'!$A$114:$I$134,3,0)),0,VLOOKUP(BD124,'Données projet'!$A$114:$I$134,3,0))</f>
        <v>0</v>
      </c>
      <c r="BN124" s="48">
        <f>IF(ISNA(VLOOKUP(BD124,'Données projet'!$A$114:$I$134,4,0)),0,VLOOKUP(BD124,'Données projet'!$A$114:$I$134,4,0))</f>
        <v>0</v>
      </c>
      <c r="BO124" s="49">
        <f>IF(ISNA(VLOOKUP(BD124,'Données projet'!$A$114:$I$134,5,0)),0%,VLOOKUP(BD124,'Données projet'!$A$114:$I$134,5,0)*VLOOKUP('Données projet'!$B$13,Paramètres!$A$1:$J$25,7,0))</f>
        <v>0</v>
      </c>
      <c r="BP124" s="49">
        <f>IF(ISNA(VLOOKUP(BD124,'Données projet'!$A$114:$I$134,6,0)),0%,VLOOKUP(BD124,'Données projet'!$A$114:$I$134,6,0)*VLOOKUP('Données projet'!$B$13,Paramètres!$A$1:$J$25,7,0))</f>
        <v>0</v>
      </c>
      <c r="BQ124" s="49">
        <f>IF(ISNA(VLOOKUP(BD124,'Données projet'!$A$114:$I$134,7,0)),0%,VLOOKUP(BD124,'Données projet'!$A$114:$I$134,7,0))</f>
        <v>0</v>
      </c>
      <c r="BR124" s="53" t="e">
        <f>EXP(-LN(2)/35)*BR123+(1-EXP(-LN(2)/35))/(LN(2)/35)*BN124*BO124*VLOOKUP('Données projet'!$B$13,Paramètres!$A$1:$J$25,3,0)*0.475*44/12</f>
        <v>#N/A</v>
      </c>
      <c r="BS124" s="53" t="e">
        <f>EXP(-LN(2)/5)*BS123+(1-EXP(-LN(2)/5))/(LN(2)/5)*Calculateur!BN124*Calculateur!BP124*VLOOKUP('Données projet'!$B$13,Paramètres!$A$1:$J$25,3,0)*0.475*44/12</f>
        <v>#N/A</v>
      </c>
      <c r="BT124" s="53" t="e">
        <f>EXP(-LN(2)/2)*BT123+(1-EXP(-LN(2)/2))/(LN(2)/2)*BN124*BQ124*VLOOKUP('Données projet'!$B$13,Paramètres!$A$1:$J$25,3,0)*0.475*44/12</f>
        <v>#N/A</v>
      </c>
      <c r="BU124" s="54" t="e">
        <f t="shared" si="27"/>
        <v>#N/A</v>
      </c>
      <c r="BV124" s="203">
        <f>IF(BV123+1&lt;='Données projet'!$E$15,BV123+1,1)</f>
        <v>1</v>
      </c>
      <c r="BW124" s="182" t="e">
        <f>VLOOKUP(B124,'Données projet'!$A$140:$I$167,2,0)</f>
        <v>#N/A</v>
      </c>
      <c r="BX124" s="182" t="e">
        <f>VLOOKUP(B124,'Données projet'!$A$140:$I$167,9,0)</f>
        <v>#N/A</v>
      </c>
      <c r="BY124" s="182">
        <f t="array" ref="BY124">INDEX(BX:BX,MIN(IF(ISNUMBER(BX124:BX320),ROW(BX124:BX320),"")))</f>
        <v>0</v>
      </c>
      <c r="BZ124" s="182">
        <f>IF(B124&lt;'Données projet'!$A$141,$BW$205^B124,IF(B124='Données projet'!$A$141,'Données projet'!$B$141,BZ123+BY124-CF123))</f>
        <v>0</v>
      </c>
      <c r="CA124" s="183" t="e">
        <f>BZ124*VLOOKUP('Données projet'!$B$15,Paramètres!$A$1:$J$25,3,0)*VLOOKUP('Données projet'!$B$15,Paramètres!$A$1:$J$25,5,0)</f>
        <v>#N/A</v>
      </c>
      <c r="CB124" s="186" t="e">
        <f t="shared" si="37"/>
        <v>#N/A</v>
      </c>
      <c r="CC124" s="187" t="e">
        <f t="shared" si="28"/>
        <v>#N/A</v>
      </c>
      <c r="CD124" s="185" t="e">
        <f ca="1">AVERAGE(OFFSET($CC$3,'Données projet'!$C$7,0,30,1))</f>
        <v>#N/A</v>
      </c>
      <c r="CE124" s="193">
        <f>IF(ISNA(VLOOKUP(B124,'Données projet'!$A$140:$I$167,3,0)),0,VLOOKUP(B124,'Données projet'!$A$140:$I$167,3,0))</f>
        <v>0</v>
      </c>
      <c r="CF124" s="193">
        <f>IF(ISNA(VLOOKUP(B124,'Données projet'!$A$140:$I$167,4,0)),0,VLOOKUP(B124,'Données projet'!$A$140:$I$167,4,0))</f>
        <v>0</v>
      </c>
      <c r="CG124" s="194">
        <f>IF(ISNA(VLOOKUP(B124,'Données projet'!$A$140:$I$167,5,0)),0%,VLOOKUP(B124,'Données projet'!$A$140:$I$167,5,0)*VLOOKUP('Données projet'!$B$15,Paramètres!$A$1:$J$25,7,0))</f>
        <v>0</v>
      </c>
      <c r="CH124" s="194">
        <f>IF(ISNA(VLOOKUP(B124,'Données projet'!$A$140:$I$167,6,0)),0%,VLOOKUP(B124,'Données projet'!$A$140:$I$167,6,0)*VLOOKUP('Données projet'!$B$15,Paramètres!$A$1:$J$25,7,0))</f>
        <v>0</v>
      </c>
      <c r="CI124" s="194">
        <f>IF(ISNA(VLOOKUP(B124,'Données projet'!$A$140:$I$167,7,0)),0%,VLOOKUP(B124,'Données projet'!$A$140:$I$167,7,0))</f>
        <v>0</v>
      </c>
      <c r="CJ124" s="196">
        <f>EXP(-LN(2)/35)*CJ123+(1-EXP(-LN(2)/35))/(LN(2)/35)*CF124*CG124*VLOOKUP('Données projet'!$B$11,Paramètres!$A$1:$J$25,3,0)*0.475*44/12</f>
        <v>0</v>
      </c>
      <c r="CK124" s="196">
        <f>EXP(-LN(2)/5)*CK123+(1-EXP(-LN(2)/5))/(LN(2)/5)*Calculateur!CF124*Calculateur!CH124*VLOOKUP('Données projet'!$B$11,Paramètres!$A$1:$J$25,3,0)*0.475*44/12</f>
        <v>0</v>
      </c>
      <c r="CL124" s="196">
        <f>EXP(-LN(2)/2)*CL123+(1-EXP(-LN(2)/2))/(LN(2)/2)*CF124*CI124*VLOOKUP('Données projet'!$B$11,Paramètres!$A$1:$J$25,3,0)*0.475*44/12</f>
        <v>0</v>
      </c>
      <c r="CM124" s="197">
        <f t="shared" si="29"/>
        <v>0</v>
      </c>
      <c r="CN124" s="50">
        <f>IF(CN123+1&lt;='Données projet'!$E$16,CN123+1,1)</f>
        <v>1</v>
      </c>
      <c r="CO124" s="45" t="e">
        <f>VLOOKUP(CN124,'Données projet'!$A$173:$I$193,2,0)</f>
        <v>#N/A</v>
      </c>
      <c r="CP124" s="45" t="e">
        <f>VLOOKUP(CN124,'Données projet'!$A$173:$I$193,9,0)</f>
        <v>#N/A</v>
      </c>
      <c r="CQ124" s="45">
        <f t="array" ref="CQ124">INDEX(CP:CP,MIN(IF(ISNUMBER(CP124:CP320),ROW(CP124:CP320),"")))</f>
        <v>0</v>
      </c>
      <c r="CR124" s="45">
        <f>IF(CN124&lt;'Données projet'!$A$174,$CO$205^B124,IF(CN124='Données projet'!$A$174,'Données projet'!$B$174,CR123+CQ124-CX123))</f>
        <v>0</v>
      </c>
      <c r="CS124" s="50" t="e">
        <f>CR124*VLOOKUP('Données projet'!$B$15,Paramètres!$A$1:$J$25,3,0)*VLOOKUP('Données projet'!$B$15,Paramètres!$A$1:$J$25,5,0)</f>
        <v>#N/A</v>
      </c>
      <c r="CT124" s="46" t="e">
        <f t="shared" si="38"/>
        <v>#N/A</v>
      </c>
      <c r="CU124" s="52" t="e">
        <f t="shared" si="30"/>
        <v>#N/A</v>
      </c>
      <c r="CV124" s="149" t="e">
        <f ca="1">AVERAGE(OFFSET($CU$3,'Données projet'!$C$7,0,30,1))</f>
        <v>#N/A</v>
      </c>
      <c r="CW124" s="48">
        <f>IF(ISNA(VLOOKUP(CN124,'Données projet'!$A$173:$I$193,3,0)),0,VLOOKUP(CN124,'Données projet'!$A$173:$I$193,3,0))</f>
        <v>0</v>
      </c>
      <c r="CX124" s="48">
        <f>IF(ISNA(VLOOKUP(CN124,'Données projet'!$A$173:$I$193,4,0)),0,VLOOKUP(CN124,'Données projet'!$A$173:$I$193,4,0))</f>
        <v>0</v>
      </c>
      <c r="CY124" s="49">
        <f>IF(ISNA(VLOOKUP(CN124,'Données projet'!$A$173:$I$193,5,0)),0%,VLOOKUP(CN124,'Données projet'!$A$173:$I$193,5,0)*VLOOKUP('Données projet'!$B$15,Paramètres!$A$1:$J$25,7,0))</f>
        <v>0</v>
      </c>
      <c r="CZ124" s="49">
        <f>IF(ISNA(VLOOKUP(CN124,'Données projet'!$A$173:$I$193,6,0)),0%,VLOOKUP(CN124,'Données projet'!$A$173:$I$193,6,0)*VLOOKUP('Données projet'!$B$15,Paramètres!$A$1:$J$25,7,0))</f>
        <v>0</v>
      </c>
      <c r="DA124" s="49">
        <f>IF(ISNA(VLOOKUP(CN124,'Données projet'!$A$173:$I$193,7,0)),0%,VLOOKUP(CN124,'Données projet'!$A$173:$I$193,7,0))</f>
        <v>0</v>
      </c>
      <c r="DB124" s="53" t="e">
        <f>EXP(-LN(2)/35)*DB123+(1-EXP(-LN(2)/35))/(LN(2)/35)*CX124*CY124*VLOOKUP('Données projet'!$B$15,Paramètres!$A$1:$J$25,3,0)*0.475*44/12</f>
        <v>#N/A</v>
      </c>
      <c r="DC124" s="53" t="e">
        <f>EXP(-LN(2)/5)*DC123+(1-EXP(-LN(2)/5))/(LN(2)/5)*Calculateur!CX124*Calculateur!CZ124*VLOOKUP('Données projet'!$B$15,Paramètres!$A$1:$J$25,3,0)*0.475*44/12</f>
        <v>#N/A</v>
      </c>
      <c r="DD124" s="53" t="e">
        <f>EXP(-LN(2)/2)*DD123+(1-EXP(-LN(2)/2))/(LN(2)/2)*CX124*DA124*VLOOKUP('Données projet'!$B$15,Paramètres!$A$1:$J$25,3,0)*0.475*44/12</f>
        <v>#N/A</v>
      </c>
      <c r="DE124" s="54" t="e">
        <f t="shared" si="31"/>
        <v>#N/A</v>
      </c>
    </row>
    <row r="125" spans="1:109" s="40" customFormat="1" x14ac:dyDescent="0.25">
      <c r="A125" s="208">
        <f t="shared" si="32"/>
        <v>122</v>
      </c>
      <c r="B125" s="200">
        <f>IF(B124+1&lt;='Données projet'!$E$11,B124+1,1)</f>
        <v>22</v>
      </c>
      <c r="C125" s="182" t="e">
        <f>VLOOKUP(B125,'Données projet'!$A$36:$I$56,2,0)</f>
        <v>#N/A</v>
      </c>
      <c r="D125" s="182" t="e">
        <f>VLOOKUP(B125,'Données projet'!$A$36:$I$56,9,0)</f>
        <v>#N/A</v>
      </c>
      <c r="E125" s="182">
        <f t="array" ref="E125">INDEX(D:D,MIN(IF(ISNUMBER(D125:D321),ROW(D125:D321),"")))</f>
        <v>11.968000000000007</v>
      </c>
      <c r="F125" s="186">
        <f>IF(B125&lt;'Données projet'!$A$37,$C$205^B125,IF(B125='Données projet'!$A$37,'Données projet'!$B$37,F124+E125-L124))</f>
        <v>354.25600000000009</v>
      </c>
      <c r="G125" s="186">
        <f>F125*VLOOKUP('Données projet'!$B$11,Paramètres!$A$1:$J$25,3,0)*VLOOKUP('Données projet'!$B$11,Paramètres!$A$1:$J$25,5,0)</f>
        <v>259.7404992000001</v>
      </c>
      <c r="H125" s="186">
        <f t="shared" si="33"/>
        <v>62.667059657916703</v>
      </c>
      <c r="I125" s="187">
        <f t="shared" si="39"/>
        <v>561.52649834420504</v>
      </c>
      <c r="J125" s="188">
        <f ca="1">AVERAGE(OFFSET($I$3,'Données projet'!$C$7,0,30,1))</f>
        <v>281.50422421872497</v>
      </c>
      <c r="K125" s="193">
        <f>IF(ISNA(VLOOKUP(B125,'Données projet'!$A$36:$I$56,3,0)),0,VLOOKUP(B125,'Données projet'!$A$36:$I$56,3,0))</f>
        <v>0</v>
      </c>
      <c r="L125" s="193">
        <f>IF(ISNA(VLOOKUP(B125,'Données projet'!$A$36:$I$56,4,0)),0,VLOOKUP(B125,'Données projet'!$A$36:$I$56,4,0))</f>
        <v>0</v>
      </c>
      <c r="M125" s="194">
        <f>IF(ISNA(VLOOKUP(B125,'Données projet'!$A$36:$I$56,5,0)),0%,VLOOKUP(B125,'Données projet'!$A$36:$I$56,5,0)*VLOOKUP('Données projet'!$B$11,Paramètres!$A$1:$J$25,7,0))</f>
        <v>0</v>
      </c>
      <c r="N125" s="194">
        <f>IF(ISNA(VLOOKUP(B125,'Données projet'!$A$36:$I$56,6,0)),0%,VLOOKUP(B125,'Données projet'!$A$36:$I$56,6,0)*VLOOKUP('Données projet'!$B$11,Paramètres!$A$1:$J$25,7,0))</f>
        <v>0</v>
      </c>
      <c r="O125" s="194">
        <f>IF(ISNA(VLOOKUP(B125,'Données projet'!$A$36:$I$56,7,0)),0%,VLOOKUP(B125,'Données projet'!$A$36:$I$56,7,0))</f>
        <v>0</v>
      </c>
      <c r="P125" s="196">
        <f>EXP(-LN(2)/35)*P124+(1-EXP(-LN(2)/35))/(LN(2)/35)*L125*M125*VLOOKUP('Données projet'!$B$11,Paramètres!$A$1:$J$25,3,0)*0.475*44/12</f>
        <v>0</v>
      </c>
      <c r="Q125" s="196">
        <f>EXP(-LN(2)/5)*Q124+(1-EXP(-LN(2)/5))/(LN(2)/5)*Calculateur!L125*Calculateur!N125*VLOOKUP('Données projet'!$B$11,Paramètres!$A$1:$J$25,3,0)*0.475*44/12</f>
        <v>0</v>
      </c>
      <c r="R125" s="196">
        <f>EXP(-LN(2)/2)*R124+(1-EXP(-LN(2)/2))/(LN(2)/2)*L125*O125*VLOOKUP('Données projet'!$B$11,Paramètres!$A$1:$J$25,3,0)*0.475*44/12</f>
        <v>0</v>
      </c>
      <c r="S125" s="197">
        <f t="shared" si="21"/>
        <v>0</v>
      </c>
      <c r="T125" s="50">
        <f>IF(T124+1&lt;='Données projet'!$E$12,T124+1,1)</f>
        <v>22</v>
      </c>
      <c r="U125" s="45" t="e">
        <f>VLOOKUP(T125,'Données projet'!$A$62:$I$82,2,0)</f>
        <v>#N/A</v>
      </c>
      <c r="V125" s="45" t="e">
        <f>VLOOKUP(T125,'Données projet'!$A$62:$I$82,9,0)</f>
        <v>#N/A</v>
      </c>
      <c r="W125" s="45">
        <f t="array" ref="W125">INDEX(V:V,MIN(IF(ISNUMBER(V125:V321),ROW(V125:V321),"")))</f>
        <v>11.968000000000007</v>
      </c>
      <c r="X125" s="46">
        <f>IF(T125&lt;'Données projet'!$A$63,$U$205^T125,IF(T125='Données projet'!$A$63,'Données projet'!$B$63,X124+W125-AD124))</f>
        <v>354.25599999999997</v>
      </c>
      <c r="Y125" s="46">
        <f>X125*VLOOKUP('Données projet'!$B$11,Paramètres!$A$1:$J$25,3,0)*VLOOKUP('Données projet'!$B$11,Paramètres!$A$1:$J$25,5,0)</f>
        <v>259.74049919999999</v>
      </c>
      <c r="Z125" s="46">
        <f t="shared" si="34"/>
        <v>62.667059657916703</v>
      </c>
      <c r="AA125" s="52">
        <f t="shared" si="22"/>
        <v>561.52649834420481</v>
      </c>
      <c r="AB125" s="149">
        <f ca="1">AVERAGE(OFFSET($AA$3,'Données projet'!$C$7,0,30,1))</f>
        <v>367.84920904283939</v>
      </c>
      <c r="AC125" s="48">
        <f>IF(ISNA(VLOOKUP(T125,'Données projet'!$A$62:$I$82,3,0)),0,VLOOKUP(T125,'Données projet'!$A$62:$I$82,3,0))</f>
        <v>0</v>
      </c>
      <c r="AD125" s="48">
        <f>IF(ISNA(VLOOKUP(T125,'Données projet'!$A$62:$I$82,4,0)),0,VLOOKUP(T125,'Données projet'!$A$62:$I$82,4,0))</f>
        <v>0</v>
      </c>
      <c r="AE125" s="49">
        <f>IF(ISNA(VLOOKUP(T125,'Données projet'!$A$62:$I$82,5,0)),0%,VLOOKUP(T125,'Données projet'!$A$62:$I$82,5,0)*VLOOKUP('Données projet'!$B$11,Paramètres!$A$1:$J$25,7,0))</f>
        <v>0</v>
      </c>
      <c r="AF125" s="49">
        <f>IF(ISNA(VLOOKUP(T125,'Données projet'!$A$62:$I$82,6,0)),0%,VLOOKUP(T125,'Données projet'!$A$62:$I$82,6,0)*VLOOKUP('Données projet'!$B$11,Paramètres!$A$1:$J$25,7,0))</f>
        <v>0</v>
      </c>
      <c r="AG125" s="49">
        <f>IF(ISNA(VLOOKUP(T125,'Données projet'!$A$62:$I$82,7,0)),0%,VLOOKUP(T125,'Données projet'!$A$62:$I$82,7,0))</f>
        <v>0</v>
      </c>
      <c r="AH125" s="53">
        <f>EXP(-LN(2)/35)*AH124+(1-EXP(-LN(2)/35))/(LN(2)/35)*AD125*AE125*VLOOKUP('Données projet'!$B$11,Paramètres!$A$1:$J$25,3,0)*0.475*44/12</f>
        <v>0</v>
      </c>
      <c r="AI125" s="53">
        <f>EXP(-LN(2)/5)*AI124+(1-EXP(-LN(2)/5))/(LN(2)/5)*Calculateur!AD125*Calculateur!AF125*VLOOKUP('Données projet'!$B$11,Paramètres!$A$1:$J$25,3,0)*0.475*44/12</f>
        <v>0</v>
      </c>
      <c r="AJ125" s="53">
        <f>EXP(-LN(2)/2)*AJ124+(1-EXP(-LN(2)/2))/(LN(2)/2)*AD125*AG125*VLOOKUP('Données projet'!$B$11,Paramètres!$A$1:$J$25,3,0)*0.475*44/12</f>
        <v>0</v>
      </c>
      <c r="AK125" s="53">
        <f t="shared" si="23"/>
        <v>0</v>
      </c>
      <c r="AL125" s="203">
        <f>IF(AL124+1&lt;='Données projet'!$E$13,AL124+1,1)</f>
        <v>1</v>
      </c>
      <c r="AM125" s="182" t="e">
        <f>VLOOKUP(B125,'Données projet'!$A$88:$I$108,2,0)</f>
        <v>#N/A</v>
      </c>
      <c r="AN125" s="182" t="e">
        <f>VLOOKUP(B125,'Données projet'!$A$88:$I$108,9,0)</f>
        <v>#N/A</v>
      </c>
      <c r="AO125" s="182">
        <f t="array" ref="AO125">INDEX(AN:AN,MIN(IF(ISNUMBER(AN125:AN321),ROW(AN125:AN321),"")))</f>
        <v>0</v>
      </c>
      <c r="AP125" s="182">
        <f>IF(B125&lt;'Données projet'!$A$89,$AM$205^B125,IF(B125='Données projet'!$A$89,'Données projet'!$B$89,AP124+AO125-AV124))</f>
        <v>0</v>
      </c>
      <c r="AQ125" s="186" t="e">
        <f>AP125*VLOOKUP('Données projet'!$B$13,Paramètres!$A$1:$J$25,3,0)*VLOOKUP('Données projet'!$B$13,Paramètres!$A$1:$J$25,5,0)</f>
        <v>#N/A</v>
      </c>
      <c r="AR125" s="186" t="e">
        <f t="shared" si="35"/>
        <v>#N/A</v>
      </c>
      <c r="AS125" s="187" t="e">
        <f t="shared" si="24"/>
        <v>#N/A</v>
      </c>
      <c r="AT125" s="185" t="e">
        <f ca="1">AVERAGE(OFFSET($AS$3,'Données projet'!$C$7,0,30,1))</f>
        <v>#N/A</v>
      </c>
      <c r="AU125" s="193">
        <f>IF(ISNA(VLOOKUP(B125,'Données projet'!$A$88:$I$108,3,0)),0,VLOOKUP(B125,'Données projet'!$A$88:$I$108,3,0))</f>
        <v>0</v>
      </c>
      <c r="AV125" s="193">
        <f>IF(ISNA(VLOOKUP(B125,'Données projet'!$A$88:$I$108,4,0)),0,VLOOKUP(B125,'Données projet'!$A$88:$I$108,4,0))</f>
        <v>0</v>
      </c>
      <c r="AW125" s="194">
        <f>IF(ISNA(VLOOKUP(B125,'Données projet'!$A$88:$I$108,5,0)),0%,VLOOKUP(B125,'Données projet'!$A$88:$I$108,5,0)*VLOOKUP('Données projet'!$B$13,Paramètres!$A$1:$J$25,7,0))</f>
        <v>0</v>
      </c>
      <c r="AX125" s="194">
        <f>IF(ISNA(VLOOKUP(B125,'Données projet'!$A$88:$I$108,6,0)),0%,VLOOKUP(B125,'Données projet'!$A$88:$I$108,6,0)*VLOOKUP('Données projet'!$B$13,Paramètres!$A$1:$J$25,7,0))</f>
        <v>0</v>
      </c>
      <c r="AY125" s="194">
        <f>IF(ISNA(VLOOKUP(B125,'Données projet'!$A$88:$I$108,7,0)),0%,VLOOKUP(B125,'Données projet'!$A$88:$I$108,7,0))</f>
        <v>0</v>
      </c>
      <c r="AZ125" s="196">
        <f>EXP(-LN(2)/35)*AZ124+(1-EXP(-LN(2)/35))/(LN(2)/35)*AV125*AW125*VLOOKUP('Données projet'!$B$11,Paramètres!$A$1:$J$25,3,0)*0.475*44/12</f>
        <v>0</v>
      </c>
      <c r="BA125" s="196">
        <f>EXP(-LN(2)/5)*BA124+(1-EXP(-LN(2)/5))/(LN(2)/5)*Calculateur!AV125*Calculateur!AX125*VLOOKUP('Données projet'!$B$11,Paramètres!$A$1:$J$25,3,0)*0.475*44/12</f>
        <v>0</v>
      </c>
      <c r="BB125" s="196">
        <f>EXP(-LN(2)/2)*BB124+(1-EXP(-LN(2)/2))/(LN(2)/2)*AV125*AY125*VLOOKUP('Données projet'!$B$11,Paramètres!$A$1:$J$25,3,0)*0.475*44/12</f>
        <v>0</v>
      </c>
      <c r="BC125" s="197">
        <f t="shared" si="25"/>
        <v>0</v>
      </c>
      <c r="BD125" s="50">
        <f>IF(BD124+1&lt;='Données projet'!$E$16,BD124+1,1)</f>
        <v>1</v>
      </c>
      <c r="BE125" s="45" t="e">
        <f>VLOOKUP(BD125,'Données projet'!$A$114:$I$134,2,0)</f>
        <v>#N/A</v>
      </c>
      <c r="BF125" s="45" t="e">
        <f>VLOOKUP(BD125,'Données projet'!$A$114:$I$134,9,0)</f>
        <v>#N/A</v>
      </c>
      <c r="BG125" s="45">
        <f t="array" ref="BG125">INDEX(BF:BF,MIN(IF(ISNUMBER(BF125:BF321),ROW(BF125:BF321),"")))</f>
        <v>0</v>
      </c>
      <c r="BH125" s="45">
        <f>IF(BD125&lt;'Données projet'!$A$115,$BE$205^BD125,IF(BD125='Données projet'!$A$115,'Données projet'!$B$115,BH124+BG125-BN124))</f>
        <v>0</v>
      </c>
      <c r="BI125" s="50" t="e">
        <f>BH125*VLOOKUP('Données projet'!$B$13,Paramètres!$A$1:$J$25,3,0)*VLOOKUP('Données projet'!$B$13,Paramètres!$A$1:$J$25,5,0)</f>
        <v>#N/A</v>
      </c>
      <c r="BJ125" s="46" t="e">
        <f t="shared" si="36"/>
        <v>#N/A</v>
      </c>
      <c r="BK125" s="52" t="e">
        <f t="shared" si="26"/>
        <v>#N/A</v>
      </c>
      <c r="BL125" s="149" t="e">
        <f ca="1">AVERAGE(OFFSET($BK$3,'Données projet'!$C$7,0,30,1))</f>
        <v>#N/A</v>
      </c>
      <c r="BM125" s="48">
        <f>IF(ISNA(VLOOKUP(BD125,'Données projet'!$A$114:$I$134,3,0)),0,VLOOKUP(BD125,'Données projet'!$A$114:$I$134,3,0))</f>
        <v>0</v>
      </c>
      <c r="BN125" s="48">
        <f>IF(ISNA(VLOOKUP(BD125,'Données projet'!$A$114:$I$134,4,0)),0,VLOOKUP(BD125,'Données projet'!$A$114:$I$134,4,0))</f>
        <v>0</v>
      </c>
      <c r="BO125" s="49">
        <f>IF(ISNA(VLOOKUP(BD125,'Données projet'!$A$114:$I$134,5,0)),0%,VLOOKUP(BD125,'Données projet'!$A$114:$I$134,5,0)*VLOOKUP('Données projet'!$B$13,Paramètres!$A$1:$J$25,7,0))</f>
        <v>0</v>
      </c>
      <c r="BP125" s="49">
        <f>IF(ISNA(VLOOKUP(BD125,'Données projet'!$A$114:$I$134,6,0)),0%,VLOOKUP(BD125,'Données projet'!$A$114:$I$134,6,0)*VLOOKUP('Données projet'!$B$13,Paramètres!$A$1:$J$25,7,0))</f>
        <v>0</v>
      </c>
      <c r="BQ125" s="49">
        <f>IF(ISNA(VLOOKUP(BD125,'Données projet'!$A$114:$I$134,7,0)),0%,VLOOKUP(BD125,'Données projet'!$A$114:$I$134,7,0))</f>
        <v>0</v>
      </c>
      <c r="BR125" s="53" t="e">
        <f>EXP(-LN(2)/35)*BR124+(1-EXP(-LN(2)/35))/(LN(2)/35)*BN125*BO125*VLOOKUP('Données projet'!$B$13,Paramètres!$A$1:$J$25,3,0)*0.475*44/12</f>
        <v>#N/A</v>
      </c>
      <c r="BS125" s="53" t="e">
        <f>EXP(-LN(2)/5)*BS124+(1-EXP(-LN(2)/5))/(LN(2)/5)*Calculateur!BN125*Calculateur!BP125*VLOOKUP('Données projet'!$B$13,Paramètres!$A$1:$J$25,3,0)*0.475*44/12</f>
        <v>#N/A</v>
      </c>
      <c r="BT125" s="53" t="e">
        <f>EXP(-LN(2)/2)*BT124+(1-EXP(-LN(2)/2))/(LN(2)/2)*BN125*BQ125*VLOOKUP('Données projet'!$B$13,Paramètres!$A$1:$J$25,3,0)*0.475*44/12</f>
        <v>#N/A</v>
      </c>
      <c r="BU125" s="54" t="e">
        <f t="shared" si="27"/>
        <v>#N/A</v>
      </c>
      <c r="BV125" s="203">
        <f>IF(BV124+1&lt;='Données projet'!$E$15,BV124+1,1)</f>
        <v>1</v>
      </c>
      <c r="BW125" s="182" t="e">
        <f>VLOOKUP(B125,'Données projet'!$A$140:$I$167,2,0)</f>
        <v>#N/A</v>
      </c>
      <c r="BX125" s="182" t="e">
        <f>VLOOKUP(B125,'Données projet'!$A$140:$I$167,9,0)</f>
        <v>#N/A</v>
      </c>
      <c r="BY125" s="182">
        <f t="array" ref="BY125">INDEX(BX:BX,MIN(IF(ISNUMBER(BX125:BX321),ROW(BX125:BX321),"")))</f>
        <v>0</v>
      </c>
      <c r="BZ125" s="182">
        <f>IF(B125&lt;'Données projet'!$A$141,$BW$205^B125,IF(B125='Données projet'!$A$141,'Données projet'!$B$141,BZ124+BY125-CF124))</f>
        <v>0</v>
      </c>
      <c r="CA125" s="183" t="e">
        <f>BZ125*VLOOKUP('Données projet'!$B$15,Paramètres!$A$1:$J$25,3,0)*VLOOKUP('Données projet'!$B$15,Paramètres!$A$1:$J$25,5,0)</f>
        <v>#N/A</v>
      </c>
      <c r="CB125" s="186" t="e">
        <f t="shared" si="37"/>
        <v>#N/A</v>
      </c>
      <c r="CC125" s="187" t="e">
        <f t="shared" si="28"/>
        <v>#N/A</v>
      </c>
      <c r="CD125" s="185" t="e">
        <f ca="1">AVERAGE(OFFSET($CC$3,'Données projet'!$C$7,0,30,1))</f>
        <v>#N/A</v>
      </c>
      <c r="CE125" s="193">
        <f>IF(ISNA(VLOOKUP(B125,'Données projet'!$A$140:$I$167,3,0)),0,VLOOKUP(B125,'Données projet'!$A$140:$I$167,3,0))</f>
        <v>0</v>
      </c>
      <c r="CF125" s="193">
        <f>IF(ISNA(VLOOKUP(B125,'Données projet'!$A$140:$I$167,4,0)),0,VLOOKUP(B125,'Données projet'!$A$140:$I$167,4,0))</f>
        <v>0</v>
      </c>
      <c r="CG125" s="194">
        <f>IF(ISNA(VLOOKUP(B125,'Données projet'!$A$140:$I$167,5,0)),0%,VLOOKUP(B125,'Données projet'!$A$140:$I$167,5,0)*VLOOKUP('Données projet'!$B$15,Paramètres!$A$1:$J$25,7,0))</f>
        <v>0</v>
      </c>
      <c r="CH125" s="194">
        <f>IF(ISNA(VLOOKUP(B125,'Données projet'!$A$140:$I$167,6,0)),0%,VLOOKUP(B125,'Données projet'!$A$140:$I$167,6,0)*VLOOKUP('Données projet'!$B$15,Paramètres!$A$1:$J$25,7,0))</f>
        <v>0</v>
      </c>
      <c r="CI125" s="194">
        <f>IF(ISNA(VLOOKUP(B125,'Données projet'!$A$140:$I$167,7,0)),0%,VLOOKUP(B125,'Données projet'!$A$140:$I$167,7,0))</f>
        <v>0</v>
      </c>
      <c r="CJ125" s="196">
        <f>EXP(-LN(2)/35)*CJ124+(1-EXP(-LN(2)/35))/(LN(2)/35)*CF125*CG125*VLOOKUP('Données projet'!$B$11,Paramètres!$A$1:$J$25,3,0)*0.475*44/12</f>
        <v>0</v>
      </c>
      <c r="CK125" s="196">
        <f>EXP(-LN(2)/5)*CK124+(1-EXP(-LN(2)/5))/(LN(2)/5)*Calculateur!CF125*Calculateur!CH125*VLOOKUP('Données projet'!$B$11,Paramètres!$A$1:$J$25,3,0)*0.475*44/12</f>
        <v>0</v>
      </c>
      <c r="CL125" s="196">
        <f>EXP(-LN(2)/2)*CL124+(1-EXP(-LN(2)/2))/(LN(2)/2)*CF125*CI125*VLOOKUP('Données projet'!$B$11,Paramètres!$A$1:$J$25,3,0)*0.475*44/12</f>
        <v>0</v>
      </c>
      <c r="CM125" s="197">
        <f t="shared" si="29"/>
        <v>0</v>
      </c>
      <c r="CN125" s="50">
        <f>IF(CN124+1&lt;='Données projet'!$E$16,CN124+1,1)</f>
        <v>1</v>
      </c>
      <c r="CO125" s="45" t="e">
        <f>VLOOKUP(CN125,'Données projet'!$A$173:$I$193,2,0)</f>
        <v>#N/A</v>
      </c>
      <c r="CP125" s="45" t="e">
        <f>VLOOKUP(CN125,'Données projet'!$A$173:$I$193,9,0)</f>
        <v>#N/A</v>
      </c>
      <c r="CQ125" s="45">
        <f t="array" ref="CQ125">INDEX(CP:CP,MIN(IF(ISNUMBER(CP125:CP321),ROW(CP125:CP321),"")))</f>
        <v>0</v>
      </c>
      <c r="CR125" s="45">
        <f>IF(CN125&lt;'Données projet'!$A$174,$CO$205^B125,IF(CN125='Données projet'!$A$174,'Données projet'!$B$174,CR124+CQ125-CX124))</f>
        <v>0</v>
      </c>
      <c r="CS125" s="50" t="e">
        <f>CR125*VLOOKUP('Données projet'!$B$15,Paramètres!$A$1:$J$25,3,0)*VLOOKUP('Données projet'!$B$15,Paramètres!$A$1:$J$25,5,0)</f>
        <v>#N/A</v>
      </c>
      <c r="CT125" s="46" t="e">
        <f t="shared" si="38"/>
        <v>#N/A</v>
      </c>
      <c r="CU125" s="52" t="e">
        <f t="shared" si="30"/>
        <v>#N/A</v>
      </c>
      <c r="CV125" s="149" t="e">
        <f ca="1">AVERAGE(OFFSET($CU$3,'Données projet'!$C$7,0,30,1))</f>
        <v>#N/A</v>
      </c>
      <c r="CW125" s="48">
        <f>IF(ISNA(VLOOKUP(CN125,'Données projet'!$A$173:$I$193,3,0)),0,VLOOKUP(CN125,'Données projet'!$A$173:$I$193,3,0))</f>
        <v>0</v>
      </c>
      <c r="CX125" s="48">
        <f>IF(ISNA(VLOOKUP(CN125,'Données projet'!$A$173:$I$193,4,0)),0,VLOOKUP(CN125,'Données projet'!$A$173:$I$193,4,0))</f>
        <v>0</v>
      </c>
      <c r="CY125" s="49">
        <f>IF(ISNA(VLOOKUP(CN125,'Données projet'!$A$173:$I$193,5,0)),0%,VLOOKUP(CN125,'Données projet'!$A$173:$I$193,5,0)*VLOOKUP('Données projet'!$B$15,Paramètres!$A$1:$J$25,7,0))</f>
        <v>0</v>
      </c>
      <c r="CZ125" s="49">
        <f>IF(ISNA(VLOOKUP(CN125,'Données projet'!$A$173:$I$193,6,0)),0%,VLOOKUP(CN125,'Données projet'!$A$173:$I$193,6,0)*VLOOKUP('Données projet'!$B$15,Paramètres!$A$1:$J$25,7,0))</f>
        <v>0</v>
      </c>
      <c r="DA125" s="49">
        <f>IF(ISNA(VLOOKUP(CN125,'Données projet'!$A$173:$I$193,7,0)),0%,VLOOKUP(CN125,'Données projet'!$A$173:$I$193,7,0))</f>
        <v>0</v>
      </c>
      <c r="DB125" s="53" t="e">
        <f>EXP(-LN(2)/35)*DB124+(1-EXP(-LN(2)/35))/(LN(2)/35)*CX125*CY125*VLOOKUP('Données projet'!$B$15,Paramètres!$A$1:$J$25,3,0)*0.475*44/12</f>
        <v>#N/A</v>
      </c>
      <c r="DC125" s="53" t="e">
        <f>EXP(-LN(2)/5)*DC124+(1-EXP(-LN(2)/5))/(LN(2)/5)*Calculateur!CX125*Calculateur!CZ125*VLOOKUP('Données projet'!$B$15,Paramètres!$A$1:$J$25,3,0)*0.475*44/12</f>
        <v>#N/A</v>
      </c>
      <c r="DD125" s="53" t="e">
        <f>EXP(-LN(2)/2)*DD124+(1-EXP(-LN(2)/2))/(LN(2)/2)*CX125*DA125*VLOOKUP('Données projet'!$B$15,Paramètres!$A$1:$J$25,3,0)*0.475*44/12</f>
        <v>#N/A</v>
      </c>
      <c r="DE125" s="54" t="e">
        <f t="shared" si="31"/>
        <v>#N/A</v>
      </c>
    </row>
    <row r="126" spans="1:109" s="40" customFormat="1" x14ac:dyDescent="0.25">
      <c r="A126" s="208">
        <f t="shared" si="32"/>
        <v>123</v>
      </c>
      <c r="B126" s="200">
        <f>IF(B125+1&lt;='Données projet'!$E$11,B125+1,1)</f>
        <v>23</v>
      </c>
      <c r="C126" s="182" t="e">
        <f>VLOOKUP(B126,'Données projet'!$A$36:$I$56,2,0)</f>
        <v>#N/A</v>
      </c>
      <c r="D126" s="182" t="e">
        <f>VLOOKUP(B126,'Données projet'!$A$36:$I$56,9,0)</f>
        <v>#N/A</v>
      </c>
      <c r="E126" s="182">
        <f t="array" ref="E126">INDEX(D:D,MIN(IF(ISNUMBER(D126:D322),ROW(D126:D322),"")))</f>
        <v>11.968000000000007</v>
      </c>
      <c r="F126" s="186">
        <f>IF(B126&lt;'Données projet'!$A$37,$C$205^B126,IF(B126='Données projet'!$A$37,'Données projet'!$B$37,F125+E126-L125))</f>
        <v>366.2240000000001</v>
      </c>
      <c r="G126" s="186">
        <f>F126*VLOOKUP('Données projet'!$B$11,Paramètres!$A$1:$J$25,3,0)*VLOOKUP('Données projet'!$B$11,Paramètres!$A$1:$J$25,5,0)</f>
        <v>268.51543680000003</v>
      </c>
      <c r="H126" s="186">
        <f t="shared" si="33"/>
        <v>64.534106480430395</v>
      </c>
      <c r="I126" s="187">
        <f t="shared" si="39"/>
        <v>580.061287880083</v>
      </c>
      <c r="J126" s="188">
        <f ca="1">AVERAGE(OFFSET($I$3,'Données projet'!$C$7,0,30,1))</f>
        <v>281.50422421872497</v>
      </c>
      <c r="K126" s="193">
        <f>IF(ISNA(VLOOKUP(B126,'Données projet'!$A$36:$I$56,3,0)),0,VLOOKUP(B126,'Données projet'!$A$36:$I$56,3,0))</f>
        <v>0</v>
      </c>
      <c r="L126" s="193">
        <f>IF(ISNA(VLOOKUP(B126,'Données projet'!$A$36:$I$56,4,0)),0,VLOOKUP(B126,'Données projet'!$A$36:$I$56,4,0))</f>
        <v>0</v>
      </c>
      <c r="M126" s="194">
        <f>IF(ISNA(VLOOKUP(B126,'Données projet'!$A$36:$I$56,5,0)),0%,VLOOKUP(B126,'Données projet'!$A$36:$I$56,5,0)*VLOOKUP('Données projet'!$B$11,Paramètres!$A$1:$J$25,7,0))</f>
        <v>0</v>
      </c>
      <c r="N126" s="194">
        <f>IF(ISNA(VLOOKUP(B126,'Données projet'!$A$36:$I$56,6,0)),0%,VLOOKUP(B126,'Données projet'!$A$36:$I$56,6,0)*VLOOKUP('Données projet'!$B$11,Paramètres!$A$1:$J$25,7,0))</f>
        <v>0</v>
      </c>
      <c r="O126" s="194">
        <f>IF(ISNA(VLOOKUP(B126,'Données projet'!$A$36:$I$56,7,0)),0%,VLOOKUP(B126,'Données projet'!$A$36:$I$56,7,0))</f>
        <v>0</v>
      </c>
      <c r="P126" s="196">
        <f>EXP(-LN(2)/35)*P125+(1-EXP(-LN(2)/35))/(LN(2)/35)*L126*M126*VLOOKUP('Données projet'!$B$11,Paramètres!$A$1:$J$25,3,0)*0.475*44/12</f>
        <v>0</v>
      </c>
      <c r="Q126" s="196">
        <f>EXP(-LN(2)/5)*Q125+(1-EXP(-LN(2)/5))/(LN(2)/5)*Calculateur!L126*Calculateur!N126*VLOOKUP('Données projet'!$B$11,Paramètres!$A$1:$J$25,3,0)*0.475*44/12</f>
        <v>0</v>
      </c>
      <c r="R126" s="196">
        <f>EXP(-LN(2)/2)*R125+(1-EXP(-LN(2)/2))/(LN(2)/2)*L126*O126*VLOOKUP('Données projet'!$B$11,Paramètres!$A$1:$J$25,3,0)*0.475*44/12</f>
        <v>0</v>
      </c>
      <c r="S126" s="197">
        <f t="shared" si="21"/>
        <v>0</v>
      </c>
      <c r="T126" s="50">
        <f>IF(T125+1&lt;='Données projet'!$E$12,T125+1,1)</f>
        <v>23</v>
      </c>
      <c r="U126" s="45" t="e">
        <f>VLOOKUP(T126,'Données projet'!$A$62:$I$82,2,0)</f>
        <v>#N/A</v>
      </c>
      <c r="V126" s="45" t="e">
        <f>VLOOKUP(T126,'Données projet'!$A$62:$I$82,9,0)</f>
        <v>#N/A</v>
      </c>
      <c r="W126" s="45">
        <f t="array" ref="W126">INDEX(V:V,MIN(IF(ISNUMBER(V126:V322),ROW(V126:V322),"")))</f>
        <v>11.968000000000007</v>
      </c>
      <c r="X126" s="46">
        <f>IF(T126&lt;'Données projet'!$A$63,$U$205^T126,IF(T126='Données projet'!$A$63,'Données projet'!$B$63,X125+W126-AD125))</f>
        <v>366.22399999999999</v>
      </c>
      <c r="Y126" s="46">
        <f>X126*VLOOKUP('Données projet'!$B$11,Paramètres!$A$1:$J$25,3,0)*VLOOKUP('Données projet'!$B$11,Paramètres!$A$1:$J$25,5,0)</f>
        <v>268.51543679999997</v>
      </c>
      <c r="Z126" s="46">
        <f t="shared" si="34"/>
        <v>64.534106480430395</v>
      </c>
      <c r="AA126" s="52">
        <f t="shared" si="22"/>
        <v>580.06128788008289</v>
      </c>
      <c r="AB126" s="149">
        <f ca="1">AVERAGE(OFFSET($AA$3,'Données projet'!$C$7,0,30,1))</f>
        <v>367.84920904283939</v>
      </c>
      <c r="AC126" s="48">
        <f>IF(ISNA(VLOOKUP(T126,'Données projet'!$A$62:$I$82,3,0)),0,VLOOKUP(T126,'Données projet'!$A$62:$I$82,3,0))</f>
        <v>0</v>
      </c>
      <c r="AD126" s="48">
        <f>IF(ISNA(VLOOKUP(T126,'Données projet'!$A$62:$I$82,4,0)),0,VLOOKUP(T126,'Données projet'!$A$62:$I$82,4,0))</f>
        <v>0</v>
      </c>
      <c r="AE126" s="49">
        <f>IF(ISNA(VLOOKUP(T126,'Données projet'!$A$62:$I$82,5,0)),0%,VLOOKUP(T126,'Données projet'!$A$62:$I$82,5,0)*VLOOKUP('Données projet'!$B$11,Paramètres!$A$1:$J$25,7,0))</f>
        <v>0</v>
      </c>
      <c r="AF126" s="49">
        <f>IF(ISNA(VLOOKUP(T126,'Données projet'!$A$62:$I$82,6,0)),0%,VLOOKUP(T126,'Données projet'!$A$62:$I$82,6,0)*VLOOKUP('Données projet'!$B$11,Paramètres!$A$1:$J$25,7,0))</f>
        <v>0</v>
      </c>
      <c r="AG126" s="49">
        <f>IF(ISNA(VLOOKUP(T126,'Données projet'!$A$62:$I$82,7,0)),0%,VLOOKUP(T126,'Données projet'!$A$62:$I$82,7,0))</f>
        <v>0</v>
      </c>
      <c r="AH126" s="53">
        <f>EXP(-LN(2)/35)*AH125+(1-EXP(-LN(2)/35))/(LN(2)/35)*AD126*AE126*VLOOKUP('Données projet'!$B$11,Paramètres!$A$1:$J$25,3,0)*0.475*44/12</f>
        <v>0</v>
      </c>
      <c r="AI126" s="53">
        <f>EXP(-LN(2)/5)*AI125+(1-EXP(-LN(2)/5))/(LN(2)/5)*Calculateur!AD126*Calculateur!AF126*VLOOKUP('Données projet'!$B$11,Paramètres!$A$1:$J$25,3,0)*0.475*44/12</f>
        <v>0</v>
      </c>
      <c r="AJ126" s="53">
        <f>EXP(-LN(2)/2)*AJ125+(1-EXP(-LN(2)/2))/(LN(2)/2)*AD126*AG126*VLOOKUP('Données projet'!$B$11,Paramètres!$A$1:$J$25,3,0)*0.475*44/12</f>
        <v>0</v>
      </c>
      <c r="AK126" s="53">
        <f t="shared" si="23"/>
        <v>0</v>
      </c>
      <c r="AL126" s="203">
        <f>IF(AL125+1&lt;='Données projet'!$E$13,AL125+1,1)</f>
        <v>1</v>
      </c>
      <c r="AM126" s="182" t="e">
        <f>VLOOKUP(B126,'Données projet'!$A$88:$I$108,2,0)</f>
        <v>#N/A</v>
      </c>
      <c r="AN126" s="182" t="e">
        <f>VLOOKUP(B126,'Données projet'!$A$88:$I$108,9,0)</f>
        <v>#N/A</v>
      </c>
      <c r="AO126" s="182">
        <f t="array" ref="AO126">INDEX(AN:AN,MIN(IF(ISNUMBER(AN126:AN322),ROW(AN126:AN322),"")))</f>
        <v>0</v>
      </c>
      <c r="AP126" s="182">
        <f>IF(B126&lt;'Données projet'!$A$89,$AM$205^B126,IF(B126='Données projet'!$A$89,'Données projet'!$B$89,AP125+AO126-AV125))</f>
        <v>0</v>
      </c>
      <c r="AQ126" s="186" t="e">
        <f>AP126*VLOOKUP('Données projet'!$B$13,Paramètres!$A$1:$J$25,3,0)*VLOOKUP('Données projet'!$B$13,Paramètres!$A$1:$J$25,5,0)</f>
        <v>#N/A</v>
      </c>
      <c r="AR126" s="186" t="e">
        <f t="shared" si="35"/>
        <v>#N/A</v>
      </c>
      <c r="AS126" s="187" t="e">
        <f t="shared" si="24"/>
        <v>#N/A</v>
      </c>
      <c r="AT126" s="185" t="e">
        <f ca="1">AVERAGE(OFFSET($AS$3,'Données projet'!$C$7,0,30,1))</f>
        <v>#N/A</v>
      </c>
      <c r="AU126" s="193">
        <f>IF(ISNA(VLOOKUP(B126,'Données projet'!$A$88:$I$108,3,0)),0,VLOOKUP(B126,'Données projet'!$A$88:$I$108,3,0))</f>
        <v>0</v>
      </c>
      <c r="AV126" s="193">
        <f>IF(ISNA(VLOOKUP(B126,'Données projet'!$A$88:$I$108,4,0)),0,VLOOKUP(B126,'Données projet'!$A$88:$I$108,4,0))</f>
        <v>0</v>
      </c>
      <c r="AW126" s="194">
        <f>IF(ISNA(VLOOKUP(B126,'Données projet'!$A$88:$I$108,5,0)),0%,VLOOKUP(B126,'Données projet'!$A$88:$I$108,5,0)*VLOOKUP('Données projet'!$B$13,Paramètres!$A$1:$J$25,7,0))</f>
        <v>0</v>
      </c>
      <c r="AX126" s="194">
        <f>IF(ISNA(VLOOKUP(B126,'Données projet'!$A$88:$I$108,6,0)),0%,VLOOKUP(B126,'Données projet'!$A$88:$I$108,6,0)*VLOOKUP('Données projet'!$B$13,Paramètres!$A$1:$J$25,7,0))</f>
        <v>0</v>
      </c>
      <c r="AY126" s="194">
        <f>IF(ISNA(VLOOKUP(B126,'Données projet'!$A$88:$I$108,7,0)),0%,VLOOKUP(B126,'Données projet'!$A$88:$I$108,7,0))</f>
        <v>0</v>
      </c>
      <c r="AZ126" s="196">
        <f>EXP(-LN(2)/35)*AZ125+(1-EXP(-LN(2)/35))/(LN(2)/35)*AV126*AW126*VLOOKUP('Données projet'!$B$11,Paramètres!$A$1:$J$25,3,0)*0.475*44/12</f>
        <v>0</v>
      </c>
      <c r="BA126" s="196">
        <f>EXP(-LN(2)/5)*BA125+(1-EXP(-LN(2)/5))/(LN(2)/5)*Calculateur!AV126*Calculateur!AX126*VLOOKUP('Données projet'!$B$11,Paramètres!$A$1:$J$25,3,0)*0.475*44/12</f>
        <v>0</v>
      </c>
      <c r="BB126" s="196">
        <f>EXP(-LN(2)/2)*BB125+(1-EXP(-LN(2)/2))/(LN(2)/2)*AV126*AY126*VLOOKUP('Données projet'!$B$11,Paramètres!$A$1:$J$25,3,0)*0.475*44/12</f>
        <v>0</v>
      </c>
      <c r="BC126" s="197">
        <f t="shared" si="25"/>
        <v>0</v>
      </c>
      <c r="BD126" s="50">
        <f>IF(BD125+1&lt;='Données projet'!$E$16,BD125+1,1)</f>
        <v>1</v>
      </c>
      <c r="BE126" s="45" t="e">
        <f>VLOOKUP(BD126,'Données projet'!$A$114:$I$134,2,0)</f>
        <v>#N/A</v>
      </c>
      <c r="BF126" s="45" t="e">
        <f>VLOOKUP(BD126,'Données projet'!$A$114:$I$134,9,0)</f>
        <v>#N/A</v>
      </c>
      <c r="BG126" s="45">
        <f t="array" ref="BG126">INDEX(BF:BF,MIN(IF(ISNUMBER(BF126:BF322),ROW(BF126:BF322),"")))</f>
        <v>0</v>
      </c>
      <c r="BH126" s="45">
        <f>IF(BD126&lt;'Données projet'!$A$115,$BE$205^BD126,IF(BD126='Données projet'!$A$115,'Données projet'!$B$115,BH125+BG126-BN125))</f>
        <v>0</v>
      </c>
      <c r="BI126" s="50" t="e">
        <f>BH126*VLOOKUP('Données projet'!$B$13,Paramètres!$A$1:$J$25,3,0)*VLOOKUP('Données projet'!$B$13,Paramètres!$A$1:$J$25,5,0)</f>
        <v>#N/A</v>
      </c>
      <c r="BJ126" s="46" t="e">
        <f t="shared" si="36"/>
        <v>#N/A</v>
      </c>
      <c r="BK126" s="52" t="e">
        <f t="shared" si="26"/>
        <v>#N/A</v>
      </c>
      <c r="BL126" s="149" t="e">
        <f ca="1">AVERAGE(OFFSET($BK$3,'Données projet'!$C$7,0,30,1))</f>
        <v>#N/A</v>
      </c>
      <c r="BM126" s="48">
        <f>IF(ISNA(VLOOKUP(BD126,'Données projet'!$A$114:$I$134,3,0)),0,VLOOKUP(BD126,'Données projet'!$A$114:$I$134,3,0))</f>
        <v>0</v>
      </c>
      <c r="BN126" s="48">
        <f>IF(ISNA(VLOOKUP(BD126,'Données projet'!$A$114:$I$134,4,0)),0,VLOOKUP(BD126,'Données projet'!$A$114:$I$134,4,0))</f>
        <v>0</v>
      </c>
      <c r="BO126" s="49">
        <f>IF(ISNA(VLOOKUP(BD126,'Données projet'!$A$114:$I$134,5,0)),0%,VLOOKUP(BD126,'Données projet'!$A$114:$I$134,5,0)*VLOOKUP('Données projet'!$B$13,Paramètres!$A$1:$J$25,7,0))</f>
        <v>0</v>
      </c>
      <c r="BP126" s="49">
        <f>IF(ISNA(VLOOKUP(BD126,'Données projet'!$A$114:$I$134,6,0)),0%,VLOOKUP(BD126,'Données projet'!$A$114:$I$134,6,0)*VLOOKUP('Données projet'!$B$13,Paramètres!$A$1:$J$25,7,0))</f>
        <v>0</v>
      </c>
      <c r="BQ126" s="49">
        <f>IF(ISNA(VLOOKUP(BD126,'Données projet'!$A$114:$I$134,7,0)),0%,VLOOKUP(BD126,'Données projet'!$A$114:$I$134,7,0))</f>
        <v>0</v>
      </c>
      <c r="BR126" s="53" t="e">
        <f>EXP(-LN(2)/35)*BR125+(1-EXP(-LN(2)/35))/(LN(2)/35)*BN126*BO126*VLOOKUP('Données projet'!$B$13,Paramètres!$A$1:$J$25,3,0)*0.475*44/12</f>
        <v>#N/A</v>
      </c>
      <c r="BS126" s="53" t="e">
        <f>EXP(-LN(2)/5)*BS125+(1-EXP(-LN(2)/5))/(LN(2)/5)*Calculateur!BN126*Calculateur!BP126*VLOOKUP('Données projet'!$B$13,Paramètres!$A$1:$J$25,3,0)*0.475*44/12</f>
        <v>#N/A</v>
      </c>
      <c r="BT126" s="53" t="e">
        <f>EXP(-LN(2)/2)*BT125+(1-EXP(-LN(2)/2))/(LN(2)/2)*BN126*BQ126*VLOOKUP('Données projet'!$B$13,Paramètres!$A$1:$J$25,3,0)*0.475*44/12</f>
        <v>#N/A</v>
      </c>
      <c r="BU126" s="54" t="e">
        <f t="shared" si="27"/>
        <v>#N/A</v>
      </c>
      <c r="BV126" s="203">
        <f>IF(BV125+1&lt;='Données projet'!$E$15,BV125+1,1)</f>
        <v>1</v>
      </c>
      <c r="BW126" s="182" t="e">
        <f>VLOOKUP(B126,'Données projet'!$A$140:$I$167,2,0)</f>
        <v>#N/A</v>
      </c>
      <c r="BX126" s="182" t="e">
        <f>VLOOKUP(B126,'Données projet'!$A$140:$I$167,9,0)</f>
        <v>#N/A</v>
      </c>
      <c r="BY126" s="182">
        <f t="array" ref="BY126">INDEX(BX:BX,MIN(IF(ISNUMBER(BX126:BX322),ROW(BX126:BX322),"")))</f>
        <v>0</v>
      </c>
      <c r="BZ126" s="182">
        <f>IF(B126&lt;'Données projet'!$A$141,$BW$205^B126,IF(B126='Données projet'!$A$141,'Données projet'!$B$141,BZ125+BY126-CF125))</f>
        <v>0</v>
      </c>
      <c r="CA126" s="183" t="e">
        <f>BZ126*VLOOKUP('Données projet'!$B$15,Paramètres!$A$1:$J$25,3,0)*VLOOKUP('Données projet'!$B$15,Paramètres!$A$1:$J$25,5,0)</f>
        <v>#N/A</v>
      </c>
      <c r="CB126" s="186" t="e">
        <f t="shared" si="37"/>
        <v>#N/A</v>
      </c>
      <c r="CC126" s="187" t="e">
        <f t="shared" si="28"/>
        <v>#N/A</v>
      </c>
      <c r="CD126" s="185" t="e">
        <f ca="1">AVERAGE(OFFSET($CC$3,'Données projet'!$C$7,0,30,1))</f>
        <v>#N/A</v>
      </c>
      <c r="CE126" s="193">
        <f>IF(ISNA(VLOOKUP(B126,'Données projet'!$A$140:$I$167,3,0)),0,VLOOKUP(B126,'Données projet'!$A$140:$I$167,3,0))</f>
        <v>0</v>
      </c>
      <c r="CF126" s="193">
        <f>IF(ISNA(VLOOKUP(B126,'Données projet'!$A$140:$I$167,4,0)),0,VLOOKUP(B126,'Données projet'!$A$140:$I$167,4,0))</f>
        <v>0</v>
      </c>
      <c r="CG126" s="194">
        <f>IF(ISNA(VLOOKUP(B126,'Données projet'!$A$140:$I$167,5,0)),0%,VLOOKUP(B126,'Données projet'!$A$140:$I$167,5,0)*VLOOKUP('Données projet'!$B$15,Paramètres!$A$1:$J$25,7,0))</f>
        <v>0</v>
      </c>
      <c r="CH126" s="194">
        <f>IF(ISNA(VLOOKUP(B126,'Données projet'!$A$140:$I$167,6,0)),0%,VLOOKUP(B126,'Données projet'!$A$140:$I$167,6,0)*VLOOKUP('Données projet'!$B$15,Paramètres!$A$1:$J$25,7,0))</f>
        <v>0</v>
      </c>
      <c r="CI126" s="194">
        <f>IF(ISNA(VLOOKUP(B126,'Données projet'!$A$140:$I$167,7,0)),0%,VLOOKUP(B126,'Données projet'!$A$140:$I$167,7,0))</f>
        <v>0</v>
      </c>
      <c r="CJ126" s="196">
        <f>EXP(-LN(2)/35)*CJ125+(1-EXP(-LN(2)/35))/(LN(2)/35)*CF126*CG126*VLOOKUP('Données projet'!$B$11,Paramètres!$A$1:$J$25,3,0)*0.475*44/12</f>
        <v>0</v>
      </c>
      <c r="CK126" s="196">
        <f>EXP(-LN(2)/5)*CK125+(1-EXP(-LN(2)/5))/(LN(2)/5)*Calculateur!CF126*Calculateur!CH126*VLOOKUP('Données projet'!$B$11,Paramètres!$A$1:$J$25,3,0)*0.475*44/12</f>
        <v>0</v>
      </c>
      <c r="CL126" s="196">
        <f>EXP(-LN(2)/2)*CL125+(1-EXP(-LN(2)/2))/(LN(2)/2)*CF126*CI126*VLOOKUP('Données projet'!$B$11,Paramètres!$A$1:$J$25,3,0)*0.475*44/12</f>
        <v>0</v>
      </c>
      <c r="CM126" s="197">
        <f t="shared" si="29"/>
        <v>0</v>
      </c>
      <c r="CN126" s="50">
        <f>IF(CN125+1&lt;='Données projet'!$E$16,CN125+1,1)</f>
        <v>1</v>
      </c>
      <c r="CO126" s="45" t="e">
        <f>VLOOKUP(CN126,'Données projet'!$A$173:$I$193,2,0)</f>
        <v>#N/A</v>
      </c>
      <c r="CP126" s="45" t="e">
        <f>VLOOKUP(CN126,'Données projet'!$A$173:$I$193,9,0)</f>
        <v>#N/A</v>
      </c>
      <c r="CQ126" s="45">
        <f t="array" ref="CQ126">INDEX(CP:CP,MIN(IF(ISNUMBER(CP126:CP322),ROW(CP126:CP322),"")))</f>
        <v>0</v>
      </c>
      <c r="CR126" s="45">
        <f>IF(CN126&lt;'Données projet'!$A$174,$CO$205^B126,IF(CN126='Données projet'!$A$174,'Données projet'!$B$174,CR125+CQ126-CX125))</f>
        <v>0</v>
      </c>
      <c r="CS126" s="50" t="e">
        <f>CR126*VLOOKUP('Données projet'!$B$15,Paramètres!$A$1:$J$25,3,0)*VLOOKUP('Données projet'!$B$15,Paramètres!$A$1:$J$25,5,0)</f>
        <v>#N/A</v>
      </c>
      <c r="CT126" s="46" t="e">
        <f t="shared" si="38"/>
        <v>#N/A</v>
      </c>
      <c r="CU126" s="52" t="e">
        <f t="shared" si="30"/>
        <v>#N/A</v>
      </c>
      <c r="CV126" s="149" t="e">
        <f ca="1">AVERAGE(OFFSET($CU$3,'Données projet'!$C$7,0,30,1))</f>
        <v>#N/A</v>
      </c>
      <c r="CW126" s="48">
        <f>IF(ISNA(VLOOKUP(CN126,'Données projet'!$A$173:$I$193,3,0)),0,VLOOKUP(CN126,'Données projet'!$A$173:$I$193,3,0))</f>
        <v>0</v>
      </c>
      <c r="CX126" s="48">
        <f>IF(ISNA(VLOOKUP(CN126,'Données projet'!$A$173:$I$193,4,0)),0,VLOOKUP(CN126,'Données projet'!$A$173:$I$193,4,0))</f>
        <v>0</v>
      </c>
      <c r="CY126" s="49">
        <f>IF(ISNA(VLOOKUP(CN126,'Données projet'!$A$173:$I$193,5,0)),0%,VLOOKUP(CN126,'Données projet'!$A$173:$I$193,5,0)*VLOOKUP('Données projet'!$B$15,Paramètres!$A$1:$J$25,7,0))</f>
        <v>0</v>
      </c>
      <c r="CZ126" s="49">
        <f>IF(ISNA(VLOOKUP(CN126,'Données projet'!$A$173:$I$193,6,0)),0%,VLOOKUP(CN126,'Données projet'!$A$173:$I$193,6,0)*VLOOKUP('Données projet'!$B$15,Paramètres!$A$1:$J$25,7,0))</f>
        <v>0</v>
      </c>
      <c r="DA126" s="49">
        <f>IF(ISNA(VLOOKUP(CN126,'Données projet'!$A$173:$I$193,7,0)),0%,VLOOKUP(CN126,'Données projet'!$A$173:$I$193,7,0))</f>
        <v>0</v>
      </c>
      <c r="DB126" s="53" t="e">
        <f>EXP(-LN(2)/35)*DB125+(1-EXP(-LN(2)/35))/(LN(2)/35)*CX126*CY126*VLOOKUP('Données projet'!$B$15,Paramètres!$A$1:$J$25,3,0)*0.475*44/12</f>
        <v>#N/A</v>
      </c>
      <c r="DC126" s="53" t="e">
        <f>EXP(-LN(2)/5)*DC125+(1-EXP(-LN(2)/5))/(LN(2)/5)*Calculateur!CX126*Calculateur!CZ126*VLOOKUP('Données projet'!$B$15,Paramètres!$A$1:$J$25,3,0)*0.475*44/12</f>
        <v>#N/A</v>
      </c>
      <c r="DD126" s="53" t="e">
        <f>EXP(-LN(2)/2)*DD125+(1-EXP(-LN(2)/2))/(LN(2)/2)*CX126*DA126*VLOOKUP('Données projet'!$B$15,Paramètres!$A$1:$J$25,3,0)*0.475*44/12</f>
        <v>#N/A</v>
      </c>
      <c r="DE126" s="54" t="e">
        <f t="shared" si="31"/>
        <v>#N/A</v>
      </c>
    </row>
    <row r="127" spans="1:109" s="40" customFormat="1" x14ac:dyDescent="0.25">
      <c r="A127" s="208">
        <f t="shared" si="32"/>
        <v>124</v>
      </c>
      <c r="B127" s="200">
        <f>IF(B126+1&lt;='Données projet'!$E$11,B126+1,1)</f>
        <v>24</v>
      </c>
      <c r="C127" s="182" t="e">
        <f>VLOOKUP(B127,'Données projet'!$A$36:$I$56,2,0)</f>
        <v>#N/A</v>
      </c>
      <c r="D127" s="182" t="e">
        <f>VLOOKUP(B127,'Données projet'!$A$36:$I$56,9,0)</f>
        <v>#N/A</v>
      </c>
      <c r="E127" s="182">
        <f t="array" ref="E127">INDEX(D:D,MIN(IF(ISNUMBER(D127:D323),ROW(D127:D323),"")))</f>
        <v>11.968000000000007</v>
      </c>
      <c r="F127" s="186">
        <f>IF(B127&lt;'Données projet'!$A$37,$C$205^B127,IF(B127='Données projet'!$A$37,'Données projet'!$B$37,F126+E127-L126))</f>
        <v>378.19200000000012</v>
      </c>
      <c r="G127" s="186">
        <f>F127*VLOOKUP('Données projet'!$B$11,Paramètres!$A$1:$J$25,3,0)*VLOOKUP('Données projet'!$B$11,Paramètres!$A$1:$J$25,5,0)</f>
        <v>277.29037440000008</v>
      </c>
      <c r="H127" s="186">
        <f t="shared" si="33"/>
        <v>66.39406342270405</v>
      </c>
      <c r="I127" s="187">
        <f t="shared" si="39"/>
        <v>598.58372920787633</v>
      </c>
      <c r="J127" s="188">
        <f ca="1">AVERAGE(OFFSET($I$3,'Données projet'!$C$7,0,30,1))</f>
        <v>281.50422421872497</v>
      </c>
      <c r="K127" s="193">
        <f>IF(ISNA(VLOOKUP(B127,'Données projet'!$A$36:$I$56,3,0)),0,VLOOKUP(B127,'Données projet'!$A$36:$I$56,3,0))</f>
        <v>0</v>
      </c>
      <c r="L127" s="193">
        <f>IF(ISNA(VLOOKUP(B127,'Données projet'!$A$36:$I$56,4,0)),0,VLOOKUP(B127,'Données projet'!$A$36:$I$56,4,0))</f>
        <v>0</v>
      </c>
      <c r="M127" s="194">
        <f>IF(ISNA(VLOOKUP(B127,'Données projet'!$A$36:$I$56,5,0)),0%,VLOOKUP(B127,'Données projet'!$A$36:$I$56,5,0)*VLOOKUP('Données projet'!$B$11,Paramètres!$A$1:$J$25,7,0))</f>
        <v>0</v>
      </c>
      <c r="N127" s="194">
        <f>IF(ISNA(VLOOKUP(B127,'Données projet'!$A$36:$I$56,6,0)),0%,VLOOKUP(B127,'Données projet'!$A$36:$I$56,6,0)*VLOOKUP('Données projet'!$B$11,Paramètres!$A$1:$J$25,7,0))</f>
        <v>0</v>
      </c>
      <c r="O127" s="194">
        <f>IF(ISNA(VLOOKUP(B127,'Données projet'!$A$36:$I$56,7,0)),0%,VLOOKUP(B127,'Données projet'!$A$36:$I$56,7,0))</f>
        <v>0</v>
      </c>
      <c r="P127" s="196">
        <f>EXP(-LN(2)/35)*P126+(1-EXP(-LN(2)/35))/(LN(2)/35)*L127*M127*VLOOKUP('Données projet'!$B$11,Paramètres!$A$1:$J$25,3,0)*0.475*44/12</f>
        <v>0</v>
      </c>
      <c r="Q127" s="196">
        <f>EXP(-LN(2)/5)*Q126+(1-EXP(-LN(2)/5))/(LN(2)/5)*Calculateur!L127*Calculateur!N127*VLOOKUP('Données projet'!$B$11,Paramètres!$A$1:$J$25,3,0)*0.475*44/12</f>
        <v>0</v>
      </c>
      <c r="R127" s="196">
        <f>EXP(-LN(2)/2)*R126+(1-EXP(-LN(2)/2))/(LN(2)/2)*L127*O127*VLOOKUP('Données projet'!$B$11,Paramètres!$A$1:$J$25,3,0)*0.475*44/12</f>
        <v>0</v>
      </c>
      <c r="S127" s="197">
        <f t="shared" si="21"/>
        <v>0</v>
      </c>
      <c r="T127" s="50">
        <f>IF(T126+1&lt;='Données projet'!$E$12,T126+1,1)</f>
        <v>24</v>
      </c>
      <c r="U127" s="45" t="e">
        <f>VLOOKUP(T127,'Données projet'!$A$62:$I$82,2,0)</f>
        <v>#N/A</v>
      </c>
      <c r="V127" s="45" t="e">
        <f>VLOOKUP(T127,'Données projet'!$A$62:$I$82,9,0)</f>
        <v>#N/A</v>
      </c>
      <c r="W127" s="45">
        <f t="array" ref="W127">INDEX(V:V,MIN(IF(ISNUMBER(V127:V323),ROW(V127:V323),"")))</f>
        <v>11.968000000000007</v>
      </c>
      <c r="X127" s="46">
        <f>IF(T127&lt;'Données projet'!$A$63,$U$205^T127,IF(T127='Données projet'!$A$63,'Données projet'!$B$63,X126+W127-AD126))</f>
        <v>378.19200000000001</v>
      </c>
      <c r="Y127" s="46">
        <f>X127*VLOOKUP('Données projet'!$B$11,Paramètres!$A$1:$J$25,3,0)*VLOOKUP('Données projet'!$B$11,Paramètres!$A$1:$J$25,5,0)</f>
        <v>277.29037440000002</v>
      </c>
      <c r="Z127" s="46">
        <f t="shared" si="34"/>
        <v>66.39406342270405</v>
      </c>
      <c r="AA127" s="52">
        <f t="shared" si="22"/>
        <v>598.58372920787622</v>
      </c>
      <c r="AB127" s="149">
        <f ca="1">AVERAGE(OFFSET($AA$3,'Données projet'!$C$7,0,30,1))</f>
        <v>367.84920904283939</v>
      </c>
      <c r="AC127" s="48">
        <f>IF(ISNA(VLOOKUP(T127,'Données projet'!$A$62:$I$82,3,0)),0,VLOOKUP(T127,'Données projet'!$A$62:$I$82,3,0))</f>
        <v>0</v>
      </c>
      <c r="AD127" s="48">
        <f>IF(ISNA(VLOOKUP(T127,'Données projet'!$A$62:$I$82,4,0)),0,VLOOKUP(T127,'Données projet'!$A$62:$I$82,4,0))</f>
        <v>0</v>
      </c>
      <c r="AE127" s="49">
        <f>IF(ISNA(VLOOKUP(T127,'Données projet'!$A$62:$I$82,5,0)),0%,VLOOKUP(T127,'Données projet'!$A$62:$I$82,5,0)*VLOOKUP('Données projet'!$B$11,Paramètres!$A$1:$J$25,7,0))</f>
        <v>0</v>
      </c>
      <c r="AF127" s="49">
        <f>IF(ISNA(VLOOKUP(T127,'Données projet'!$A$62:$I$82,6,0)),0%,VLOOKUP(T127,'Données projet'!$A$62:$I$82,6,0)*VLOOKUP('Données projet'!$B$11,Paramètres!$A$1:$J$25,7,0))</f>
        <v>0</v>
      </c>
      <c r="AG127" s="49">
        <f>IF(ISNA(VLOOKUP(T127,'Données projet'!$A$62:$I$82,7,0)),0%,VLOOKUP(T127,'Données projet'!$A$62:$I$82,7,0))</f>
        <v>0</v>
      </c>
      <c r="AH127" s="53">
        <f>EXP(-LN(2)/35)*AH126+(1-EXP(-LN(2)/35))/(LN(2)/35)*AD127*AE127*VLOOKUP('Données projet'!$B$11,Paramètres!$A$1:$J$25,3,0)*0.475*44/12</f>
        <v>0</v>
      </c>
      <c r="AI127" s="53">
        <f>EXP(-LN(2)/5)*AI126+(1-EXP(-LN(2)/5))/(LN(2)/5)*Calculateur!AD127*Calculateur!AF127*VLOOKUP('Données projet'!$B$11,Paramètres!$A$1:$J$25,3,0)*0.475*44/12</f>
        <v>0</v>
      </c>
      <c r="AJ127" s="53">
        <f>EXP(-LN(2)/2)*AJ126+(1-EXP(-LN(2)/2))/(LN(2)/2)*AD127*AG127*VLOOKUP('Données projet'!$B$11,Paramètres!$A$1:$J$25,3,0)*0.475*44/12</f>
        <v>0</v>
      </c>
      <c r="AK127" s="53">
        <f t="shared" si="23"/>
        <v>0</v>
      </c>
      <c r="AL127" s="203">
        <f>IF(AL126+1&lt;='Données projet'!$E$13,AL126+1,1)</f>
        <v>1</v>
      </c>
      <c r="AM127" s="182" t="e">
        <f>VLOOKUP(B127,'Données projet'!$A$88:$I$108,2,0)</f>
        <v>#N/A</v>
      </c>
      <c r="AN127" s="182" t="e">
        <f>VLOOKUP(B127,'Données projet'!$A$88:$I$108,9,0)</f>
        <v>#N/A</v>
      </c>
      <c r="AO127" s="182">
        <f t="array" ref="AO127">INDEX(AN:AN,MIN(IF(ISNUMBER(AN127:AN323),ROW(AN127:AN323),"")))</f>
        <v>0</v>
      </c>
      <c r="AP127" s="182">
        <f>IF(B127&lt;'Données projet'!$A$89,$AM$205^B127,IF(B127='Données projet'!$A$89,'Données projet'!$B$89,AP126+AO127-AV126))</f>
        <v>0</v>
      </c>
      <c r="AQ127" s="186" t="e">
        <f>AP127*VLOOKUP('Données projet'!$B$13,Paramètres!$A$1:$J$25,3,0)*VLOOKUP('Données projet'!$B$13,Paramètres!$A$1:$J$25,5,0)</f>
        <v>#N/A</v>
      </c>
      <c r="AR127" s="186" t="e">
        <f t="shared" si="35"/>
        <v>#N/A</v>
      </c>
      <c r="AS127" s="187" t="e">
        <f t="shared" si="24"/>
        <v>#N/A</v>
      </c>
      <c r="AT127" s="185" t="e">
        <f ca="1">AVERAGE(OFFSET($AS$3,'Données projet'!$C$7,0,30,1))</f>
        <v>#N/A</v>
      </c>
      <c r="AU127" s="193">
        <f>IF(ISNA(VLOOKUP(B127,'Données projet'!$A$88:$I$108,3,0)),0,VLOOKUP(B127,'Données projet'!$A$88:$I$108,3,0))</f>
        <v>0</v>
      </c>
      <c r="AV127" s="193">
        <f>IF(ISNA(VLOOKUP(B127,'Données projet'!$A$88:$I$108,4,0)),0,VLOOKUP(B127,'Données projet'!$A$88:$I$108,4,0))</f>
        <v>0</v>
      </c>
      <c r="AW127" s="194">
        <f>IF(ISNA(VLOOKUP(B127,'Données projet'!$A$88:$I$108,5,0)),0%,VLOOKUP(B127,'Données projet'!$A$88:$I$108,5,0)*VLOOKUP('Données projet'!$B$13,Paramètres!$A$1:$J$25,7,0))</f>
        <v>0</v>
      </c>
      <c r="AX127" s="194">
        <f>IF(ISNA(VLOOKUP(B127,'Données projet'!$A$88:$I$108,6,0)),0%,VLOOKUP(B127,'Données projet'!$A$88:$I$108,6,0)*VLOOKUP('Données projet'!$B$13,Paramètres!$A$1:$J$25,7,0))</f>
        <v>0</v>
      </c>
      <c r="AY127" s="194">
        <f>IF(ISNA(VLOOKUP(B127,'Données projet'!$A$88:$I$108,7,0)),0%,VLOOKUP(B127,'Données projet'!$A$88:$I$108,7,0))</f>
        <v>0</v>
      </c>
      <c r="AZ127" s="196">
        <f>EXP(-LN(2)/35)*AZ126+(1-EXP(-LN(2)/35))/(LN(2)/35)*AV127*AW127*VLOOKUP('Données projet'!$B$11,Paramètres!$A$1:$J$25,3,0)*0.475*44/12</f>
        <v>0</v>
      </c>
      <c r="BA127" s="196">
        <f>EXP(-LN(2)/5)*BA126+(1-EXP(-LN(2)/5))/(LN(2)/5)*Calculateur!AV127*Calculateur!AX127*VLOOKUP('Données projet'!$B$11,Paramètres!$A$1:$J$25,3,0)*0.475*44/12</f>
        <v>0</v>
      </c>
      <c r="BB127" s="196">
        <f>EXP(-LN(2)/2)*BB126+(1-EXP(-LN(2)/2))/(LN(2)/2)*AV127*AY127*VLOOKUP('Données projet'!$B$11,Paramètres!$A$1:$J$25,3,0)*0.475*44/12</f>
        <v>0</v>
      </c>
      <c r="BC127" s="197">
        <f t="shared" si="25"/>
        <v>0</v>
      </c>
      <c r="BD127" s="50">
        <f>IF(BD126+1&lt;='Données projet'!$E$16,BD126+1,1)</f>
        <v>1</v>
      </c>
      <c r="BE127" s="45" t="e">
        <f>VLOOKUP(BD127,'Données projet'!$A$114:$I$134,2,0)</f>
        <v>#N/A</v>
      </c>
      <c r="BF127" s="45" t="e">
        <f>VLOOKUP(BD127,'Données projet'!$A$114:$I$134,9,0)</f>
        <v>#N/A</v>
      </c>
      <c r="BG127" s="45">
        <f t="array" ref="BG127">INDEX(BF:BF,MIN(IF(ISNUMBER(BF127:BF323),ROW(BF127:BF323),"")))</f>
        <v>0</v>
      </c>
      <c r="BH127" s="45">
        <f>IF(BD127&lt;'Données projet'!$A$115,$BE$205^BD127,IF(BD127='Données projet'!$A$115,'Données projet'!$B$115,BH126+BG127-BN126))</f>
        <v>0</v>
      </c>
      <c r="BI127" s="50" t="e">
        <f>BH127*VLOOKUP('Données projet'!$B$13,Paramètres!$A$1:$J$25,3,0)*VLOOKUP('Données projet'!$B$13,Paramètres!$A$1:$J$25,5,0)</f>
        <v>#N/A</v>
      </c>
      <c r="BJ127" s="46" t="e">
        <f t="shared" si="36"/>
        <v>#N/A</v>
      </c>
      <c r="BK127" s="52" t="e">
        <f t="shared" si="26"/>
        <v>#N/A</v>
      </c>
      <c r="BL127" s="149" t="e">
        <f ca="1">AVERAGE(OFFSET($BK$3,'Données projet'!$C$7,0,30,1))</f>
        <v>#N/A</v>
      </c>
      <c r="BM127" s="48">
        <f>IF(ISNA(VLOOKUP(BD127,'Données projet'!$A$114:$I$134,3,0)),0,VLOOKUP(BD127,'Données projet'!$A$114:$I$134,3,0))</f>
        <v>0</v>
      </c>
      <c r="BN127" s="48">
        <f>IF(ISNA(VLOOKUP(BD127,'Données projet'!$A$114:$I$134,4,0)),0,VLOOKUP(BD127,'Données projet'!$A$114:$I$134,4,0))</f>
        <v>0</v>
      </c>
      <c r="BO127" s="49">
        <f>IF(ISNA(VLOOKUP(BD127,'Données projet'!$A$114:$I$134,5,0)),0%,VLOOKUP(BD127,'Données projet'!$A$114:$I$134,5,0)*VLOOKUP('Données projet'!$B$13,Paramètres!$A$1:$J$25,7,0))</f>
        <v>0</v>
      </c>
      <c r="BP127" s="49">
        <f>IF(ISNA(VLOOKUP(BD127,'Données projet'!$A$114:$I$134,6,0)),0%,VLOOKUP(BD127,'Données projet'!$A$114:$I$134,6,0)*VLOOKUP('Données projet'!$B$13,Paramètres!$A$1:$J$25,7,0))</f>
        <v>0</v>
      </c>
      <c r="BQ127" s="49">
        <f>IF(ISNA(VLOOKUP(BD127,'Données projet'!$A$114:$I$134,7,0)),0%,VLOOKUP(BD127,'Données projet'!$A$114:$I$134,7,0))</f>
        <v>0</v>
      </c>
      <c r="BR127" s="53" t="e">
        <f>EXP(-LN(2)/35)*BR126+(1-EXP(-LN(2)/35))/(LN(2)/35)*BN127*BO127*VLOOKUP('Données projet'!$B$13,Paramètres!$A$1:$J$25,3,0)*0.475*44/12</f>
        <v>#N/A</v>
      </c>
      <c r="BS127" s="53" t="e">
        <f>EXP(-LN(2)/5)*BS126+(1-EXP(-LN(2)/5))/(LN(2)/5)*Calculateur!BN127*Calculateur!BP127*VLOOKUP('Données projet'!$B$13,Paramètres!$A$1:$J$25,3,0)*0.475*44/12</f>
        <v>#N/A</v>
      </c>
      <c r="BT127" s="53" t="e">
        <f>EXP(-LN(2)/2)*BT126+(1-EXP(-LN(2)/2))/(LN(2)/2)*BN127*BQ127*VLOOKUP('Données projet'!$B$13,Paramètres!$A$1:$J$25,3,0)*0.475*44/12</f>
        <v>#N/A</v>
      </c>
      <c r="BU127" s="54" t="e">
        <f t="shared" si="27"/>
        <v>#N/A</v>
      </c>
      <c r="BV127" s="203">
        <f>IF(BV126+1&lt;='Données projet'!$E$15,BV126+1,1)</f>
        <v>1</v>
      </c>
      <c r="BW127" s="182" t="e">
        <f>VLOOKUP(B127,'Données projet'!$A$140:$I$167,2,0)</f>
        <v>#N/A</v>
      </c>
      <c r="BX127" s="182" t="e">
        <f>VLOOKUP(B127,'Données projet'!$A$140:$I$167,9,0)</f>
        <v>#N/A</v>
      </c>
      <c r="BY127" s="182">
        <f t="array" ref="BY127">INDEX(BX:BX,MIN(IF(ISNUMBER(BX127:BX323),ROW(BX127:BX323),"")))</f>
        <v>0</v>
      </c>
      <c r="BZ127" s="182">
        <f>IF(B127&lt;'Données projet'!$A$141,$BW$205^B127,IF(B127='Données projet'!$A$141,'Données projet'!$B$141,BZ126+BY127-CF126))</f>
        <v>0</v>
      </c>
      <c r="CA127" s="183" t="e">
        <f>BZ127*VLOOKUP('Données projet'!$B$15,Paramètres!$A$1:$J$25,3,0)*VLOOKUP('Données projet'!$B$15,Paramètres!$A$1:$J$25,5,0)</f>
        <v>#N/A</v>
      </c>
      <c r="CB127" s="186" t="e">
        <f t="shared" si="37"/>
        <v>#N/A</v>
      </c>
      <c r="CC127" s="187" t="e">
        <f t="shared" si="28"/>
        <v>#N/A</v>
      </c>
      <c r="CD127" s="185" t="e">
        <f ca="1">AVERAGE(OFFSET($CC$3,'Données projet'!$C$7,0,30,1))</f>
        <v>#N/A</v>
      </c>
      <c r="CE127" s="193">
        <f>IF(ISNA(VLOOKUP(B127,'Données projet'!$A$140:$I$167,3,0)),0,VLOOKUP(B127,'Données projet'!$A$140:$I$167,3,0))</f>
        <v>0</v>
      </c>
      <c r="CF127" s="193">
        <f>IF(ISNA(VLOOKUP(B127,'Données projet'!$A$140:$I$167,4,0)),0,VLOOKUP(B127,'Données projet'!$A$140:$I$167,4,0))</f>
        <v>0</v>
      </c>
      <c r="CG127" s="194">
        <f>IF(ISNA(VLOOKUP(B127,'Données projet'!$A$140:$I$167,5,0)),0%,VLOOKUP(B127,'Données projet'!$A$140:$I$167,5,0)*VLOOKUP('Données projet'!$B$15,Paramètres!$A$1:$J$25,7,0))</f>
        <v>0</v>
      </c>
      <c r="CH127" s="194">
        <f>IF(ISNA(VLOOKUP(B127,'Données projet'!$A$140:$I$167,6,0)),0%,VLOOKUP(B127,'Données projet'!$A$140:$I$167,6,0)*VLOOKUP('Données projet'!$B$15,Paramètres!$A$1:$J$25,7,0))</f>
        <v>0</v>
      </c>
      <c r="CI127" s="194">
        <f>IF(ISNA(VLOOKUP(B127,'Données projet'!$A$140:$I$167,7,0)),0%,VLOOKUP(B127,'Données projet'!$A$140:$I$167,7,0))</f>
        <v>0</v>
      </c>
      <c r="CJ127" s="196">
        <f>EXP(-LN(2)/35)*CJ126+(1-EXP(-LN(2)/35))/(LN(2)/35)*CF127*CG127*VLOOKUP('Données projet'!$B$11,Paramètres!$A$1:$J$25,3,0)*0.475*44/12</f>
        <v>0</v>
      </c>
      <c r="CK127" s="196">
        <f>EXP(-LN(2)/5)*CK126+(1-EXP(-LN(2)/5))/(LN(2)/5)*Calculateur!CF127*Calculateur!CH127*VLOOKUP('Données projet'!$B$11,Paramètres!$A$1:$J$25,3,0)*0.475*44/12</f>
        <v>0</v>
      </c>
      <c r="CL127" s="196">
        <f>EXP(-LN(2)/2)*CL126+(1-EXP(-LN(2)/2))/(LN(2)/2)*CF127*CI127*VLOOKUP('Données projet'!$B$11,Paramètres!$A$1:$J$25,3,0)*0.475*44/12</f>
        <v>0</v>
      </c>
      <c r="CM127" s="197">
        <f t="shared" si="29"/>
        <v>0</v>
      </c>
      <c r="CN127" s="50">
        <f>IF(CN126+1&lt;='Données projet'!$E$16,CN126+1,1)</f>
        <v>1</v>
      </c>
      <c r="CO127" s="45" t="e">
        <f>VLOOKUP(CN127,'Données projet'!$A$173:$I$193,2,0)</f>
        <v>#N/A</v>
      </c>
      <c r="CP127" s="45" t="e">
        <f>VLOOKUP(CN127,'Données projet'!$A$173:$I$193,9,0)</f>
        <v>#N/A</v>
      </c>
      <c r="CQ127" s="45">
        <f t="array" ref="CQ127">INDEX(CP:CP,MIN(IF(ISNUMBER(CP127:CP323),ROW(CP127:CP323),"")))</f>
        <v>0</v>
      </c>
      <c r="CR127" s="45">
        <f>IF(CN127&lt;'Données projet'!$A$174,$CO$205^B127,IF(CN127='Données projet'!$A$174,'Données projet'!$B$174,CR126+CQ127-CX126))</f>
        <v>0</v>
      </c>
      <c r="CS127" s="50" t="e">
        <f>CR127*VLOOKUP('Données projet'!$B$15,Paramètres!$A$1:$J$25,3,0)*VLOOKUP('Données projet'!$B$15,Paramètres!$A$1:$J$25,5,0)</f>
        <v>#N/A</v>
      </c>
      <c r="CT127" s="46" t="e">
        <f t="shared" si="38"/>
        <v>#N/A</v>
      </c>
      <c r="CU127" s="52" t="e">
        <f t="shared" si="30"/>
        <v>#N/A</v>
      </c>
      <c r="CV127" s="149" t="e">
        <f ca="1">AVERAGE(OFFSET($CU$3,'Données projet'!$C$7,0,30,1))</f>
        <v>#N/A</v>
      </c>
      <c r="CW127" s="48">
        <f>IF(ISNA(VLOOKUP(CN127,'Données projet'!$A$173:$I$193,3,0)),0,VLOOKUP(CN127,'Données projet'!$A$173:$I$193,3,0))</f>
        <v>0</v>
      </c>
      <c r="CX127" s="48">
        <f>IF(ISNA(VLOOKUP(CN127,'Données projet'!$A$173:$I$193,4,0)),0,VLOOKUP(CN127,'Données projet'!$A$173:$I$193,4,0))</f>
        <v>0</v>
      </c>
      <c r="CY127" s="49">
        <f>IF(ISNA(VLOOKUP(CN127,'Données projet'!$A$173:$I$193,5,0)),0%,VLOOKUP(CN127,'Données projet'!$A$173:$I$193,5,0)*VLOOKUP('Données projet'!$B$15,Paramètres!$A$1:$J$25,7,0))</f>
        <v>0</v>
      </c>
      <c r="CZ127" s="49">
        <f>IF(ISNA(VLOOKUP(CN127,'Données projet'!$A$173:$I$193,6,0)),0%,VLOOKUP(CN127,'Données projet'!$A$173:$I$193,6,0)*VLOOKUP('Données projet'!$B$15,Paramètres!$A$1:$J$25,7,0))</f>
        <v>0</v>
      </c>
      <c r="DA127" s="49">
        <f>IF(ISNA(VLOOKUP(CN127,'Données projet'!$A$173:$I$193,7,0)),0%,VLOOKUP(CN127,'Données projet'!$A$173:$I$193,7,0))</f>
        <v>0</v>
      </c>
      <c r="DB127" s="53" t="e">
        <f>EXP(-LN(2)/35)*DB126+(1-EXP(-LN(2)/35))/(LN(2)/35)*CX127*CY127*VLOOKUP('Données projet'!$B$15,Paramètres!$A$1:$J$25,3,0)*0.475*44/12</f>
        <v>#N/A</v>
      </c>
      <c r="DC127" s="53" t="e">
        <f>EXP(-LN(2)/5)*DC126+(1-EXP(-LN(2)/5))/(LN(2)/5)*Calculateur!CX127*Calculateur!CZ127*VLOOKUP('Données projet'!$B$15,Paramètres!$A$1:$J$25,3,0)*0.475*44/12</f>
        <v>#N/A</v>
      </c>
      <c r="DD127" s="53" t="e">
        <f>EXP(-LN(2)/2)*DD126+(1-EXP(-LN(2)/2))/(LN(2)/2)*CX127*DA127*VLOOKUP('Données projet'!$B$15,Paramètres!$A$1:$J$25,3,0)*0.475*44/12</f>
        <v>#N/A</v>
      </c>
      <c r="DE127" s="54" t="e">
        <f t="shared" si="31"/>
        <v>#N/A</v>
      </c>
    </row>
    <row r="128" spans="1:109" s="40" customFormat="1" x14ac:dyDescent="0.25">
      <c r="A128" s="208">
        <f t="shared" si="32"/>
        <v>125</v>
      </c>
      <c r="B128" s="200">
        <f>IF(B127+1&lt;='Données projet'!$E$11,B127+1,1)</f>
        <v>25</v>
      </c>
      <c r="C128" s="182">
        <f>VLOOKUP(B128,'Données projet'!$A$36:$I$56,2,0)</f>
        <v>390.16</v>
      </c>
      <c r="D128" s="182">
        <f>VLOOKUP(B128,'Données projet'!$A$36:$I$56,9,0)</f>
        <v>11.968000000000007</v>
      </c>
      <c r="E128" s="182">
        <f t="array" ref="E128">INDEX(D:D,MIN(IF(ISNUMBER(D128:D324),ROW(D128:D324),"")))</f>
        <v>11.968000000000007</v>
      </c>
      <c r="F128" s="186">
        <f>IF(B128&lt;'Données projet'!$A$37,$C$205^B128,IF(B128='Données projet'!$A$37,'Données projet'!$B$37,F127+E128-L127))</f>
        <v>390.16000000000014</v>
      </c>
      <c r="G128" s="186">
        <f>F128*VLOOKUP('Données projet'!$B$11,Paramètres!$A$1:$J$25,3,0)*VLOOKUP('Données projet'!$B$11,Paramètres!$A$1:$J$25,5,0)</f>
        <v>286.06531200000012</v>
      </c>
      <c r="H128" s="186">
        <f t="shared" si="33"/>
        <v>68.247180585769726</v>
      </c>
      <c r="I128" s="187">
        <f t="shared" si="39"/>
        <v>617.0942579202158</v>
      </c>
      <c r="J128" s="188">
        <f ca="1">AVERAGE(OFFSET($I$3,'Données projet'!$C$7,0,30,1))</f>
        <v>281.50422421872497</v>
      </c>
      <c r="K128" s="193">
        <f>IF(ISNA(VLOOKUP(B128,'Données projet'!$A$36:$I$56,3,0)),0,VLOOKUP(B128,'Données projet'!$A$36:$I$56,3,0))</f>
        <v>1</v>
      </c>
      <c r="L128" s="193">
        <f>IF(ISNA(VLOOKUP(B128,'Données projet'!$A$36:$I$56,4,0)),0,VLOOKUP(B128,'Données projet'!$A$36:$I$56,4,0))</f>
        <v>390.16</v>
      </c>
      <c r="M128" s="194">
        <f>IF(ISNA(VLOOKUP(B128,'Données projet'!$A$36:$I$56,5,0)),0%,VLOOKUP(B128,'Données projet'!$A$36:$I$56,5,0)*VLOOKUP('Données projet'!$B$11,Paramètres!$A$1:$J$25,7,0))</f>
        <v>0</v>
      </c>
      <c r="N128" s="194">
        <f>IF(ISNA(VLOOKUP(B128,'Données projet'!$A$36:$I$56,6,0)),0%,VLOOKUP(B128,'Données projet'!$A$36:$I$56,6,0)*VLOOKUP('Données projet'!$B$11,Paramètres!$A$1:$J$25,7,0))</f>
        <v>0</v>
      </c>
      <c r="O128" s="194">
        <f>IF(ISNA(VLOOKUP(B128,'Données projet'!$A$36:$I$56,7,0)),0%,VLOOKUP(B128,'Données projet'!$A$36:$I$56,7,0))</f>
        <v>0</v>
      </c>
      <c r="P128" s="196">
        <f>EXP(-LN(2)/35)*P127+(1-EXP(-LN(2)/35))/(LN(2)/35)*L128*M128*VLOOKUP('Données projet'!$B$11,Paramètres!$A$1:$J$25,3,0)*0.475*44/12</f>
        <v>0</v>
      </c>
      <c r="Q128" s="196">
        <f>EXP(-LN(2)/5)*Q127+(1-EXP(-LN(2)/5))/(LN(2)/5)*Calculateur!L128*Calculateur!N128*VLOOKUP('Données projet'!$B$11,Paramètres!$A$1:$J$25,3,0)*0.475*44/12</f>
        <v>0</v>
      </c>
      <c r="R128" s="196">
        <f>EXP(-LN(2)/2)*R127+(1-EXP(-LN(2)/2))/(LN(2)/2)*L128*O128*VLOOKUP('Données projet'!$B$11,Paramètres!$A$1:$J$25,3,0)*0.475*44/12</f>
        <v>0</v>
      </c>
      <c r="S128" s="197">
        <f t="shared" si="21"/>
        <v>0</v>
      </c>
      <c r="T128" s="50">
        <f>IF(T127+1&lt;='Données projet'!$E$12,T127+1,1)</f>
        <v>25</v>
      </c>
      <c r="U128" s="45">
        <f>VLOOKUP(T128,'Données projet'!$A$62:$I$82,2,0)</f>
        <v>390.16</v>
      </c>
      <c r="V128" s="45">
        <f>VLOOKUP(T128,'Données projet'!$A$62:$I$82,9,0)</f>
        <v>11.968000000000007</v>
      </c>
      <c r="W128" s="45">
        <f t="array" ref="W128">INDEX(V:V,MIN(IF(ISNUMBER(V128:V324),ROW(V128:V324),"")))</f>
        <v>11.968000000000007</v>
      </c>
      <c r="X128" s="46">
        <f>IF(T128&lt;'Données projet'!$A$63,$U$205^T128,IF(T128='Données projet'!$A$63,'Données projet'!$B$63,X127+W128-AD127))</f>
        <v>390.16</v>
      </c>
      <c r="Y128" s="46">
        <f>X128*VLOOKUP('Données projet'!$B$11,Paramètres!$A$1:$J$25,3,0)*VLOOKUP('Données projet'!$B$11,Paramètres!$A$1:$J$25,5,0)</f>
        <v>286.06531200000001</v>
      </c>
      <c r="Z128" s="46">
        <f t="shared" si="34"/>
        <v>68.247180585769726</v>
      </c>
      <c r="AA128" s="52">
        <f t="shared" si="22"/>
        <v>617.09425792021557</v>
      </c>
      <c r="AB128" s="149">
        <f ca="1">AVERAGE(OFFSET($AA$3,'Données projet'!$C$7,0,30,1))</f>
        <v>367.84920904283939</v>
      </c>
      <c r="AC128" s="48">
        <f>IF(ISNA(VLOOKUP(T128,'Données projet'!$A$62:$I$82,3,0)),0,VLOOKUP(T128,'Données projet'!$A$62:$I$82,3,0))</f>
        <v>1</v>
      </c>
      <c r="AD128" s="48">
        <f>IF(ISNA(VLOOKUP(T128,'Données projet'!$A$62:$I$82,4,0)),0,VLOOKUP(T128,'Données projet'!$A$62:$I$82,4,0))</f>
        <v>205.79000000000002</v>
      </c>
      <c r="AE128" s="49">
        <f>IF(ISNA(VLOOKUP(T128,'Données projet'!$A$62:$I$82,5,0)),0%,VLOOKUP(T128,'Données projet'!$A$62:$I$82,5,0)*VLOOKUP('Données projet'!$B$11,Paramètres!$A$1:$J$25,7,0))</f>
        <v>0</v>
      </c>
      <c r="AF128" s="49">
        <f>IF(ISNA(VLOOKUP(T128,'Données projet'!$A$62:$I$82,6,0)),0%,VLOOKUP(T128,'Données projet'!$A$62:$I$82,6,0)*VLOOKUP('Données projet'!$B$11,Paramètres!$A$1:$J$25,7,0))</f>
        <v>0</v>
      </c>
      <c r="AG128" s="49">
        <f>IF(ISNA(VLOOKUP(T128,'Données projet'!$A$62:$I$82,7,0)),0%,VLOOKUP(T128,'Données projet'!$A$62:$I$82,7,0))</f>
        <v>0</v>
      </c>
      <c r="AH128" s="53">
        <f>EXP(-LN(2)/35)*AH127+(1-EXP(-LN(2)/35))/(LN(2)/35)*AD128*AE128*VLOOKUP('Données projet'!$B$11,Paramètres!$A$1:$J$25,3,0)*0.475*44/12</f>
        <v>0</v>
      </c>
      <c r="AI128" s="53">
        <f>EXP(-LN(2)/5)*AI127+(1-EXP(-LN(2)/5))/(LN(2)/5)*Calculateur!AD128*Calculateur!AF128*VLOOKUP('Données projet'!$B$11,Paramètres!$A$1:$J$25,3,0)*0.475*44/12</f>
        <v>0</v>
      </c>
      <c r="AJ128" s="53">
        <f>EXP(-LN(2)/2)*AJ127+(1-EXP(-LN(2)/2))/(LN(2)/2)*AD128*AG128*VLOOKUP('Données projet'!$B$11,Paramètres!$A$1:$J$25,3,0)*0.475*44/12</f>
        <v>0</v>
      </c>
      <c r="AK128" s="53">
        <f t="shared" si="23"/>
        <v>0</v>
      </c>
      <c r="AL128" s="203">
        <f>IF(AL127+1&lt;='Données projet'!$E$13,AL127+1,1)</f>
        <v>1</v>
      </c>
      <c r="AM128" s="182" t="e">
        <f>VLOOKUP(B128,'Données projet'!$A$88:$I$108,2,0)</f>
        <v>#N/A</v>
      </c>
      <c r="AN128" s="182" t="e">
        <f>VLOOKUP(B128,'Données projet'!$A$88:$I$108,9,0)</f>
        <v>#N/A</v>
      </c>
      <c r="AO128" s="182">
        <f t="array" ref="AO128">INDEX(AN:AN,MIN(IF(ISNUMBER(AN128:AN324),ROW(AN128:AN324),"")))</f>
        <v>0</v>
      </c>
      <c r="AP128" s="182">
        <f>IF(B128&lt;'Données projet'!$A$89,$AM$205^B128,IF(B128='Données projet'!$A$89,'Données projet'!$B$89,AP127+AO128-AV127))</f>
        <v>0</v>
      </c>
      <c r="AQ128" s="186" t="e">
        <f>AP128*VLOOKUP('Données projet'!$B$13,Paramètres!$A$1:$J$25,3,0)*VLOOKUP('Données projet'!$B$13,Paramètres!$A$1:$J$25,5,0)</f>
        <v>#N/A</v>
      </c>
      <c r="AR128" s="186" t="e">
        <f t="shared" si="35"/>
        <v>#N/A</v>
      </c>
      <c r="AS128" s="187" t="e">
        <f t="shared" si="24"/>
        <v>#N/A</v>
      </c>
      <c r="AT128" s="185" t="e">
        <f ca="1">AVERAGE(OFFSET($AS$3,'Données projet'!$C$7,0,30,1))</f>
        <v>#N/A</v>
      </c>
      <c r="AU128" s="193">
        <f>IF(ISNA(VLOOKUP(B128,'Données projet'!$A$88:$I$108,3,0)),0,VLOOKUP(B128,'Données projet'!$A$88:$I$108,3,0))</f>
        <v>0</v>
      </c>
      <c r="AV128" s="193">
        <f>IF(ISNA(VLOOKUP(B128,'Données projet'!$A$88:$I$108,4,0)),0,VLOOKUP(B128,'Données projet'!$A$88:$I$108,4,0))</f>
        <v>0</v>
      </c>
      <c r="AW128" s="194">
        <f>IF(ISNA(VLOOKUP(B128,'Données projet'!$A$88:$I$108,5,0)),0%,VLOOKUP(B128,'Données projet'!$A$88:$I$108,5,0)*VLOOKUP('Données projet'!$B$13,Paramètres!$A$1:$J$25,7,0))</f>
        <v>0</v>
      </c>
      <c r="AX128" s="194">
        <f>IF(ISNA(VLOOKUP(B128,'Données projet'!$A$88:$I$108,6,0)),0%,VLOOKUP(B128,'Données projet'!$A$88:$I$108,6,0)*VLOOKUP('Données projet'!$B$13,Paramètres!$A$1:$J$25,7,0))</f>
        <v>0</v>
      </c>
      <c r="AY128" s="194">
        <f>IF(ISNA(VLOOKUP(B128,'Données projet'!$A$88:$I$108,7,0)),0%,VLOOKUP(B128,'Données projet'!$A$88:$I$108,7,0))</f>
        <v>0</v>
      </c>
      <c r="AZ128" s="196">
        <f>EXP(-LN(2)/35)*AZ127+(1-EXP(-LN(2)/35))/(LN(2)/35)*AV128*AW128*VLOOKUP('Données projet'!$B$11,Paramètres!$A$1:$J$25,3,0)*0.475*44/12</f>
        <v>0</v>
      </c>
      <c r="BA128" s="196">
        <f>EXP(-LN(2)/5)*BA127+(1-EXP(-LN(2)/5))/(LN(2)/5)*Calculateur!AV128*Calculateur!AX128*VLOOKUP('Données projet'!$B$11,Paramètres!$A$1:$J$25,3,0)*0.475*44/12</f>
        <v>0</v>
      </c>
      <c r="BB128" s="196">
        <f>EXP(-LN(2)/2)*BB127+(1-EXP(-LN(2)/2))/(LN(2)/2)*AV128*AY128*VLOOKUP('Données projet'!$B$11,Paramètres!$A$1:$J$25,3,0)*0.475*44/12</f>
        <v>0</v>
      </c>
      <c r="BC128" s="197">
        <f t="shared" si="25"/>
        <v>0</v>
      </c>
      <c r="BD128" s="50">
        <f>IF(BD127+1&lt;='Données projet'!$E$16,BD127+1,1)</f>
        <v>1</v>
      </c>
      <c r="BE128" s="45" t="e">
        <f>VLOOKUP(BD128,'Données projet'!$A$114:$I$134,2,0)</f>
        <v>#N/A</v>
      </c>
      <c r="BF128" s="45" t="e">
        <f>VLOOKUP(BD128,'Données projet'!$A$114:$I$134,9,0)</f>
        <v>#N/A</v>
      </c>
      <c r="BG128" s="45">
        <f t="array" ref="BG128">INDEX(BF:BF,MIN(IF(ISNUMBER(BF128:BF324),ROW(BF128:BF324),"")))</f>
        <v>0</v>
      </c>
      <c r="BH128" s="45">
        <f>IF(BD128&lt;'Données projet'!$A$115,$BE$205^BD128,IF(BD128='Données projet'!$A$115,'Données projet'!$B$115,BH127+BG128-BN127))</f>
        <v>0</v>
      </c>
      <c r="BI128" s="50" t="e">
        <f>BH128*VLOOKUP('Données projet'!$B$13,Paramètres!$A$1:$J$25,3,0)*VLOOKUP('Données projet'!$B$13,Paramètres!$A$1:$J$25,5,0)</f>
        <v>#N/A</v>
      </c>
      <c r="BJ128" s="46" t="e">
        <f t="shared" si="36"/>
        <v>#N/A</v>
      </c>
      <c r="BK128" s="52" t="e">
        <f t="shared" si="26"/>
        <v>#N/A</v>
      </c>
      <c r="BL128" s="149" t="e">
        <f ca="1">AVERAGE(OFFSET($BK$3,'Données projet'!$C$7,0,30,1))</f>
        <v>#N/A</v>
      </c>
      <c r="BM128" s="48">
        <f>IF(ISNA(VLOOKUP(BD128,'Données projet'!$A$114:$I$134,3,0)),0,VLOOKUP(BD128,'Données projet'!$A$114:$I$134,3,0))</f>
        <v>0</v>
      </c>
      <c r="BN128" s="48">
        <f>IF(ISNA(VLOOKUP(BD128,'Données projet'!$A$114:$I$134,4,0)),0,VLOOKUP(BD128,'Données projet'!$A$114:$I$134,4,0))</f>
        <v>0</v>
      </c>
      <c r="BO128" s="49">
        <f>IF(ISNA(VLOOKUP(BD128,'Données projet'!$A$114:$I$134,5,0)),0%,VLOOKUP(BD128,'Données projet'!$A$114:$I$134,5,0)*VLOOKUP('Données projet'!$B$13,Paramètres!$A$1:$J$25,7,0))</f>
        <v>0</v>
      </c>
      <c r="BP128" s="49">
        <f>IF(ISNA(VLOOKUP(BD128,'Données projet'!$A$114:$I$134,6,0)),0%,VLOOKUP(BD128,'Données projet'!$A$114:$I$134,6,0)*VLOOKUP('Données projet'!$B$13,Paramètres!$A$1:$J$25,7,0))</f>
        <v>0</v>
      </c>
      <c r="BQ128" s="49">
        <f>IF(ISNA(VLOOKUP(BD128,'Données projet'!$A$114:$I$134,7,0)),0%,VLOOKUP(BD128,'Données projet'!$A$114:$I$134,7,0))</f>
        <v>0</v>
      </c>
      <c r="BR128" s="53" t="e">
        <f>EXP(-LN(2)/35)*BR127+(1-EXP(-LN(2)/35))/(LN(2)/35)*BN128*BO128*VLOOKUP('Données projet'!$B$13,Paramètres!$A$1:$J$25,3,0)*0.475*44/12</f>
        <v>#N/A</v>
      </c>
      <c r="BS128" s="53" t="e">
        <f>EXP(-LN(2)/5)*BS127+(1-EXP(-LN(2)/5))/(LN(2)/5)*Calculateur!BN128*Calculateur!BP128*VLOOKUP('Données projet'!$B$13,Paramètres!$A$1:$J$25,3,0)*0.475*44/12</f>
        <v>#N/A</v>
      </c>
      <c r="BT128" s="53" t="e">
        <f>EXP(-LN(2)/2)*BT127+(1-EXP(-LN(2)/2))/(LN(2)/2)*BN128*BQ128*VLOOKUP('Données projet'!$B$13,Paramètres!$A$1:$J$25,3,0)*0.475*44/12</f>
        <v>#N/A</v>
      </c>
      <c r="BU128" s="54" t="e">
        <f t="shared" si="27"/>
        <v>#N/A</v>
      </c>
      <c r="BV128" s="203">
        <f>IF(BV127+1&lt;='Données projet'!$E$15,BV127+1,1)</f>
        <v>1</v>
      </c>
      <c r="BW128" s="182" t="e">
        <f>VLOOKUP(B128,'Données projet'!$A$140:$I$167,2,0)</f>
        <v>#N/A</v>
      </c>
      <c r="BX128" s="182" t="e">
        <f>VLOOKUP(B128,'Données projet'!$A$140:$I$167,9,0)</f>
        <v>#N/A</v>
      </c>
      <c r="BY128" s="182">
        <f t="array" ref="BY128">INDEX(BX:BX,MIN(IF(ISNUMBER(BX128:BX324),ROW(BX128:BX324),"")))</f>
        <v>0</v>
      </c>
      <c r="BZ128" s="182">
        <f>IF(B128&lt;'Données projet'!$A$141,$BW$205^B128,IF(B128='Données projet'!$A$141,'Données projet'!$B$141,BZ127+BY128-CF127))</f>
        <v>0</v>
      </c>
      <c r="CA128" s="183" t="e">
        <f>BZ128*VLOOKUP('Données projet'!$B$15,Paramètres!$A$1:$J$25,3,0)*VLOOKUP('Données projet'!$B$15,Paramètres!$A$1:$J$25,5,0)</f>
        <v>#N/A</v>
      </c>
      <c r="CB128" s="186" t="e">
        <f t="shared" si="37"/>
        <v>#N/A</v>
      </c>
      <c r="CC128" s="187" t="e">
        <f t="shared" si="28"/>
        <v>#N/A</v>
      </c>
      <c r="CD128" s="185" t="e">
        <f ca="1">AVERAGE(OFFSET($CC$3,'Données projet'!$C$7,0,30,1))</f>
        <v>#N/A</v>
      </c>
      <c r="CE128" s="193">
        <f>IF(ISNA(VLOOKUP(B128,'Données projet'!$A$140:$I$167,3,0)),0,VLOOKUP(B128,'Données projet'!$A$140:$I$167,3,0))</f>
        <v>0</v>
      </c>
      <c r="CF128" s="193">
        <f>IF(ISNA(VLOOKUP(B128,'Données projet'!$A$140:$I$167,4,0)),0,VLOOKUP(B128,'Données projet'!$A$140:$I$167,4,0))</f>
        <v>0</v>
      </c>
      <c r="CG128" s="194">
        <f>IF(ISNA(VLOOKUP(B128,'Données projet'!$A$140:$I$167,5,0)),0%,VLOOKUP(B128,'Données projet'!$A$140:$I$167,5,0)*VLOOKUP('Données projet'!$B$15,Paramètres!$A$1:$J$25,7,0))</f>
        <v>0</v>
      </c>
      <c r="CH128" s="194">
        <f>IF(ISNA(VLOOKUP(B128,'Données projet'!$A$140:$I$167,6,0)),0%,VLOOKUP(B128,'Données projet'!$A$140:$I$167,6,0)*VLOOKUP('Données projet'!$B$15,Paramètres!$A$1:$J$25,7,0))</f>
        <v>0</v>
      </c>
      <c r="CI128" s="194">
        <f>IF(ISNA(VLOOKUP(B128,'Données projet'!$A$140:$I$167,7,0)),0%,VLOOKUP(B128,'Données projet'!$A$140:$I$167,7,0))</f>
        <v>0</v>
      </c>
      <c r="CJ128" s="196">
        <f>EXP(-LN(2)/35)*CJ127+(1-EXP(-LN(2)/35))/(LN(2)/35)*CF128*CG128*VLOOKUP('Données projet'!$B$11,Paramètres!$A$1:$J$25,3,0)*0.475*44/12</f>
        <v>0</v>
      </c>
      <c r="CK128" s="196">
        <f>EXP(-LN(2)/5)*CK127+(1-EXP(-LN(2)/5))/(LN(2)/5)*Calculateur!CF128*Calculateur!CH128*VLOOKUP('Données projet'!$B$11,Paramètres!$A$1:$J$25,3,0)*0.475*44/12</f>
        <v>0</v>
      </c>
      <c r="CL128" s="196">
        <f>EXP(-LN(2)/2)*CL127+(1-EXP(-LN(2)/2))/(LN(2)/2)*CF128*CI128*VLOOKUP('Données projet'!$B$11,Paramètres!$A$1:$J$25,3,0)*0.475*44/12</f>
        <v>0</v>
      </c>
      <c r="CM128" s="197">
        <f t="shared" si="29"/>
        <v>0</v>
      </c>
      <c r="CN128" s="50">
        <f>IF(CN127+1&lt;='Données projet'!$E$16,CN127+1,1)</f>
        <v>1</v>
      </c>
      <c r="CO128" s="45" t="e">
        <f>VLOOKUP(CN128,'Données projet'!$A$173:$I$193,2,0)</f>
        <v>#N/A</v>
      </c>
      <c r="CP128" s="45" t="e">
        <f>VLOOKUP(CN128,'Données projet'!$A$173:$I$193,9,0)</f>
        <v>#N/A</v>
      </c>
      <c r="CQ128" s="45">
        <f t="array" ref="CQ128">INDEX(CP:CP,MIN(IF(ISNUMBER(CP128:CP324),ROW(CP128:CP324),"")))</f>
        <v>0</v>
      </c>
      <c r="CR128" s="45">
        <f>IF(CN128&lt;'Données projet'!$A$174,$CO$205^B128,IF(CN128='Données projet'!$A$174,'Données projet'!$B$174,CR127+CQ128-CX127))</f>
        <v>0</v>
      </c>
      <c r="CS128" s="50" t="e">
        <f>CR128*VLOOKUP('Données projet'!$B$15,Paramètres!$A$1:$J$25,3,0)*VLOOKUP('Données projet'!$B$15,Paramètres!$A$1:$J$25,5,0)</f>
        <v>#N/A</v>
      </c>
      <c r="CT128" s="46" t="e">
        <f t="shared" si="38"/>
        <v>#N/A</v>
      </c>
      <c r="CU128" s="52" t="e">
        <f t="shared" si="30"/>
        <v>#N/A</v>
      </c>
      <c r="CV128" s="149" t="e">
        <f ca="1">AVERAGE(OFFSET($CU$3,'Données projet'!$C$7,0,30,1))</f>
        <v>#N/A</v>
      </c>
      <c r="CW128" s="48">
        <f>IF(ISNA(VLOOKUP(CN128,'Données projet'!$A$173:$I$193,3,0)),0,VLOOKUP(CN128,'Données projet'!$A$173:$I$193,3,0))</f>
        <v>0</v>
      </c>
      <c r="CX128" s="48">
        <f>IF(ISNA(VLOOKUP(CN128,'Données projet'!$A$173:$I$193,4,0)),0,VLOOKUP(CN128,'Données projet'!$A$173:$I$193,4,0))</f>
        <v>0</v>
      </c>
      <c r="CY128" s="49">
        <f>IF(ISNA(VLOOKUP(CN128,'Données projet'!$A$173:$I$193,5,0)),0%,VLOOKUP(CN128,'Données projet'!$A$173:$I$193,5,0)*VLOOKUP('Données projet'!$B$15,Paramètres!$A$1:$J$25,7,0))</f>
        <v>0</v>
      </c>
      <c r="CZ128" s="49">
        <f>IF(ISNA(VLOOKUP(CN128,'Données projet'!$A$173:$I$193,6,0)),0%,VLOOKUP(CN128,'Données projet'!$A$173:$I$193,6,0)*VLOOKUP('Données projet'!$B$15,Paramètres!$A$1:$J$25,7,0))</f>
        <v>0</v>
      </c>
      <c r="DA128" s="49">
        <f>IF(ISNA(VLOOKUP(CN128,'Données projet'!$A$173:$I$193,7,0)),0%,VLOOKUP(CN128,'Données projet'!$A$173:$I$193,7,0))</f>
        <v>0</v>
      </c>
      <c r="DB128" s="53" t="e">
        <f>EXP(-LN(2)/35)*DB127+(1-EXP(-LN(2)/35))/(LN(2)/35)*CX128*CY128*VLOOKUP('Données projet'!$B$15,Paramètres!$A$1:$J$25,3,0)*0.475*44/12</f>
        <v>#N/A</v>
      </c>
      <c r="DC128" s="53" t="e">
        <f>EXP(-LN(2)/5)*DC127+(1-EXP(-LN(2)/5))/(LN(2)/5)*Calculateur!CX128*Calculateur!CZ128*VLOOKUP('Données projet'!$B$15,Paramètres!$A$1:$J$25,3,0)*0.475*44/12</f>
        <v>#N/A</v>
      </c>
      <c r="DD128" s="53" t="e">
        <f>EXP(-LN(2)/2)*DD127+(1-EXP(-LN(2)/2))/(LN(2)/2)*CX128*DA128*VLOOKUP('Données projet'!$B$15,Paramètres!$A$1:$J$25,3,0)*0.475*44/12</f>
        <v>#N/A</v>
      </c>
      <c r="DE128" s="54" t="e">
        <f t="shared" si="31"/>
        <v>#N/A</v>
      </c>
    </row>
    <row r="129" spans="1:109" s="40" customFormat="1" x14ac:dyDescent="0.25">
      <c r="A129" s="208">
        <f t="shared" si="32"/>
        <v>126</v>
      </c>
      <c r="B129" s="200">
        <f>IF(B128+1&lt;='Données projet'!$E$11,B128+1,1)</f>
        <v>1</v>
      </c>
      <c r="C129" s="182" t="e">
        <f>VLOOKUP(B129,'Données projet'!$A$36:$I$56,2,0)</f>
        <v>#N/A</v>
      </c>
      <c r="D129" s="182" t="e">
        <f>VLOOKUP(B129,'Données projet'!$A$36:$I$56,9,0)</f>
        <v>#N/A</v>
      </c>
      <c r="E129" s="182">
        <f t="array" ref="E129">INDEX(D:D,MIN(IF(ISNUMBER(D129:D325),ROW(D129:D325),"")))</f>
        <v>14.47</v>
      </c>
      <c r="F129" s="186">
        <f>IF(B129&lt;'Données projet'!$A$37,$C$205^B129,IF(B129='Données projet'!$A$37,'Données projet'!$B$37,F128+E129-L128))</f>
        <v>1.9342362139770111</v>
      </c>
      <c r="G129" s="186">
        <f>F129*VLOOKUP('Données projet'!$B$11,Paramètres!$A$1:$J$25,3,0)*VLOOKUP('Données projet'!$B$11,Paramètres!$A$1:$J$25,5,0)</f>
        <v>1.4181819920879444</v>
      </c>
      <c r="H129" s="186">
        <f t="shared" si="33"/>
        <v>0.62751257090880364</v>
      </c>
      <c r="I129" s="187">
        <f t="shared" si="39"/>
        <v>3.5629180305526691</v>
      </c>
      <c r="J129" s="188">
        <f ca="1">AVERAGE(OFFSET($I$3,'Données projet'!$C$7,0,30,1))</f>
        <v>281.50422421872497</v>
      </c>
      <c r="K129" s="193">
        <f>IF(ISNA(VLOOKUP(B129,'Données projet'!$A$36:$I$56,3,0)),0,VLOOKUP(B129,'Données projet'!$A$36:$I$56,3,0))</f>
        <v>0</v>
      </c>
      <c r="L129" s="193">
        <f>IF(ISNA(VLOOKUP(B129,'Données projet'!$A$36:$I$56,4,0)),0,VLOOKUP(B129,'Données projet'!$A$36:$I$56,4,0))</f>
        <v>0</v>
      </c>
      <c r="M129" s="194">
        <f>IF(ISNA(VLOOKUP(B129,'Données projet'!$A$36:$I$56,5,0)),0%,VLOOKUP(B129,'Données projet'!$A$36:$I$56,5,0)*VLOOKUP('Données projet'!$B$11,Paramètres!$A$1:$J$25,7,0))</f>
        <v>0</v>
      </c>
      <c r="N129" s="194">
        <f>IF(ISNA(VLOOKUP(B129,'Données projet'!$A$36:$I$56,6,0)),0%,VLOOKUP(B129,'Données projet'!$A$36:$I$56,6,0)*VLOOKUP('Données projet'!$B$11,Paramètres!$A$1:$J$25,7,0))</f>
        <v>0</v>
      </c>
      <c r="O129" s="194">
        <f>IF(ISNA(VLOOKUP(B129,'Données projet'!$A$36:$I$56,7,0)),0%,VLOOKUP(B129,'Données projet'!$A$36:$I$56,7,0))</f>
        <v>0</v>
      </c>
      <c r="P129" s="196">
        <f>EXP(-LN(2)/35)*P128+(1-EXP(-LN(2)/35))/(LN(2)/35)*L129*M129*VLOOKUP('Données projet'!$B$11,Paramètres!$A$1:$J$25,3,0)*0.475*44/12</f>
        <v>0</v>
      </c>
      <c r="Q129" s="196">
        <f>EXP(-LN(2)/5)*Q128+(1-EXP(-LN(2)/5))/(LN(2)/5)*Calculateur!L129*Calculateur!N129*VLOOKUP('Données projet'!$B$11,Paramètres!$A$1:$J$25,3,0)*0.475*44/12</f>
        <v>0</v>
      </c>
      <c r="R129" s="196">
        <f>EXP(-LN(2)/2)*R128+(1-EXP(-LN(2)/2))/(LN(2)/2)*L129*O129*VLOOKUP('Données projet'!$B$11,Paramètres!$A$1:$J$25,3,0)*0.475*44/12</f>
        <v>0</v>
      </c>
      <c r="S129" s="197">
        <f t="shared" si="21"/>
        <v>0</v>
      </c>
      <c r="T129" s="50">
        <f>IF(T128+1&lt;='Données projet'!$E$12,T128+1,1)</f>
        <v>26</v>
      </c>
      <c r="U129" s="45" t="e">
        <f>VLOOKUP(T129,'Données projet'!$A$62:$I$82,2,0)</f>
        <v>#N/A</v>
      </c>
      <c r="V129" s="45" t="e">
        <f>VLOOKUP(T129,'Données projet'!$A$62:$I$82,9,0)</f>
        <v>#N/A</v>
      </c>
      <c r="W129" s="45">
        <f t="array" ref="W129">INDEX(V:V,MIN(IF(ISNUMBER(V129:V325),ROW(V129:V325),"")))</f>
        <v>2.384999999999998</v>
      </c>
      <c r="X129" s="46">
        <f>IF(T129&lt;'Données projet'!$A$63,$U$205^T129,IF(T129='Données projet'!$A$63,'Données projet'!$B$63,X128+W129-AD128))</f>
        <v>186.755</v>
      </c>
      <c r="Y129" s="46">
        <f>X129*VLOOKUP('Données projet'!$B$11,Paramètres!$A$1:$J$25,3,0)*VLOOKUP('Données projet'!$B$11,Paramètres!$A$1:$J$25,5,0)</f>
        <v>136.928766</v>
      </c>
      <c r="Z129" s="46">
        <f t="shared" si="34"/>
        <v>35.592523198122755</v>
      </c>
      <c r="AA129" s="52">
        <f t="shared" si="22"/>
        <v>300.47457868673047</v>
      </c>
      <c r="AB129" s="149">
        <f ca="1">AVERAGE(OFFSET($AA$3,'Données projet'!$C$7,0,30,1))</f>
        <v>367.84920904283939</v>
      </c>
      <c r="AC129" s="48">
        <f>IF(ISNA(VLOOKUP(T129,'Données projet'!$A$62:$I$82,3,0)),0,VLOOKUP(T129,'Données projet'!$A$62:$I$82,3,0))</f>
        <v>0</v>
      </c>
      <c r="AD129" s="48">
        <f>IF(ISNA(VLOOKUP(T129,'Données projet'!$A$62:$I$82,4,0)),0,VLOOKUP(T129,'Données projet'!$A$62:$I$82,4,0))</f>
        <v>0</v>
      </c>
      <c r="AE129" s="49">
        <f>IF(ISNA(VLOOKUP(T129,'Données projet'!$A$62:$I$82,5,0)),0%,VLOOKUP(T129,'Données projet'!$A$62:$I$82,5,0)*VLOOKUP('Données projet'!$B$11,Paramètres!$A$1:$J$25,7,0))</f>
        <v>0</v>
      </c>
      <c r="AF129" s="49">
        <f>IF(ISNA(VLOOKUP(T129,'Données projet'!$A$62:$I$82,6,0)),0%,VLOOKUP(T129,'Données projet'!$A$62:$I$82,6,0)*VLOOKUP('Données projet'!$B$11,Paramètres!$A$1:$J$25,7,0))</f>
        <v>0</v>
      </c>
      <c r="AG129" s="49">
        <f>IF(ISNA(VLOOKUP(T129,'Données projet'!$A$62:$I$82,7,0)),0%,VLOOKUP(T129,'Données projet'!$A$62:$I$82,7,0))</f>
        <v>0</v>
      </c>
      <c r="AH129" s="53">
        <f>EXP(-LN(2)/35)*AH128+(1-EXP(-LN(2)/35))/(LN(2)/35)*AD129*AE129*VLOOKUP('Données projet'!$B$11,Paramètres!$A$1:$J$25,3,0)*0.475*44/12</f>
        <v>0</v>
      </c>
      <c r="AI129" s="53">
        <f>EXP(-LN(2)/5)*AI128+(1-EXP(-LN(2)/5))/(LN(2)/5)*Calculateur!AD129*Calculateur!AF129*VLOOKUP('Données projet'!$B$11,Paramètres!$A$1:$J$25,3,0)*0.475*44/12</f>
        <v>0</v>
      </c>
      <c r="AJ129" s="53">
        <f>EXP(-LN(2)/2)*AJ128+(1-EXP(-LN(2)/2))/(LN(2)/2)*AD129*AG129*VLOOKUP('Données projet'!$B$11,Paramètres!$A$1:$J$25,3,0)*0.475*44/12</f>
        <v>0</v>
      </c>
      <c r="AK129" s="53">
        <f t="shared" si="23"/>
        <v>0</v>
      </c>
      <c r="AL129" s="203">
        <f>IF(AL128+1&lt;='Données projet'!$E$13,AL128+1,1)</f>
        <v>1</v>
      </c>
      <c r="AM129" s="182" t="e">
        <f>VLOOKUP(B129,'Données projet'!$A$88:$I$108,2,0)</f>
        <v>#N/A</v>
      </c>
      <c r="AN129" s="182" t="e">
        <f>VLOOKUP(B129,'Données projet'!$A$88:$I$108,9,0)</f>
        <v>#N/A</v>
      </c>
      <c r="AO129" s="182">
        <f t="array" ref="AO129">INDEX(AN:AN,MIN(IF(ISNUMBER(AN129:AN325),ROW(AN129:AN325),"")))</f>
        <v>0</v>
      </c>
      <c r="AP129" s="182">
        <f>IF(B129&lt;'Données projet'!$A$89,$AM$205^B129,IF(B129='Données projet'!$A$89,'Données projet'!$B$89,AP128+AO129-AV128))</f>
        <v>0</v>
      </c>
      <c r="AQ129" s="186" t="e">
        <f>AP129*VLOOKUP('Données projet'!$B$13,Paramètres!$A$1:$J$25,3,0)*VLOOKUP('Données projet'!$B$13,Paramètres!$A$1:$J$25,5,0)</f>
        <v>#N/A</v>
      </c>
      <c r="AR129" s="186" t="e">
        <f t="shared" si="35"/>
        <v>#N/A</v>
      </c>
      <c r="AS129" s="187" t="e">
        <f t="shared" si="24"/>
        <v>#N/A</v>
      </c>
      <c r="AT129" s="185" t="e">
        <f ca="1">AVERAGE(OFFSET($AS$3,'Données projet'!$C$7,0,30,1))</f>
        <v>#N/A</v>
      </c>
      <c r="AU129" s="193">
        <f>IF(ISNA(VLOOKUP(B129,'Données projet'!$A$88:$I$108,3,0)),0,VLOOKUP(B129,'Données projet'!$A$88:$I$108,3,0))</f>
        <v>0</v>
      </c>
      <c r="AV129" s="193">
        <f>IF(ISNA(VLOOKUP(B129,'Données projet'!$A$88:$I$108,4,0)),0,VLOOKUP(B129,'Données projet'!$A$88:$I$108,4,0))</f>
        <v>0</v>
      </c>
      <c r="AW129" s="194">
        <f>IF(ISNA(VLOOKUP(B129,'Données projet'!$A$88:$I$108,5,0)),0%,VLOOKUP(B129,'Données projet'!$A$88:$I$108,5,0)*VLOOKUP('Données projet'!$B$13,Paramètres!$A$1:$J$25,7,0))</f>
        <v>0</v>
      </c>
      <c r="AX129" s="194">
        <f>IF(ISNA(VLOOKUP(B129,'Données projet'!$A$88:$I$108,6,0)),0%,VLOOKUP(B129,'Données projet'!$A$88:$I$108,6,0)*VLOOKUP('Données projet'!$B$13,Paramètres!$A$1:$J$25,7,0))</f>
        <v>0</v>
      </c>
      <c r="AY129" s="194">
        <f>IF(ISNA(VLOOKUP(B129,'Données projet'!$A$88:$I$108,7,0)),0%,VLOOKUP(B129,'Données projet'!$A$88:$I$108,7,0))</f>
        <v>0</v>
      </c>
      <c r="AZ129" s="196">
        <f>EXP(-LN(2)/35)*AZ128+(1-EXP(-LN(2)/35))/(LN(2)/35)*AV129*AW129*VLOOKUP('Données projet'!$B$11,Paramètres!$A$1:$J$25,3,0)*0.475*44/12</f>
        <v>0</v>
      </c>
      <c r="BA129" s="196">
        <f>EXP(-LN(2)/5)*BA128+(1-EXP(-LN(2)/5))/(LN(2)/5)*Calculateur!AV129*Calculateur!AX129*VLOOKUP('Données projet'!$B$11,Paramètres!$A$1:$J$25,3,0)*0.475*44/12</f>
        <v>0</v>
      </c>
      <c r="BB129" s="196">
        <f>EXP(-LN(2)/2)*BB128+(1-EXP(-LN(2)/2))/(LN(2)/2)*AV129*AY129*VLOOKUP('Données projet'!$B$11,Paramètres!$A$1:$J$25,3,0)*0.475*44/12</f>
        <v>0</v>
      </c>
      <c r="BC129" s="197">
        <f t="shared" si="25"/>
        <v>0</v>
      </c>
      <c r="BD129" s="50">
        <f>IF(BD128+1&lt;='Données projet'!$E$16,BD128+1,1)</f>
        <v>1</v>
      </c>
      <c r="BE129" s="45" t="e">
        <f>VLOOKUP(BD129,'Données projet'!$A$114:$I$134,2,0)</f>
        <v>#N/A</v>
      </c>
      <c r="BF129" s="45" t="e">
        <f>VLOOKUP(BD129,'Données projet'!$A$114:$I$134,9,0)</f>
        <v>#N/A</v>
      </c>
      <c r="BG129" s="45">
        <f t="array" ref="BG129">INDEX(BF:BF,MIN(IF(ISNUMBER(BF129:BF325),ROW(BF129:BF325),"")))</f>
        <v>0</v>
      </c>
      <c r="BH129" s="45">
        <f>IF(BD129&lt;'Données projet'!$A$115,$BE$205^BD129,IF(BD129='Données projet'!$A$115,'Données projet'!$B$115,BH128+BG129-BN128))</f>
        <v>0</v>
      </c>
      <c r="BI129" s="50" t="e">
        <f>BH129*VLOOKUP('Données projet'!$B$13,Paramètres!$A$1:$J$25,3,0)*VLOOKUP('Données projet'!$B$13,Paramètres!$A$1:$J$25,5,0)</f>
        <v>#N/A</v>
      </c>
      <c r="BJ129" s="46" t="e">
        <f t="shared" si="36"/>
        <v>#N/A</v>
      </c>
      <c r="BK129" s="52" t="e">
        <f t="shared" si="26"/>
        <v>#N/A</v>
      </c>
      <c r="BL129" s="149" t="e">
        <f ca="1">AVERAGE(OFFSET($BK$3,'Données projet'!$C$7,0,30,1))</f>
        <v>#N/A</v>
      </c>
      <c r="BM129" s="48">
        <f>IF(ISNA(VLOOKUP(BD129,'Données projet'!$A$114:$I$134,3,0)),0,VLOOKUP(BD129,'Données projet'!$A$114:$I$134,3,0))</f>
        <v>0</v>
      </c>
      <c r="BN129" s="48">
        <f>IF(ISNA(VLOOKUP(BD129,'Données projet'!$A$114:$I$134,4,0)),0,VLOOKUP(BD129,'Données projet'!$A$114:$I$134,4,0))</f>
        <v>0</v>
      </c>
      <c r="BO129" s="49">
        <f>IF(ISNA(VLOOKUP(BD129,'Données projet'!$A$114:$I$134,5,0)),0%,VLOOKUP(BD129,'Données projet'!$A$114:$I$134,5,0)*VLOOKUP('Données projet'!$B$13,Paramètres!$A$1:$J$25,7,0))</f>
        <v>0</v>
      </c>
      <c r="BP129" s="49">
        <f>IF(ISNA(VLOOKUP(BD129,'Données projet'!$A$114:$I$134,6,0)),0%,VLOOKUP(BD129,'Données projet'!$A$114:$I$134,6,0)*VLOOKUP('Données projet'!$B$13,Paramètres!$A$1:$J$25,7,0))</f>
        <v>0</v>
      </c>
      <c r="BQ129" s="49">
        <f>IF(ISNA(VLOOKUP(BD129,'Données projet'!$A$114:$I$134,7,0)),0%,VLOOKUP(BD129,'Données projet'!$A$114:$I$134,7,0))</f>
        <v>0</v>
      </c>
      <c r="BR129" s="53" t="e">
        <f>EXP(-LN(2)/35)*BR128+(1-EXP(-LN(2)/35))/(LN(2)/35)*BN129*BO129*VLOOKUP('Données projet'!$B$13,Paramètres!$A$1:$J$25,3,0)*0.475*44/12</f>
        <v>#N/A</v>
      </c>
      <c r="BS129" s="53" t="e">
        <f>EXP(-LN(2)/5)*BS128+(1-EXP(-LN(2)/5))/(LN(2)/5)*Calculateur!BN129*Calculateur!BP129*VLOOKUP('Données projet'!$B$13,Paramètres!$A$1:$J$25,3,0)*0.475*44/12</f>
        <v>#N/A</v>
      </c>
      <c r="BT129" s="53" t="e">
        <f>EXP(-LN(2)/2)*BT128+(1-EXP(-LN(2)/2))/(LN(2)/2)*BN129*BQ129*VLOOKUP('Données projet'!$B$13,Paramètres!$A$1:$J$25,3,0)*0.475*44/12</f>
        <v>#N/A</v>
      </c>
      <c r="BU129" s="54" t="e">
        <f t="shared" si="27"/>
        <v>#N/A</v>
      </c>
      <c r="BV129" s="203">
        <f>IF(BV128+1&lt;='Données projet'!$E$15,BV128+1,1)</f>
        <v>1</v>
      </c>
      <c r="BW129" s="182" t="e">
        <f>VLOOKUP(B129,'Données projet'!$A$140:$I$167,2,0)</f>
        <v>#N/A</v>
      </c>
      <c r="BX129" s="182" t="e">
        <f>VLOOKUP(B129,'Données projet'!$A$140:$I$167,9,0)</f>
        <v>#N/A</v>
      </c>
      <c r="BY129" s="182">
        <f t="array" ref="BY129">INDEX(BX:BX,MIN(IF(ISNUMBER(BX129:BX325),ROW(BX129:BX325),"")))</f>
        <v>0</v>
      </c>
      <c r="BZ129" s="182">
        <f>IF(B129&lt;'Données projet'!$A$141,$BW$205^B129,IF(B129='Données projet'!$A$141,'Données projet'!$B$141,BZ128+BY129-CF128))</f>
        <v>0</v>
      </c>
      <c r="CA129" s="183" t="e">
        <f>BZ129*VLOOKUP('Données projet'!$B$15,Paramètres!$A$1:$J$25,3,0)*VLOOKUP('Données projet'!$B$15,Paramètres!$A$1:$J$25,5,0)</f>
        <v>#N/A</v>
      </c>
      <c r="CB129" s="186" t="e">
        <f t="shared" si="37"/>
        <v>#N/A</v>
      </c>
      <c r="CC129" s="187" t="e">
        <f t="shared" si="28"/>
        <v>#N/A</v>
      </c>
      <c r="CD129" s="185" t="e">
        <f ca="1">AVERAGE(OFFSET($CC$3,'Données projet'!$C$7,0,30,1))</f>
        <v>#N/A</v>
      </c>
      <c r="CE129" s="193">
        <f>IF(ISNA(VLOOKUP(B129,'Données projet'!$A$140:$I$167,3,0)),0,VLOOKUP(B129,'Données projet'!$A$140:$I$167,3,0))</f>
        <v>0</v>
      </c>
      <c r="CF129" s="193">
        <f>IF(ISNA(VLOOKUP(B129,'Données projet'!$A$140:$I$167,4,0)),0,VLOOKUP(B129,'Données projet'!$A$140:$I$167,4,0))</f>
        <v>0</v>
      </c>
      <c r="CG129" s="194">
        <f>IF(ISNA(VLOOKUP(B129,'Données projet'!$A$140:$I$167,5,0)),0%,VLOOKUP(B129,'Données projet'!$A$140:$I$167,5,0)*VLOOKUP('Données projet'!$B$15,Paramètres!$A$1:$J$25,7,0))</f>
        <v>0</v>
      </c>
      <c r="CH129" s="194">
        <f>IF(ISNA(VLOOKUP(B129,'Données projet'!$A$140:$I$167,6,0)),0%,VLOOKUP(B129,'Données projet'!$A$140:$I$167,6,0)*VLOOKUP('Données projet'!$B$15,Paramètres!$A$1:$J$25,7,0))</f>
        <v>0</v>
      </c>
      <c r="CI129" s="194">
        <f>IF(ISNA(VLOOKUP(B129,'Données projet'!$A$140:$I$167,7,0)),0%,VLOOKUP(B129,'Données projet'!$A$140:$I$167,7,0))</f>
        <v>0</v>
      </c>
      <c r="CJ129" s="196">
        <f>EXP(-LN(2)/35)*CJ128+(1-EXP(-LN(2)/35))/(LN(2)/35)*CF129*CG129*VLOOKUP('Données projet'!$B$11,Paramètres!$A$1:$J$25,3,0)*0.475*44/12</f>
        <v>0</v>
      </c>
      <c r="CK129" s="196">
        <f>EXP(-LN(2)/5)*CK128+(1-EXP(-LN(2)/5))/(LN(2)/5)*Calculateur!CF129*Calculateur!CH129*VLOOKUP('Données projet'!$B$11,Paramètres!$A$1:$J$25,3,0)*0.475*44/12</f>
        <v>0</v>
      </c>
      <c r="CL129" s="196">
        <f>EXP(-LN(2)/2)*CL128+(1-EXP(-LN(2)/2))/(LN(2)/2)*CF129*CI129*VLOOKUP('Données projet'!$B$11,Paramètres!$A$1:$J$25,3,0)*0.475*44/12</f>
        <v>0</v>
      </c>
      <c r="CM129" s="197">
        <f t="shared" si="29"/>
        <v>0</v>
      </c>
      <c r="CN129" s="50">
        <f>IF(CN128+1&lt;='Données projet'!$E$16,CN128+1,1)</f>
        <v>1</v>
      </c>
      <c r="CO129" s="45" t="e">
        <f>VLOOKUP(CN129,'Données projet'!$A$173:$I$193,2,0)</f>
        <v>#N/A</v>
      </c>
      <c r="CP129" s="45" t="e">
        <f>VLOOKUP(CN129,'Données projet'!$A$173:$I$193,9,0)</f>
        <v>#N/A</v>
      </c>
      <c r="CQ129" s="45">
        <f t="array" ref="CQ129">INDEX(CP:CP,MIN(IF(ISNUMBER(CP129:CP325),ROW(CP129:CP325),"")))</f>
        <v>0</v>
      </c>
      <c r="CR129" s="45">
        <f>IF(CN129&lt;'Données projet'!$A$174,$CO$205^B129,IF(CN129='Données projet'!$A$174,'Données projet'!$B$174,CR128+CQ129-CX128))</f>
        <v>0</v>
      </c>
      <c r="CS129" s="50" t="e">
        <f>CR129*VLOOKUP('Données projet'!$B$15,Paramètres!$A$1:$J$25,3,0)*VLOOKUP('Données projet'!$B$15,Paramètres!$A$1:$J$25,5,0)</f>
        <v>#N/A</v>
      </c>
      <c r="CT129" s="46" t="e">
        <f t="shared" si="38"/>
        <v>#N/A</v>
      </c>
      <c r="CU129" s="52" t="e">
        <f t="shared" si="30"/>
        <v>#N/A</v>
      </c>
      <c r="CV129" s="149" t="e">
        <f ca="1">AVERAGE(OFFSET($CU$3,'Données projet'!$C$7,0,30,1))</f>
        <v>#N/A</v>
      </c>
      <c r="CW129" s="48">
        <f>IF(ISNA(VLOOKUP(CN129,'Données projet'!$A$173:$I$193,3,0)),0,VLOOKUP(CN129,'Données projet'!$A$173:$I$193,3,0))</f>
        <v>0</v>
      </c>
      <c r="CX129" s="48">
        <f>IF(ISNA(VLOOKUP(CN129,'Données projet'!$A$173:$I$193,4,0)),0,VLOOKUP(CN129,'Données projet'!$A$173:$I$193,4,0))</f>
        <v>0</v>
      </c>
      <c r="CY129" s="49">
        <f>IF(ISNA(VLOOKUP(CN129,'Données projet'!$A$173:$I$193,5,0)),0%,VLOOKUP(CN129,'Données projet'!$A$173:$I$193,5,0)*VLOOKUP('Données projet'!$B$15,Paramètres!$A$1:$J$25,7,0))</f>
        <v>0</v>
      </c>
      <c r="CZ129" s="49">
        <f>IF(ISNA(VLOOKUP(CN129,'Données projet'!$A$173:$I$193,6,0)),0%,VLOOKUP(CN129,'Données projet'!$A$173:$I$193,6,0)*VLOOKUP('Données projet'!$B$15,Paramètres!$A$1:$J$25,7,0))</f>
        <v>0</v>
      </c>
      <c r="DA129" s="49">
        <f>IF(ISNA(VLOOKUP(CN129,'Données projet'!$A$173:$I$193,7,0)),0%,VLOOKUP(CN129,'Données projet'!$A$173:$I$193,7,0))</f>
        <v>0</v>
      </c>
      <c r="DB129" s="53" t="e">
        <f>EXP(-LN(2)/35)*DB128+(1-EXP(-LN(2)/35))/(LN(2)/35)*CX129*CY129*VLOOKUP('Données projet'!$B$15,Paramètres!$A$1:$J$25,3,0)*0.475*44/12</f>
        <v>#N/A</v>
      </c>
      <c r="DC129" s="53" t="e">
        <f>EXP(-LN(2)/5)*DC128+(1-EXP(-LN(2)/5))/(LN(2)/5)*Calculateur!CX129*Calculateur!CZ129*VLOOKUP('Données projet'!$B$15,Paramètres!$A$1:$J$25,3,0)*0.475*44/12</f>
        <v>#N/A</v>
      </c>
      <c r="DD129" s="53" t="e">
        <f>EXP(-LN(2)/2)*DD128+(1-EXP(-LN(2)/2))/(LN(2)/2)*CX129*DA129*VLOOKUP('Données projet'!$B$15,Paramètres!$A$1:$J$25,3,0)*0.475*44/12</f>
        <v>#N/A</v>
      </c>
      <c r="DE129" s="54" t="e">
        <f t="shared" si="31"/>
        <v>#N/A</v>
      </c>
    </row>
    <row r="130" spans="1:109" s="40" customFormat="1" x14ac:dyDescent="0.25">
      <c r="A130" s="208">
        <f t="shared" si="32"/>
        <v>127</v>
      </c>
      <c r="B130" s="200">
        <f>IF(B129+1&lt;='Données projet'!$E$11,B129+1,1)</f>
        <v>2</v>
      </c>
      <c r="C130" s="182" t="e">
        <f>VLOOKUP(B130,'Données projet'!$A$36:$I$56,2,0)</f>
        <v>#N/A</v>
      </c>
      <c r="D130" s="182" t="e">
        <f>VLOOKUP(B130,'Données projet'!$A$36:$I$56,9,0)</f>
        <v>#N/A</v>
      </c>
      <c r="E130" s="182">
        <f t="array" ref="E130">INDEX(D:D,MIN(IF(ISNUMBER(D130:D326),ROW(D130:D326),"")))</f>
        <v>14.47</v>
      </c>
      <c r="F130" s="186">
        <f>IF(B130&lt;'Données projet'!$A$37,$C$205^B130,IF(B130='Données projet'!$A$37,'Données projet'!$B$37,F129+E130-L129))</f>
        <v>3.7412697314601218</v>
      </c>
      <c r="G130" s="186">
        <f>F130*VLOOKUP('Données projet'!$B$11,Paramètres!$A$1:$J$25,3,0)*VLOOKUP('Données projet'!$B$11,Paramètres!$A$1:$J$25,5,0)</f>
        <v>2.7430989671065613</v>
      </c>
      <c r="H130" s="186">
        <f t="shared" si="33"/>
        <v>1.1240412095378698</v>
      </c>
      <c r="I130" s="187">
        <f t="shared" si="39"/>
        <v>6.7352691409890504</v>
      </c>
      <c r="J130" s="188">
        <f ca="1">AVERAGE(OFFSET($I$3,'Données projet'!$C$7,0,30,1))</f>
        <v>281.50422421872497</v>
      </c>
      <c r="K130" s="193">
        <f>IF(ISNA(VLOOKUP(B130,'Données projet'!$A$36:$I$56,3,0)),0,VLOOKUP(B130,'Données projet'!$A$36:$I$56,3,0))</f>
        <v>0</v>
      </c>
      <c r="L130" s="193">
        <f>IF(ISNA(VLOOKUP(B130,'Données projet'!$A$36:$I$56,4,0)),0,VLOOKUP(B130,'Données projet'!$A$36:$I$56,4,0))</f>
        <v>0</v>
      </c>
      <c r="M130" s="194">
        <f>IF(ISNA(VLOOKUP(B130,'Données projet'!$A$36:$I$56,5,0)),0%,VLOOKUP(B130,'Données projet'!$A$36:$I$56,5,0)*VLOOKUP('Données projet'!$B$11,Paramètres!$A$1:$J$25,7,0))</f>
        <v>0</v>
      </c>
      <c r="N130" s="194">
        <f>IF(ISNA(VLOOKUP(B130,'Données projet'!$A$36:$I$56,6,0)),0%,VLOOKUP(B130,'Données projet'!$A$36:$I$56,6,0)*VLOOKUP('Données projet'!$B$11,Paramètres!$A$1:$J$25,7,0))</f>
        <v>0</v>
      </c>
      <c r="O130" s="194">
        <f>IF(ISNA(VLOOKUP(B130,'Données projet'!$A$36:$I$56,7,0)),0%,VLOOKUP(B130,'Données projet'!$A$36:$I$56,7,0))</f>
        <v>0</v>
      </c>
      <c r="P130" s="196">
        <f>EXP(-LN(2)/35)*P129+(1-EXP(-LN(2)/35))/(LN(2)/35)*L130*M130*VLOOKUP('Données projet'!$B$11,Paramètres!$A$1:$J$25,3,0)*0.475*44/12</f>
        <v>0</v>
      </c>
      <c r="Q130" s="196">
        <f>EXP(-LN(2)/5)*Q129+(1-EXP(-LN(2)/5))/(LN(2)/5)*Calculateur!L130*Calculateur!N130*VLOOKUP('Données projet'!$B$11,Paramètres!$A$1:$J$25,3,0)*0.475*44/12</f>
        <v>0</v>
      </c>
      <c r="R130" s="196">
        <f>EXP(-LN(2)/2)*R129+(1-EXP(-LN(2)/2))/(LN(2)/2)*L130*O130*VLOOKUP('Données projet'!$B$11,Paramètres!$A$1:$J$25,3,0)*0.475*44/12</f>
        <v>0</v>
      </c>
      <c r="S130" s="197">
        <f t="shared" si="21"/>
        <v>0</v>
      </c>
      <c r="T130" s="50">
        <f>IF(T129+1&lt;='Données projet'!$E$12,T129+1,1)</f>
        <v>27</v>
      </c>
      <c r="U130" s="45" t="e">
        <f>VLOOKUP(T130,'Données projet'!$A$62:$I$82,2,0)</f>
        <v>#N/A</v>
      </c>
      <c r="V130" s="45" t="e">
        <f>VLOOKUP(T130,'Données projet'!$A$62:$I$82,9,0)</f>
        <v>#N/A</v>
      </c>
      <c r="W130" s="45">
        <f t="array" ref="W130">INDEX(V:V,MIN(IF(ISNUMBER(V130:V326),ROW(V130:V326),"")))</f>
        <v>2.384999999999998</v>
      </c>
      <c r="X130" s="46">
        <f>IF(T130&lt;'Données projet'!$A$63,$U$205^T130,IF(T130='Données projet'!$A$63,'Données projet'!$B$63,X129+W130-AD129))</f>
        <v>189.14</v>
      </c>
      <c r="Y130" s="46">
        <f>X130*VLOOKUP('Données projet'!$B$11,Paramètres!$A$1:$J$25,3,0)*VLOOKUP('Données projet'!$B$11,Paramètres!$A$1:$J$25,5,0)</f>
        <v>138.677448</v>
      </c>
      <c r="Z130" s="46">
        <f t="shared" si="34"/>
        <v>35.993860236653816</v>
      </c>
      <c r="AA130" s="52">
        <f t="shared" si="22"/>
        <v>304.21919517883873</v>
      </c>
      <c r="AB130" s="149">
        <f ca="1">AVERAGE(OFFSET($AA$3,'Données projet'!$C$7,0,30,1))</f>
        <v>367.84920904283939</v>
      </c>
      <c r="AC130" s="48">
        <f>IF(ISNA(VLOOKUP(T130,'Données projet'!$A$62:$I$82,3,0)),0,VLOOKUP(T130,'Données projet'!$A$62:$I$82,3,0))</f>
        <v>0</v>
      </c>
      <c r="AD130" s="48">
        <f>IF(ISNA(VLOOKUP(T130,'Données projet'!$A$62:$I$82,4,0)),0,VLOOKUP(T130,'Données projet'!$A$62:$I$82,4,0))</f>
        <v>0</v>
      </c>
      <c r="AE130" s="49">
        <f>IF(ISNA(VLOOKUP(T130,'Données projet'!$A$62:$I$82,5,0)),0%,VLOOKUP(T130,'Données projet'!$A$62:$I$82,5,0)*VLOOKUP('Données projet'!$B$11,Paramètres!$A$1:$J$25,7,0))</f>
        <v>0</v>
      </c>
      <c r="AF130" s="49">
        <f>IF(ISNA(VLOOKUP(T130,'Données projet'!$A$62:$I$82,6,0)),0%,VLOOKUP(T130,'Données projet'!$A$62:$I$82,6,0)*VLOOKUP('Données projet'!$B$11,Paramètres!$A$1:$J$25,7,0))</f>
        <v>0</v>
      </c>
      <c r="AG130" s="49">
        <f>IF(ISNA(VLOOKUP(T130,'Données projet'!$A$62:$I$82,7,0)),0%,VLOOKUP(T130,'Données projet'!$A$62:$I$82,7,0))</f>
        <v>0</v>
      </c>
      <c r="AH130" s="53">
        <f>EXP(-LN(2)/35)*AH129+(1-EXP(-LN(2)/35))/(LN(2)/35)*AD130*AE130*VLOOKUP('Données projet'!$B$11,Paramètres!$A$1:$J$25,3,0)*0.475*44/12</f>
        <v>0</v>
      </c>
      <c r="AI130" s="53">
        <f>EXP(-LN(2)/5)*AI129+(1-EXP(-LN(2)/5))/(LN(2)/5)*Calculateur!AD130*Calculateur!AF130*VLOOKUP('Données projet'!$B$11,Paramètres!$A$1:$J$25,3,0)*0.475*44/12</f>
        <v>0</v>
      </c>
      <c r="AJ130" s="53">
        <f>EXP(-LN(2)/2)*AJ129+(1-EXP(-LN(2)/2))/(LN(2)/2)*AD130*AG130*VLOOKUP('Données projet'!$B$11,Paramètres!$A$1:$J$25,3,0)*0.475*44/12</f>
        <v>0</v>
      </c>
      <c r="AK130" s="53">
        <f t="shared" si="23"/>
        <v>0</v>
      </c>
      <c r="AL130" s="203">
        <f>IF(AL129+1&lt;='Données projet'!$E$13,AL129+1,1)</f>
        <v>1</v>
      </c>
      <c r="AM130" s="182" t="e">
        <f>VLOOKUP(B130,'Données projet'!$A$88:$I$108,2,0)</f>
        <v>#N/A</v>
      </c>
      <c r="AN130" s="182" t="e">
        <f>VLOOKUP(B130,'Données projet'!$A$88:$I$108,9,0)</f>
        <v>#N/A</v>
      </c>
      <c r="AO130" s="182">
        <f t="array" ref="AO130">INDEX(AN:AN,MIN(IF(ISNUMBER(AN130:AN326),ROW(AN130:AN326),"")))</f>
        <v>0</v>
      </c>
      <c r="AP130" s="182">
        <f>IF(B130&lt;'Données projet'!$A$89,$AM$205^B130,IF(B130='Données projet'!$A$89,'Données projet'!$B$89,AP129+AO130-AV129))</f>
        <v>0</v>
      </c>
      <c r="AQ130" s="186" t="e">
        <f>AP130*VLOOKUP('Données projet'!$B$13,Paramètres!$A$1:$J$25,3,0)*VLOOKUP('Données projet'!$B$13,Paramètres!$A$1:$J$25,5,0)</f>
        <v>#N/A</v>
      </c>
      <c r="AR130" s="186" t="e">
        <f t="shared" si="35"/>
        <v>#N/A</v>
      </c>
      <c r="AS130" s="187" t="e">
        <f t="shared" si="24"/>
        <v>#N/A</v>
      </c>
      <c r="AT130" s="185" t="e">
        <f ca="1">AVERAGE(OFFSET($AS$3,'Données projet'!$C$7,0,30,1))</f>
        <v>#N/A</v>
      </c>
      <c r="AU130" s="193">
        <f>IF(ISNA(VLOOKUP(B130,'Données projet'!$A$88:$I$108,3,0)),0,VLOOKUP(B130,'Données projet'!$A$88:$I$108,3,0))</f>
        <v>0</v>
      </c>
      <c r="AV130" s="193">
        <f>IF(ISNA(VLOOKUP(B130,'Données projet'!$A$88:$I$108,4,0)),0,VLOOKUP(B130,'Données projet'!$A$88:$I$108,4,0))</f>
        <v>0</v>
      </c>
      <c r="AW130" s="194">
        <f>IF(ISNA(VLOOKUP(B130,'Données projet'!$A$88:$I$108,5,0)),0%,VLOOKUP(B130,'Données projet'!$A$88:$I$108,5,0)*VLOOKUP('Données projet'!$B$13,Paramètres!$A$1:$J$25,7,0))</f>
        <v>0</v>
      </c>
      <c r="AX130" s="194">
        <f>IF(ISNA(VLOOKUP(B130,'Données projet'!$A$88:$I$108,6,0)),0%,VLOOKUP(B130,'Données projet'!$A$88:$I$108,6,0)*VLOOKUP('Données projet'!$B$13,Paramètres!$A$1:$J$25,7,0))</f>
        <v>0</v>
      </c>
      <c r="AY130" s="194">
        <f>IF(ISNA(VLOOKUP(B130,'Données projet'!$A$88:$I$108,7,0)),0%,VLOOKUP(B130,'Données projet'!$A$88:$I$108,7,0))</f>
        <v>0</v>
      </c>
      <c r="AZ130" s="196">
        <f>EXP(-LN(2)/35)*AZ129+(1-EXP(-LN(2)/35))/(LN(2)/35)*AV130*AW130*VLOOKUP('Données projet'!$B$11,Paramètres!$A$1:$J$25,3,0)*0.475*44/12</f>
        <v>0</v>
      </c>
      <c r="BA130" s="196">
        <f>EXP(-LN(2)/5)*BA129+(1-EXP(-LN(2)/5))/(LN(2)/5)*Calculateur!AV130*Calculateur!AX130*VLOOKUP('Données projet'!$B$11,Paramètres!$A$1:$J$25,3,0)*0.475*44/12</f>
        <v>0</v>
      </c>
      <c r="BB130" s="196">
        <f>EXP(-LN(2)/2)*BB129+(1-EXP(-LN(2)/2))/(LN(2)/2)*AV130*AY130*VLOOKUP('Données projet'!$B$11,Paramètres!$A$1:$J$25,3,0)*0.475*44/12</f>
        <v>0</v>
      </c>
      <c r="BC130" s="197">
        <f t="shared" si="25"/>
        <v>0</v>
      </c>
      <c r="BD130" s="50">
        <f>IF(BD129+1&lt;='Données projet'!$E$16,BD129+1,1)</f>
        <v>1</v>
      </c>
      <c r="BE130" s="45" t="e">
        <f>VLOOKUP(BD130,'Données projet'!$A$114:$I$134,2,0)</f>
        <v>#N/A</v>
      </c>
      <c r="BF130" s="45" t="e">
        <f>VLOOKUP(BD130,'Données projet'!$A$114:$I$134,9,0)</f>
        <v>#N/A</v>
      </c>
      <c r="BG130" s="45">
        <f t="array" ref="BG130">INDEX(BF:BF,MIN(IF(ISNUMBER(BF130:BF326),ROW(BF130:BF326),"")))</f>
        <v>0</v>
      </c>
      <c r="BH130" s="45">
        <f>IF(BD130&lt;'Données projet'!$A$115,$BE$205^BD130,IF(BD130='Données projet'!$A$115,'Données projet'!$B$115,BH129+BG130-BN129))</f>
        <v>0</v>
      </c>
      <c r="BI130" s="50" t="e">
        <f>BH130*VLOOKUP('Données projet'!$B$13,Paramètres!$A$1:$J$25,3,0)*VLOOKUP('Données projet'!$B$13,Paramètres!$A$1:$J$25,5,0)</f>
        <v>#N/A</v>
      </c>
      <c r="BJ130" s="46" t="e">
        <f t="shared" si="36"/>
        <v>#N/A</v>
      </c>
      <c r="BK130" s="52" t="e">
        <f t="shared" si="26"/>
        <v>#N/A</v>
      </c>
      <c r="BL130" s="149" t="e">
        <f ca="1">AVERAGE(OFFSET($BK$3,'Données projet'!$C$7,0,30,1))</f>
        <v>#N/A</v>
      </c>
      <c r="BM130" s="48">
        <f>IF(ISNA(VLOOKUP(BD130,'Données projet'!$A$114:$I$134,3,0)),0,VLOOKUP(BD130,'Données projet'!$A$114:$I$134,3,0))</f>
        <v>0</v>
      </c>
      <c r="BN130" s="48">
        <f>IF(ISNA(VLOOKUP(BD130,'Données projet'!$A$114:$I$134,4,0)),0,VLOOKUP(BD130,'Données projet'!$A$114:$I$134,4,0))</f>
        <v>0</v>
      </c>
      <c r="BO130" s="49">
        <f>IF(ISNA(VLOOKUP(BD130,'Données projet'!$A$114:$I$134,5,0)),0%,VLOOKUP(BD130,'Données projet'!$A$114:$I$134,5,0)*VLOOKUP('Données projet'!$B$13,Paramètres!$A$1:$J$25,7,0))</f>
        <v>0</v>
      </c>
      <c r="BP130" s="49">
        <f>IF(ISNA(VLOOKUP(BD130,'Données projet'!$A$114:$I$134,6,0)),0%,VLOOKUP(BD130,'Données projet'!$A$114:$I$134,6,0)*VLOOKUP('Données projet'!$B$13,Paramètres!$A$1:$J$25,7,0))</f>
        <v>0</v>
      </c>
      <c r="BQ130" s="49">
        <f>IF(ISNA(VLOOKUP(BD130,'Données projet'!$A$114:$I$134,7,0)),0%,VLOOKUP(BD130,'Données projet'!$A$114:$I$134,7,0))</f>
        <v>0</v>
      </c>
      <c r="BR130" s="53" t="e">
        <f>EXP(-LN(2)/35)*BR129+(1-EXP(-LN(2)/35))/(LN(2)/35)*BN130*BO130*VLOOKUP('Données projet'!$B$13,Paramètres!$A$1:$J$25,3,0)*0.475*44/12</f>
        <v>#N/A</v>
      </c>
      <c r="BS130" s="53" t="e">
        <f>EXP(-LN(2)/5)*BS129+(1-EXP(-LN(2)/5))/(LN(2)/5)*Calculateur!BN130*Calculateur!BP130*VLOOKUP('Données projet'!$B$13,Paramètres!$A$1:$J$25,3,0)*0.475*44/12</f>
        <v>#N/A</v>
      </c>
      <c r="BT130" s="53" t="e">
        <f>EXP(-LN(2)/2)*BT129+(1-EXP(-LN(2)/2))/(LN(2)/2)*BN130*BQ130*VLOOKUP('Données projet'!$B$13,Paramètres!$A$1:$J$25,3,0)*0.475*44/12</f>
        <v>#N/A</v>
      </c>
      <c r="BU130" s="54" t="e">
        <f t="shared" si="27"/>
        <v>#N/A</v>
      </c>
      <c r="BV130" s="203">
        <f>IF(BV129+1&lt;='Données projet'!$E$15,BV129+1,1)</f>
        <v>1</v>
      </c>
      <c r="BW130" s="182" t="e">
        <f>VLOOKUP(B130,'Données projet'!$A$140:$I$167,2,0)</f>
        <v>#N/A</v>
      </c>
      <c r="BX130" s="182" t="e">
        <f>VLOOKUP(B130,'Données projet'!$A$140:$I$167,9,0)</f>
        <v>#N/A</v>
      </c>
      <c r="BY130" s="182">
        <f t="array" ref="BY130">INDEX(BX:BX,MIN(IF(ISNUMBER(BX130:BX326),ROW(BX130:BX326),"")))</f>
        <v>0</v>
      </c>
      <c r="BZ130" s="182">
        <f>IF(B130&lt;'Données projet'!$A$141,$BW$205^B130,IF(B130='Données projet'!$A$141,'Données projet'!$B$141,BZ129+BY130-CF129))</f>
        <v>0</v>
      </c>
      <c r="CA130" s="183" t="e">
        <f>BZ130*VLOOKUP('Données projet'!$B$15,Paramètres!$A$1:$J$25,3,0)*VLOOKUP('Données projet'!$B$15,Paramètres!$A$1:$J$25,5,0)</f>
        <v>#N/A</v>
      </c>
      <c r="CB130" s="186" t="e">
        <f t="shared" si="37"/>
        <v>#N/A</v>
      </c>
      <c r="CC130" s="187" t="e">
        <f t="shared" si="28"/>
        <v>#N/A</v>
      </c>
      <c r="CD130" s="185" t="e">
        <f ca="1">AVERAGE(OFFSET($CC$3,'Données projet'!$C$7,0,30,1))</f>
        <v>#N/A</v>
      </c>
      <c r="CE130" s="193">
        <f>IF(ISNA(VLOOKUP(B130,'Données projet'!$A$140:$I$167,3,0)),0,VLOOKUP(B130,'Données projet'!$A$140:$I$167,3,0))</f>
        <v>0</v>
      </c>
      <c r="CF130" s="193">
        <f>IF(ISNA(VLOOKUP(B130,'Données projet'!$A$140:$I$167,4,0)),0,VLOOKUP(B130,'Données projet'!$A$140:$I$167,4,0))</f>
        <v>0</v>
      </c>
      <c r="CG130" s="194">
        <f>IF(ISNA(VLOOKUP(B130,'Données projet'!$A$140:$I$167,5,0)),0%,VLOOKUP(B130,'Données projet'!$A$140:$I$167,5,0)*VLOOKUP('Données projet'!$B$15,Paramètres!$A$1:$J$25,7,0))</f>
        <v>0</v>
      </c>
      <c r="CH130" s="194">
        <f>IF(ISNA(VLOOKUP(B130,'Données projet'!$A$140:$I$167,6,0)),0%,VLOOKUP(B130,'Données projet'!$A$140:$I$167,6,0)*VLOOKUP('Données projet'!$B$15,Paramètres!$A$1:$J$25,7,0))</f>
        <v>0</v>
      </c>
      <c r="CI130" s="194">
        <f>IF(ISNA(VLOOKUP(B130,'Données projet'!$A$140:$I$167,7,0)),0%,VLOOKUP(B130,'Données projet'!$A$140:$I$167,7,0))</f>
        <v>0</v>
      </c>
      <c r="CJ130" s="196">
        <f>EXP(-LN(2)/35)*CJ129+(1-EXP(-LN(2)/35))/(LN(2)/35)*CF130*CG130*VLOOKUP('Données projet'!$B$11,Paramètres!$A$1:$J$25,3,0)*0.475*44/12</f>
        <v>0</v>
      </c>
      <c r="CK130" s="196">
        <f>EXP(-LN(2)/5)*CK129+(1-EXP(-LN(2)/5))/(LN(2)/5)*Calculateur!CF130*Calculateur!CH130*VLOOKUP('Données projet'!$B$11,Paramètres!$A$1:$J$25,3,0)*0.475*44/12</f>
        <v>0</v>
      </c>
      <c r="CL130" s="196">
        <f>EXP(-LN(2)/2)*CL129+(1-EXP(-LN(2)/2))/(LN(2)/2)*CF130*CI130*VLOOKUP('Données projet'!$B$11,Paramètres!$A$1:$J$25,3,0)*0.475*44/12</f>
        <v>0</v>
      </c>
      <c r="CM130" s="197">
        <f t="shared" si="29"/>
        <v>0</v>
      </c>
      <c r="CN130" s="50">
        <f>IF(CN129+1&lt;='Données projet'!$E$16,CN129+1,1)</f>
        <v>1</v>
      </c>
      <c r="CO130" s="45" t="e">
        <f>VLOOKUP(CN130,'Données projet'!$A$173:$I$193,2,0)</f>
        <v>#N/A</v>
      </c>
      <c r="CP130" s="45" t="e">
        <f>VLOOKUP(CN130,'Données projet'!$A$173:$I$193,9,0)</f>
        <v>#N/A</v>
      </c>
      <c r="CQ130" s="45">
        <f t="array" ref="CQ130">INDEX(CP:CP,MIN(IF(ISNUMBER(CP130:CP326),ROW(CP130:CP326),"")))</f>
        <v>0</v>
      </c>
      <c r="CR130" s="45">
        <f>IF(CN130&lt;'Données projet'!$A$174,$CO$205^B130,IF(CN130='Données projet'!$A$174,'Données projet'!$B$174,CR129+CQ130-CX129))</f>
        <v>0</v>
      </c>
      <c r="CS130" s="50" t="e">
        <f>CR130*VLOOKUP('Données projet'!$B$15,Paramètres!$A$1:$J$25,3,0)*VLOOKUP('Données projet'!$B$15,Paramètres!$A$1:$J$25,5,0)</f>
        <v>#N/A</v>
      </c>
      <c r="CT130" s="46" t="e">
        <f t="shared" si="38"/>
        <v>#N/A</v>
      </c>
      <c r="CU130" s="52" t="e">
        <f t="shared" si="30"/>
        <v>#N/A</v>
      </c>
      <c r="CV130" s="149" t="e">
        <f ca="1">AVERAGE(OFFSET($CU$3,'Données projet'!$C$7,0,30,1))</f>
        <v>#N/A</v>
      </c>
      <c r="CW130" s="48">
        <f>IF(ISNA(VLOOKUP(CN130,'Données projet'!$A$173:$I$193,3,0)),0,VLOOKUP(CN130,'Données projet'!$A$173:$I$193,3,0))</f>
        <v>0</v>
      </c>
      <c r="CX130" s="48">
        <f>IF(ISNA(VLOOKUP(CN130,'Données projet'!$A$173:$I$193,4,0)),0,VLOOKUP(CN130,'Données projet'!$A$173:$I$193,4,0))</f>
        <v>0</v>
      </c>
      <c r="CY130" s="49">
        <f>IF(ISNA(VLOOKUP(CN130,'Données projet'!$A$173:$I$193,5,0)),0%,VLOOKUP(CN130,'Données projet'!$A$173:$I$193,5,0)*VLOOKUP('Données projet'!$B$15,Paramètres!$A$1:$J$25,7,0))</f>
        <v>0</v>
      </c>
      <c r="CZ130" s="49">
        <f>IF(ISNA(VLOOKUP(CN130,'Données projet'!$A$173:$I$193,6,0)),0%,VLOOKUP(CN130,'Données projet'!$A$173:$I$193,6,0)*VLOOKUP('Données projet'!$B$15,Paramètres!$A$1:$J$25,7,0))</f>
        <v>0</v>
      </c>
      <c r="DA130" s="49">
        <f>IF(ISNA(VLOOKUP(CN130,'Données projet'!$A$173:$I$193,7,0)),0%,VLOOKUP(CN130,'Données projet'!$A$173:$I$193,7,0))</f>
        <v>0</v>
      </c>
      <c r="DB130" s="53" t="e">
        <f>EXP(-LN(2)/35)*DB129+(1-EXP(-LN(2)/35))/(LN(2)/35)*CX130*CY130*VLOOKUP('Données projet'!$B$15,Paramètres!$A$1:$J$25,3,0)*0.475*44/12</f>
        <v>#N/A</v>
      </c>
      <c r="DC130" s="53" t="e">
        <f>EXP(-LN(2)/5)*DC129+(1-EXP(-LN(2)/5))/(LN(2)/5)*Calculateur!CX130*Calculateur!CZ130*VLOOKUP('Données projet'!$B$15,Paramètres!$A$1:$J$25,3,0)*0.475*44/12</f>
        <v>#N/A</v>
      </c>
      <c r="DD130" s="53" t="e">
        <f>EXP(-LN(2)/2)*DD129+(1-EXP(-LN(2)/2))/(LN(2)/2)*CX130*DA130*VLOOKUP('Données projet'!$B$15,Paramètres!$A$1:$J$25,3,0)*0.475*44/12</f>
        <v>#N/A</v>
      </c>
      <c r="DE130" s="54" t="e">
        <f t="shared" si="31"/>
        <v>#N/A</v>
      </c>
    </row>
    <row r="131" spans="1:109" s="40" customFormat="1" x14ac:dyDescent="0.25">
      <c r="A131" s="208">
        <f t="shared" si="32"/>
        <v>128</v>
      </c>
      <c r="B131" s="200">
        <f>IF(B130+1&lt;='Données projet'!$E$11,B130+1,1)</f>
        <v>3</v>
      </c>
      <c r="C131" s="182" t="e">
        <f>VLOOKUP(B131,'Données projet'!$A$36:$I$56,2,0)</f>
        <v>#N/A</v>
      </c>
      <c r="D131" s="182" t="e">
        <f>VLOOKUP(B131,'Données projet'!$A$36:$I$56,9,0)</f>
        <v>#N/A</v>
      </c>
      <c r="E131" s="182">
        <f t="array" ref="E131">INDEX(D:D,MIN(IF(ISNUMBER(D131:D327),ROW(D131:D327),"")))</f>
        <v>14.47</v>
      </c>
      <c r="F131" s="186">
        <f>IF(B131&lt;'Données projet'!$A$37,$C$205^B131,IF(B131='Données projet'!$A$37,'Données projet'!$B$37,F130+E131-L130))</f>
        <v>7.2364994008462151</v>
      </c>
      <c r="G131" s="186">
        <f>F131*VLOOKUP('Données projet'!$B$11,Paramètres!$A$1:$J$25,3,0)*VLOOKUP('Données projet'!$B$11,Paramètres!$A$1:$J$25,5,0)</f>
        <v>5.3058013607004444</v>
      </c>
      <c r="H131" s="186">
        <f t="shared" si="33"/>
        <v>2.0134555056156427</v>
      </c>
      <c r="I131" s="187">
        <f t="shared" ref="I131:I153" si="40">(G131+H131)*0.475*44/12</f>
        <v>12.74770570883385</v>
      </c>
      <c r="J131" s="188">
        <f ca="1">AVERAGE(OFFSET($I$3,'Données projet'!$C$7,0,30,1))</f>
        <v>281.50422421872497</v>
      </c>
      <c r="K131" s="193">
        <f>IF(ISNA(VLOOKUP(B131,'Données projet'!$A$36:$I$56,3,0)),0,VLOOKUP(B131,'Données projet'!$A$36:$I$56,3,0))</f>
        <v>0</v>
      </c>
      <c r="L131" s="193">
        <f>IF(ISNA(VLOOKUP(B131,'Données projet'!$A$36:$I$56,4,0)),0,VLOOKUP(B131,'Données projet'!$A$36:$I$56,4,0))</f>
        <v>0</v>
      </c>
      <c r="M131" s="194">
        <f>IF(ISNA(VLOOKUP(B131,'Données projet'!$A$36:$I$56,5,0)),0%,VLOOKUP(B131,'Données projet'!$A$36:$I$56,5,0)*VLOOKUP('Données projet'!$B$11,Paramètres!$A$1:$J$25,7,0))</f>
        <v>0</v>
      </c>
      <c r="N131" s="194">
        <f>IF(ISNA(VLOOKUP(B131,'Données projet'!$A$36:$I$56,6,0)),0%,VLOOKUP(B131,'Données projet'!$A$36:$I$56,6,0)*VLOOKUP('Données projet'!$B$11,Paramètres!$A$1:$J$25,7,0))</f>
        <v>0</v>
      </c>
      <c r="O131" s="194">
        <f>IF(ISNA(VLOOKUP(B131,'Données projet'!$A$36:$I$56,7,0)),0%,VLOOKUP(B131,'Données projet'!$A$36:$I$56,7,0))</f>
        <v>0</v>
      </c>
      <c r="P131" s="196">
        <f>EXP(-LN(2)/35)*P130+(1-EXP(-LN(2)/35))/(LN(2)/35)*L131*M131*VLOOKUP('Données projet'!$B$11,Paramètres!$A$1:$J$25,3,0)*0.475*44/12</f>
        <v>0</v>
      </c>
      <c r="Q131" s="196">
        <f>EXP(-LN(2)/5)*Q130+(1-EXP(-LN(2)/5))/(LN(2)/5)*Calculateur!L131*Calculateur!N131*VLOOKUP('Données projet'!$B$11,Paramètres!$A$1:$J$25,3,0)*0.475*44/12</f>
        <v>0</v>
      </c>
      <c r="R131" s="196">
        <f>EXP(-LN(2)/2)*R130+(1-EXP(-LN(2)/2))/(LN(2)/2)*L131*O131*VLOOKUP('Données projet'!$B$11,Paramètres!$A$1:$J$25,3,0)*0.475*44/12</f>
        <v>0</v>
      </c>
      <c r="S131" s="197">
        <f t="shared" si="21"/>
        <v>0</v>
      </c>
      <c r="T131" s="50">
        <f>IF(T130+1&lt;='Données projet'!$E$12,T130+1,1)</f>
        <v>28</v>
      </c>
      <c r="U131" s="45" t="e">
        <f>VLOOKUP(T131,'Données projet'!$A$62:$I$82,2,0)</f>
        <v>#N/A</v>
      </c>
      <c r="V131" s="45" t="e">
        <f>VLOOKUP(T131,'Données projet'!$A$62:$I$82,9,0)</f>
        <v>#N/A</v>
      </c>
      <c r="W131" s="45">
        <f t="array" ref="W131">INDEX(V:V,MIN(IF(ISNUMBER(V131:V327),ROW(V131:V327),"")))</f>
        <v>2.384999999999998</v>
      </c>
      <c r="X131" s="46">
        <f>IF(T131&lt;'Données projet'!$A$63,$U$205^T131,IF(T131='Données projet'!$A$63,'Données projet'!$B$63,X130+W131-AD130))</f>
        <v>191.52499999999998</v>
      </c>
      <c r="Y131" s="46">
        <f>X131*VLOOKUP('Données projet'!$B$11,Paramètres!$A$1:$J$25,3,0)*VLOOKUP('Données projet'!$B$11,Paramètres!$A$1:$J$25,5,0)</f>
        <v>140.42612999999997</v>
      </c>
      <c r="Z131" s="46">
        <f t="shared" si="34"/>
        <v>36.39460862035984</v>
      </c>
      <c r="AA131" s="52">
        <f t="shared" si="22"/>
        <v>307.96278643045997</v>
      </c>
      <c r="AB131" s="149">
        <f ca="1">AVERAGE(OFFSET($AA$3,'Données projet'!$C$7,0,30,1))</f>
        <v>367.84920904283939</v>
      </c>
      <c r="AC131" s="48">
        <f>IF(ISNA(VLOOKUP(T131,'Données projet'!$A$62:$I$82,3,0)),0,VLOOKUP(T131,'Données projet'!$A$62:$I$82,3,0))</f>
        <v>0</v>
      </c>
      <c r="AD131" s="48">
        <f>IF(ISNA(VLOOKUP(T131,'Données projet'!$A$62:$I$82,4,0)),0,VLOOKUP(T131,'Données projet'!$A$62:$I$82,4,0))</f>
        <v>0</v>
      </c>
      <c r="AE131" s="49">
        <f>IF(ISNA(VLOOKUP(T131,'Données projet'!$A$62:$I$82,5,0)),0%,VLOOKUP(T131,'Données projet'!$A$62:$I$82,5,0)*VLOOKUP('Données projet'!$B$11,Paramètres!$A$1:$J$25,7,0))</f>
        <v>0</v>
      </c>
      <c r="AF131" s="49">
        <f>IF(ISNA(VLOOKUP(T131,'Données projet'!$A$62:$I$82,6,0)),0%,VLOOKUP(T131,'Données projet'!$A$62:$I$82,6,0)*VLOOKUP('Données projet'!$B$11,Paramètres!$A$1:$J$25,7,0))</f>
        <v>0</v>
      </c>
      <c r="AG131" s="49">
        <f>IF(ISNA(VLOOKUP(T131,'Données projet'!$A$62:$I$82,7,0)),0%,VLOOKUP(T131,'Données projet'!$A$62:$I$82,7,0))</f>
        <v>0</v>
      </c>
      <c r="AH131" s="53">
        <f>EXP(-LN(2)/35)*AH130+(1-EXP(-LN(2)/35))/(LN(2)/35)*AD131*AE131*VLOOKUP('Données projet'!$B$11,Paramètres!$A$1:$J$25,3,0)*0.475*44/12</f>
        <v>0</v>
      </c>
      <c r="AI131" s="53">
        <f>EXP(-LN(2)/5)*AI130+(1-EXP(-LN(2)/5))/(LN(2)/5)*Calculateur!AD131*Calculateur!AF131*VLOOKUP('Données projet'!$B$11,Paramètres!$A$1:$J$25,3,0)*0.475*44/12</f>
        <v>0</v>
      </c>
      <c r="AJ131" s="53">
        <f>EXP(-LN(2)/2)*AJ130+(1-EXP(-LN(2)/2))/(LN(2)/2)*AD131*AG131*VLOOKUP('Données projet'!$B$11,Paramètres!$A$1:$J$25,3,0)*0.475*44/12</f>
        <v>0</v>
      </c>
      <c r="AK131" s="53">
        <f t="shared" si="23"/>
        <v>0</v>
      </c>
      <c r="AL131" s="203">
        <f>IF(AL130+1&lt;='Données projet'!$E$13,AL130+1,1)</f>
        <v>1</v>
      </c>
      <c r="AM131" s="182" t="e">
        <f>VLOOKUP(B131,'Données projet'!$A$88:$I$108,2,0)</f>
        <v>#N/A</v>
      </c>
      <c r="AN131" s="182" t="e">
        <f>VLOOKUP(B131,'Données projet'!$A$88:$I$108,9,0)</f>
        <v>#N/A</v>
      </c>
      <c r="AO131" s="182">
        <f t="array" ref="AO131">INDEX(AN:AN,MIN(IF(ISNUMBER(AN131:AN327),ROW(AN131:AN327),"")))</f>
        <v>0</v>
      </c>
      <c r="AP131" s="182">
        <f>IF(B131&lt;'Données projet'!$A$89,$AM$205^B131,IF(B131='Données projet'!$A$89,'Données projet'!$B$89,AP130+AO131-AV130))</f>
        <v>0</v>
      </c>
      <c r="AQ131" s="186" t="e">
        <f>AP131*VLOOKUP('Données projet'!$B$13,Paramètres!$A$1:$J$25,3,0)*VLOOKUP('Données projet'!$B$13,Paramètres!$A$1:$J$25,5,0)</f>
        <v>#N/A</v>
      </c>
      <c r="AR131" s="186" t="e">
        <f t="shared" si="35"/>
        <v>#N/A</v>
      </c>
      <c r="AS131" s="187" t="e">
        <f t="shared" si="24"/>
        <v>#N/A</v>
      </c>
      <c r="AT131" s="185" t="e">
        <f ca="1">AVERAGE(OFFSET($AS$3,'Données projet'!$C$7,0,30,1))</f>
        <v>#N/A</v>
      </c>
      <c r="AU131" s="193">
        <f>IF(ISNA(VLOOKUP(B131,'Données projet'!$A$88:$I$108,3,0)),0,VLOOKUP(B131,'Données projet'!$A$88:$I$108,3,0))</f>
        <v>0</v>
      </c>
      <c r="AV131" s="193">
        <f>IF(ISNA(VLOOKUP(B131,'Données projet'!$A$88:$I$108,4,0)),0,VLOOKUP(B131,'Données projet'!$A$88:$I$108,4,0))</f>
        <v>0</v>
      </c>
      <c r="AW131" s="194">
        <f>IF(ISNA(VLOOKUP(B131,'Données projet'!$A$88:$I$108,5,0)),0%,VLOOKUP(B131,'Données projet'!$A$88:$I$108,5,0)*VLOOKUP('Données projet'!$B$13,Paramètres!$A$1:$J$25,7,0))</f>
        <v>0</v>
      </c>
      <c r="AX131" s="194">
        <f>IF(ISNA(VLOOKUP(B131,'Données projet'!$A$88:$I$108,6,0)),0%,VLOOKUP(B131,'Données projet'!$A$88:$I$108,6,0)*VLOOKUP('Données projet'!$B$13,Paramètres!$A$1:$J$25,7,0))</f>
        <v>0</v>
      </c>
      <c r="AY131" s="194">
        <f>IF(ISNA(VLOOKUP(B131,'Données projet'!$A$88:$I$108,7,0)),0%,VLOOKUP(B131,'Données projet'!$A$88:$I$108,7,0))</f>
        <v>0</v>
      </c>
      <c r="AZ131" s="196">
        <f>EXP(-LN(2)/35)*AZ130+(1-EXP(-LN(2)/35))/(LN(2)/35)*AV131*AW131*VLOOKUP('Données projet'!$B$11,Paramètres!$A$1:$J$25,3,0)*0.475*44/12</f>
        <v>0</v>
      </c>
      <c r="BA131" s="196">
        <f>EXP(-LN(2)/5)*BA130+(1-EXP(-LN(2)/5))/(LN(2)/5)*Calculateur!AV131*Calculateur!AX131*VLOOKUP('Données projet'!$B$11,Paramètres!$A$1:$J$25,3,0)*0.475*44/12</f>
        <v>0</v>
      </c>
      <c r="BB131" s="196">
        <f>EXP(-LN(2)/2)*BB130+(1-EXP(-LN(2)/2))/(LN(2)/2)*AV131*AY131*VLOOKUP('Données projet'!$B$11,Paramètres!$A$1:$J$25,3,0)*0.475*44/12</f>
        <v>0</v>
      </c>
      <c r="BC131" s="197">
        <f t="shared" si="25"/>
        <v>0</v>
      </c>
      <c r="BD131" s="50">
        <f>IF(BD130+1&lt;='Données projet'!$E$16,BD130+1,1)</f>
        <v>1</v>
      </c>
      <c r="BE131" s="45" t="e">
        <f>VLOOKUP(BD131,'Données projet'!$A$114:$I$134,2,0)</f>
        <v>#N/A</v>
      </c>
      <c r="BF131" s="45" t="e">
        <f>VLOOKUP(BD131,'Données projet'!$A$114:$I$134,9,0)</f>
        <v>#N/A</v>
      </c>
      <c r="BG131" s="45">
        <f t="array" ref="BG131">INDEX(BF:BF,MIN(IF(ISNUMBER(BF131:BF327),ROW(BF131:BF327),"")))</f>
        <v>0</v>
      </c>
      <c r="BH131" s="45">
        <f>IF(BD131&lt;'Données projet'!$A$115,$BE$205^BD131,IF(BD131='Données projet'!$A$115,'Données projet'!$B$115,BH130+BG131-BN130))</f>
        <v>0</v>
      </c>
      <c r="BI131" s="50" t="e">
        <f>BH131*VLOOKUP('Données projet'!$B$13,Paramètres!$A$1:$J$25,3,0)*VLOOKUP('Données projet'!$B$13,Paramètres!$A$1:$J$25,5,0)</f>
        <v>#N/A</v>
      </c>
      <c r="BJ131" s="46" t="e">
        <f t="shared" si="36"/>
        <v>#N/A</v>
      </c>
      <c r="BK131" s="52" t="e">
        <f t="shared" si="26"/>
        <v>#N/A</v>
      </c>
      <c r="BL131" s="149" t="e">
        <f ca="1">AVERAGE(OFFSET($BK$3,'Données projet'!$C$7,0,30,1))</f>
        <v>#N/A</v>
      </c>
      <c r="BM131" s="48">
        <f>IF(ISNA(VLOOKUP(BD131,'Données projet'!$A$114:$I$134,3,0)),0,VLOOKUP(BD131,'Données projet'!$A$114:$I$134,3,0))</f>
        <v>0</v>
      </c>
      <c r="BN131" s="48">
        <f>IF(ISNA(VLOOKUP(BD131,'Données projet'!$A$114:$I$134,4,0)),0,VLOOKUP(BD131,'Données projet'!$A$114:$I$134,4,0))</f>
        <v>0</v>
      </c>
      <c r="BO131" s="49">
        <f>IF(ISNA(VLOOKUP(BD131,'Données projet'!$A$114:$I$134,5,0)),0%,VLOOKUP(BD131,'Données projet'!$A$114:$I$134,5,0)*VLOOKUP('Données projet'!$B$13,Paramètres!$A$1:$J$25,7,0))</f>
        <v>0</v>
      </c>
      <c r="BP131" s="49">
        <f>IF(ISNA(VLOOKUP(BD131,'Données projet'!$A$114:$I$134,6,0)),0%,VLOOKUP(BD131,'Données projet'!$A$114:$I$134,6,0)*VLOOKUP('Données projet'!$B$13,Paramètres!$A$1:$J$25,7,0))</f>
        <v>0</v>
      </c>
      <c r="BQ131" s="49">
        <f>IF(ISNA(VLOOKUP(BD131,'Données projet'!$A$114:$I$134,7,0)),0%,VLOOKUP(BD131,'Données projet'!$A$114:$I$134,7,0))</f>
        <v>0</v>
      </c>
      <c r="BR131" s="53" t="e">
        <f>EXP(-LN(2)/35)*BR130+(1-EXP(-LN(2)/35))/(LN(2)/35)*BN131*BO131*VLOOKUP('Données projet'!$B$13,Paramètres!$A$1:$J$25,3,0)*0.475*44/12</f>
        <v>#N/A</v>
      </c>
      <c r="BS131" s="53" t="e">
        <f>EXP(-LN(2)/5)*BS130+(1-EXP(-LN(2)/5))/(LN(2)/5)*Calculateur!BN131*Calculateur!BP131*VLOOKUP('Données projet'!$B$13,Paramètres!$A$1:$J$25,3,0)*0.475*44/12</f>
        <v>#N/A</v>
      </c>
      <c r="BT131" s="53" t="e">
        <f>EXP(-LN(2)/2)*BT130+(1-EXP(-LN(2)/2))/(LN(2)/2)*BN131*BQ131*VLOOKUP('Données projet'!$B$13,Paramètres!$A$1:$J$25,3,0)*0.475*44/12</f>
        <v>#N/A</v>
      </c>
      <c r="BU131" s="54" t="e">
        <f t="shared" si="27"/>
        <v>#N/A</v>
      </c>
      <c r="BV131" s="203">
        <f>IF(BV130+1&lt;='Données projet'!$E$15,BV130+1,1)</f>
        <v>1</v>
      </c>
      <c r="BW131" s="182" t="e">
        <f>VLOOKUP(B131,'Données projet'!$A$140:$I$167,2,0)</f>
        <v>#N/A</v>
      </c>
      <c r="BX131" s="182" t="e">
        <f>VLOOKUP(B131,'Données projet'!$A$140:$I$167,9,0)</f>
        <v>#N/A</v>
      </c>
      <c r="BY131" s="182">
        <f t="array" ref="BY131">INDEX(BX:BX,MIN(IF(ISNUMBER(BX131:BX327),ROW(BX131:BX327),"")))</f>
        <v>0</v>
      </c>
      <c r="BZ131" s="182">
        <f>IF(B131&lt;'Données projet'!$A$141,$BW$205^B131,IF(B131='Données projet'!$A$141,'Données projet'!$B$141,BZ130+BY131-CF130))</f>
        <v>0</v>
      </c>
      <c r="CA131" s="183" t="e">
        <f>BZ131*VLOOKUP('Données projet'!$B$15,Paramètres!$A$1:$J$25,3,0)*VLOOKUP('Données projet'!$B$15,Paramètres!$A$1:$J$25,5,0)</f>
        <v>#N/A</v>
      </c>
      <c r="CB131" s="186" t="e">
        <f t="shared" si="37"/>
        <v>#N/A</v>
      </c>
      <c r="CC131" s="187" t="e">
        <f t="shared" si="28"/>
        <v>#N/A</v>
      </c>
      <c r="CD131" s="185" t="e">
        <f ca="1">AVERAGE(OFFSET($CC$3,'Données projet'!$C$7,0,30,1))</f>
        <v>#N/A</v>
      </c>
      <c r="CE131" s="193">
        <f>IF(ISNA(VLOOKUP(B131,'Données projet'!$A$140:$I$167,3,0)),0,VLOOKUP(B131,'Données projet'!$A$140:$I$167,3,0))</f>
        <v>0</v>
      </c>
      <c r="CF131" s="193">
        <f>IF(ISNA(VLOOKUP(B131,'Données projet'!$A$140:$I$167,4,0)),0,VLOOKUP(B131,'Données projet'!$A$140:$I$167,4,0))</f>
        <v>0</v>
      </c>
      <c r="CG131" s="194">
        <f>IF(ISNA(VLOOKUP(B131,'Données projet'!$A$140:$I$167,5,0)),0%,VLOOKUP(B131,'Données projet'!$A$140:$I$167,5,0)*VLOOKUP('Données projet'!$B$15,Paramètres!$A$1:$J$25,7,0))</f>
        <v>0</v>
      </c>
      <c r="CH131" s="194">
        <f>IF(ISNA(VLOOKUP(B131,'Données projet'!$A$140:$I$167,6,0)),0%,VLOOKUP(B131,'Données projet'!$A$140:$I$167,6,0)*VLOOKUP('Données projet'!$B$15,Paramètres!$A$1:$J$25,7,0))</f>
        <v>0</v>
      </c>
      <c r="CI131" s="194">
        <f>IF(ISNA(VLOOKUP(B131,'Données projet'!$A$140:$I$167,7,0)),0%,VLOOKUP(B131,'Données projet'!$A$140:$I$167,7,0))</f>
        <v>0</v>
      </c>
      <c r="CJ131" s="196">
        <f>EXP(-LN(2)/35)*CJ130+(1-EXP(-LN(2)/35))/(LN(2)/35)*CF131*CG131*VLOOKUP('Données projet'!$B$11,Paramètres!$A$1:$J$25,3,0)*0.475*44/12</f>
        <v>0</v>
      </c>
      <c r="CK131" s="196">
        <f>EXP(-LN(2)/5)*CK130+(1-EXP(-LN(2)/5))/(LN(2)/5)*Calculateur!CF131*Calculateur!CH131*VLOOKUP('Données projet'!$B$11,Paramètres!$A$1:$J$25,3,0)*0.475*44/12</f>
        <v>0</v>
      </c>
      <c r="CL131" s="196">
        <f>EXP(-LN(2)/2)*CL130+(1-EXP(-LN(2)/2))/(LN(2)/2)*CF131*CI131*VLOOKUP('Données projet'!$B$11,Paramètres!$A$1:$J$25,3,0)*0.475*44/12</f>
        <v>0</v>
      </c>
      <c r="CM131" s="197">
        <f t="shared" si="29"/>
        <v>0</v>
      </c>
      <c r="CN131" s="50">
        <f>IF(CN130+1&lt;='Données projet'!$E$16,CN130+1,1)</f>
        <v>1</v>
      </c>
      <c r="CO131" s="45" t="e">
        <f>VLOOKUP(CN131,'Données projet'!$A$173:$I$193,2,0)</f>
        <v>#N/A</v>
      </c>
      <c r="CP131" s="45" t="e">
        <f>VLOOKUP(CN131,'Données projet'!$A$173:$I$193,9,0)</f>
        <v>#N/A</v>
      </c>
      <c r="CQ131" s="45">
        <f t="array" ref="CQ131">INDEX(CP:CP,MIN(IF(ISNUMBER(CP131:CP327),ROW(CP131:CP327),"")))</f>
        <v>0</v>
      </c>
      <c r="CR131" s="45">
        <f>IF(CN131&lt;'Données projet'!$A$174,$CO$205^B131,IF(CN131='Données projet'!$A$174,'Données projet'!$B$174,CR130+CQ131-CX130))</f>
        <v>0</v>
      </c>
      <c r="CS131" s="50" t="e">
        <f>CR131*VLOOKUP('Données projet'!$B$15,Paramètres!$A$1:$J$25,3,0)*VLOOKUP('Données projet'!$B$15,Paramètres!$A$1:$J$25,5,0)</f>
        <v>#N/A</v>
      </c>
      <c r="CT131" s="46" t="e">
        <f t="shared" si="38"/>
        <v>#N/A</v>
      </c>
      <c r="CU131" s="52" t="e">
        <f t="shared" si="30"/>
        <v>#N/A</v>
      </c>
      <c r="CV131" s="149" t="e">
        <f ca="1">AVERAGE(OFFSET($CU$3,'Données projet'!$C$7,0,30,1))</f>
        <v>#N/A</v>
      </c>
      <c r="CW131" s="48">
        <f>IF(ISNA(VLOOKUP(CN131,'Données projet'!$A$173:$I$193,3,0)),0,VLOOKUP(CN131,'Données projet'!$A$173:$I$193,3,0))</f>
        <v>0</v>
      </c>
      <c r="CX131" s="48">
        <f>IF(ISNA(VLOOKUP(CN131,'Données projet'!$A$173:$I$193,4,0)),0,VLOOKUP(CN131,'Données projet'!$A$173:$I$193,4,0))</f>
        <v>0</v>
      </c>
      <c r="CY131" s="49">
        <f>IF(ISNA(VLOOKUP(CN131,'Données projet'!$A$173:$I$193,5,0)),0%,VLOOKUP(CN131,'Données projet'!$A$173:$I$193,5,0)*VLOOKUP('Données projet'!$B$15,Paramètres!$A$1:$J$25,7,0))</f>
        <v>0</v>
      </c>
      <c r="CZ131" s="49">
        <f>IF(ISNA(VLOOKUP(CN131,'Données projet'!$A$173:$I$193,6,0)),0%,VLOOKUP(CN131,'Données projet'!$A$173:$I$193,6,0)*VLOOKUP('Données projet'!$B$15,Paramètres!$A$1:$J$25,7,0))</f>
        <v>0</v>
      </c>
      <c r="DA131" s="49">
        <f>IF(ISNA(VLOOKUP(CN131,'Données projet'!$A$173:$I$193,7,0)),0%,VLOOKUP(CN131,'Données projet'!$A$173:$I$193,7,0))</f>
        <v>0</v>
      </c>
      <c r="DB131" s="53" t="e">
        <f>EXP(-LN(2)/35)*DB130+(1-EXP(-LN(2)/35))/(LN(2)/35)*CX131*CY131*VLOOKUP('Données projet'!$B$15,Paramètres!$A$1:$J$25,3,0)*0.475*44/12</f>
        <v>#N/A</v>
      </c>
      <c r="DC131" s="53" t="e">
        <f>EXP(-LN(2)/5)*DC130+(1-EXP(-LN(2)/5))/(LN(2)/5)*Calculateur!CX131*Calculateur!CZ131*VLOOKUP('Données projet'!$B$15,Paramètres!$A$1:$J$25,3,0)*0.475*44/12</f>
        <v>#N/A</v>
      </c>
      <c r="DD131" s="53" t="e">
        <f>EXP(-LN(2)/2)*DD130+(1-EXP(-LN(2)/2))/(LN(2)/2)*CX131*DA131*VLOOKUP('Données projet'!$B$15,Paramètres!$A$1:$J$25,3,0)*0.475*44/12</f>
        <v>#N/A</v>
      </c>
      <c r="DE131" s="54" t="e">
        <f t="shared" si="31"/>
        <v>#N/A</v>
      </c>
    </row>
    <row r="132" spans="1:109" s="40" customFormat="1" x14ac:dyDescent="0.25">
      <c r="A132" s="208">
        <f t="shared" si="32"/>
        <v>129</v>
      </c>
      <c r="B132" s="200">
        <f>IF(B131+1&lt;='Données projet'!$E$11,B131+1,1)</f>
        <v>4</v>
      </c>
      <c r="C132" s="182" t="e">
        <f>VLOOKUP(B132,'Données projet'!$A$36:$I$56,2,0)</f>
        <v>#N/A</v>
      </c>
      <c r="D132" s="182" t="e">
        <f>VLOOKUP(B132,'Données projet'!$A$36:$I$56,9,0)</f>
        <v>#N/A</v>
      </c>
      <c r="E132" s="182">
        <f t="array" ref="E132">INDEX(D:D,MIN(IF(ISNUMBER(D132:D328),ROW(D132:D328),"")))</f>
        <v>14.47</v>
      </c>
      <c r="F132" s="186">
        <f>IF(B132&lt;'Données projet'!$A$37,$C$205^B132,IF(B132='Données projet'!$A$37,'Données projet'!$B$37,F131+E132-L131))</f>
        <v>13.997099203539692</v>
      </c>
      <c r="G132" s="186">
        <f>F132*VLOOKUP('Données projet'!$B$11,Paramètres!$A$1:$J$25,3,0)*VLOOKUP('Données projet'!$B$11,Paramètres!$A$1:$J$25,5,0)</f>
        <v>10.262673136035302</v>
      </c>
      <c r="H132" s="186">
        <f t="shared" si="33"/>
        <v>3.6066320689084663</v>
      </c>
      <c r="I132" s="187">
        <f t="shared" si="40"/>
        <v>24.155706565277061</v>
      </c>
      <c r="J132" s="188">
        <f ca="1">AVERAGE(OFFSET($I$3,'Données projet'!$C$7,0,30,1))</f>
        <v>281.50422421872497</v>
      </c>
      <c r="K132" s="193">
        <f>IF(ISNA(VLOOKUP(B132,'Données projet'!$A$36:$I$56,3,0)),0,VLOOKUP(B132,'Données projet'!$A$36:$I$56,3,0))</f>
        <v>0</v>
      </c>
      <c r="L132" s="193">
        <f>IF(ISNA(VLOOKUP(B132,'Données projet'!$A$36:$I$56,4,0)),0,VLOOKUP(B132,'Données projet'!$A$36:$I$56,4,0))</f>
        <v>0</v>
      </c>
      <c r="M132" s="194">
        <f>IF(ISNA(VLOOKUP(B132,'Données projet'!$A$36:$I$56,5,0)),0%,VLOOKUP(B132,'Données projet'!$A$36:$I$56,5,0)*VLOOKUP('Données projet'!$B$11,Paramètres!$A$1:$J$25,7,0))</f>
        <v>0</v>
      </c>
      <c r="N132" s="194">
        <f>IF(ISNA(VLOOKUP(B132,'Données projet'!$A$36:$I$56,6,0)),0%,VLOOKUP(B132,'Données projet'!$A$36:$I$56,6,0)*VLOOKUP('Données projet'!$B$11,Paramètres!$A$1:$J$25,7,0))</f>
        <v>0</v>
      </c>
      <c r="O132" s="194">
        <f>IF(ISNA(VLOOKUP(B132,'Données projet'!$A$36:$I$56,7,0)),0%,VLOOKUP(B132,'Données projet'!$A$36:$I$56,7,0))</f>
        <v>0</v>
      </c>
      <c r="P132" s="196">
        <f>EXP(-LN(2)/35)*P131+(1-EXP(-LN(2)/35))/(LN(2)/35)*L132*M132*VLOOKUP('Données projet'!$B$11,Paramètres!$A$1:$J$25,3,0)*0.475*44/12</f>
        <v>0</v>
      </c>
      <c r="Q132" s="196">
        <f>EXP(-LN(2)/5)*Q131+(1-EXP(-LN(2)/5))/(LN(2)/5)*Calculateur!L132*Calculateur!N132*VLOOKUP('Données projet'!$B$11,Paramètres!$A$1:$J$25,3,0)*0.475*44/12</f>
        <v>0</v>
      </c>
      <c r="R132" s="196">
        <f>EXP(-LN(2)/2)*R131+(1-EXP(-LN(2)/2))/(LN(2)/2)*L132*O132*VLOOKUP('Données projet'!$B$11,Paramètres!$A$1:$J$25,3,0)*0.475*44/12</f>
        <v>0</v>
      </c>
      <c r="S132" s="197">
        <f t="shared" ref="S132:S153" si="41">SUM(P132:R132)</f>
        <v>0</v>
      </c>
      <c r="T132" s="50">
        <f>IF(T131+1&lt;='Données projet'!$E$12,T131+1,1)</f>
        <v>29</v>
      </c>
      <c r="U132" s="45" t="e">
        <f>VLOOKUP(T132,'Données projet'!$A$62:$I$82,2,0)</f>
        <v>#N/A</v>
      </c>
      <c r="V132" s="45" t="e">
        <f>VLOOKUP(T132,'Données projet'!$A$62:$I$82,9,0)</f>
        <v>#N/A</v>
      </c>
      <c r="W132" s="45">
        <f t="array" ref="W132">INDEX(V:V,MIN(IF(ISNUMBER(V132:V328),ROW(V132:V328),"")))</f>
        <v>2.384999999999998</v>
      </c>
      <c r="X132" s="46">
        <f>IF(T132&lt;'Données projet'!$A$63,$U$205^T132,IF(T132='Données projet'!$A$63,'Données projet'!$B$63,X131+W132-AD131))</f>
        <v>193.90999999999997</v>
      </c>
      <c r="Y132" s="46">
        <f>X132*VLOOKUP('Données projet'!$B$11,Paramètres!$A$1:$J$25,3,0)*VLOOKUP('Données projet'!$B$11,Paramètres!$A$1:$J$25,5,0)</f>
        <v>142.17481199999997</v>
      </c>
      <c r="Z132" s="46">
        <f t="shared" si="34"/>
        <v>36.794776527320018</v>
      </c>
      <c r="AA132" s="52">
        <f t="shared" ref="AA132:AA153" si="42">(Y132+Z132)*0.475*44/12</f>
        <v>311.70536668508225</v>
      </c>
      <c r="AB132" s="149">
        <f ca="1">AVERAGE(OFFSET($AA$3,'Données projet'!$C$7,0,30,1))</f>
        <v>367.84920904283939</v>
      </c>
      <c r="AC132" s="48">
        <f>IF(ISNA(VLOOKUP(T132,'Données projet'!$A$62:$I$82,3,0)),0,VLOOKUP(T132,'Données projet'!$A$62:$I$82,3,0))</f>
        <v>0</v>
      </c>
      <c r="AD132" s="48">
        <f>IF(ISNA(VLOOKUP(T132,'Données projet'!$A$62:$I$82,4,0)),0,VLOOKUP(T132,'Données projet'!$A$62:$I$82,4,0))</f>
        <v>0</v>
      </c>
      <c r="AE132" s="49">
        <f>IF(ISNA(VLOOKUP(T132,'Données projet'!$A$62:$I$82,5,0)),0%,VLOOKUP(T132,'Données projet'!$A$62:$I$82,5,0)*VLOOKUP('Données projet'!$B$11,Paramètres!$A$1:$J$25,7,0))</f>
        <v>0</v>
      </c>
      <c r="AF132" s="49">
        <f>IF(ISNA(VLOOKUP(T132,'Données projet'!$A$62:$I$82,6,0)),0%,VLOOKUP(T132,'Données projet'!$A$62:$I$82,6,0)*VLOOKUP('Données projet'!$B$11,Paramètres!$A$1:$J$25,7,0))</f>
        <v>0</v>
      </c>
      <c r="AG132" s="49">
        <f>IF(ISNA(VLOOKUP(T132,'Données projet'!$A$62:$I$82,7,0)),0%,VLOOKUP(T132,'Données projet'!$A$62:$I$82,7,0))</f>
        <v>0</v>
      </c>
      <c r="AH132" s="53">
        <f>EXP(-LN(2)/35)*AH131+(1-EXP(-LN(2)/35))/(LN(2)/35)*AD132*AE132*VLOOKUP('Données projet'!$B$11,Paramètres!$A$1:$J$25,3,0)*0.475*44/12</f>
        <v>0</v>
      </c>
      <c r="AI132" s="53">
        <f>EXP(-LN(2)/5)*AI131+(1-EXP(-LN(2)/5))/(LN(2)/5)*Calculateur!AD132*Calculateur!AF132*VLOOKUP('Données projet'!$B$11,Paramètres!$A$1:$J$25,3,0)*0.475*44/12</f>
        <v>0</v>
      </c>
      <c r="AJ132" s="53">
        <f>EXP(-LN(2)/2)*AJ131+(1-EXP(-LN(2)/2))/(LN(2)/2)*AD132*AG132*VLOOKUP('Données projet'!$B$11,Paramètres!$A$1:$J$25,3,0)*0.475*44/12</f>
        <v>0</v>
      </c>
      <c r="AK132" s="53">
        <f t="shared" ref="AK132:AK153" si="43">SUM(AH132:AJ132)</f>
        <v>0</v>
      </c>
      <c r="AL132" s="203">
        <f>IF(AL131+1&lt;='Données projet'!$E$13,AL131+1,1)</f>
        <v>1</v>
      </c>
      <c r="AM132" s="182" t="e">
        <f>VLOOKUP(B132,'Données projet'!$A$88:$I$108,2,0)</f>
        <v>#N/A</v>
      </c>
      <c r="AN132" s="182" t="e">
        <f>VLOOKUP(B132,'Données projet'!$A$88:$I$108,9,0)</f>
        <v>#N/A</v>
      </c>
      <c r="AO132" s="182">
        <f t="array" ref="AO132">INDEX(AN:AN,MIN(IF(ISNUMBER(AN132:AN328),ROW(AN132:AN328),"")))</f>
        <v>0</v>
      </c>
      <c r="AP132" s="182">
        <f>IF(B132&lt;'Données projet'!$A$89,$AM$205^B132,IF(B132='Données projet'!$A$89,'Données projet'!$B$89,AP131+AO132-AV131))</f>
        <v>0</v>
      </c>
      <c r="AQ132" s="186" t="e">
        <f>AP132*VLOOKUP('Données projet'!$B$13,Paramètres!$A$1:$J$25,3,0)*VLOOKUP('Données projet'!$B$13,Paramètres!$A$1:$J$25,5,0)</f>
        <v>#N/A</v>
      </c>
      <c r="AR132" s="186" t="e">
        <f t="shared" si="35"/>
        <v>#N/A</v>
      </c>
      <c r="AS132" s="187" t="e">
        <f t="shared" ref="AS132:AS153" si="44">(AQ132+AR132)*0.475*44/12</f>
        <v>#N/A</v>
      </c>
      <c r="AT132" s="185" t="e">
        <f ca="1">AVERAGE(OFFSET($AS$3,'Données projet'!$C$7,0,30,1))</f>
        <v>#N/A</v>
      </c>
      <c r="AU132" s="193">
        <f>IF(ISNA(VLOOKUP(B132,'Données projet'!$A$88:$I$108,3,0)),0,VLOOKUP(B132,'Données projet'!$A$88:$I$108,3,0))</f>
        <v>0</v>
      </c>
      <c r="AV132" s="193">
        <f>IF(ISNA(VLOOKUP(B132,'Données projet'!$A$88:$I$108,4,0)),0,VLOOKUP(B132,'Données projet'!$A$88:$I$108,4,0))</f>
        <v>0</v>
      </c>
      <c r="AW132" s="194">
        <f>IF(ISNA(VLOOKUP(B132,'Données projet'!$A$88:$I$108,5,0)),0%,VLOOKUP(B132,'Données projet'!$A$88:$I$108,5,0)*VLOOKUP('Données projet'!$B$13,Paramètres!$A$1:$J$25,7,0))</f>
        <v>0</v>
      </c>
      <c r="AX132" s="194">
        <f>IF(ISNA(VLOOKUP(B132,'Données projet'!$A$88:$I$108,6,0)),0%,VLOOKUP(B132,'Données projet'!$A$88:$I$108,6,0)*VLOOKUP('Données projet'!$B$13,Paramètres!$A$1:$J$25,7,0))</f>
        <v>0</v>
      </c>
      <c r="AY132" s="194">
        <f>IF(ISNA(VLOOKUP(B132,'Données projet'!$A$88:$I$108,7,0)),0%,VLOOKUP(B132,'Données projet'!$A$88:$I$108,7,0))</f>
        <v>0</v>
      </c>
      <c r="AZ132" s="196">
        <f>EXP(-LN(2)/35)*AZ131+(1-EXP(-LN(2)/35))/(LN(2)/35)*AV132*AW132*VLOOKUP('Données projet'!$B$11,Paramètres!$A$1:$J$25,3,0)*0.475*44/12</f>
        <v>0</v>
      </c>
      <c r="BA132" s="196">
        <f>EXP(-LN(2)/5)*BA131+(1-EXP(-LN(2)/5))/(LN(2)/5)*Calculateur!AV132*Calculateur!AX132*VLOOKUP('Données projet'!$B$11,Paramètres!$A$1:$J$25,3,0)*0.475*44/12</f>
        <v>0</v>
      </c>
      <c r="BB132" s="196">
        <f>EXP(-LN(2)/2)*BB131+(1-EXP(-LN(2)/2))/(LN(2)/2)*AV132*AY132*VLOOKUP('Données projet'!$B$11,Paramètres!$A$1:$J$25,3,0)*0.475*44/12</f>
        <v>0</v>
      </c>
      <c r="BC132" s="197">
        <f t="shared" ref="BC132:BC153" si="45">SUM(AZ132:BB132)</f>
        <v>0</v>
      </c>
      <c r="BD132" s="50">
        <f>IF(BD131+1&lt;='Données projet'!$E$16,BD131+1,1)</f>
        <v>1</v>
      </c>
      <c r="BE132" s="45" t="e">
        <f>VLOOKUP(BD132,'Données projet'!$A$114:$I$134,2,0)</f>
        <v>#N/A</v>
      </c>
      <c r="BF132" s="45" t="e">
        <f>VLOOKUP(BD132,'Données projet'!$A$114:$I$134,9,0)</f>
        <v>#N/A</v>
      </c>
      <c r="BG132" s="45">
        <f t="array" ref="BG132">INDEX(BF:BF,MIN(IF(ISNUMBER(BF132:BF328),ROW(BF132:BF328),"")))</f>
        <v>0</v>
      </c>
      <c r="BH132" s="45">
        <f>IF(BD132&lt;'Données projet'!$A$115,$BE$205^BD132,IF(BD132='Données projet'!$A$115,'Données projet'!$B$115,BH131+BG132-BN131))</f>
        <v>0</v>
      </c>
      <c r="BI132" s="50" t="e">
        <f>BH132*VLOOKUP('Données projet'!$B$13,Paramètres!$A$1:$J$25,3,0)*VLOOKUP('Données projet'!$B$13,Paramètres!$A$1:$J$25,5,0)</f>
        <v>#N/A</v>
      </c>
      <c r="BJ132" s="46" t="e">
        <f t="shared" si="36"/>
        <v>#N/A</v>
      </c>
      <c r="BK132" s="52" t="e">
        <f t="shared" ref="BK132:BK153" si="46">(BI132+BJ132)*0.475*44/12</f>
        <v>#N/A</v>
      </c>
      <c r="BL132" s="149" t="e">
        <f ca="1">AVERAGE(OFFSET($BK$3,'Données projet'!$C$7,0,30,1))</f>
        <v>#N/A</v>
      </c>
      <c r="BM132" s="48">
        <f>IF(ISNA(VLOOKUP(BD132,'Données projet'!$A$114:$I$134,3,0)),0,VLOOKUP(BD132,'Données projet'!$A$114:$I$134,3,0))</f>
        <v>0</v>
      </c>
      <c r="BN132" s="48">
        <f>IF(ISNA(VLOOKUP(BD132,'Données projet'!$A$114:$I$134,4,0)),0,VLOOKUP(BD132,'Données projet'!$A$114:$I$134,4,0))</f>
        <v>0</v>
      </c>
      <c r="BO132" s="49">
        <f>IF(ISNA(VLOOKUP(BD132,'Données projet'!$A$114:$I$134,5,0)),0%,VLOOKUP(BD132,'Données projet'!$A$114:$I$134,5,0)*VLOOKUP('Données projet'!$B$13,Paramètres!$A$1:$J$25,7,0))</f>
        <v>0</v>
      </c>
      <c r="BP132" s="49">
        <f>IF(ISNA(VLOOKUP(BD132,'Données projet'!$A$114:$I$134,6,0)),0%,VLOOKUP(BD132,'Données projet'!$A$114:$I$134,6,0)*VLOOKUP('Données projet'!$B$13,Paramètres!$A$1:$J$25,7,0))</f>
        <v>0</v>
      </c>
      <c r="BQ132" s="49">
        <f>IF(ISNA(VLOOKUP(BD132,'Données projet'!$A$114:$I$134,7,0)),0%,VLOOKUP(BD132,'Données projet'!$A$114:$I$134,7,0))</f>
        <v>0</v>
      </c>
      <c r="BR132" s="53" t="e">
        <f>EXP(-LN(2)/35)*BR131+(1-EXP(-LN(2)/35))/(LN(2)/35)*BN132*BO132*VLOOKUP('Données projet'!$B$13,Paramètres!$A$1:$J$25,3,0)*0.475*44/12</f>
        <v>#N/A</v>
      </c>
      <c r="BS132" s="53" t="e">
        <f>EXP(-LN(2)/5)*BS131+(1-EXP(-LN(2)/5))/(LN(2)/5)*Calculateur!BN132*Calculateur!BP132*VLOOKUP('Données projet'!$B$13,Paramètres!$A$1:$J$25,3,0)*0.475*44/12</f>
        <v>#N/A</v>
      </c>
      <c r="BT132" s="53" t="e">
        <f>EXP(-LN(2)/2)*BT131+(1-EXP(-LN(2)/2))/(LN(2)/2)*BN132*BQ132*VLOOKUP('Données projet'!$B$13,Paramètres!$A$1:$J$25,3,0)*0.475*44/12</f>
        <v>#N/A</v>
      </c>
      <c r="BU132" s="54" t="e">
        <f t="shared" ref="BU132:BU153" si="47">SUM(BR132:BT132)</f>
        <v>#N/A</v>
      </c>
      <c r="BV132" s="203">
        <f>IF(BV131+1&lt;='Données projet'!$E$15,BV131+1,1)</f>
        <v>1</v>
      </c>
      <c r="BW132" s="182" t="e">
        <f>VLOOKUP(B132,'Données projet'!$A$140:$I$167,2,0)</f>
        <v>#N/A</v>
      </c>
      <c r="BX132" s="182" t="e">
        <f>VLOOKUP(B132,'Données projet'!$A$140:$I$167,9,0)</f>
        <v>#N/A</v>
      </c>
      <c r="BY132" s="182">
        <f t="array" ref="BY132">INDEX(BX:BX,MIN(IF(ISNUMBER(BX132:BX328),ROW(BX132:BX328),"")))</f>
        <v>0</v>
      </c>
      <c r="BZ132" s="182">
        <f>IF(B132&lt;'Données projet'!$A$141,$BW$205^B132,IF(B132='Données projet'!$A$141,'Données projet'!$B$141,BZ131+BY132-CF131))</f>
        <v>0</v>
      </c>
      <c r="CA132" s="183" t="e">
        <f>BZ132*VLOOKUP('Données projet'!$B$15,Paramètres!$A$1:$J$25,3,0)*VLOOKUP('Données projet'!$B$15,Paramètres!$A$1:$J$25,5,0)</f>
        <v>#N/A</v>
      </c>
      <c r="CB132" s="186" t="e">
        <f t="shared" si="37"/>
        <v>#N/A</v>
      </c>
      <c r="CC132" s="187" t="e">
        <f t="shared" ref="CC132:CC153" si="48">(CA132+CB132)*0.475*44/12</f>
        <v>#N/A</v>
      </c>
      <c r="CD132" s="185" t="e">
        <f ca="1">AVERAGE(OFFSET($CC$3,'Données projet'!$C$7,0,30,1))</f>
        <v>#N/A</v>
      </c>
      <c r="CE132" s="193">
        <f>IF(ISNA(VLOOKUP(B132,'Données projet'!$A$140:$I$167,3,0)),0,VLOOKUP(B132,'Données projet'!$A$140:$I$167,3,0))</f>
        <v>0</v>
      </c>
      <c r="CF132" s="193">
        <f>IF(ISNA(VLOOKUP(B132,'Données projet'!$A$140:$I$167,4,0)),0,VLOOKUP(B132,'Données projet'!$A$140:$I$167,4,0))</f>
        <v>0</v>
      </c>
      <c r="CG132" s="194">
        <f>IF(ISNA(VLOOKUP(B132,'Données projet'!$A$140:$I$167,5,0)),0%,VLOOKUP(B132,'Données projet'!$A$140:$I$167,5,0)*VLOOKUP('Données projet'!$B$15,Paramètres!$A$1:$J$25,7,0))</f>
        <v>0</v>
      </c>
      <c r="CH132" s="194">
        <f>IF(ISNA(VLOOKUP(B132,'Données projet'!$A$140:$I$167,6,0)),0%,VLOOKUP(B132,'Données projet'!$A$140:$I$167,6,0)*VLOOKUP('Données projet'!$B$15,Paramètres!$A$1:$J$25,7,0))</f>
        <v>0</v>
      </c>
      <c r="CI132" s="194">
        <f>IF(ISNA(VLOOKUP(B132,'Données projet'!$A$140:$I$167,7,0)),0%,VLOOKUP(B132,'Données projet'!$A$140:$I$167,7,0))</f>
        <v>0</v>
      </c>
      <c r="CJ132" s="196">
        <f>EXP(-LN(2)/35)*CJ131+(1-EXP(-LN(2)/35))/(LN(2)/35)*CF132*CG132*VLOOKUP('Données projet'!$B$11,Paramètres!$A$1:$J$25,3,0)*0.475*44/12</f>
        <v>0</v>
      </c>
      <c r="CK132" s="196">
        <f>EXP(-LN(2)/5)*CK131+(1-EXP(-LN(2)/5))/(LN(2)/5)*Calculateur!CF132*Calculateur!CH132*VLOOKUP('Données projet'!$B$11,Paramètres!$A$1:$J$25,3,0)*0.475*44/12</f>
        <v>0</v>
      </c>
      <c r="CL132" s="196">
        <f>EXP(-LN(2)/2)*CL131+(1-EXP(-LN(2)/2))/(LN(2)/2)*CF132*CI132*VLOOKUP('Données projet'!$B$11,Paramètres!$A$1:$J$25,3,0)*0.475*44/12</f>
        <v>0</v>
      </c>
      <c r="CM132" s="197">
        <f t="shared" ref="CM132:CM153" si="49">SUM(CJ132:CL132)</f>
        <v>0</v>
      </c>
      <c r="CN132" s="50">
        <f>IF(CN131+1&lt;='Données projet'!$E$16,CN131+1,1)</f>
        <v>1</v>
      </c>
      <c r="CO132" s="45" t="e">
        <f>VLOOKUP(CN132,'Données projet'!$A$173:$I$193,2,0)</f>
        <v>#N/A</v>
      </c>
      <c r="CP132" s="45" t="e">
        <f>VLOOKUP(CN132,'Données projet'!$A$173:$I$193,9,0)</f>
        <v>#N/A</v>
      </c>
      <c r="CQ132" s="45">
        <f t="array" ref="CQ132">INDEX(CP:CP,MIN(IF(ISNUMBER(CP132:CP328),ROW(CP132:CP328),"")))</f>
        <v>0</v>
      </c>
      <c r="CR132" s="45">
        <f>IF(CN132&lt;'Données projet'!$A$174,$CO$205^B132,IF(CN132='Données projet'!$A$174,'Données projet'!$B$174,CR131+CQ132-CX131))</f>
        <v>0</v>
      </c>
      <c r="CS132" s="50" t="e">
        <f>CR132*VLOOKUP('Données projet'!$B$15,Paramètres!$A$1:$J$25,3,0)*VLOOKUP('Données projet'!$B$15,Paramètres!$A$1:$J$25,5,0)</f>
        <v>#N/A</v>
      </c>
      <c r="CT132" s="46" t="e">
        <f t="shared" si="38"/>
        <v>#N/A</v>
      </c>
      <c r="CU132" s="52" t="e">
        <f t="shared" ref="CU132:CU153" si="50">(CS132+CT132)*0.475*44/12</f>
        <v>#N/A</v>
      </c>
      <c r="CV132" s="149" t="e">
        <f ca="1">AVERAGE(OFFSET($CU$3,'Données projet'!$C$7,0,30,1))</f>
        <v>#N/A</v>
      </c>
      <c r="CW132" s="48">
        <f>IF(ISNA(VLOOKUP(CN132,'Données projet'!$A$173:$I$193,3,0)),0,VLOOKUP(CN132,'Données projet'!$A$173:$I$193,3,0))</f>
        <v>0</v>
      </c>
      <c r="CX132" s="48">
        <f>IF(ISNA(VLOOKUP(CN132,'Données projet'!$A$173:$I$193,4,0)),0,VLOOKUP(CN132,'Données projet'!$A$173:$I$193,4,0))</f>
        <v>0</v>
      </c>
      <c r="CY132" s="49">
        <f>IF(ISNA(VLOOKUP(CN132,'Données projet'!$A$173:$I$193,5,0)),0%,VLOOKUP(CN132,'Données projet'!$A$173:$I$193,5,0)*VLOOKUP('Données projet'!$B$15,Paramètres!$A$1:$J$25,7,0))</f>
        <v>0</v>
      </c>
      <c r="CZ132" s="49">
        <f>IF(ISNA(VLOOKUP(CN132,'Données projet'!$A$173:$I$193,6,0)),0%,VLOOKUP(CN132,'Données projet'!$A$173:$I$193,6,0)*VLOOKUP('Données projet'!$B$15,Paramètres!$A$1:$J$25,7,0))</f>
        <v>0</v>
      </c>
      <c r="DA132" s="49">
        <f>IF(ISNA(VLOOKUP(CN132,'Données projet'!$A$173:$I$193,7,0)),0%,VLOOKUP(CN132,'Données projet'!$A$173:$I$193,7,0))</f>
        <v>0</v>
      </c>
      <c r="DB132" s="53" t="e">
        <f>EXP(-LN(2)/35)*DB131+(1-EXP(-LN(2)/35))/(LN(2)/35)*CX132*CY132*VLOOKUP('Données projet'!$B$15,Paramètres!$A$1:$J$25,3,0)*0.475*44/12</f>
        <v>#N/A</v>
      </c>
      <c r="DC132" s="53" t="e">
        <f>EXP(-LN(2)/5)*DC131+(1-EXP(-LN(2)/5))/(LN(2)/5)*Calculateur!CX132*Calculateur!CZ132*VLOOKUP('Données projet'!$B$15,Paramètres!$A$1:$J$25,3,0)*0.475*44/12</f>
        <v>#N/A</v>
      </c>
      <c r="DD132" s="53" t="e">
        <f>EXP(-LN(2)/2)*DD131+(1-EXP(-LN(2)/2))/(LN(2)/2)*CX132*DA132*VLOOKUP('Données projet'!$B$15,Paramètres!$A$1:$J$25,3,0)*0.475*44/12</f>
        <v>#N/A</v>
      </c>
      <c r="DE132" s="54" t="e">
        <f t="shared" ref="DE132:DE153" si="51">SUM(DB132:DD132)</f>
        <v>#N/A</v>
      </c>
    </row>
    <row r="133" spans="1:109" s="40" customFormat="1" x14ac:dyDescent="0.25">
      <c r="A133" s="208">
        <f t="shared" ref="A133:A196" si="52">A132+1</f>
        <v>130</v>
      </c>
      <c r="B133" s="200">
        <f>IF(B132+1&lt;='Données projet'!$E$11,B132+1,1)</f>
        <v>5</v>
      </c>
      <c r="C133" s="182" t="e">
        <f>VLOOKUP(B133,'Données projet'!$A$36:$I$56,2,0)</f>
        <v>#N/A</v>
      </c>
      <c r="D133" s="182" t="e">
        <f>VLOOKUP(B133,'Données projet'!$A$36:$I$56,9,0)</f>
        <v>#N/A</v>
      </c>
      <c r="E133" s="182">
        <f t="array" ref="E133">INDEX(D:D,MIN(IF(ISNUMBER(D133:D329),ROW(D133:D329),"")))</f>
        <v>14.47</v>
      </c>
      <c r="F133" s="186">
        <f>IF(B133&lt;'Données projet'!$A$37,$C$205^B133,IF(B133='Données projet'!$A$37,'Données projet'!$B$37,F132+E133-L132))</f>
        <v>27.073696170115252</v>
      </c>
      <c r="G133" s="186">
        <f>F133*VLOOKUP('Données projet'!$B$11,Paramètres!$A$1:$J$25,3,0)*VLOOKUP('Données projet'!$B$11,Paramètres!$A$1:$J$25,5,0)</f>
        <v>19.850434031928504</v>
      </c>
      <c r="H133" s="186">
        <f t="shared" ref="H133:H196" si="53">EXP(-1.0587+0.8836*LN(G133)+0.284)</f>
        <v>6.4604332423535</v>
      </c>
      <c r="I133" s="187">
        <f t="shared" si="40"/>
        <v>45.824760502707818</v>
      </c>
      <c r="J133" s="188">
        <f ca="1">AVERAGE(OFFSET($I$3,'Données projet'!$C$7,0,30,1))</f>
        <v>281.50422421872497</v>
      </c>
      <c r="K133" s="193">
        <f>IF(ISNA(VLOOKUP(B133,'Données projet'!$A$36:$I$56,3,0)),0,VLOOKUP(B133,'Données projet'!$A$36:$I$56,3,0))</f>
        <v>0</v>
      </c>
      <c r="L133" s="193">
        <f>IF(ISNA(VLOOKUP(B133,'Données projet'!$A$36:$I$56,4,0)),0,VLOOKUP(B133,'Données projet'!$A$36:$I$56,4,0))</f>
        <v>0</v>
      </c>
      <c r="M133" s="194">
        <f>IF(ISNA(VLOOKUP(B133,'Données projet'!$A$36:$I$56,5,0)),0%,VLOOKUP(B133,'Données projet'!$A$36:$I$56,5,0)*VLOOKUP('Données projet'!$B$11,Paramètres!$A$1:$J$25,7,0))</f>
        <v>0</v>
      </c>
      <c r="N133" s="194">
        <f>IF(ISNA(VLOOKUP(B133,'Données projet'!$A$36:$I$56,6,0)),0%,VLOOKUP(B133,'Données projet'!$A$36:$I$56,6,0)*VLOOKUP('Données projet'!$B$11,Paramètres!$A$1:$J$25,7,0))</f>
        <v>0</v>
      </c>
      <c r="O133" s="194">
        <f>IF(ISNA(VLOOKUP(B133,'Données projet'!$A$36:$I$56,7,0)),0%,VLOOKUP(B133,'Données projet'!$A$36:$I$56,7,0))</f>
        <v>0</v>
      </c>
      <c r="P133" s="196">
        <f>EXP(-LN(2)/35)*P132+(1-EXP(-LN(2)/35))/(LN(2)/35)*L133*M133*VLOOKUP('Données projet'!$B$11,Paramètres!$A$1:$J$25,3,0)*0.475*44/12</f>
        <v>0</v>
      </c>
      <c r="Q133" s="196">
        <f>EXP(-LN(2)/5)*Q132+(1-EXP(-LN(2)/5))/(LN(2)/5)*Calculateur!L133*Calculateur!N133*VLOOKUP('Données projet'!$B$11,Paramètres!$A$1:$J$25,3,0)*0.475*44/12</f>
        <v>0</v>
      </c>
      <c r="R133" s="196">
        <f>EXP(-LN(2)/2)*R132+(1-EXP(-LN(2)/2))/(LN(2)/2)*L133*O133*VLOOKUP('Données projet'!$B$11,Paramètres!$A$1:$J$25,3,0)*0.475*44/12</f>
        <v>0</v>
      </c>
      <c r="S133" s="197">
        <f t="shared" si="41"/>
        <v>0</v>
      </c>
      <c r="T133" s="50">
        <f>IF(T132+1&lt;='Données projet'!$E$12,T132+1,1)</f>
        <v>30</v>
      </c>
      <c r="U133" s="45" t="e">
        <f>VLOOKUP(T133,'Données projet'!$A$62:$I$82,2,0)</f>
        <v>#N/A</v>
      </c>
      <c r="V133" s="45" t="e">
        <f>VLOOKUP(T133,'Données projet'!$A$62:$I$82,9,0)</f>
        <v>#N/A</v>
      </c>
      <c r="W133" s="45">
        <f t="array" ref="W133">INDEX(V:V,MIN(IF(ISNUMBER(V133:V329),ROW(V133:V329),"")))</f>
        <v>2.384999999999998</v>
      </c>
      <c r="X133" s="46">
        <f>IF(T133&lt;'Données projet'!$A$63,$U$205^T133,IF(T133='Données projet'!$A$63,'Données projet'!$B$63,X132+W133-AD132))</f>
        <v>196.29499999999996</v>
      </c>
      <c r="Y133" s="46">
        <f>X133*VLOOKUP('Données projet'!$B$11,Paramètres!$A$1:$J$25,3,0)*VLOOKUP('Données projet'!$B$11,Paramètres!$A$1:$J$25,5,0)</f>
        <v>143.92349399999998</v>
      </c>
      <c r="Z133" s="46">
        <f t="shared" ref="Z133:Z153" si="54">EXP(-1.0587+0.8836*LN(Y133)+0.284)</f>
        <v>37.194371922868541</v>
      </c>
      <c r="AA133" s="52">
        <f t="shared" si="42"/>
        <v>315.44694981566266</v>
      </c>
      <c r="AB133" s="149">
        <f ca="1">AVERAGE(OFFSET($AA$3,'Données projet'!$C$7,0,30,1))</f>
        <v>367.84920904283939</v>
      </c>
      <c r="AC133" s="48">
        <f>IF(ISNA(VLOOKUP(T133,'Données projet'!$A$62:$I$82,3,0)),0,VLOOKUP(T133,'Données projet'!$A$62:$I$82,3,0))</f>
        <v>0</v>
      </c>
      <c r="AD133" s="48">
        <f>IF(ISNA(VLOOKUP(T133,'Données projet'!$A$62:$I$82,4,0)),0,VLOOKUP(T133,'Données projet'!$A$62:$I$82,4,0))</f>
        <v>0</v>
      </c>
      <c r="AE133" s="49">
        <f>IF(ISNA(VLOOKUP(T133,'Données projet'!$A$62:$I$82,5,0)),0%,VLOOKUP(T133,'Données projet'!$A$62:$I$82,5,0)*VLOOKUP('Données projet'!$B$11,Paramètres!$A$1:$J$25,7,0))</f>
        <v>0</v>
      </c>
      <c r="AF133" s="49">
        <f>IF(ISNA(VLOOKUP(T133,'Données projet'!$A$62:$I$82,6,0)),0%,VLOOKUP(T133,'Données projet'!$A$62:$I$82,6,0)*VLOOKUP('Données projet'!$B$11,Paramètres!$A$1:$J$25,7,0))</f>
        <v>0</v>
      </c>
      <c r="AG133" s="49">
        <f>IF(ISNA(VLOOKUP(T133,'Données projet'!$A$62:$I$82,7,0)),0%,VLOOKUP(T133,'Données projet'!$A$62:$I$82,7,0))</f>
        <v>0</v>
      </c>
      <c r="AH133" s="53">
        <f>EXP(-LN(2)/35)*AH132+(1-EXP(-LN(2)/35))/(LN(2)/35)*AD133*AE133*VLOOKUP('Données projet'!$B$11,Paramètres!$A$1:$J$25,3,0)*0.475*44/12</f>
        <v>0</v>
      </c>
      <c r="AI133" s="53">
        <f>EXP(-LN(2)/5)*AI132+(1-EXP(-LN(2)/5))/(LN(2)/5)*Calculateur!AD133*Calculateur!AF133*VLOOKUP('Données projet'!$B$11,Paramètres!$A$1:$J$25,3,0)*0.475*44/12</f>
        <v>0</v>
      </c>
      <c r="AJ133" s="53">
        <f>EXP(-LN(2)/2)*AJ132+(1-EXP(-LN(2)/2))/(LN(2)/2)*AD133*AG133*VLOOKUP('Données projet'!$B$11,Paramètres!$A$1:$J$25,3,0)*0.475*44/12</f>
        <v>0</v>
      </c>
      <c r="AK133" s="53">
        <f t="shared" si="43"/>
        <v>0</v>
      </c>
      <c r="AL133" s="203">
        <f>IF(AL132+1&lt;='Données projet'!$E$13,AL132+1,1)</f>
        <v>1</v>
      </c>
      <c r="AM133" s="182" t="e">
        <f>VLOOKUP(B133,'Données projet'!$A$88:$I$108,2,0)</f>
        <v>#N/A</v>
      </c>
      <c r="AN133" s="182" t="e">
        <f>VLOOKUP(B133,'Données projet'!$A$88:$I$108,9,0)</f>
        <v>#N/A</v>
      </c>
      <c r="AO133" s="182">
        <f t="array" ref="AO133">INDEX(AN:AN,MIN(IF(ISNUMBER(AN133:AN329),ROW(AN133:AN329),"")))</f>
        <v>0</v>
      </c>
      <c r="AP133" s="182">
        <f>IF(B133&lt;'Données projet'!$A$89,$AM$205^B133,IF(B133='Données projet'!$A$89,'Données projet'!$B$89,AP132+AO133-AV132))</f>
        <v>0</v>
      </c>
      <c r="AQ133" s="186" t="e">
        <f>AP133*VLOOKUP('Données projet'!$B$13,Paramètres!$A$1:$J$25,3,0)*VLOOKUP('Données projet'!$B$13,Paramètres!$A$1:$J$25,5,0)</f>
        <v>#N/A</v>
      </c>
      <c r="AR133" s="186" t="e">
        <f t="shared" ref="AR133:AR153" si="55">EXP(-1.0587+0.8836*LN(AQ133)+0.284)</f>
        <v>#N/A</v>
      </c>
      <c r="AS133" s="187" t="e">
        <f t="shared" si="44"/>
        <v>#N/A</v>
      </c>
      <c r="AT133" s="185" t="e">
        <f ca="1">AVERAGE(OFFSET($AS$3,'Données projet'!$C$7,0,30,1))</f>
        <v>#N/A</v>
      </c>
      <c r="AU133" s="193">
        <f>IF(ISNA(VLOOKUP(B133,'Données projet'!$A$88:$I$108,3,0)),0,VLOOKUP(B133,'Données projet'!$A$88:$I$108,3,0))</f>
        <v>0</v>
      </c>
      <c r="AV133" s="193">
        <f>IF(ISNA(VLOOKUP(B133,'Données projet'!$A$88:$I$108,4,0)),0,VLOOKUP(B133,'Données projet'!$A$88:$I$108,4,0))</f>
        <v>0</v>
      </c>
      <c r="AW133" s="194">
        <f>IF(ISNA(VLOOKUP(B133,'Données projet'!$A$88:$I$108,5,0)),0%,VLOOKUP(B133,'Données projet'!$A$88:$I$108,5,0)*VLOOKUP('Données projet'!$B$13,Paramètres!$A$1:$J$25,7,0))</f>
        <v>0</v>
      </c>
      <c r="AX133" s="194">
        <f>IF(ISNA(VLOOKUP(B133,'Données projet'!$A$88:$I$108,6,0)),0%,VLOOKUP(B133,'Données projet'!$A$88:$I$108,6,0)*VLOOKUP('Données projet'!$B$13,Paramètres!$A$1:$J$25,7,0))</f>
        <v>0</v>
      </c>
      <c r="AY133" s="194">
        <f>IF(ISNA(VLOOKUP(B133,'Données projet'!$A$88:$I$108,7,0)),0%,VLOOKUP(B133,'Données projet'!$A$88:$I$108,7,0))</f>
        <v>0</v>
      </c>
      <c r="AZ133" s="196">
        <f>EXP(-LN(2)/35)*AZ132+(1-EXP(-LN(2)/35))/(LN(2)/35)*AV133*AW133*VLOOKUP('Données projet'!$B$11,Paramètres!$A$1:$J$25,3,0)*0.475*44/12</f>
        <v>0</v>
      </c>
      <c r="BA133" s="196">
        <f>EXP(-LN(2)/5)*BA132+(1-EXP(-LN(2)/5))/(LN(2)/5)*Calculateur!AV133*Calculateur!AX133*VLOOKUP('Données projet'!$B$11,Paramètres!$A$1:$J$25,3,0)*0.475*44/12</f>
        <v>0</v>
      </c>
      <c r="BB133" s="196">
        <f>EXP(-LN(2)/2)*BB132+(1-EXP(-LN(2)/2))/(LN(2)/2)*AV133*AY133*VLOOKUP('Données projet'!$B$11,Paramètres!$A$1:$J$25,3,0)*0.475*44/12</f>
        <v>0</v>
      </c>
      <c r="BC133" s="197">
        <f t="shared" si="45"/>
        <v>0</v>
      </c>
      <c r="BD133" s="50">
        <f>IF(BD132+1&lt;='Données projet'!$E$16,BD132+1,1)</f>
        <v>1</v>
      </c>
      <c r="BE133" s="45" t="e">
        <f>VLOOKUP(BD133,'Données projet'!$A$114:$I$134,2,0)</f>
        <v>#N/A</v>
      </c>
      <c r="BF133" s="45" t="e">
        <f>VLOOKUP(BD133,'Données projet'!$A$114:$I$134,9,0)</f>
        <v>#N/A</v>
      </c>
      <c r="BG133" s="45">
        <f t="array" ref="BG133">INDEX(BF:BF,MIN(IF(ISNUMBER(BF133:BF329),ROW(BF133:BF329),"")))</f>
        <v>0</v>
      </c>
      <c r="BH133" s="45">
        <f>IF(BD133&lt;'Données projet'!$A$115,$BE$205^BD133,IF(BD133='Données projet'!$A$115,'Données projet'!$B$115,BH132+BG133-BN132))</f>
        <v>0</v>
      </c>
      <c r="BI133" s="50" t="e">
        <f>BH133*VLOOKUP('Données projet'!$B$13,Paramètres!$A$1:$J$25,3,0)*VLOOKUP('Données projet'!$B$13,Paramètres!$A$1:$J$25,5,0)</f>
        <v>#N/A</v>
      </c>
      <c r="BJ133" s="46" t="e">
        <f t="shared" ref="BJ133:BJ153" si="56">EXP(-1.0587+0.8836*LN(BI133)+0.284)</f>
        <v>#N/A</v>
      </c>
      <c r="BK133" s="52" t="e">
        <f t="shared" si="46"/>
        <v>#N/A</v>
      </c>
      <c r="BL133" s="149" t="e">
        <f ca="1">AVERAGE(OFFSET($BK$3,'Données projet'!$C$7,0,30,1))</f>
        <v>#N/A</v>
      </c>
      <c r="BM133" s="48">
        <f>IF(ISNA(VLOOKUP(BD133,'Données projet'!$A$114:$I$134,3,0)),0,VLOOKUP(BD133,'Données projet'!$A$114:$I$134,3,0))</f>
        <v>0</v>
      </c>
      <c r="BN133" s="48">
        <f>IF(ISNA(VLOOKUP(BD133,'Données projet'!$A$114:$I$134,4,0)),0,VLOOKUP(BD133,'Données projet'!$A$114:$I$134,4,0))</f>
        <v>0</v>
      </c>
      <c r="BO133" s="49">
        <f>IF(ISNA(VLOOKUP(BD133,'Données projet'!$A$114:$I$134,5,0)),0%,VLOOKUP(BD133,'Données projet'!$A$114:$I$134,5,0)*VLOOKUP('Données projet'!$B$13,Paramètres!$A$1:$J$25,7,0))</f>
        <v>0</v>
      </c>
      <c r="BP133" s="49">
        <f>IF(ISNA(VLOOKUP(BD133,'Données projet'!$A$114:$I$134,6,0)),0%,VLOOKUP(BD133,'Données projet'!$A$114:$I$134,6,0)*VLOOKUP('Données projet'!$B$13,Paramètres!$A$1:$J$25,7,0))</f>
        <v>0</v>
      </c>
      <c r="BQ133" s="49">
        <f>IF(ISNA(VLOOKUP(BD133,'Données projet'!$A$114:$I$134,7,0)),0%,VLOOKUP(BD133,'Données projet'!$A$114:$I$134,7,0))</f>
        <v>0</v>
      </c>
      <c r="BR133" s="53" t="e">
        <f>EXP(-LN(2)/35)*BR132+(1-EXP(-LN(2)/35))/(LN(2)/35)*BN133*BO133*VLOOKUP('Données projet'!$B$13,Paramètres!$A$1:$J$25,3,0)*0.475*44/12</f>
        <v>#N/A</v>
      </c>
      <c r="BS133" s="53" t="e">
        <f>EXP(-LN(2)/5)*BS132+(1-EXP(-LN(2)/5))/(LN(2)/5)*Calculateur!BN133*Calculateur!BP133*VLOOKUP('Données projet'!$B$13,Paramètres!$A$1:$J$25,3,0)*0.475*44/12</f>
        <v>#N/A</v>
      </c>
      <c r="BT133" s="53" t="e">
        <f>EXP(-LN(2)/2)*BT132+(1-EXP(-LN(2)/2))/(LN(2)/2)*BN133*BQ133*VLOOKUP('Données projet'!$B$13,Paramètres!$A$1:$J$25,3,0)*0.475*44/12</f>
        <v>#N/A</v>
      </c>
      <c r="BU133" s="54" t="e">
        <f t="shared" si="47"/>
        <v>#N/A</v>
      </c>
      <c r="BV133" s="203">
        <f>IF(BV132+1&lt;='Données projet'!$E$15,BV132+1,1)</f>
        <v>1</v>
      </c>
      <c r="BW133" s="182" t="e">
        <f>VLOOKUP(B133,'Données projet'!$A$140:$I$167,2,0)</f>
        <v>#N/A</v>
      </c>
      <c r="BX133" s="182" t="e">
        <f>VLOOKUP(B133,'Données projet'!$A$140:$I$167,9,0)</f>
        <v>#N/A</v>
      </c>
      <c r="BY133" s="182">
        <f t="array" ref="BY133">INDEX(BX:BX,MIN(IF(ISNUMBER(BX133:BX329),ROW(BX133:BX329),"")))</f>
        <v>0</v>
      </c>
      <c r="BZ133" s="182">
        <f>IF(B133&lt;'Données projet'!$A$141,$BW$205^B133,IF(B133='Données projet'!$A$141,'Données projet'!$B$141,BZ132+BY133-CF132))</f>
        <v>0</v>
      </c>
      <c r="CA133" s="183" t="e">
        <f>BZ133*VLOOKUP('Données projet'!$B$15,Paramètres!$A$1:$J$25,3,0)*VLOOKUP('Données projet'!$B$15,Paramètres!$A$1:$J$25,5,0)</f>
        <v>#N/A</v>
      </c>
      <c r="CB133" s="186" t="e">
        <f t="shared" ref="CB133:CB153" si="57">EXP(-1.0587+0.8836*LN(CA133)+0.284)</f>
        <v>#N/A</v>
      </c>
      <c r="CC133" s="187" t="e">
        <f t="shared" si="48"/>
        <v>#N/A</v>
      </c>
      <c r="CD133" s="185" t="e">
        <f ca="1">AVERAGE(OFFSET($CC$3,'Données projet'!$C$7,0,30,1))</f>
        <v>#N/A</v>
      </c>
      <c r="CE133" s="193">
        <f>IF(ISNA(VLOOKUP(B133,'Données projet'!$A$140:$I$167,3,0)),0,VLOOKUP(B133,'Données projet'!$A$140:$I$167,3,0))</f>
        <v>0</v>
      </c>
      <c r="CF133" s="193">
        <f>IF(ISNA(VLOOKUP(B133,'Données projet'!$A$140:$I$167,4,0)),0,VLOOKUP(B133,'Données projet'!$A$140:$I$167,4,0))</f>
        <v>0</v>
      </c>
      <c r="CG133" s="194">
        <f>IF(ISNA(VLOOKUP(B133,'Données projet'!$A$140:$I$167,5,0)),0%,VLOOKUP(B133,'Données projet'!$A$140:$I$167,5,0)*VLOOKUP('Données projet'!$B$15,Paramètres!$A$1:$J$25,7,0))</f>
        <v>0</v>
      </c>
      <c r="CH133" s="194">
        <f>IF(ISNA(VLOOKUP(B133,'Données projet'!$A$140:$I$167,6,0)),0%,VLOOKUP(B133,'Données projet'!$A$140:$I$167,6,0)*VLOOKUP('Données projet'!$B$15,Paramètres!$A$1:$J$25,7,0))</f>
        <v>0</v>
      </c>
      <c r="CI133" s="194">
        <f>IF(ISNA(VLOOKUP(B133,'Données projet'!$A$140:$I$167,7,0)),0%,VLOOKUP(B133,'Données projet'!$A$140:$I$167,7,0))</f>
        <v>0</v>
      </c>
      <c r="CJ133" s="196">
        <f>EXP(-LN(2)/35)*CJ132+(1-EXP(-LN(2)/35))/(LN(2)/35)*CF133*CG133*VLOOKUP('Données projet'!$B$11,Paramètres!$A$1:$J$25,3,0)*0.475*44/12</f>
        <v>0</v>
      </c>
      <c r="CK133" s="196">
        <f>EXP(-LN(2)/5)*CK132+(1-EXP(-LN(2)/5))/(LN(2)/5)*Calculateur!CF133*Calculateur!CH133*VLOOKUP('Données projet'!$B$11,Paramètres!$A$1:$J$25,3,0)*0.475*44/12</f>
        <v>0</v>
      </c>
      <c r="CL133" s="196">
        <f>EXP(-LN(2)/2)*CL132+(1-EXP(-LN(2)/2))/(LN(2)/2)*CF133*CI133*VLOOKUP('Données projet'!$B$11,Paramètres!$A$1:$J$25,3,0)*0.475*44/12</f>
        <v>0</v>
      </c>
      <c r="CM133" s="197">
        <f t="shared" si="49"/>
        <v>0</v>
      </c>
      <c r="CN133" s="50">
        <f>IF(CN132+1&lt;='Données projet'!$E$16,CN132+1,1)</f>
        <v>1</v>
      </c>
      <c r="CO133" s="45" t="e">
        <f>VLOOKUP(CN133,'Données projet'!$A$173:$I$193,2,0)</f>
        <v>#N/A</v>
      </c>
      <c r="CP133" s="45" t="e">
        <f>VLOOKUP(CN133,'Données projet'!$A$173:$I$193,9,0)</f>
        <v>#N/A</v>
      </c>
      <c r="CQ133" s="45">
        <f t="array" ref="CQ133">INDEX(CP:CP,MIN(IF(ISNUMBER(CP133:CP329),ROW(CP133:CP329),"")))</f>
        <v>0</v>
      </c>
      <c r="CR133" s="45">
        <f>IF(CN133&lt;'Données projet'!$A$174,$CO$205^B133,IF(CN133='Données projet'!$A$174,'Données projet'!$B$174,CR132+CQ133-CX132))</f>
        <v>0</v>
      </c>
      <c r="CS133" s="50" t="e">
        <f>CR133*VLOOKUP('Données projet'!$B$15,Paramètres!$A$1:$J$25,3,0)*VLOOKUP('Données projet'!$B$15,Paramètres!$A$1:$J$25,5,0)</f>
        <v>#N/A</v>
      </c>
      <c r="CT133" s="46" t="e">
        <f t="shared" ref="CT133:CT153" si="58">EXP(-1.0587+0.8836*LN(CS133)+0.284)</f>
        <v>#N/A</v>
      </c>
      <c r="CU133" s="52" t="e">
        <f t="shared" si="50"/>
        <v>#N/A</v>
      </c>
      <c r="CV133" s="149" t="e">
        <f ca="1">AVERAGE(OFFSET($CU$3,'Données projet'!$C$7,0,30,1))</f>
        <v>#N/A</v>
      </c>
      <c r="CW133" s="48">
        <f>IF(ISNA(VLOOKUP(CN133,'Données projet'!$A$173:$I$193,3,0)),0,VLOOKUP(CN133,'Données projet'!$A$173:$I$193,3,0))</f>
        <v>0</v>
      </c>
      <c r="CX133" s="48">
        <f>IF(ISNA(VLOOKUP(CN133,'Données projet'!$A$173:$I$193,4,0)),0,VLOOKUP(CN133,'Données projet'!$A$173:$I$193,4,0))</f>
        <v>0</v>
      </c>
      <c r="CY133" s="49">
        <f>IF(ISNA(VLOOKUP(CN133,'Données projet'!$A$173:$I$193,5,0)),0%,VLOOKUP(CN133,'Données projet'!$A$173:$I$193,5,0)*VLOOKUP('Données projet'!$B$15,Paramètres!$A$1:$J$25,7,0))</f>
        <v>0</v>
      </c>
      <c r="CZ133" s="49">
        <f>IF(ISNA(VLOOKUP(CN133,'Données projet'!$A$173:$I$193,6,0)),0%,VLOOKUP(CN133,'Données projet'!$A$173:$I$193,6,0)*VLOOKUP('Données projet'!$B$15,Paramètres!$A$1:$J$25,7,0))</f>
        <v>0</v>
      </c>
      <c r="DA133" s="49">
        <f>IF(ISNA(VLOOKUP(CN133,'Données projet'!$A$173:$I$193,7,0)),0%,VLOOKUP(CN133,'Données projet'!$A$173:$I$193,7,0))</f>
        <v>0</v>
      </c>
      <c r="DB133" s="53" t="e">
        <f>EXP(-LN(2)/35)*DB132+(1-EXP(-LN(2)/35))/(LN(2)/35)*CX133*CY133*VLOOKUP('Données projet'!$B$15,Paramètres!$A$1:$J$25,3,0)*0.475*44/12</f>
        <v>#N/A</v>
      </c>
      <c r="DC133" s="53" t="e">
        <f>EXP(-LN(2)/5)*DC132+(1-EXP(-LN(2)/5))/(LN(2)/5)*Calculateur!CX133*Calculateur!CZ133*VLOOKUP('Données projet'!$B$15,Paramètres!$A$1:$J$25,3,0)*0.475*44/12</f>
        <v>#N/A</v>
      </c>
      <c r="DD133" s="53" t="e">
        <f>EXP(-LN(2)/2)*DD132+(1-EXP(-LN(2)/2))/(LN(2)/2)*CX133*DA133*VLOOKUP('Données projet'!$B$15,Paramètres!$A$1:$J$25,3,0)*0.475*44/12</f>
        <v>#N/A</v>
      </c>
      <c r="DE133" s="54" t="e">
        <f t="shared" si="51"/>
        <v>#N/A</v>
      </c>
    </row>
    <row r="134" spans="1:109" s="40" customFormat="1" x14ac:dyDescent="0.25">
      <c r="A134" s="208">
        <f t="shared" si="52"/>
        <v>131</v>
      </c>
      <c r="B134" s="200">
        <f>IF(B133+1&lt;='Données projet'!$E$11,B133+1,1)</f>
        <v>6</v>
      </c>
      <c r="C134" s="182" t="e">
        <f>VLOOKUP(B134,'Données projet'!$A$36:$I$56,2,0)</f>
        <v>#N/A</v>
      </c>
      <c r="D134" s="182" t="e">
        <f>VLOOKUP(B134,'Données projet'!$A$36:$I$56,9,0)</f>
        <v>#N/A</v>
      </c>
      <c r="E134" s="182">
        <f t="array" ref="E134">INDEX(D:D,MIN(IF(ISNUMBER(D134:D330),ROW(D134:D330),"")))</f>
        <v>14.47</v>
      </c>
      <c r="F134" s="186">
        <f>IF(B134&lt;'Données projet'!$A$37,$C$205^B134,IF(B134='Données projet'!$A$37,'Données projet'!$B$37,F133+E134-L133))</f>
        <v>52.366923578447626</v>
      </c>
      <c r="G134" s="186">
        <f>F134*VLOOKUP('Données projet'!$B$11,Paramètres!$A$1:$J$25,3,0)*VLOOKUP('Données projet'!$B$11,Paramètres!$A$1:$J$25,5,0)</f>
        <v>38.395428367717798</v>
      </c>
      <c r="H134" s="186">
        <f t="shared" si="53"/>
        <v>11.572346965665874</v>
      </c>
      <c r="I134" s="187">
        <f t="shared" si="40"/>
        <v>87.027208705643218</v>
      </c>
      <c r="J134" s="188">
        <f ca="1">AVERAGE(OFFSET($I$3,'Données projet'!$C$7,0,30,1))</f>
        <v>281.50422421872497</v>
      </c>
      <c r="K134" s="193">
        <f>IF(ISNA(VLOOKUP(B134,'Données projet'!$A$36:$I$56,3,0)),0,VLOOKUP(B134,'Données projet'!$A$36:$I$56,3,0))</f>
        <v>0</v>
      </c>
      <c r="L134" s="193">
        <f>IF(ISNA(VLOOKUP(B134,'Données projet'!$A$36:$I$56,4,0)),0,VLOOKUP(B134,'Données projet'!$A$36:$I$56,4,0))</f>
        <v>0</v>
      </c>
      <c r="M134" s="194">
        <f>IF(ISNA(VLOOKUP(B134,'Données projet'!$A$36:$I$56,5,0)),0%,VLOOKUP(B134,'Données projet'!$A$36:$I$56,5,0)*VLOOKUP('Données projet'!$B$11,Paramètres!$A$1:$J$25,7,0))</f>
        <v>0</v>
      </c>
      <c r="N134" s="194">
        <f>IF(ISNA(VLOOKUP(B134,'Données projet'!$A$36:$I$56,6,0)),0%,VLOOKUP(B134,'Données projet'!$A$36:$I$56,6,0)*VLOOKUP('Données projet'!$B$11,Paramètres!$A$1:$J$25,7,0))</f>
        <v>0</v>
      </c>
      <c r="O134" s="194">
        <f>IF(ISNA(VLOOKUP(B134,'Données projet'!$A$36:$I$56,7,0)),0%,VLOOKUP(B134,'Données projet'!$A$36:$I$56,7,0))</f>
        <v>0</v>
      </c>
      <c r="P134" s="196">
        <f>EXP(-LN(2)/35)*P133+(1-EXP(-LN(2)/35))/(LN(2)/35)*L134*M134*VLOOKUP('Données projet'!$B$11,Paramètres!$A$1:$J$25,3,0)*0.475*44/12</f>
        <v>0</v>
      </c>
      <c r="Q134" s="196">
        <f>EXP(-LN(2)/5)*Q133+(1-EXP(-LN(2)/5))/(LN(2)/5)*Calculateur!L134*Calculateur!N134*VLOOKUP('Données projet'!$B$11,Paramètres!$A$1:$J$25,3,0)*0.475*44/12</f>
        <v>0</v>
      </c>
      <c r="R134" s="196">
        <f>EXP(-LN(2)/2)*R133+(1-EXP(-LN(2)/2))/(LN(2)/2)*L134*O134*VLOOKUP('Données projet'!$B$11,Paramètres!$A$1:$J$25,3,0)*0.475*44/12</f>
        <v>0</v>
      </c>
      <c r="S134" s="197">
        <f t="shared" si="41"/>
        <v>0</v>
      </c>
      <c r="T134" s="50">
        <f>IF(T133+1&lt;='Données projet'!$E$12,T133+1,1)</f>
        <v>31</v>
      </c>
      <c r="U134" s="45" t="e">
        <f>VLOOKUP(T134,'Données projet'!$A$62:$I$82,2,0)</f>
        <v>#N/A</v>
      </c>
      <c r="V134" s="45" t="e">
        <f>VLOOKUP(T134,'Données projet'!$A$62:$I$82,9,0)</f>
        <v>#N/A</v>
      </c>
      <c r="W134" s="45">
        <f t="array" ref="W134">INDEX(V:V,MIN(IF(ISNUMBER(V134:V330),ROW(V134:V330),"")))</f>
        <v>2.384999999999998</v>
      </c>
      <c r="X134" s="46">
        <f>IF(T134&lt;'Données projet'!$A$63,$U$205^T134,IF(T134='Données projet'!$A$63,'Données projet'!$B$63,X133+W134-AD133))</f>
        <v>198.67999999999995</v>
      </c>
      <c r="Y134" s="46">
        <f>X134*VLOOKUP('Données projet'!$B$11,Paramètres!$A$1:$J$25,3,0)*VLOOKUP('Données projet'!$B$11,Paramètres!$A$1:$J$25,5,0)</f>
        <v>145.67217599999995</v>
      </c>
      <c r="Z134" s="46">
        <f t="shared" si="54"/>
        <v>37.593402567645505</v>
      </c>
      <c r="AA134" s="52">
        <f t="shared" si="42"/>
        <v>319.18754933864915</v>
      </c>
      <c r="AB134" s="149">
        <f ca="1">AVERAGE(OFFSET($AA$3,'Données projet'!$C$7,0,30,1))</f>
        <v>367.84920904283939</v>
      </c>
      <c r="AC134" s="48">
        <f>IF(ISNA(VLOOKUP(T134,'Données projet'!$A$62:$I$82,3,0)),0,VLOOKUP(T134,'Données projet'!$A$62:$I$82,3,0))</f>
        <v>0</v>
      </c>
      <c r="AD134" s="48">
        <f>IF(ISNA(VLOOKUP(T134,'Données projet'!$A$62:$I$82,4,0)),0,VLOOKUP(T134,'Données projet'!$A$62:$I$82,4,0))</f>
        <v>0</v>
      </c>
      <c r="AE134" s="49">
        <f>IF(ISNA(VLOOKUP(T134,'Données projet'!$A$62:$I$82,5,0)),0%,VLOOKUP(T134,'Données projet'!$A$62:$I$82,5,0)*VLOOKUP('Données projet'!$B$11,Paramètres!$A$1:$J$25,7,0))</f>
        <v>0</v>
      </c>
      <c r="AF134" s="49">
        <f>IF(ISNA(VLOOKUP(T134,'Données projet'!$A$62:$I$82,6,0)),0%,VLOOKUP(T134,'Données projet'!$A$62:$I$82,6,0)*VLOOKUP('Données projet'!$B$11,Paramètres!$A$1:$J$25,7,0))</f>
        <v>0</v>
      </c>
      <c r="AG134" s="49">
        <f>IF(ISNA(VLOOKUP(T134,'Données projet'!$A$62:$I$82,7,0)),0%,VLOOKUP(T134,'Données projet'!$A$62:$I$82,7,0))</f>
        <v>0</v>
      </c>
      <c r="AH134" s="53">
        <f>EXP(-LN(2)/35)*AH133+(1-EXP(-LN(2)/35))/(LN(2)/35)*AD134*AE134*VLOOKUP('Données projet'!$B$11,Paramètres!$A$1:$J$25,3,0)*0.475*44/12</f>
        <v>0</v>
      </c>
      <c r="AI134" s="53">
        <f>EXP(-LN(2)/5)*AI133+(1-EXP(-LN(2)/5))/(LN(2)/5)*Calculateur!AD134*Calculateur!AF134*VLOOKUP('Données projet'!$B$11,Paramètres!$A$1:$J$25,3,0)*0.475*44/12</f>
        <v>0</v>
      </c>
      <c r="AJ134" s="53">
        <f>EXP(-LN(2)/2)*AJ133+(1-EXP(-LN(2)/2))/(LN(2)/2)*AD134*AG134*VLOOKUP('Données projet'!$B$11,Paramètres!$A$1:$J$25,3,0)*0.475*44/12</f>
        <v>0</v>
      </c>
      <c r="AK134" s="53">
        <f t="shared" si="43"/>
        <v>0</v>
      </c>
      <c r="AL134" s="203">
        <f>IF(AL133+1&lt;='Données projet'!$E$13,AL133+1,1)</f>
        <v>1</v>
      </c>
      <c r="AM134" s="182" t="e">
        <f>VLOOKUP(B134,'Données projet'!$A$88:$I$108,2,0)</f>
        <v>#N/A</v>
      </c>
      <c r="AN134" s="182" t="e">
        <f>VLOOKUP(B134,'Données projet'!$A$88:$I$108,9,0)</f>
        <v>#N/A</v>
      </c>
      <c r="AO134" s="182">
        <f t="array" ref="AO134">INDEX(AN:AN,MIN(IF(ISNUMBER(AN134:AN330),ROW(AN134:AN330),"")))</f>
        <v>0</v>
      </c>
      <c r="AP134" s="182">
        <f>IF(B134&lt;'Données projet'!$A$89,$AM$205^B134,IF(B134='Données projet'!$A$89,'Données projet'!$B$89,AP133+AO134-AV133))</f>
        <v>0</v>
      </c>
      <c r="AQ134" s="186" t="e">
        <f>AP134*VLOOKUP('Données projet'!$B$13,Paramètres!$A$1:$J$25,3,0)*VLOOKUP('Données projet'!$B$13,Paramètres!$A$1:$J$25,5,0)</f>
        <v>#N/A</v>
      </c>
      <c r="AR134" s="186" t="e">
        <f t="shared" si="55"/>
        <v>#N/A</v>
      </c>
      <c r="AS134" s="187" t="e">
        <f t="shared" si="44"/>
        <v>#N/A</v>
      </c>
      <c r="AT134" s="185" t="e">
        <f ca="1">AVERAGE(OFFSET($AS$3,'Données projet'!$C$7,0,30,1))</f>
        <v>#N/A</v>
      </c>
      <c r="AU134" s="193">
        <f>IF(ISNA(VLOOKUP(B134,'Données projet'!$A$88:$I$108,3,0)),0,VLOOKUP(B134,'Données projet'!$A$88:$I$108,3,0))</f>
        <v>0</v>
      </c>
      <c r="AV134" s="193">
        <f>IF(ISNA(VLOOKUP(B134,'Données projet'!$A$88:$I$108,4,0)),0,VLOOKUP(B134,'Données projet'!$A$88:$I$108,4,0))</f>
        <v>0</v>
      </c>
      <c r="AW134" s="194">
        <f>IF(ISNA(VLOOKUP(B134,'Données projet'!$A$88:$I$108,5,0)),0%,VLOOKUP(B134,'Données projet'!$A$88:$I$108,5,0)*VLOOKUP('Données projet'!$B$13,Paramètres!$A$1:$J$25,7,0))</f>
        <v>0</v>
      </c>
      <c r="AX134" s="194">
        <f>IF(ISNA(VLOOKUP(B134,'Données projet'!$A$88:$I$108,6,0)),0%,VLOOKUP(B134,'Données projet'!$A$88:$I$108,6,0)*VLOOKUP('Données projet'!$B$13,Paramètres!$A$1:$J$25,7,0))</f>
        <v>0</v>
      </c>
      <c r="AY134" s="194">
        <f>IF(ISNA(VLOOKUP(B134,'Données projet'!$A$88:$I$108,7,0)),0%,VLOOKUP(B134,'Données projet'!$A$88:$I$108,7,0))</f>
        <v>0</v>
      </c>
      <c r="AZ134" s="196">
        <f>EXP(-LN(2)/35)*AZ133+(1-EXP(-LN(2)/35))/(LN(2)/35)*AV134*AW134*VLOOKUP('Données projet'!$B$11,Paramètres!$A$1:$J$25,3,0)*0.475*44/12</f>
        <v>0</v>
      </c>
      <c r="BA134" s="196">
        <f>EXP(-LN(2)/5)*BA133+(1-EXP(-LN(2)/5))/(LN(2)/5)*Calculateur!AV134*Calculateur!AX134*VLOOKUP('Données projet'!$B$11,Paramètres!$A$1:$J$25,3,0)*0.475*44/12</f>
        <v>0</v>
      </c>
      <c r="BB134" s="196">
        <f>EXP(-LN(2)/2)*BB133+(1-EXP(-LN(2)/2))/(LN(2)/2)*AV134*AY134*VLOOKUP('Données projet'!$B$11,Paramètres!$A$1:$J$25,3,0)*0.475*44/12</f>
        <v>0</v>
      </c>
      <c r="BC134" s="197">
        <f t="shared" si="45"/>
        <v>0</v>
      </c>
      <c r="BD134" s="50">
        <f>IF(BD133+1&lt;='Données projet'!$E$16,BD133+1,1)</f>
        <v>1</v>
      </c>
      <c r="BE134" s="45" t="e">
        <f>VLOOKUP(BD134,'Données projet'!$A$114:$I$134,2,0)</f>
        <v>#N/A</v>
      </c>
      <c r="BF134" s="45" t="e">
        <f>VLOOKUP(BD134,'Données projet'!$A$114:$I$134,9,0)</f>
        <v>#N/A</v>
      </c>
      <c r="BG134" s="45">
        <f t="array" ref="BG134">INDEX(BF:BF,MIN(IF(ISNUMBER(BF134:BF330),ROW(BF134:BF330),"")))</f>
        <v>0</v>
      </c>
      <c r="BH134" s="45">
        <f>IF(BD134&lt;'Données projet'!$A$115,$BE$205^BD134,IF(BD134='Données projet'!$A$115,'Données projet'!$B$115,BH133+BG134-BN133))</f>
        <v>0</v>
      </c>
      <c r="BI134" s="50" t="e">
        <f>BH134*VLOOKUP('Données projet'!$B$13,Paramètres!$A$1:$J$25,3,0)*VLOOKUP('Données projet'!$B$13,Paramètres!$A$1:$J$25,5,0)</f>
        <v>#N/A</v>
      </c>
      <c r="BJ134" s="46" t="e">
        <f t="shared" si="56"/>
        <v>#N/A</v>
      </c>
      <c r="BK134" s="52" t="e">
        <f t="shared" si="46"/>
        <v>#N/A</v>
      </c>
      <c r="BL134" s="149" t="e">
        <f ca="1">AVERAGE(OFFSET($BK$3,'Données projet'!$C$7,0,30,1))</f>
        <v>#N/A</v>
      </c>
      <c r="BM134" s="48">
        <f>IF(ISNA(VLOOKUP(BD134,'Données projet'!$A$114:$I$134,3,0)),0,VLOOKUP(BD134,'Données projet'!$A$114:$I$134,3,0))</f>
        <v>0</v>
      </c>
      <c r="BN134" s="48">
        <f>IF(ISNA(VLOOKUP(BD134,'Données projet'!$A$114:$I$134,4,0)),0,VLOOKUP(BD134,'Données projet'!$A$114:$I$134,4,0))</f>
        <v>0</v>
      </c>
      <c r="BO134" s="49">
        <f>IF(ISNA(VLOOKUP(BD134,'Données projet'!$A$114:$I$134,5,0)),0%,VLOOKUP(BD134,'Données projet'!$A$114:$I$134,5,0)*VLOOKUP('Données projet'!$B$13,Paramètres!$A$1:$J$25,7,0))</f>
        <v>0</v>
      </c>
      <c r="BP134" s="49">
        <f>IF(ISNA(VLOOKUP(BD134,'Données projet'!$A$114:$I$134,6,0)),0%,VLOOKUP(BD134,'Données projet'!$A$114:$I$134,6,0)*VLOOKUP('Données projet'!$B$13,Paramètres!$A$1:$J$25,7,0))</f>
        <v>0</v>
      </c>
      <c r="BQ134" s="49">
        <f>IF(ISNA(VLOOKUP(BD134,'Données projet'!$A$114:$I$134,7,0)),0%,VLOOKUP(BD134,'Données projet'!$A$114:$I$134,7,0))</f>
        <v>0</v>
      </c>
      <c r="BR134" s="53" t="e">
        <f>EXP(-LN(2)/35)*BR133+(1-EXP(-LN(2)/35))/(LN(2)/35)*BN134*BO134*VLOOKUP('Données projet'!$B$13,Paramètres!$A$1:$J$25,3,0)*0.475*44/12</f>
        <v>#N/A</v>
      </c>
      <c r="BS134" s="53" t="e">
        <f>EXP(-LN(2)/5)*BS133+(1-EXP(-LN(2)/5))/(LN(2)/5)*Calculateur!BN134*Calculateur!BP134*VLOOKUP('Données projet'!$B$13,Paramètres!$A$1:$J$25,3,0)*0.475*44/12</f>
        <v>#N/A</v>
      </c>
      <c r="BT134" s="53" t="e">
        <f>EXP(-LN(2)/2)*BT133+(1-EXP(-LN(2)/2))/(LN(2)/2)*BN134*BQ134*VLOOKUP('Données projet'!$B$13,Paramètres!$A$1:$J$25,3,0)*0.475*44/12</f>
        <v>#N/A</v>
      </c>
      <c r="BU134" s="54" t="e">
        <f t="shared" si="47"/>
        <v>#N/A</v>
      </c>
      <c r="BV134" s="203">
        <f>IF(BV133+1&lt;='Données projet'!$E$15,BV133+1,1)</f>
        <v>1</v>
      </c>
      <c r="BW134" s="182" t="e">
        <f>VLOOKUP(B134,'Données projet'!$A$140:$I$167,2,0)</f>
        <v>#N/A</v>
      </c>
      <c r="BX134" s="182" t="e">
        <f>VLOOKUP(B134,'Données projet'!$A$140:$I$167,9,0)</f>
        <v>#N/A</v>
      </c>
      <c r="BY134" s="182">
        <f t="array" ref="BY134">INDEX(BX:BX,MIN(IF(ISNUMBER(BX134:BX330),ROW(BX134:BX330),"")))</f>
        <v>0</v>
      </c>
      <c r="BZ134" s="182">
        <f>IF(B134&lt;'Données projet'!$A$141,$BW$205^B134,IF(B134='Données projet'!$A$141,'Données projet'!$B$141,BZ133+BY134-CF133))</f>
        <v>0</v>
      </c>
      <c r="CA134" s="183" t="e">
        <f>BZ134*VLOOKUP('Données projet'!$B$15,Paramètres!$A$1:$J$25,3,0)*VLOOKUP('Données projet'!$B$15,Paramètres!$A$1:$J$25,5,0)</f>
        <v>#N/A</v>
      </c>
      <c r="CB134" s="186" t="e">
        <f t="shared" si="57"/>
        <v>#N/A</v>
      </c>
      <c r="CC134" s="187" t="e">
        <f t="shared" si="48"/>
        <v>#N/A</v>
      </c>
      <c r="CD134" s="185" t="e">
        <f ca="1">AVERAGE(OFFSET($CC$3,'Données projet'!$C$7,0,30,1))</f>
        <v>#N/A</v>
      </c>
      <c r="CE134" s="193">
        <f>IF(ISNA(VLOOKUP(B134,'Données projet'!$A$140:$I$167,3,0)),0,VLOOKUP(B134,'Données projet'!$A$140:$I$167,3,0))</f>
        <v>0</v>
      </c>
      <c r="CF134" s="193">
        <f>IF(ISNA(VLOOKUP(B134,'Données projet'!$A$140:$I$167,4,0)),0,VLOOKUP(B134,'Données projet'!$A$140:$I$167,4,0))</f>
        <v>0</v>
      </c>
      <c r="CG134" s="194">
        <f>IF(ISNA(VLOOKUP(B134,'Données projet'!$A$140:$I$167,5,0)),0%,VLOOKUP(B134,'Données projet'!$A$140:$I$167,5,0)*VLOOKUP('Données projet'!$B$15,Paramètres!$A$1:$J$25,7,0))</f>
        <v>0</v>
      </c>
      <c r="CH134" s="194">
        <f>IF(ISNA(VLOOKUP(B134,'Données projet'!$A$140:$I$167,6,0)),0%,VLOOKUP(B134,'Données projet'!$A$140:$I$167,6,0)*VLOOKUP('Données projet'!$B$15,Paramètres!$A$1:$J$25,7,0))</f>
        <v>0</v>
      </c>
      <c r="CI134" s="194">
        <f>IF(ISNA(VLOOKUP(B134,'Données projet'!$A$140:$I$167,7,0)),0%,VLOOKUP(B134,'Données projet'!$A$140:$I$167,7,0))</f>
        <v>0</v>
      </c>
      <c r="CJ134" s="196">
        <f>EXP(-LN(2)/35)*CJ133+(1-EXP(-LN(2)/35))/(LN(2)/35)*CF134*CG134*VLOOKUP('Données projet'!$B$11,Paramètres!$A$1:$J$25,3,0)*0.475*44/12</f>
        <v>0</v>
      </c>
      <c r="CK134" s="196">
        <f>EXP(-LN(2)/5)*CK133+(1-EXP(-LN(2)/5))/(LN(2)/5)*Calculateur!CF134*Calculateur!CH134*VLOOKUP('Données projet'!$B$11,Paramètres!$A$1:$J$25,3,0)*0.475*44/12</f>
        <v>0</v>
      </c>
      <c r="CL134" s="196">
        <f>EXP(-LN(2)/2)*CL133+(1-EXP(-LN(2)/2))/(LN(2)/2)*CF134*CI134*VLOOKUP('Données projet'!$B$11,Paramètres!$A$1:$J$25,3,0)*0.475*44/12</f>
        <v>0</v>
      </c>
      <c r="CM134" s="197">
        <f t="shared" si="49"/>
        <v>0</v>
      </c>
      <c r="CN134" s="50">
        <f>IF(CN133+1&lt;='Données projet'!$E$16,CN133+1,1)</f>
        <v>1</v>
      </c>
      <c r="CO134" s="45" t="e">
        <f>VLOOKUP(CN134,'Données projet'!$A$173:$I$193,2,0)</f>
        <v>#N/A</v>
      </c>
      <c r="CP134" s="45" t="e">
        <f>VLOOKUP(CN134,'Données projet'!$A$173:$I$193,9,0)</f>
        <v>#N/A</v>
      </c>
      <c r="CQ134" s="45">
        <f t="array" ref="CQ134">INDEX(CP:CP,MIN(IF(ISNUMBER(CP134:CP330),ROW(CP134:CP330),"")))</f>
        <v>0</v>
      </c>
      <c r="CR134" s="45">
        <f>IF(CN134&lt;'Données projet'!$A$174,$CO$205^B134,IF(CN134='Données projet'!$A$174,'Données projet'!$B$174,CR133+CQ134-CX133))</f>
        <v>0</v>
      </c>
      <c r="CS134" s="50" t="e">
        <f>CR134*VLOOKUP('Données projet'!$B$15,Paramètres!$A$1:$J$25,3,0)*VLOOKUP('Données projet'!$B$15,Paramètres!$A$1:$J$25,5,0)</f>
        <v>#N/A</v>
      </c>
      <c r="CT134" s="46" t="e">
        <f t="shared" si="58"/>
        <v>#N/A</v>
      </c>
      <c r="CU134" s="52" t="e">
        <f t="shared" si="50"/>
        <v>#N/A</v>
      </c>
      <c r="CV134" s="149" t="e">
        <f ca="1">AVERAGE(OFFSET($CU$3,'Données projet'!$C$7,0,30,1))</f>
        <v>#N/A</v>
      </c>
      <c r="CW134" s="48">
        <f>IF(ISNA(VLOOKUP(CN134,'Données projet'!$A$173:$I$193,3,0)),0,VLOOKUP(CN134,'Données projet'!$A$173:$I$193,3,0))</f>
        <v>0</v>
      </c>
      <c r="CX134" s="48">
        <f>IF(ISNA(VLOOKUP(CN134,'Données projet'!$A$173:$I$193,4,0)),0,VLOOKUP(CN134,'Données projet'!$A$173:$I$193,4,0))</f>
        <v>0</v>
      </c>
      <c r="CY134" s="49">
        <f>IF(ISNA(VLOOKUP(CN134,'Données projet'!$A$173:$I$193,5,0)),0%,VLOOKUP(CN134,'Données projet'!$A$173:$I$193,5,0)*VLOOKUP('Données projet'!$B$15,Paramètres!$A$1:$J$25,7,0))</f>
        <v>0</v>
      </c>
      <c r="CZ134" s="49">
        <f>IF(ISNA(VLOOKUP(CN134,'Données projet'!$A$173:$I$193,6,0)),0%,VLOOKUP(CN134,'Données projet'!$A$173:$I$193,6,0)*VLOOKUP('Données projet'!$B$15,Paramètres!$A$1:$J$25,7,0))</f>
        <v>0</v>
      </c>
      <c r="DA134" s="49">
        <f>IF(ISNA(VLOOKUP(CN134,'Données projet'!$A$173:$I$193,7,0)),0%,VLOOKUP(CN134,'Données projet'!$A$173:$I$193,7,0))</f>
        <v>0</v>
      </c>
      <c r="DB134" s="53" t="e">
        <f>EXP(-LN(2)/35)*DB133+(1-EXP(-LN(2)/35))/(LN(2)/35)*CX134*CY134*VLOOKUP('Données projet'!$B$15,Paramètres!$A$1:$J$25,3,0)*0.475*44/12</f>
        <v>#N/A</v>
      </c>
      <c r="DC134" s="53" t="e">
        <f>EXP(-LN(2)/5)*DC133+(1-EXP(-LN(2)/5))/(LN(2)/5)*Calculateur!CX134*Calculateur!CZ134*VLOOKUP('Données projet'!$B$15,Paramètres!$A$1:$J$25,3,0)*0.475*44/12</f>
        <v>#N/A</v>
      </c>
      <c r="DD134" s="53" t="e">
        <f>EXP(-LN(2)/2)*DD133+(1-EXP(-LN(2)/2))/(LN(2)/2)*CX134*DA134*VLOOKUP('Données projet'!$B$15,Paramètres!$A$1:$J$25,3,0)*0.475*44/12</f>
        <v>#N/A</v>
      </c>
      <c r="DE134" s="54" t="e">
        <f t="shared" si="51"/>
        <v>#N/A</v>
      </c>
    </row>
    <row r="135" spans="1:109" s="40" customFormat="1" x14ac:dyDescent="0.25">
      <c r="A135" s="208">
        <f t="shared" si="52"/>
        <v>132</v>
      </c>
      <c r="B135" s="200">
        <f>IF(B134+1&lt;='Données projet'!$E$11,B134+1,1)</f>
        <v>7</v>
      </c>
      <c r="C135" s="182">
        <f>VLOOKUP(B135,'Données projet'!$A$36:$I$56,2,0)</f>
        <v>101.29</v>
      </c>
      <c r="D135" s="182">
        <f>VLOOKUP(B135,'Données projet'!$A$36:$I$56,9,0)</f>
        <v>14.47</v>
      </c>
      <c r="E135" s="182">
        <f t="array" ref="E135">INDEX(D:D,MIN(IF(ISNUMBER(D135:D331),ROW(D135:D331),"")))</f>
        <v>14.47</v>
      </c>
      <c r="F135" s="186">
        <f>IF(B135&lt;'Données projet'!$A$37,$C$205^B135,IF(B135='Données projet'!$A$37,'Données projet'!$B$37,F134+E135-L134))</f>
        <v>101.29</v>
      </c>
      <c r="G135" s="186">
        <f>F135*VLOOKUP('Données projet'!$B$11,Paramètres!$A$1:$J$25,3,0)*VLOOKUP('Données projet'!$B$11,Paramètres!$A$1:$J$25,5,0)</f>
        <v>74.265827999999999</v>
      </c>
      <c r="H135" s="186">
        <f t="shared" si="53"/>
        <v>20.729138320910838</v>
      </c>
      <c r="I135" s="187">
        <f t="shared" si="40"/>
        <v>165.44956634225304</v>
      </c>
      <c r="J135" s="188">
        <f ca="1">AVERAGE(OFFSET($I$3,'Données projet'!$C$7,0,30,1))</f>
        <v>281.50422421872497</v>
      </c>
      <c r="K135" s="193">
        <f>IF(ISNA(VLOOKUP(B135,'Données projet'!$A$36:$I$56,3,0)),0,VLOOKUP(B135,'Données projet'!$A$36:$I$56,3,0))</f>
        <v>0</v>
      </c>
      <c r="L135" s="193">
        <f>IF(ISNA(VLOOKUP(B135,'Données projet'!$A$36:$I$56,4,0)),0,VLOOKUP(B135,'Données projet'!$A$36:$I$56,4,0))</f>
        <v>0</v>
      </c>
      <c r="M135" s="194">
        <f>IF(ISNA(VLOOKUP(B135,'Données projet'!$A$36:$I$56,5,0)),0%,VLOOKUP(B135,'Données projet'!$A$36:$I$56,5,0)*VLOOKUP('Données projet'!$B$11,Paramètres!$A$1:$J$25,7,0))</f>
        <v>0</v>
      </c>
      <c r="N135" s="194">
        <f>IF(ISNA(VLOOKUP(B135,'Données projet'!$A$36:$I$56,6,0)),0%,VLOOKUP(B135,'Données projet'!$A$36:$I$56,6,0)*VLOOKUP('Données projet'!$B$11,Paramètres!$A$1:$J$25,7,0))</f>
        <v>0</v>
      </c>
      <c r="O135" s="194">
        <f>IF(ISNA(VLOOKUP(B135,'Données projet'!$A$36:$I$56,7,0)),0%,VLOOKUP(B135,'Données projet'!$A$36:$I$56,7,0))</f>
        <v>0</v>
      </c>
      <c r="P135" s="196">
        <f>EXP(-LN(2)/35)*P134+(1-EXP(-LN(2)/35))/(LN(2)/35)*L135*M135*VLOOKUP('Données projet'!$B$11,Paramètres!$A$1:$J$25,3,0)*0.475*44/12</f>
        <v>0</v>
      </c>
      <c r="Q135" s="196">
        <f>EXP(-LN(2)/5)*Q134+(1-EXP(-LN(2)/5))/(LN(2)/5)*Calculateur!L135*Calculateur!N135*VLOOKUP('Données projet'!$B$11,Paramètres!$A$1:$J$25,3,0)*0.475*44/12</f>
        <v>0</v>
      </c>
      <c r="R135" s="196">
        <f>EXP(-LN(2)/2)*R134+(1-EXP(-LN(2)/2))/(LN(2)/2)*L135*O135*VLOOKUP('Données projet'!$B$11,Paramètres!$A$1:$J$25,3,0)*0.475*44/12</f>
        <v>0</v>
      </c>
      <c r="S135" s="197">
        <f t="shared" si="41"/>
        <v>0</v>
      </c>
      <c r="T135" s="50">
        <f>IF(T134+1&lt;='Données projet'!$E$12,T134+1,1)</f>
        <v>32</v>
      </c>
      <c r="U135" s="45" t="e">
        <f>VLOOKUP(T135,'Données projet'!$A$62:$I$82,2,0)</f>
        <v>#N/A</v>
      </c>
      <c r="V135" s="45" t="e">
        <f>VLOOKUP(T135,'Données projet'!$A$62:$I$82,9,0)</f>
        <v>#N/A</v>
      </c>
      <c r="W135" s="45">
        <f t="array" ref="W135">INDEX(V:V,MIN(IF(ISNUMBER(V135:V331),ROW(V135:V331),"")))</f>
        <v>2.384999999999998</v>
      </c>
      <c r="X135" s="46">
        <f>IF(T135&lt;'Données projet'!$A$63,$U$205^T135,IF(T135='Données projet'!$A$63,'Données projet'!$B$63,X134+W135-AD134))</f>
        <v>201.06499999999994</v>
      </c>
      <c r="Y135" s="46">
        <f>X135*VLOOKUP('Données projet'!$B$11,Paramètres!$A$1:$J$25,3,0)*VLOOKUP('Données projet'!$B$11,Paramètres!$A$1:$J$25,5,0)</f>
        <v>147.42085799999995</v>
      </c>
      <c r="Z135" s="46">
        <f t="shared" si="54"/>
        <v>37.991876025249731</v>
      </c>
      <c r="AA135" s="52">
        <f t="shared" si="42"/>
        <v>322.9271784273098</v>
      </c>
      <c r="AB135" s="149">
        <f ca="1">AVERAGE(OFFSET($AA$3,'Données projet'!$C$7,0,30,1))</f>
        <v>367.84920904283939</v>
      </c>
      <c r="AC135" s="48">
        <f>IF(ISNA(VLOOKUP(T135,'Données projet'!$A$62:$I$82,3,0)),0,VLOOKUP(T135,'Données projet'!$A$62:$I$82,3,0))</f>
        <v>0</v>
      </c>
      <c r="AD135" s="48">
        <f>IF(ISNA(VLOOKUP(T135,'Données projet'!$A$62:$I$82,4,0)),0,VLOOKUP(T135,'Données projet'!$A$62:$I$82,4,0))</f>
        <v>0</v>
      </c>
      <c r="AE135" s="49">
        <f>IF(ISNA(VLOOKUP(T135,'Données projet'!$A$62:$I$82,5,0)),0%,VLOOKUP(T135,'Données projet'!$A$62:$I$82,5,0)*VLOOKUP('Données projet'!$B$11,Paramètres!$A$1:$J$25,7,0))</f>
        <v>0</v>
      </c>
      <c r="AF135" s="49">
        <f>IF(ISNA(VLOOKUP(T135,'Données projet'!$A$62:$I$82,6,0)),0%,VLOOKUP(T135,'Données projet'!$A$62:$I$82,6,0)*VLOOKUP('Données projet'!$B$11,Paramètres!$A$1:$J$25,7,0))</f>
        <v>0</v>
      </c>
      <c r="AG135" s="49">
        <f>IF(ISNA(VLOOKUP(T135,'Données projet'!$A$62:$I$82,7,0)),0%,VLOOKUP(T135,'Données projet'!$A$62:$I$82,7,0))</f>
        <v>0</v>
      </c>
      <c r="AH135" s="53">
        <f>EXP(-LN(2)/35)*AH134+(1-EXP(-LN(2)/35))/(LN(2)/35)*AD135*AE135*VLOOKUP('Données projet'!$B$11,Paramètres!$A$1:$J$25,3,0)*0.475*44/12</f>
        <v>0</v>
      </c>
      <c r="AI135" s="53">
        <f>EXP(-LN(2)/5)*AI134+(1-EXP(-LN(2)/5))/(LN(2)/5)*Calculateur!AD135*Calculateur!AF135*VLOOKUP('Données projet'!$B$11,Paramètres!$A$1:$J$25,3,0)*0.475*44/12</f>
        <v>0</v>
      </c>
      <c r="AJ135" s="53">
        <f>EXP(-LN(2)/2)*AJ134+(1-EXP(-LN(2)/2))/(LN(2)/2)*AD135*AG135*VLOOKUP('Données projet'!$B$11,Paramètres!$A$1:$J$25,3,0)*0.475*44/12</f>
        <v>0</v>
      </c>
      <c r="AK135" s="53">
        <f t="shared" si="43"/>
        <v>0</v>
      </c>
      <c r="AL135" s="203">
        <f>IF(AL134+1&lt;='Données projet'!$E$13,AL134+1,1)</f>
        <v>1</v>
      </c>
      <c r="AM135" s="182" t="e">
        <f>VLOOKUP(B135,'Données projet'!$A$88:$I$108,2,0)</f>
        <v>#N/A</v>
      </c>
      <c r="AN135" s="182" t="e">
        <f>VLOOKUP(B135,'Données projet'!$A$88:$I$108,9,0)</f>
        <v>#N/A</v>
      </c>
      <c r="AO135" s="182">
        <f t="array" ref="AO135">INDEX(AN:AN,MIN(IF(ISNUMBER(AN135:AN331),ROW(AN135:AN331),"")))</f>
        <v>0</v>
      </c>
      <c r="AP135" s="182">
        <f>IF(B135&lt;'Données projet'!$A$89,$AM$205^B135,IF(B135='Données projet'!$A$89,'Données projet'!$B$89,AP134+AO135-AV134))</f>
        <v>0</v>
      </c>
      <c r="AQ135" s="186" t="e">
        <f>AP135*VLOOKUP('Données projet'!$B$13,Paramètres!$A$1:$J$25,3,0)*VLOOKUP('Données projet'!$B$13,Paramètres!$A$1:$J$25,5,0)</f>
        <v>#N/A</v>
      </c>
      <c r="AR135" s="186" t="e">
        <f t="shared" si="55"/>
        <v>#N/A</v>
      </c>
      <c r="AS135" s="187" t="e">
        <f t="shared" si="44"/>
        <v>#N/A</v>
      </c>
      <c r="AT135" s="185" t="e">
        <f ca="1">AVERAGE(OFFSET($AS$3,'Données projet'!$C$7,0,30,1))</f>
        <v>#N/A</v>
      </c>
      <c r="AU135" s="193">
        <f>IF(ISNA(VLOOKUP(B135,'Données projet'!$A$88:$I$108,3,0)),0,VLOOKUP(B135,'Données projet'!$A$88:$I$108,3,0))</f>
        <v>0</v>
      </c>
      <c r="AV135" s="193">
        <f>IF(ISNA(VLOOKUP(B135,'Données projet'!$A$88:$I$108,4,0)),0,VLOOKUP(B135,'Données projet'!$A$88:$I$108,4,0))</f>
        <v>0</v>
      </c>
      <c r="AW135" s="194">
        <f>IF(ISNA(VLOOKUP(B135,'Données projet'!$A$88:$I$108,5,0)),0%,VLOOKUP(B135,'Données projet'!$A$88:$I$108,5,0)*VLOOKUP('Données projet'!$B$13,Paramètres!$A$1:$J$25,7,0))</f>
        <v>0</v>
      </c>
      <c r="AX135" s="194">
        <f>IF(ISNA(VLOOKUP(B135,'Données projet'!$A$88:$I$108,6,0)),0%,VLOOKUP(B135,'Données projet'!$A$88:$I$108,6,0)*VLOOKUP('Données projet'!$B$13,Paramètres!$A$1:$J$25,7,0))</f>
        <v>0</v>
      </c>
      <c r="AY135" s="194">
        <f>IF(ISNA(VLOOKUP(B135,'Données projet'!$A$88:$I$108,7,0)),0%,VLOOKUP(B135,'Données projet'!$A$88:$I$108,7,0))</f>
        <v>0</v>
      </c>
      <c r="AZ135" s="196">
        <f>EXP(-LN(2)/35)*AZ134+(1-EXP(-LN(2)/35))/(LN(2)/35)*AV135*AW135*VLOOKUP('Données projet'!$B$11,Paramètres!$A$1:$J$25,3,0)*0.475*44/12</f>
        <v>0</v>
      </c>
      <c r="BA135" s="196">
        <f>EXP(-LN(2)/5)*BA134+(1-EXP(-LN(2)/5))/(LN(2)/5)*Calculateur!AV135*Calculateur!AX135*VLOOKUP('Données projet'!$B$11,Paramètres!$A$1:$J$25,3,0)*0.475*44/12</f>
        <v>0</v>
      </c>
      <c r="BB135" s="196">
        <f>EXP(-LN(2)/2)*BB134+(1-EXP(-LN(2)/2))/(LN(2)/2)*AV135*AY135*VLOOKUP('Données projet'!$B$11,Paramètres!$A$1:$J$25,3,0)*0.475*44/12</f>
        <v>0</v>
      </c>
      <c r="BC135" s="197">
        <f t="shared" si="45"/>
        <v>0</v>
      </c>
      <c r="BD135" s="50">
        <f>IF(BD134+1&lt;='Données projet'!$E$16,BD134+1,1)</f>
        <v>1</v>
      </c>
      <c r="BE135" s="45" t="e">
        <f>VLOOKUP(BD135,'Données projet'!$A$114:$I$134,2,0)</f>
        <v>#N/A</v>
      </c>
      <c r="BF135" s="45" t="e">
        <f>VLOOKUP(BD135,'Données projet'!$A$114:$I$134,9,0)</f>
        <v>#N/A</v>
      </c>
      <c r="BG135" s="45">
        <f t="array" ref="BG135">INDEX(BF:BF,MIN(IF(ISNUMBER(BF135:BF331),ROW(BF135:BF331),"")))</f>
        <v>0</v>
      </c>
      <c r="BH135" s="45">
        <f>IF(BD135&lt;'Données projet'!$A$115,$BE$205^BD135,IF(BD135='Données projet'!$A$115,'Données projet'!$B$115,BH134+BG135-BN134))</f>
        <v>0</v>
      </c>
      <c r="BI135" s="50" t="e">
        <f>BH135*VLOOKUP('Données projet'!$B$13,Paramètres!$A$1:$J$25,3,0)*VLOOKUP('Données projet'!$B$13,Paramètres!$A$1:$J$25,5,0)</f>
        <v>#N/A</v>
      </c>
      <c r="BJ135" s="46" t="e">
        <f t="shared" si="56"/>
        <v>#N/A</v>
      </c>
      <c r="BK135" s="52" t="e">
        <f t="shared" si="46"/>
        <v>#N/A</v>
      </c>
      <c r="BL135" s="149" t="e">
        <f ca="1">AVERAGE(OFFSET($BK$3,'Données projet'!$C$7,0,30,1))</f>
        <v>#N/A</v>
      </c>
      <c r="BM135" s="48">
        <f>IF(ISNA(VLOOKUP(BD135,'Données projet'!$A$114:$I$134,3,0)),0,VLOOKUP(BD135,'Données projet'!$A$114:$I$134,3,0))</f>
        <v>0</v>
      </c>
      <c r="BN135" s="48">
        <f>IF(ISNA(VLOOKUP(BD135,'Données projet'!$A$114:$I$134,4,0)),0,VLOOKUP(BD135,'Données projet'!$A$114:$I$134,4,0))</f>
        <v>0</v>
      </c>
      <c r="BO135" s="49">
        <f>IF(ISNA(VLOOKUP(BD135,'Données projet'!$A$114:$I$134,5,0)),0%,VLOOKUP(BD135,'Données projet'!$A$114:$I$134,5,0)*VLOOKUP('Données projet'!$B$13,Paramètres!$A$1:$J$25,7,0))</f>
        <v>0</v>
      </c>
      <c r="BP135" s="49">
        <f>IF(ISNA(VLOOKUP(BD135,'Données projet'!$A$114:$I$134,6,0)),0%,VLOOKUP(BD135,'Données projet'!$A$114:$I$134,6,0)*VLOOKUP('Données projet'!$B$13,Paramètres!$A$1:$J$25,7,0))</f>
        <v>0</v>
      </c>
      <c r="BQ135" s="49">
        <f>IF(ISNA(VLOOKUP(BD135,'Données projet'!$A$114:$I$134,7,0)),0%,VLOOKUP(BD135,'Données projet'!$A$114:$I$134,7,0))</f>
        <v>0</v>
      </c>
      <c r="BR135" s="53" t="e">
        <f>EXP(-LN(2)/35)*BR134+(1-EXP(-LN(2)/35))/(LN(2)/35)*BN135*BO135*VLOOKUP('Données projet'!$B$13,Paramètres!$A$1:$J$25,3,0)*0.475*44/12</f>
        <v>#N/A</v>
      </c>
      <c r="BS135" s="53" t="e">
        <f>EXP(-LN(2)/5)*BS134+(1-EXP(-LN(2)/5))/(LN(2)/5)*Calculateur!BN135*Calculateur!BP135*VLOOKUP('Données projet'!$B$13,Paramètres!$A$1:$J$25,3,0)*0.475*44/12</f>
        <v>#N/A</v>
      </c>
      <c r="BT135" s="53" t="e">
        <f>EXP(-LN(2)/2)*BT134+(1-EXP(-LN(2)/2))/(LN(2)/2)*BN135*BQ135*VLOOKUP('Données projet'!$B$13,Paramètres!$A$1:$J$25,3,0)*0.475*44/12</f>
        <v>#N/A</v>
      </c>
      <c r="BU135" s="54" t="e">
        <f t="shared" si="47"/>
        <v>#N/A</v>
      </c>
      <c r="BV135" s="203">
        <f>IF(BV134+1&lt;='Données projet'!$E$15,BV134+1,1)</f>
        <v>1</v>
      </c>
      <c r="BW135" s="182" t="e">
        <f>VLOOKUP(B135,'Données projet'!$A$140:$I$167,2,0)</f>
        <v>#N/A</v>
      </c>
      <c r="BX135" s="182" t="e">
        <f>VLOOKUP(B135,'Données projet'!$A$140:$I$167,9,0)</f>
        <v>#N/A</v>
      </c>
      <c r="BY135" s="182">
        <f t="array" ref="BY135">INDEX(BX:BX,MIN(IF(ISNUMBER(BX135:BX331),ROW(BX135:BX331),"")))</f>
        <v>0</v>
      </c>
      <c r="BZ135" s="182">
        <f>IF(B135&lt;'Données projet'!$A$141,$BW$205^B135,IF(B135='Données projet'!$A$141,'Données projet'!$B$141,BZ134+BY135-CF134))</f>
        <v>0</v>
      </c>
      <c r="CA135" s="183" t="e">
        <f>BZ135*VLOOKUP('Données projet'!$B$15,Paramètres!$A$1:$J$25,3,0)*VLOOKUP('Données projet'!$B$15,Paramètres!$A$1:$J$25,5,0)</f>
        <v>#N/A</v>
      </c>
      <c r="CB135" s="186" t="e">
        <f t="shared" si="57"/>
        <v>#N/A</v>
      </c>
      <c r="CC135" s="187" t="e">
        <f t="shared" si="48"/>
        <v>#N/A</v>
      </c>
      <c r="CD135" s="185" t="e">
        <f ca="1">AVERAGE(OFFSET($CC$3,'Données projet'!$C$7,0,30,1))</f>
        <v>#N/A</v>
      </c>
      <c r="CE135" s="193">
        <f>IF(ISNA(VLOOKUP(B135,'Données projet'!$A$140:$I$167,3,0)),0,VLOOKUP(B135,'Données projet'!$A$140:$I$167,3,0))</f>
        <v>0</v>
      </c>
      <c r="CF135" s="193">
        <f>IF(ISNA(VLOOKUP(B135,'Données projet'!$A$140:$I$167,4,0)),0,VLOOKUP(B135,'Données projet'!$A$140:$I$167,4,0))</f>
        <v>0</v>
      </c>
      <c r="CG135" s="194">
        <f>IF(ISNA(VLOOKUP(B135,'Données projet'!$A$140:$I$167,5,0)),0%,VLOOKUP(B135,'Données projet'!$A$140:$I$167,5,0)*VLOOKUP('Données projet'!$B$15,Paramètres!$A$1:$J$25,7,0))</f>
        <v>0</v>
      </c>
      <c r="CH135" s="194">
        <f>IF(ISNA(VLOOKUP(B135,'Données projet'!$A$140:$I$167,6,0)),0%,VLOOKUP(B135,'Données projet'!$A$140:$I$167,6,0)*VLOOKUP('Données projet'!$B$15,Paramètres!$A$1:$J$25,7,0))</f>
        <v>0</v>
      </c>
      <c r="CI135" s="194">
        <f>IF(ISNA(VLOOKUP(B135,'Données projet'!$A$140:$I$167,7,0)),0%,VLOOKUP(B135,'Données projet'!$A$140:$I$167,7,0))</f>
        <v>0</v>
      </c>
      <c r="CJ135" s="196">
        <f>EXP(-LN(2)/35)*CJ134+(1-EXP(-LN(2)/35))/(LN(2)/35)*CF135*CG135*VLOOKUP('Données projet'!$B$11,Paramètres!$A$1:$J$25,3,0)*0.475*44/12</f>
        <v>0</v>
      </c>
      <c r="CK135" s="196">
        <f>EXP(-LN(2)/5)*CK134+(1-EXP(-LN(2)/5))/(LN(2)/5)*Calculateur!CF135*Calculateur!CH135*VLOOKUP('Données projet'!$B$11,Paramètres!$A$1:$J$25,3,0)*0.475*44/12</f>
        <v>0</v>
      </c>
      <c r="CL135" s="196">
        <f>EXP(-LN(2)/2)*CL134+(1-EXP(-LN(2)/2))/(LN(2)/2)*CF135*CI135*VLOOKUP('Données projet'!$B$11,Paramètres!$A$1:$J$25,3,0)*0.475*44/12</f>
        <v>0</v>
      </c>
      <c r="CM135" s="197">
        <f t="shared" si="49"/>
        <v>0</v>
      </c>
      <c r="CN135" s="50">
        <f>IF(CN134+1&lt;='Données projet'!$E$16,CN134+1,1)</f>
        <v>1</v>
      </c>
      <c r="CO135" s="45" t="e">
        <f>VLOOKUP(CN135,'Données projet'!$A$173:$I$193,2,0)</f>
        <v>#N/A</v>
      </c>
      <c r="CP135" s="45" t="e">
        <f>VLOOKUP(CN135,'Données projet'!$A$173:$I$193,9,0)</f>
        <v>#N/A</v>
      </c>
      <c r="CQ135" s="45">
        <f t="array" ref="CQ135">INDEX(CP:CP,MIN(IF(ISNUMBER(CP135:CP331),ROW(CP135:CP331),"")))</f>
        <v>0</v>
      </c>
      <c r="CR135" s="45">
        <f>IF(CN135&lt;'Données projet'!$A$174,$CO$205^B135,IF(CN135='Données projet'!$A$174,'Données projet'!$B$174,CR134+CQ135-CX134))</f>
        <v>0</v>
      </c>
      <c r="CS135" s="50" t="e">
        <f>CR135*VLOOKUP('Données projet'!$B$15,Paramètres!$A$1:$J$25,3,0)*VLOOKUP('Données projet'!$B$15,Paramètres!$A$1:$J$25,5,0)</f>
        <v>#N/A</v>
      </c>
      <c r="CT135" s="46" t="e">
        <f t="shared" si="58"/>
        <v>#N/A</v>
      </c>
      <c r="CU135" s="52" t="e">
        <f t="shared" si="50"/>
        <v>#N/A</v>
      </c>
      <c r="CV135" s="149" t="e">
        <f ca="1">AVERAGE(OFFSET($CU$3,'Données projet'!$C$7,0,30,1))</f>
        <v>#N/A</v>
      </c>
      <c r="CW135" s="48">
        <f>IF(ISNA(VLOOKUP(CN135,'Données projet'!$A$173:$I$193,3,0)),0,VLOOKUP(CN135,'Données projet'!$A$173:$I$193,3,0))</f>
        <v>0</v>
      </c>
      <c r="CX135" s="48">
        <f>IF(ISNA(VLOOKUP(CN135,'Données projet'!$A$173:$I$193,4,0)),0,VLOOKUP(CN135,'Données projet'!$A$173:$I$193,4,0))</f>
        <v>0</v>
      </c>
      <c r="CY135" s="49">
        <f>IF(ISNA(VLOOKUP(CN135,'Données projet'!$A$173:$I$193,5,0)),0%,VLOOKUP(CN135,'Données projet'!$A$173:$I$193,5,0)*VLOOKUP('Données projet'!$B$15,Paramètres!$A$1:$J$25,7,0))</f>
        <v>0</v>
      </c>
      <c r="CZ135" s="49">
        <f>IF(ISNA(VLOOKUP(CN135,'Données projet'!$A$173:$I$193,6,0)),0%,VLOOKUP(CN135,'Données projet'!$A$173:$I$193,6,0)*VLOOKUP('Données projet'!$B$15,Paramètres!$A$1:$J$25,7,0))</f>
        <v>0</v>
      </c>
      <c r="DA135" s="49">
        <f>IF(ISNA(VLOOKUP(CN135,'Données projet'!$A$173:$I$193,7,0)),0%,VLOOKUP(CN135,'Données projet'!$A$173:$I$193,7,0))</f>
        <v>0</v>
      </c>
      <c r="DB135" s="53" t="e">
        <f>EXP(-LN(2)/35)*DB134+(1-EXP(-LN(2)/35))/(LN(2)/35)*CX135*CY135*VLOOKUP('Données projet'!$B$15,Paramètres!$A$1:$J$25,3,0)*0.475*44/12</f>
        <v>#N/A</v>
      </c>
      <c r="DC135" s="53" t="e">
        <f>EXP(-LN(2)/5)*DC134+(1-EXP(-LN(2)/5))/(LN(2)/5)*Calculateur!CX135*Calculateur!CZ135*VLOOKUP('Données projet'!$B$15,Paramètres!$A$1:$J$25,3,0)*0.475*44/12</f>
        <v>#N/A</v>
      </c>
      <c r="DD135" s="53" t="e">
        <f>EXP(-LN(2)/2)*DD134+(1-EXP(-LN(2)/2))/(LN(2)/2)*CX135*DA135*VLOOKUP('Données projet'!$B$15,Paramètres!$A$1:$J$25,3,0)*0.475*44/12</f>
        <v>#N/A</v>
      </c>
      <c r="DE135" s="54" t="e">
        <f t="shared" si="51"/>
        <v>#N/A</v>
      </c>
    </row>
    <row r="136" spans="1:109" s="40" customFormat="1" x14ac:dyDescent="0.25">
      <c r="A136" s="208">
        <f t="shared" si="52"/>
        <v>133</v>
      </c>
      <c r="B136" s="200">
        <f>IF(B135+1&lt;='Données projet'!$E$11,B135+1,1)</f>
        <v>8</v>
      </c>
      <c r="C136" s="182">
        <f>VLOOKUP(B136,'Données projet'!$A$36:$I$56,2,0)</f>
        <v>115.17</v>
      </c>
      <c r="D136" s="182">
        <f>VLOOKUP(B136,'Données projet'!$A$36:$I$56,9,0)</f>
        <v>13.879999999999995</v>
      </c>
      <c r="E136" s="182">
        <f t="array" ref="E136">INDEX(D:D,MIN(IF(ISNUMBER(D136:D332),ROW(D136:D332),"")))</f>
        <v>13.879999999999995</v>
      </c>
      <c r="F136" s="186">
        <f>IF(B136&lt;'Données projet'!$A$37,$C$205^B136,IF(B136='Données projet'!$A$37,'Données projet'!$B$37,F135+E136-L135))</f>
        <v>115.17</v>
      </c>
      <c r="G136" s="186">
        <f>F136*VLOOKUP('Données projet'!$B$11,Paramètres!$A$1:$J$25,3,0)*VLOOKUP('Données projet'!$B$11,Paramètres!$A$1:$J$25,5,0)</f>
        <v>84.442644000000001</v>
      </c>
      <c r="H136" s="186">
        <f t="shared" si="53"/>
        <v>23.219993390650089</v>
      </c>
      <c r="I136" s="187">
        <f t="shared" si="40"/>
        <v>187.51242678871554</v>
      </c>
      <c r="J136" s="188">
        <f ca="1">AVERAGE(OFFSET($I$3,'Données projet'!$C$7,0,30,1))</f>
        <v>281.50422421872497</v>
      </c>
      <c r="K136" s="193">
        <f>IF(ISNA(VLOOKUP(B136,'Données projet'!$A$36:$I$56,3,0)),0,VLOOKUP(B136,'Données projet'!$A$36:$I$56,3,0))</f>
        <v>0</v>
      </c>
      <c r="L136" s="193">
        <f>IF(ISNA(VLOOKUP(B136,'Données projet'!$A$36:$I$56,4,0)),0,VLOOKUP(B136,'Données projet'!$A$36:$I$56,4,0))</f>
        <v>0</v>
      </c>
      <c r="M136" s="194">
        <f>IF(ISNA(VLOOKUP(B136,'Données projet'!$A$36:$I$56,5,0)),0%,VLOOKUP(B136,'Données projet'!$A$36:$I$56,5,0)*VLOOKUP('Données projet'!$B$11,Paramètres!$A$1:$J$25,7,0))</f>
        <v>0</v>
      </c>
      <c r="N136" s="194">
        <f>IF(ISNA(VLOOKUP(B136,'Données projet'!$A$36:$I$56,6,0)),0%,VLOOKUP(B136,'Données projet'!$A$36:$I$56,6,0)*VLOOKUP('Données projet'!$B$11,Paramètres!$A$1:$J$25,7,0))</f>
        <v>0</v>
      </c>
      <c r="O136" s="194">
        <f>IF(ISNA(VLOOKUP(B136,'Données projet'!$A$36:$I$56,7,0)),0%,VLOOKUP(B136,'Données projet'!$A$36:$I$56,7,0))</f>
        <v>0</v>
      </c>
      <c r="P136" s="196">
        <f>EXP(-LN(2)/35)*P135+(1-EXP(-LN(2)/35))/(LN(2)/35)*L136*M136*VLOOKUP('Données projet'!$B$11,Paramètres!$A$1:$J$25,3,0)*0.475*44/12</f>
        <v>0</v>
      </c>
      <c r="Q136" s="196">
        <f>EXP(-LN(2)/5)*Q135+(1-EXP(-LN(2)/5))/(LN(2)/5)*Calculateur!L136*Calculateur!N136*VLOOKUP('Données projet'!$B$11,Paramètres!$A$1:$J$25,3,0)*0.475*44/12</f>
        <v>0</v>
      </c>
      <c r="R136" s="196">
        <f>EXP(-LN(2)/2)*R135+(1-EXP(-LN(2)/2))/(LN(2)/2)*L136*O136*VLOOKUP('Données projet'!$B$11,Paramètres!$A$1:$J$25,3,0)*0.475*44/12</f>
        <v>0</v>
      </c>
      <c r="S136" s="197">
        <f t="shared" si="41"/>
        <v>0</v>
      </c>
      <c r="T136" s="50">
        <f>IF(T135+1&lt;='Données projet'!$E$12,T135+1,1)</f>
        <v>33</v>
      </c>
      <c r="U136" s="45">
        <f>VLOOKUP(T136,'Données projet'!$A$62:$I$82,2,0)</f>
        <v>203.45</v>
      </c>
      <c r="V136" s="45">
        <f>VLOOKUP(T136,'Données projet'!$A$62:$I$82,9,0)</f>
        <v>2.384999999999998</v>
      </c>
      <c r="W136" s="45">
        <f t="array" ref="W136">INDEX(V:V,MIN(IF(ISNUMBER(V136:V332),ROW(V136:V332),"")))</f>
        <v>2.384999999999998</v>
      </c>
      <c r="X136" s="46">
        <f>IF(T136&lt;'Données projet'!$A$63,$U$205^T136,IF(T136='Données projet'!$A$63,'Données projet'!$B$63,X135+W136-AD135))</f>
        <v>203.44999999999993</v>
      </c>
      <c r="Y136" s="46">
        <f>X136*VLOOKUP('Données projet'!$B$11,Paramètres!$A$1:$J$25,3,0)*VLOOKUP('Données projet'!$B$11,Paramètres!$A$1:$J$25,5,0)</f>
        <v>149.16953999999996</v>
      </c>
      <c r="Z136" s="46">
        <f t="shared" si="54"/>
        <v>38.389799669518268</v>
      </c>
      <c r="AA136" s="52">
        <f t="shared" si="42"/>
        <v>326.66584992441091</v>
      </c>
      <c r="AB136" s="149">
        <f ca="1">AVERAGE(OFFSET($AA$3,'Données projet'!$C$7,0,30,1))</f>
        <v>367.84920904283939</v>
      </c>
      <c r="AC136" s="48">
        <f>IF(ISNA(VLOOKUP(T136,'Données projet'!$A$62:$I$82,3,0)),0,VLOOKUP(T136,'Données projet'!$A$62:$I$82,3,0))</f>
        <v>0</v>
      </c>
      <c r="AD136" s="48">
        <f>IF(ISNA(VLOOKUP(T136,'Données projet'!$A$62:$I$82,4,0)),0,VLOOKUP(T136,'Données projet'!$A$62:$I$82,4,0))</f>
        <v>0</v>
      </c>
      <c r="AE136" s="49">
        <f>IF(ISNA(VLOOKUP(T136,'Données projet'!$A$62:$I$82,5,0)),0%,VLOOKUP(T136,'Données projet'!$A$62:$I$82,5,0)*VLOOKUP('Données projet'!$B$11,Paramètres!$A$1:$J$25,7,0))</f>
        <v>0</v>
      </c>
      <c r="AF136" s="49">
        <f>IF(ISNA(VLOOKUP(T136,'Données projet'!$A$62:$I$82,6,0)),0%,VLOOKUP(T136,'Données projet'!$A$62:$I$82,6,0)*VLOOKUP('Données projet'!$B$11,Paramètres!$A$1:$J$25,7,0))</f>
        <v>0</v>
      </c>
      <c r="AG136" s="49">
        <f>IF(ISNA(VLOOKUP(T136,'Données projet'!$A$62:$I$82,7,0)),0%,VLOOKUP(T136,'Données projet'!$A$62:$I$82,7,0))</f>
        <v>0</v>
      </c>
      <c r="AH136" s="53">
        <f>EXP(-LN(2)/35)*AH135+(1-EXP(-LN(2)/35))/(LN(2)/35)*AD136*AE136*VLOOKUP('Données projet'!$B$11,Paramètres!$A$1:$J$25,3,0)*0.475*44/12</f>
        <v>0</v>
      </c>
      <c r="AI136" s="53">
        <f>EXP(-LN(2)/5)*AI135+(1-EXP(-LN(2)/5))/(LN(2)/5)*Calculateur!AD136*Calculateur!AF136*VLOOKUP('Données projet'!$B$11,Paramètres!$A$1:$J$25,3,0)*0.475*44/12</f>
        <v>0</v>
      </c>
      <c r="AJ136" s="53">
        <f>EXP(-LN(2)/2)*AJ135+(1-EXP(-LN(2)/2))/(LN(2)/2)*AD136*AG136*VLOOKUP('Données projet'!$B$11,Paramètres!$A$1:$J$25,3,0)*0.475*44/12</f>
        <v>0</v>
      </c>
      <c r="AK136" s="53">
        <f t="shared" si="43"/>
        <v>0</v>
      </c>
      <c r="AL136" s="203">
        <f>IF(AL135+1&lt;='Données projet'!$E$13,AL135+1,1)</f>
        <v>1</v>
      </c>
      <c r="AM136" s="182" t="e">
        <f>VLOOKUP(B136,'Données projet'!$A$88:$I$108,2,0)</f>
        <v>#N/A</v>
      </c>
      <c r="AN136" s="182" t="e">
        <f>VLOOKUP(B136,'Données projet'!$A$88:$I$108,9,0)</f>
        <v>#N/A</v>
      </c>
      <c r="AO136" s="182">
        <f t="array" ref="AO136">INDEX(AN:AN,MIN(IF(ISNUMBER(AN136:AN332),ROW(AN136:AN332),"")))</f>
        <v>0</v>
      </c>
      <c r="AP136" s="182">
        <f>IF(B136&lt;'Données projet'!$A$89,$AM$205^B136,IF(B136='Données projet'!$A$89,'Données projet'!$B$89,AP135+AO136-AV135))</f>
        <v>0</v>
      </c>
      <c r="AQ136" s="186" t="e">
        <f>AP136*VLOOKUP('Données projet'!$B$13,Paramètres!$A$1:$J$25,3,0)*VLOOKUP('Données projet'!$B$13,Paramètres!$A$1:$J$25,5,0)</f>
        <v>#N/A</v>
      </c>
      <c r="AR136" s="186" t="e">
        <f t="shared" si="55"/>
        <v>#N/A</v>
      </c>
      <c r="AS136" s="187" t="e">
        <f t="shared" si="44"/>
        <v>#N/A</v>
      </c>
      <c r="AT136" s="185" t="e">
        <f ca="1">AVERAGE(OFFSET($AS$3,'Données projet'!$C$7,0,30,1))</f>
        <v>#N/A</v>
      </c>
      <c r="AU136" s="193">
        <f>IF(ISNA(VLOOKUP(B136,'Données projet'!$A$88:$I$108,3,0)),0,VLOOKUP(B136,'Données projet'!$A$88:$I$108,3,0))</f>
        <v>0</v>
      </c>
      <c r="AV136" s="193">
        <f>IF(ISNA(VLOOKUP(B136,'Données projet'!$A$88:$I$108,4,0)),0,VLOOKUP(B136,'Données projet'!$A$88:$I$108,4,0))</f>
        <v>0</v>
      </c>
      <c r="AW136" s="194">
        <f>IF(ISNA(VLOOKUP(B136,'Données projet'!$A$88:$I$108,5,0)),0%,VLOOKUP(B136,'Données projet'!$A$88:$I$108,5,0)*VLOOKUP('Données projet'!$B$13,Paramètres!$A$1:$J$25,7,0))</f>
        <v>0</v>
      </c>
      <c r="AX136" s="194">
        <f>IF(ISNA(VLOOKUP(B136,'Données projet'!$A$88:$I$108,6,0)),0%,VLOOKUP(B136,'Données projet'!$A$88:$I$108,6,0)*VLOOKUP('Données projet'!$B$13,Paramètres!$A$1:$J$25,7,0))</f>
        <v>0</v>
      </c>
      <c r="AY136" s="194">
        <f>IF(ISNA(VLOOKUP(B136,'Données projet'!$A$88:$I$108,7,0)),0%,VLOOKUP(B136,'Données projet'!$A$88:$I$108,7,0))</f>
        <v>0</v>
      </c>
      <c r="AZ136" s="196">
        <f>EXP(-LN(2)/35)*AZ135+(1-EXP(-LN(2)/35))/(LN(2)/35)*AV136*AW136*VLOOKUP('Données projet'!$B$11,Paramètres!$A$1:$J$25,3,0)*0.475*44/12</f>
        <v>0</v>
      </c>
      <c r="BA136" s="196">
        <f>EXP(-LN(2)/5)*BA135+(1-EXP(-LN(2)/5))/(LN(2)/5)*Calculateur!AV136*Calculateur!AX136*VLOOKUP('Données projet'!$B$11,Paramètres!$A$1:$J$25,3,0)*0.475*44/12</f>
        <v>0</v>
      </c>
      <c r="BB136" s="196">
        <f>EXP(-LN(2)/2)*BB135+(1-EXP(-LN(2)/2))/(LN(2)/2)*AV136*AY136*VLOOKUP('Données projet'!$B$11,Paramètres!$A$1:$J$25,3,0)*0.475*44/12</f>
        <v>0</v>
      </c>
      <c r="BC136" s="197">
        <f t="shared" si="45"/>
        <v>0</v>
      </c>
      <c r="BD136" s="50">
        <f>IF(BD135+1&lt;='Données projet'!$E$16,BD135+1,1)</f>
        <v>1</v>
      </c>
      <c r="BE136" s="45" t="e">
        <f>VLOOKUP(BD136,'Données projet'!$A$114:$I$134,2,0)</f>
        <v>#N/A</v>
      </c>
      <c r="BF136" s="45" t="e">
        <f>VLOOKUP(BD136,'Données projet'!$A$114:$I$134,9,0)</f>
        <v>#N/A</v>
      </c>
      <c r="BG136" s="45">
        <f t="array" ref="BG136">INDEX(BF:BF,MIN(IF(ISNUMBER(BF136:BF332),ROW(BF136:BF332),"")))</f>
        <v>0</v>
      </c>
      <c r="BH136" s="45">
        <f>IF(BD136&lt;'Données projet'!$A$115,$BE$205^BD136,IF(BD136='Données projet'!$A$115,'Données projet'!$B$115,BH135+BG136-BN135))</f>
        <v>0</v>
      </c>
      <c r="BI136" s="50" t="e">
        <f>BH136*VLOOKUP('Données projet'!$B$13,Paramètres!$A$1:$J$25,3,0)*VLOOKUP('Données projet'!$B$13,Paramètres!$A$1:$J$25,5,0)</f>
        <v>#N/A</v>
      </c>
      <c r="BJ136" s="46" t="e">
        <f t="shared" si="56"/>
        <v>#N/A</v>
      </c>
      <c r="BK136" s="52" t="e">
        <f t="shared" si="46"/>
        <v>#N/A</v>
      </c>
      <c r="BL136" s="149" t="e">
        <f ca="1">AVERAGE(OFFSET($BK$3,'Données projet'!$C$7,0,30,1))</f>
        <v>#N/A</v>
      </c>
      <c r="BM136" s="48">
        <f>IF(ISNA(VLOOKUP(BD136,'Données projet'!$A$114:$I$134,3,0)),0,VLOOKUP(BD136,'Données projet'!$A$114:$I$134,3,0))</f>
        <v>0</v>
      </c>
      <c r="BN136" s="48">
        <f>IF(ISNA(VLOOKUP(BD136,'Données projet'!$A$114:$I$134,4,0)),0,VLOOKUP(BD136,'Données projet'!$A$114:$I$134,4,0))</f>
        <v>0</v>
      </c>
      <c r="BO136" s="49">
        <f>IF(ISNA(VLOOKUP(BD136,'Données projet'!$A$114:$I$134,5,0)),0%,VLOOKUP(BD136,'Données projet'!$A$114:$I$134,5,0)*VLOOKUP('Données projet'!$B$13,Paramètres!$A$1:$J$25,7,0))</f>
        <v>0</v>
      </c>
      <c r="BP136" s="49">
        <f>IF(ISNA(VLOOKUP(BD136,'Données projet'!$A$114:$I$134,6,0)),0%,VLOOKUP(BD136,'Données projet'!$A$114:$I$134,6,0)*VLOOKUP('Données projet'!$B$13,Paramètres!$A$1:$J$25,7,0))</f>
        <v>0</v>
      </c>
      <c r="BQ136" s="49">
        <f>IF(ISNA(VLOOKUP(BD136,'Données projet'!$A$114:$I$134,7,0)),0%,VLOOKUP(BD136,'Données projet'!$A$114:$I$134,7,0))</f>
        <v>0</v>
      </c>
      <c r="BR136" s="53" t="e">
        <f>EXP(-LN(2)/35)*BR135+(1-EXP(-LN(2)/35))/(LN(2)/35)*BN136*BO136*VLOOKUP('Données projet'!$B$13,Paramètres!$A$1:$J$25,3,0)*0.475*44/12</f>
        <v>#N/A</v>
      </c>
      <c r="BS136" s="53" t="e">
        <f>EXP(-LN(2)/5)*BS135+(1-EXP(-LN(2)/5))/(LN(2)/5)*Calculateur!BN136*Calculateur!BP136*VLOOKUP('Données projet'!$B$13,Paramètres!$A$1:$J$25,3,0)*0.475*44/12</f>
        <v>#N/A</v>
      </c>
      <c r="BT136" s="53" t="e">
        <f>EXP(-LN(2)/2)*BT135+(1-EXP(-LN(2)/2))/(LN(2)/2)*BN136*BQ136*VLOOKUP('Données projet'!$B$13,Paramètres!$A$1:$J$25,3,0)*0.475*44/12</f>
        <v>#N/A</v>
      </c>
      <c r="BU136" s="54" t="e">
        <f t="shared" si="47"/>
        <v>#N/A</v>
      </c>
      <c r="BV136" s="203">
        <f>IF(BV135+1&lt;='Données projet'!$E$15,BV135+1,1)</f>
        <v>1</v>
      </c>
      <c r="BW136" s="182" t="e">
        <f>VLOOKUP(B136,'Données projet'!$A$140:$I$167,2,0)</f>
        <v>#N/A</v>
      </c>
      <c r="BX136" s="182" t="e">
        <f>VLOOKUP(B136,'Données projet'!$A$140:$I$167,9,0)</f>
        <v>#N/A</v>
      </c>
      <c r="BY136" s="182">
        <f t="array" ref="BY136">INDEX(BX:BX,MIN(IF(ISNUMBER(BX136:BX332),ROW(BX136:BX332),"")))</f>
        <v>0</v>
      </c>
      <c r="BZ136" s="182">
        <f>IF(B136&lt;'Données projet'!$A$141,$BW$205^B136,IF(B136='Données projet'!$A$141,'Données projet'!$B$141,BZ135+BY136-CF135))</f>
        <v>0</v>
      </c>
      <c r="CA136" s="183" t="e">
        <f>BZ136*VLOOKUP('Données projet'!$B$15,Paramètres!$A$1:$J$25,3,0)*VLOOKUP('Données projet'!$B$15,Paramètres!$A$1:$J$25,5,0)</f>
        <v>#N/A</v>
      </c>
      <c r="CB136" s="186" t="e">
        <f t="shared" si="57"/>
        <v>#N/A</v>
      </c>
      <c r="CC136" s="187" t="e">
        <f t="shared" si="48"/>
        <v>#N/A</v>
      </c>
      <c r="CD136" s="185" t="e">
        <f ca="1">AVERAGE(OFFSET($CC$3,'Données projet'!$C$7,0,30,1))</f>
        <v>#N/A</v>
      </c>
      <c r="CE136" s="193">
        <f>IF(ISNA(VLOOKUP(B136,'Données projet'!$A$140:$I$167,3,0)),0,VLOOKUP(B136,'Données projet'!$A$140:$I$167,3,0))</f>
        <v>0</v>
      </c>
      <c r="CF136" s="193">
        <f>IF(ISNA(VLOOKUP(B136,'Données projet'!$A$140:$I$167,4,0)),0,VLOOKUP(B136,'Données projet'!$A$140:$I$167,4,0))</f>
        <v>0</v>
      </c>
      <c r="CG136" s="194">
        <f>IF(ISNA(VLOOKUP(B136,'Données projet'!$A$140:$I$167,5,0)),0%,VLOOKUP(B136,'Données projet'!$A$140:$I$167,5,0)*VLOOKUP('Données projet'!$B$15,Paramètres!$A$1:$J$25,7,0))</f>
        <v>0</v>
      </c>
      <c r="CH136" s="194">
        <f>IF(ISNA(VLOOKUP(B136,'Données projet'!$A$140:$I$167,6,0)),0%,VLOOKUP(B136,'Données projet'!$A$140:$I$167,6,0)*VLOOKUP('Données projet'!$B$15,Paramètres!$A$1:$J$25,7,0))</f>
        <v>0</v>
      </c>
      <c r="CI136" s="194">
        <f>IF(ISNA(VLOOKUP(B136,'Données projet'!$A$140:$I$167,7,0)),0%,VLOOKUP(B136,'Données projet'!$A$140:$I$167,7,0))</f>
        <v>0</v>
      </c>
      <c r="CJ136" s="196">
        <f>EXP(-LN(2)/35)*CJ135+(1-EXP(-LN(2)/35))/(LN(2)/35)*CF136*CG136*VLOOKUP('Données projet'!$B$11,Paramètres!$A$1:$J$25,3,0)*0.475*44/12</f>
        <v>0</v>
      </c>
      <c r="CK136" s="196">
        <f>EXP(-LN(2)/5)*CK135+(1-EXP(-LN(2)/5))/(LN(2)/5)*Calculateur!CF136*Calculateur!CH136*VLOOKUP('Données projet'!$B$11,Paramètres!$A$1:$J$25,3,0)*0.475*44/12</f>
        <v>0</v>
      </c>
      <c r="CL136" s="196">
        <f>EXP(-LN(2)/2)*CL135+(1-EXP(-LN(2)/2))/(LN(2)/2)*CF136*CI136*VLOOKUP('Données projet'!$B$11,Paramètres!$A$1:$J$25,3,0)*0.475*44/12</f>
        <v>0</v>
      </c>
      <c r="CM136" s="197">
        <f t="shared" si="49"/>
        <v>0</v>
      </c>
      <c r="CN136" s="50">
        <f>IF(CN135+1&lt;='Données projet'!$E$16,CN135+1,1)</f>
        <v>1</v>
      </c>
      <c r="CO136" s="45" t="e">
        <f>VLOOKUP(CN136,'Données projet'!$A$173:$I$193,2,0)</f>
        <v>#N/A</v>
      </c>
      <c r="CP136" s="45" t="e">
        <f>VLOOKUP(CN136,'Données projet'!$A$173:$I$193,9,0)</f>
        <v>#N/A</v>
      </c>
      <c r="CQ136" s="45">
        <f t="array" ref="CQ136">INDEX(CP:CP,MIN(IF(ISNUMBER(CP136:CP332),ROW(CP136:CP332),"")))</f>
        <v>0</v>
      </c>
      <c r="CR136" s="45">
        <f>IF(CN136&lt;'Données projet'!$A$174,$CO$205^B136,IF(CN136='Données projet'!$A$174,'Données projet'!$B$174,CR135+CQ136-CX135))</f>
        <v>0</v>
      </c>
      <c r="CS136" s="50" t="e">
        <f>CR136*VLOOKUP('Données projet'!$B$15,Paramètres!$A$1:$J$25,3,0)*VLOOKUP('Données projet'!$B$15,Paramètres!$A$1:$J$25,5,0)</f>
        <v>#N/A</v>
      </c>
      <c r="CT136" s="46" t="e">
        <f t="shared" si="58"/>
        <v>#N/A</v>
      </c>
      <c r="CU136" s="52" t="e">
        <f t="shared" si="50"/>
        <v>#N/A</v>
      </c>
      <c r="CV136" s="149" t="e">
        <f ca="1">AVERAGE(OFFSET($CU$3,'Données projet'!$C$7,0,30,1))</f>
        <v>#N/A</v>
      </c>
      <c r="CW136" s="48">
        <f>IF(ISNA(VLOOKUP(CN136,'Données projet'!$A$173:$I$193,3,0)),0,VLOOKUP(CN136,'Données projet'!$A$173:$I$193,3,0))</f>
        <v>0</v>
      </c>
      <c r="CX136" s="48">
        <f>IF(ISNA(VLOOKUP(CN136,'Données projet'!$A$173:$I$193,4,0)),0,VLOOKUP(CN136,'Données projet'!$A$173:$I$193,4,0))</f>
        <v>0</v>
      </c>
      <c r="CY136" s="49">
        <f>IF(ISNA(VLOOKUP(CN136,'Données projet'!$A$173:$I$193,5,0)),0%,VLOOKUP(CN136,'Données projet'!$A$173:$I$193,5,0)*VLOOKUP('Données projet'!$B$15,Paramètres!$A$1:$J$25,7,0))</f>
        <v>0</v>
      </c>
      <c r="CZ136" s="49">
        <f>IF(ISNA(VLOOKUP(CN136,'Données projet'!$A$173:$I$193,6,0)),0%,VLOOKUP(CN136,'Données projet'!$A$173:$I$193,6,0)*VLOOKUP('Données projet'!$B$15,Paramètres!$A$1:$J$25,7,0))</f>
        <v>0</v>
      </c>
      <c r="DA136" s="49">
        <f>IF(ISNA(VLOOKUP(CN136,'Données projet'!$A$173:$I$193,7,0)),0%,VLOOKUP(CN136,'Données projet'!$A$173:$I$193,7,0))</f>
        <v>0</v>
      </c>
      <c r="DB136" s="53" t="e">
        <f>EXP(-LN(2)/35)*DB135+(1-EXP(-LN(2)/35))/(LN(2)/35)*CX136*CY136*VLOOKUP('Données projet'!$B$15,Paramètres!$A$1:$J$25,3,0)*0.475*44/12</f>
        <v>#N/A</v>
      </c>
      <c r="DC136" s="53" t="e">
        <f>EXP(-LN(2)/5)*DC135+(1-EXP(-LN(2)/5))/(LN(2)/5)*Calculateur!CX136*Calculateur!CZ136*VLOOKUP('Données projet'!$B$15,Paramètres!$A$1:$J$25,3,0)*0.475*44/12</f>
        <v>#N/A</v>
      </c>
      <c r="DD136" s="53" t="e">
        <f>EXP(-LN(2)/2)*DD135+(1-EXP(-LN(2)/2))/(LN(2)/2)*CX136*DA136*VLOOKUP('Données projet'!$B$15,Paramètres!$A$1:$J$25,3,0)*0.475*44/12</f>
        <v>#N/A</v>
      </c>
      <c r="DE136" s="54" t="e">
        <f t="shared" si="51"/>
        <v>#N/A</v>
      </c>
    </row>
    <row r="137" spans="1:109" s="40" customFormat="1" x14ac:dyDescent="0.25">
      <c r="A137" s="208">
        <f t="shared" si="52"/>
        <v>134</v>
      </c>
      <c r="B137" s="200">
        <f>IF(B136+1&lt;='Données projet'!$E$11,B136+1,1)</f>
        <v>9</v>
      </c>
      <c r="C137" s="182" t="e">
        <f>VLOOKUP(B137,'Données projet'!$A$36:$I$56,2,0)</f>
        <v>#N/A</v>
      </c>
      <c r="D137" s="182" t="e">
        <f>VLOOKUP(B137,'Données projet'!$A$36:$I$56,9,0)</f>
        <v>#N/A</v>
      </c>
      <c r="E137" s="182">
        <f t="array" ref="E137">INDEX(D:D,MIN(IF(ISNUMBER(D137:D333),ROW(D137:D333),"")))</f>
        <v>14.589999999999996</v>
      </c>
      <c r="F137" s="186">
        <f>IF(B137&lt;'Données projet'!$A$37,$C$205^B137,IF(B137='Données projet'!$A$37,'Données projet'!$B$37,F136+E137-L136))</f>
        <v>129.76</v>
      </c>
      <c r="G137" s="186">
        <f>F137*VLOOKUP('Données projet'!$B$11,Paramètres!$A$1:$J$25,3,0)*VLOOKUP('Données projet'!$B$11,Paramètres!$A$1:$J$25,5,0)</f>
        <v>95.140031999999991</v>
      </c>
      <c r="H137" s="186">
        <f t="shared" si="53"/>
        <v>25.800841494121876</v>
      </c>
      <c r="I137" s="187">
        <f t="shared" si="40"/>
        <v>210.63868800226223</v>
      </c>
      <c r="J137" s="188">
        <f ca="1">AVERAGE(OFFSET($I$3,'Données projet'!$C$7,0,30,1))</f>
        <v>281.50422421872497</v>
      </c>
      <c r="K137" s="193">
        <f>IF(ISNA(VLOOKUP(B137,'Données projet'!$A$36:$I$56,3,0)),0,VLOOKUP(B137,'Données projet'!$A$36:$I$56,3,0))</f>
        <v>0</v>
      </c>
      <c r="L137" s="193">
        <f>IF(ISNA(VLOOKUP(B137,'Données projet'!$A$36:$I$56,4,0)),0,VLOOKUP(B137,'Données projet'!$A$36:$I$56,4,0))</f>
        <v>0</v>
      </c>
      <c r="M137" s="194">
        <f>IF(ISNA(VLOOKUP(B137,'Données projet'!$A$36:$I$56,5,0)),0%,VLOOKUP(B137,'Données projet'!$A$36:$I$56,5,0)*VLOOKUP('Données projet'!$B$11,Paramètres!$A$1:$J$25,7,0))</f>
        <v>0</v>
      </c>
      <c r="N137" s="194">
        <f>IF(ISNA(VLOOKUP(B137,'Données projet'!$A$36:$I$56,6,0)),0%,VLOOKUP(B137,'Données projet'!$A$36:$I$56,6,0)*VLOOKUP('Données projet'!$B$11,Paramètres!$A$1:$J$25,7,0))</f>
        <v>0</v>
      </c>
      <c r="O137" s="194">
        <f>IF(ISNA(VLOOKUP(B137,'Données projet'!$A$36:$I$56,7,0)),0%,VLOOKUP(B137,'Données projet'!$A$36:$I$56,7,0))</f>
        <v>0</v>
      </c>
      <c r="P137" s="196">
        <f>EXP(-LN(2)/35)*P136+(1-EXP(-LN(2)/35))/(LN(2)/35)*L137*M137*VLOOKUP('Données projet'!$B$11,Paramètres!$A$1:$J$25,3,0)*0.475*44/12</f>
        <v>0</v>
      </c>
      <c r="Q137" s="196">
        <f>EXP(-LN(2)/5)*Q136+(1-EXP(-LN(2)/5))/(LN(2)/5)*Calculateur!L137*Calculateur!N137*VLOOKUP('Données projet'!$B$11,Paramètres!$A$1:$J$25,3,0)*0.475*44/12</f>
        <v>0</v>
      </c>
      <c r="R137" s="196">
        <f>EXP(-LN(2)/2)*R136+(1-EXP(-LN(2)/2))/(LN(2)/2)*L137*O137*VLOOKUP('Données projet'!$B$11,Paramètres!$A$1:$J$25,3,0)*0.475*44/12</f>
        <v>0</v>
      </c>
      <c r="S137" s="197">
        <f t="shared" si="41"/>
        <v>0</v>
      </c>
      <c r="T137" s="50">
        <f>IF(T136+1&lt;='Données projet'!$E$12,T136+1,1)</f>
        <v>34</v>
      </c>
      <c r="U137" s="45" t="e">
        <f>VLOOKUP(T137,'Données projet'!$A$62:$I$82,2,0)</f>
        <v>#N/A</v>
      </c>
      <c r="V137" s="45" t="e">
        <f>VLOOKUP(T137,'Données projet'!$A$62:$I$82,9,0)</f>
        <v>#N/A</v>
      </c>
      <c r="W137" s="45">
        <f t="array" ref="W137">INDEX(V:V,MIN(IF(ISNUMBER(V137:V333),ROW(V137:V333),"")))</f>
        <v>10.318571428571431</v>
      </c>
      <c r="X137" s="46">
        <f>IF(T137&lt;'Données projet'!$A$63,$U$205^T137,IF(T137='Données projet'!$A$63,'Données projet'!$B$63,X136+W137-AD136))</f>
        <v>213.76857142857136</v>
      </c>
      <c r="Y137" s="46">
        <f>X137*VLOOKUP('Données projet'!$B$11,Paramètres!$A$1:$J$25,3,0)*VLOOKUP('Données projet'!$B$11,Paramètres!$A$1:$J$25,5,0)</f>
        <v>156.73511657142853</v>
      </c>
      <c r="Z137" s="46">
        <f t="shared" si="54"/>
        <v>40.105230568515644</v>
      </c>
      <c r="AA137" s="52">
        <f t="shared" si="42"/>
        <v>342.83027126873611</v>
      </c>
      <c r="AB137" s="149">
        <f ca="1">AVERAGE(OFFSET($AA$3,'Données projet'!$C$7,0,30,1))</f>
        <v>367.84920904283939</v>
      </c>
      <c r="AC137" s="48">
        <f>IF(ISNA(VLOOKUP(T137,'Données projet'!$A$62:$I$82,3,0)),0,VLOOKUP(T137,'Données projet'!$A$62:$I$82,3,0))</f>
        <v>0</v>
      </c>
      <c r="AD137" s="48">
        <f>IF(ISNA(VLOOKUP(T137,'Données projet'!$A$62:$I$82,4,0)),0,VLOOKUP(T137,'Données projet'!$A$62:$I$82,4,0))</f>
        <v>0</v>
      </c>
      <c r="AE137" s="49">
        <f>IF(ISNA(VLOOKUP(T137,'Données projet'!$A$62:$I$82,5,0)),0%,VLOOKUP(T137,'Données projet'!$A$62:$I$82,5,0)*VLOOKUP('Données projet'!$B$11,Paramètres!$A$1:$J$25,7,0))</f>
        <v>0</v>
      </c>
      <c r="AF137" s="49">
        <f>IF(ISNA(VLOOKUP(T137,'Données projet'!$A$62:$I$82,6,0)),0%,VLOOKUP(T137,'Données projet'!$A$62:$I$82,6,0)*VLOOKUP('Données projet'!$B$11,Paramètres!$A$1:$J$25,7,0))</f>
        <v>0</v>
      </c>
      <c r="AG137" s="49">
        <f>IF(ISNA(VLOOKUP(T137,'Données projet'!$A$62:$I$82,7,0)),0%,VLOOKUP(T137,'Données projet'!$A$62:$I$82,7,0))</f>
        <v>0</v>
      </c>
      <c r="AH137" s="53">
        <f>EXP(-LN(2)/35)*AH136+(1-EXP(-LN(2)/35))/(LN(2)/35)*AD137*AE137*VLOOKUP('Données projet'!$B$11,Paramètres!$A$1:$J$25,3,0)*0.475*44/12</f>
        <v>0</v>
      </c>
      <c r="AI137" s="53">
        <f>EXP(-LN(2)/5)*AI136+(1-EXP(-LN(2)/5))/(LN(2)/5)*Calculateur!AD137*Calculateur!AF137*VLOOKUP('Données projet'!$B$11,Paramètres!$A$1:$J$25,3,0)*0.475*44/12</f>
        <v>0</v>
      </c>
      <c r="AJ137" s="53">
        <f>EXP(-LN(2)/2)*AJ136+(1-EXP(-LN(2)/2))/(LN(2)/2)*AD137*AG137*VLOOKUP('Données projet'!$B$11,Paramètres!$A$1:$J$25,3,0)*0.475*44/12</f>
        <v>0</v>
      </c>
      <c r="AK137" s="53">
        <f t="shared" si="43"/>
        <v>0</v>
      </c>
      <c r="AL137" s="203">
        <f>IF(AL136+1&lt;='Données projet'!$E$13,AL136+1,1)</f>
        <v>1</v>
      </c>
      <c r="AM137" s="182" t="e">
        <f>VLOOKUP(B137,'Données projet'!$A$88:$I$108,2,0)</f>
        <v>#N/A</v>
      </c>
      <c r="AN137" s="182" t="e">
        <f>VLOOKUP(B137,'Données projet'!$A$88:$I$108,9,0)</f>
        <v>#N/A</v>
      </c>
      <c r="AO137" s="182">
        <f t="array" ref="AO137">INDEX(AN:AN,MIN(IF(ISNUMBER(AN137:AN333),ROW(AN137:AN333),"")))</f>
        <v>0</v>
      </c>
      <c r="AP137" s="182">
        <f>IF(B137&lt;'Données projet'!$A$89,$AM$205^B137,IF(B137='Données projet'!$A$89,'Données projet'!$B$89,AP136+AO137-AV136))</f>
        <v>0</v>
      </c>
      <c r="AQ137" s="186" t="e">
        <f>AP137*VLOOKUP('Données projet'!$B$13,Paramètres!$A$1:$J$25,3,0)*VLOOKUP('Données projet'!$B$13,Paramètres!$A$1:$J$25,5,0)</f>
        <v>#N/A</v>
      </c>
      <c r="AR137" s="186" t="e">
        <f t="shared" si="55"/>
        <v>#N/A</v>
      </c>
      <c r="AS137" s="187" t="e">
        <f t="shared" si="44"/>
        <v>#N/A</v>
      </c>
      <c r="AT137" s="185" t="e">
        <f ca="1">AVERAGE(OFFSET($AS$3,'Données projet'!$C$7,0,30,1))</f>
        <v>#N/A</v>
      </c>
      <c r="AU137" s="193">
        <f>IF(ISNA(VLOOKUP(B137,'Données projet'!$A$88:$I$108,3,0)),0,VLOOKUP(B137,'Données projet'!$A$88:$I$108,3,0))</f>
        <v>0</v>
      </c>
      <c r="AV137" s="193">
        <f>IF(ISNA(VLOOKUP(B137,'Données projet'!$A$88:$I$108,4,0)),0,VLOOKUP(B137,'Données projet'!$A$88:$I$108,4,0))</f>
        <v>0</v>
      </c>
      <c r="AW137" s="194">
        <f>IF(ISNA(VLOOKUP(B137,'Données projet'!$A$88:$I$108,5,0)),0%,VLOOKUP(B137,'Données projet'!$A$88:$I$108,5,0)*VLOOKUP('Données projet'!$B$13,Paramètres!$A$1:$J$25,7,0))</f>
        <v>0</v>
      </c>
      <c r="AX137" s="194">
        <f>IF(ISNA(VLOOKUP(B137,'Données projet'!$A$88:$I$108,6,0)),0%,VLOOKUP(B137,'Données projet'!$A$88:$I$108,6,0)*VLOOKUP('Données projet'!$B$13,Paramètres!$A$1:$J$25,7,0))</f>
        <v>0</v>
      </c>
      <c r="AY137" s="194">
        <f>IF(ISNA(VLOOKUP(B137,'Données projet'!$A$88:$I$108,7,0)),0%,VLOOKUP(B137,'Données projet'!$A$88:$I$108,7,0))</f>
        <v>0</v>
      </c>
      <c r="AZ137" s="196">
        <f>EXP(-LN(2)/35)*AZ136+(1-EXP(-LN(2)/35))/(LN(2)/35)*AV137*AW137*VLOOKUP('Données projet'!$B$11,Paramètres!$A$1:$J$25,3,0)*0.475*44/12</f>
        <v>0</v>
      </c>
      <c r="BA137" s="196">
        <f>EXP(-LN(2)/5)*BA136+(1-EXP(-LN(2)/5))/(LN(2)/5)*Calculateur!AV137*Calculateur!AX137*VLOOKUP('Données projet'!$B$11,Paramètres!$A$1:$J$25,3,0)*0.475*44/12</f>
        <v>0</v>
      </c>
      <c r="BB137" s="196">
        <f>EXP(-LN(2)/2)*BB136+(1-EXP(-LN(2)/2))/(LN(2)/2)*AV137*AY137*VLOOKUP('Données projet'!$B$11,Paramètres!$A$1:$J$25,3,0)*0.475*44/12</f>
        <v>0</v>
      </c>
      <c r="BC137" s="197">
        <f t="shared" si="45"/>
        <v>0</v>
      </c>
      <c r="BD137" s="50">
        <f>IF(BD136+1&lt;='Données projet'!$E$16,BD136+1,1)</f>
        <v>1</v>
      </c>
      <c r="BE137" s="45" t="e">
        <f>VLOOKUP(BD137,'Données projet'!$A$114:$I$134,2,0)</f>
        <v>#N/A</v>
      </c>
      <c r="BF137" s="45" t="e">
        <f>VLOOKUP(BD137,'Données projet'!$A$114:$I$134,9,0)</f>
        <v>#N/A</v>
      </c>
      <c r="BG137" s="45">
        <f t="array" ref="BG137">INDEX(BF:BF,MIN(IF(ISNUMBER(BF137:BF333),ROW(BF137:BF333),"")))</f>
        <v>0</v>
      </c>
      <c r="BH137" s="45">
        <f>IF(BD137&lt;'Données projet'!$A$115,$BE$205^BD137,IF(BD137='Données projet'!$A$115,'Données projet'!$B$115,BH136+BG137-BN136))</f>
        <v>0</v>
      </c>
      <c r="BI137" s="50" t="e">
        <f>BH137*VLOOKUP('Données projet'!$B$13,Paramètres!$A$1:$J$25,3,0)*VLOOKUP('Données projet'!$B$13,Paramètres!$A$1:$J$25,5,0)</f>
        <v>#N/A</v>
      </c>
      <c r="BJ137" s="46" t="e">
        <f t="shared" si="56"/>
        <v>#N/A</v>
      </c>
      <c r="BK137" s="52" t="e">
        <f t="shared" si="46"/>
        <v>#N/A</v>
      </c>
      <c r="BL137" s="149" t="e">
        <f ca="1">AVERAGE(OFFSET($BK$3,'Données projet'!$C$7,0,30,1))</f>
        <v>#N/A</v>
      </c>
      <c r="BM137" s="48">
        <f>IF(ISNA(VLOOKUP(BD137,'Données projet'!$A$114:$I$134,3,0)),0,VLOOKUP(BD137,'Données projet'!$A$114:$I$134,3,0))</f>
        <v>0</v>
      </c>
      <c r="BN137" s="48">
        <f>IF(ISNA(VLOOKUP(BD137,'Données projet'!$A$114:$I$134,4,0)),0,VLOOKUP(BD137,'Données projet'!$A$114:$I$134,4,0))</f>
        <v>0</v>
      </c>
      <c r="BO137" s="49">
        <f>IF(ISNA(VLOOKUP(BD137,'Données projet'!$A$114:$I$134,5,0)),0%,VLOOKUP(BD137,'Données projet'!$A$114:$I$134,5,0)*VLOOKUP('Données projet'!$B$13,Paramètres!$A$1:$J$25,7,0))</f>
        <v>0</v>
      </c>
      <c r="BP137" s="49">
        <f>IF(ISNA(VLOOKUP(BD137,'Données projet'!$A$114:$I$134,6,0)),0%,VLOOKUP(BD137,'Données projet'!$A$114:$I$134,6,0)*VLOOKUP('Données projet'!$B$13,Paramètres!$A$1:$J$25,7,0))</f>
        <v>0</v>
      </c>
      <c r="BQ137" s="49">
        <f>IF(ISNA(VLOOKUP(BD137,'Données projet'!$A$114:$I$134,7,0)),0%,VLOOKUP(BD137,'Données projet'!$A$114:$I$134,7,0))</f>
        <v>0</v>
      </c>
      <c r="BR137" s="53" t="e">
        <f>EXP(-LN(2)/35)*BR136+(1-EXP(-LN(2)/35))/(LN(2)/35)*BN137*BO137*VLOOKUP('Données projet'!$B$13,Paramètres!$A$1:$J$25,3,0)*0.475*44/12</f>
        <v>#N/A</v>
      </c>
      <c r="BS137" s="53" t="e">
        <f>EXP(-LN(2)/5)*BS136+(1-EXP(-LN(2)/5))/(LN(2)/5)*Calculateur!BN137*Calculateur!BP137*VLOOKUP('Données projet'!$B$13,Paramètres!$A$1:$J$25,3,0)*0.475*44/12</f>
        <v>#N/A</v>
      </c>
      <c r="BT137" s="53" t="e">
        <f>EXP(-LN(2)/2)*BT136+(1-EXP(-LN(2)/2))/(LN(2)/2)*BN137*BQ137*VLOOKUP('Données projet'!$B$13,Paramètres!$A$1:$J$25,3,0)*0.475*44/12</f>
        <v>#N/A</v>
      </c>
      <c r="BU137" s="54" t="e">
        <f t="shared" si="47"/>
        <v>#N/A</v>
      </c>
      <c r="BV137" s="203">
        <f>IF(BV136+1&lt;='Données projet'!$E$15,BV136+1,1)</f>
        <v>1</v>
      </c>
      <c r="BW137" s="182" t="e">
        <f>VLOOKUP(B137,'Données projet'!$A$140:$I$167,2,0)</f>
        <v>#N/A</v>
      </c>
      <c r="BX137" s="182" t="e">
        <f>VLOOKUP(B137,'Données projet'!$A$140:$I$167,9,0)</f>
        <v>#N/A</v>
      </c>
      <c r="BY137" s="182">
        <f t="array" ref="BY137">INDEX(BX:BX,MIN(IF(ISNUMBER(BX137:BX333),ROW(BX137:BX333),"")))</f>
        <v>0</v>
      </c>
      <c r="BZ137" s="182">
        <f>IF(B137&lt;'Données projet'!$A$141,$BW$205^B137,IF(B137='Données projet'!$A$141,'Données projet'!$B$141,BZ136+BY137-CF136))</f>
        <v>0</v>
      </c>
      <c r="CA137" s="183" t="e">
        <f>BZ137*VLOOKUP('Données projet'!$B$15,Paramètres!$A$1:$J$25,3,0)*VLOOKUP('Données projet'!$B$15,Paramètres!$A$1:$J$25,5,0)</f>
        <v>#N/A</v>
      </c>
      <c r="CB137" s="186" t="e">
        <f t="shared" si="57"/>
        <v>#N/A</v>
      </c>
      <c r="CC137" s="187" t="e">
        <f t="shared" si="48"/>
        <v>#N/A</v>
      </c>
      <c r="CD137" s="185" t="e">
        <f ca="1">AVERAGE(OFFSET($CC$3,'Données projet'!$C$7,0,30,1))</f>
        <v>#N/A</v>
      </c>
      <c r="CE137" s="193">
        <f>IF(ISNA(VLOOKUP(B137,'Données projet'!$A$140:$I$167,3,0)),0,VLOOKUP(B137,'Données projet'!$A$140:$I$167,3,0))</f>
        <v>0</v>
      </c>
      <c r="CF137" s="193">
        <f>IF(ISNA(VLOOKUP(B137,'Données projet'!$A$140:$I$167,4,0)),0,VLOOKUP(B137,'Données projet'!$A$140:$I$167,4,0))</f>
        <v>0</v>
      </c>
      <c r="CG137" s="194">
        <f>IF(ISNA(VLOOKUP(B137,'Données projet'!$A$140:$I$167,5,0)),0%,VLOOKUP(B137,'Données projet'!$A$140:$I$167,5,0)*VLOOKUP('Données projet'!$B$15,Paramètres!$A$1:$J$25,7,0))</f>
        <v>0</v>
      </c>
      <c r="CH137" s="194">
        <f>IF(ISNA(VLOOKUP(B137,'Données projet'!$A$140:$I$167,6,0)),0%,VLOOKUP(B137,'Données projet'!$A$140:$I$167,6,0)*VLOOKUP('Données projet'!$B$15,Paramètres!$A$1:$J$25,7,0))</f>
        <v>0</v>
      </c>
      <c r="CI137" s="194">
        <f>IF(ISNA(VLOOKUP(B137,'Données projet'!$A$140:$I$167,7,0)),0%,VLOOKUP(B137,'Données projet'!$A$140:$I$167,7,0))</f>
        <v>0</v>
      </c>
      <c r="CJ137" s="196">
        <f>EXP(-LN(2)/35)*CJ136+(1-EXP(-LN(2)/35))/(LN(2)/35)*CF137*CG137*VLOOKUP('Données projet'!$B$11,Paramètres!$A$1:$J$25,3,0)*0.475*44/12</f>
        <v>0</v>
      </c>
      <c r="CK137" s="196">
        <f>EXP(-LN(2)/5)*CK136+(1-EXP(-LN(2)/5))/(LN(2)/5)*Calculateur!CF137*Calculateur!CH137*VLOOKUP('Données projet'!$B$11,Paramètres!$A$1:$J$25,3,0)*0.475*44/12</f>
        <v>0</v>
      </c>
      <c r="CL137" s="196">
        <f>EXP(-LN(2)/2)*CL136+(1-EXP(-LN(2)/2))/(LN(2)/2)*CF137*CI137*VLOOKUP('Données projet'!$B$11,Paramètres!$A$1:$J$25,3,0)*0.475*44/12</f>
        <v>0</v>
      </c>
      <c r="CM137" s="197">
        <f t="shared" si="49"/>
        <v>0</v>
      </c>
      <c r="CN137" s="50">
        <f>IF(CN136+1&lt;='Données projet'!$E$16,CN136+1,1)</f>
        <v>1</v>
      </c>
      <c r="CO137" s="45" t="e">
        <f>VLOOKUP(CN137,'Données projet'!$A$173:$I$193,2,0)</f>
        <v>#N/A</v>
      </c>
      <c r="CP137" s="45" t="e">
        <f>VLOOKUP(CN137,'Données projet'!$A$173:$I$193,9,0)</f>
        <v>#N/A</v>
      </c>
      <c r="CQ137" s="45">
        <f t="array" ref="CQ137">INDEX(CP:CP,MIN(IF(ISNUMBER(CP137:CP333),ROW(CP137:CP333),"")))</f>
        <v>0</v>
      </c>
      <c r="CR137" s="45">
        <f>IF(CN137&lt;'Données projet'!$A$174,$CO$205^B137,IF(CN137='Données projet'!$A$174,'Données projet'!$B$174,CR136+CQ137-CX136))</f>
        <v>0</v>
      </c>
      <c r="CS137" s="50" t="e">
        <f>CR137*VLOOKUP('Données projet'!$B$15,Paramètres!$A$1:$J$25,3,0)*VLOOKUP('Données projet'!$B$15,Paramètres!$A$1:$J$25,5,0)</f>
        <v>#N/A</v>
      </c>
      <c r="CT137" s="46" t="e">
        <f t="shared" si="58"/>
        <v>#N/A</v>
      </c>
      <c r="CU137" s="52" t="e">
        <f t="shared" si="50"/>
        <v>#N/A</v>
      </c>
      <c r="CV137" s="149" t="e">
        <f ca="1">AVERAGE(OFFSET($CU$3,'Données projet'!$C$7,0,30,1))</f>
        <v>#N/A</v>
      </c>
      <c r="CW137" s="48">
        <f>IF(ISNA(VLOOKUP(CN137,'Données projet'!$A$173:$I$193,3,0)),0,VLOOKUP(CN137,'Données projet'!$A$173:$I$193,3,0))</f>
        <v>0</v>
      </c>
      <c r="CX137" s="48">
        <f>IF(ISNA(VLOOKUP(CN137,'Données projet'!$A$173:$I$193,4,0)),0,VLOOKUP(CN137,'Données projet'!$A$173:$I$193,4,0))</f>
        <v>0</v>
      </c>
      <c r="CY137" s="49">
        <f>IF(ISNA(VLOOKUP(CN137,'Données projet'!$A$173:$I$193,5,0)),0%,VLOOKUP(CN137,'Données projet'!$A$173:$I$193,5,0)*VLOOKUP('Données projet'!$B$15,Paramètres!$A$1:$J$25,7,0))</f>
        <v>0</v>
      </c>
      <c r="CZ137" s="49">
        <f>IF(ISNA(VLOOKUP(CN137,'Données projet'!$A$173:$I$193,6,0)),0%,VLOOKUP(CN137,'Données projet'!$A$173:$I$193,6,0)*VLOOKUP('Données projet'!$B$15,Paramètres!$A$1:$J$25,7,0))</f>
        <v>0</v>
      </c>
      <c r="DA137" s="49">
        <f>IF(ISNA(VLOOKUP(CN137,'Données projet'!$A$173:$I$193,7,0)),0%,VLOOKUP(CN137,'Données projet'!$A$173:$I$193,7,0))</f>
        <v>0</v>
      </c>
      <c r="DB137" s="53" t="e">
        <f>EXP(-LN(2)/35)*DB136+(1-EXP(-LN(2)/35))/(LN(2)/35)*CX137*CY137*VLOOKUP('Données projet'!$B$15,Paramètres!$A$1:$J$25,3,0)*0.475*44/12</f>
        <v>#N/A</v>
      </c>
      <c r="DC137" s="53" t="e">
        <f>EXP(-LN(2)/5)*DC136+(1-EXP(-LN(2)/5))/(LN(2)/5)*Calculateur!CX137*Calculateur!CZ137*VLOOKUP('Données projet'!$B$15,Paramètres!$A$1:$J$25,3,0)*0.475*44/12</f>
        <v>#N/A</v>
      </c>
      <c r="DD137" s="53" t="e">
        <f>EXP(-LN(2)/2)*DD136+(1-EXP(-LN(2)/2))/(LN(2)/2)*CX137*DA137*VLOOKUP('Données projet'!$B$15,Paramètres!$A$1:$J$25,3,0)*0.475*44/12</f>
        <v>#N/A</v>
      </c>
      <c r="DE137" s="54" t="e">
        <f t="shared" si="51"/>
        <v>#N/A</v>
      </c>
    </row>
    <row r="138" spans="1:109" s="40" customFormat="1" x14ac:dyDescent="0.25">
      <c r="A138" s="208">
        <f t="shared" si="52"/>
        <v>135</v>
      </c>
      <c r="B138" s="200">
        <f>IF(B137+1&lt;='Données projet'!$E$11,B137+1,1)</f>
        <v>10</v>
      </c>
      <c r="C138" s="182">
        <f>VLOOKUP(B138,'Données projet'!$A$36:$I$56,2,0)</f>
        <v>144.35</v>
      </c>
      <c r="D138" s="182">
        <f>VLOOKUP(B138,'Données projet'!$A$36:$I$56,9,0)</f>
        <v>14.589999999999996</v>
      </c>
      <c r="E138" s="182">
        <f t="array" ref="E138">INDEX(D:D,MIN(IF(ISNUMBER(D138:D334),ROW(D138:D334),"")))</f>
        <v>14.589999999999996</v>
      </c>
      <c r="F138" s="186">
        <f>IF(B138&lt;'Données projet'!$A$37,$C$205^B138,IF(B138='Données projet'!$A$37,'Données projet'!$B$37,F137+E138-L137))</f>
        <v>144.35</v>
      </c>
      <c r="G138" s="186">
        <f>F138*VLOOKUP('Données projet'!$B$11,Paramètres!$A$1:$J$25,3,0)*VLOOKUP('Données projet'!$B$11,Paramètres!$A$1:$J$25,5,0)</f>
        <v>105.83741999999999</v>
      </c>
      <c r="H138" s="186">
        <f t="shared" si="53"/>
        <v>28.348057259854123</v>
      </c>
      <c r="I138" s="187">
        <f t="shared" si="40"/>
        <v>233.70637289424587</v>
      </c>
      <c r="J138" s="188">
        <f ca="1">AVERAGE(OFFSET($I$3,'Données projet'!$C$7,0,30,1))</f>
        <v>281.50422421872497</v>
      </c>
      <c r="K138" s="193">
        <f>IF(ISNA(VLOOKUP(B138,'Données projet'!$A$36:$I$56,3,0)),0,VLOOKUP(B138,'Données projet'!$A$36:$I$56,3,0))</f>
        <v>0</v>
      </c>
      <c r="L138" s="193">
        <f>IF(ISNA(VLOOKUP(B138,'Données projet'!$A$36:$I$56,4,0)),0,VLOOKUP(B138,'Données projet'!$A$36:$I$56,4,0))</f>
        <v>0</v>
      </c>
      <c r="M138" s="194">
        <f>IF(ISNA(VLOOKUP(B138,'Données projet'!$A$36:$I$56,5,0)),0%,VLOOKUP(B138,'Données projet'!$A$36:$I$56,5,0)*VLOOKUP('Données projet'!$B$11,Paramètres!$A$1:$J$25,7,0))</f>
        <v>0</v>
      </c>
      <c r="N138" s="194">
        <f>IF(ISNA(VLOOKUP(B138,'Données projet'!$A$36:$I$56,6,0)),0%,VLOOKUP(B138,'Données projet'!$A$36:$I$56,6,0)*VLOOKUP('Données projet'!$B$11,Paramètres!$A$1:$J$25,7,0))</f>
        <v>0</v>
      </c>
      <c r="O138" s="194">
        <f>IF(ISNA(VLOOKUP(B138,'Données projet'!$A$36:$I$56,7,0)),0%,VLOOKUP(B138,'Données projet'!$A$36:$I$56,7,0))</f>
        <v>0</v>
      </c>
      <c r="P138" s="196">
        <f>EXP(-LN(2)/35)*P137+(1-EXP(-LN(2)/35))/(LN(2)/35)*L138*M138*VLOOKUP('Données projet'!$B$11,Paramètres!$A$1:$J$25,3,0)*0.475*44/12</f>
        <v>0</v>
      </c>
      <c r="Q138" s="196">
        <f>EXP(-LN(2)/5)*Q137+(1-EXP(-LN(2)/5))/(LN(2)/5)*Calculateur!L138*Calculateur!N138*VLOOKUP('Données projet'!$B$11,Paramètres!$A$1:$J$25,3,0)*0.475*44/12</f>
        <v>0</v>
      </c>
      <c r="R138" s="196">
        <f>EXP(-LN(2)/2)*R137+(1-EXP(-LN(2)/2))/(LN(2)/2)*L138*O138*VLOOKUP('Données projet'!$B$11,Paramètres!$A$1:$J$25,3,0)*0.475*44/12</f>
        <v>0</v>
      </c>
      <c r="S138" s="197">
        <f t="shared" si="41"/>
        <v>0</v>
      </c>
      <c r="T138" s="50">
        <f>IF(T137+1&lt;='Données projet'!$E$12,T137+1,1)</f>
        <v>35</v>
      </c>
      <c r="U138" s="45" t="e">
        <f>VLOOKUP(T138,'Données projet'!$A$62:$I$82,2,0)</f>
        <v>#N/A</v>
      </c>
      <c r="V138" s="45" t="e">
        <f>VLOOKUP(T138,'Données projet'!$A$62:$I$82,9,0)</f>
        <v>#N/A</v>
      </c>
      <c r="W138" s="45">
        <f t="array" ref="W138">INDEX(V:V,MIN(IF(ISNUMBER(V138:V334),ROW(V138:V334),"")))</f>
        <v>10.318571428571431</v>
      </c>
      <c r="X138" s="46">
        <f>IF(T138&lt;'Données projet'!$A$63,$U$205^T138,IF(T138='Données projet'!$A$63,'Données projet'!$B$63,X137+W138-AD137))</f>
        <v>224.08714285714279</v>
      </c>
      <c r="Y138" s="46">
        <f>X138*VLOOKUP('Données projet'!$B$11,Paramètres!$A$1:$J$25,3,0)*VLOOKUP('Données projet'!$B$11,Paramètres!$A$1:$J$25,5,0)</f>
        <v>164.30069314285709</v>
      </c>
      <c r="Z138" s="46">
        <f t="shared" si="54"/>
        <v>41.81104621850492</v>
      </c>
      <c r="AA138" s="52">
        <f t="shared" si="42"/>
        <v>358.97794605437213</v>
      </c>
      <c r="AB138" s="149">
        <f ca="1">AVERAGE(OFFSET($AA$3,'Données projet'!$C$7,0,30,1))</f>
        <v>367.84920904283939</v>
      </c>
      <c r="AC138" s="48">
        <f>IF(ISNA(VLOOKUP(T138,'Données projet'!$A$62:$I$82,3,0)),0,VLOOKUP(T138,'Données projet'!$A$62:$I$82,3,0))</f>
        <v>0</v>
      </c>
      <c r="AD138" s="48">
        <f>IF(ISNA(VLOOKUP(T138,'Données projet'!$A$62:$I$82,4,0)),0,VLOOKUP(T138,'Données projet'!$A$62:$I$82,4,0))</f>
        <v>0</v>
      </c>
      <c r="AE138" s="49">
        <f>IF(ISNA(VLOOKUP(T138,'Données projet'!$A$62:$I$82,5,0)),0%,VLOOKUP(T138,'Données projet'!$A$62:$I$82,5,0)*VLOOKUP('Données projet'!$B$11,Paramètres!$A$1:$J$25,7,0))</f>
        <v>0</v>
      </c>
      <c r="AF138" s="49">
        <f>IF(ISNA(VLOOKUP(T138,'Données projet'!$A$62:$I$82,6,0)),0%,VLOOKUP(T138,'Données projet'!$A$62:$I$82,6,0)*VLOOKUP('Données projet'!$B$11,Paramètres!$A$1:$J$25,7,0))</f>
        <v>0</v>
      </c>
      <c r="AG138" s="49">
        <f>IF(ISNA(VLOOKUP(T138,'Données projet'!$A$62:$I$82,7,0)),0%,VLOOKUP(T138,'Données projet'!$A$62:$I$82,7,0))</f>
        <v>0</v>
      </c>
      <c r="AH138" s="53">
        <f>EXP(-LN(2)/35)*AH137+(1-EXP(-LN(2)/35))/(LN(2)/35)*AD138*AE138*VLOOKUP('Données projet'!$B$11,Paramètres!$A$1:$J$25,3,0)*0.475*44/12</f>
        <v>0</v>
      </c>
      <c r="AI138" s="53">
        <f>EXP(-LN(2)/5)*AI137+(1-EXP(-LN(2)/5))/(LN(2)/5)*Calculateur!AD138*Calculateur!AF138*VLOOKUP('Données projet'!$B$11,Paramètres!$A$1:$J$25,3,0)*0.475*44/12</f>
        <v>0</v>
      </c>
      <c r="AJ138" s="53">
        <f>EXP(-LN(2)/2)*AJ137+(1-EXP(-LN(2)/2))/(LN(2)/2)*AD138*AG138*VLOOKUP('Données projet'!$B$11,Paramètres!$A$1:$J$25,3,0)*0.475*44/12</f>
        <v>0</v>
      </c>
      <c r="AK138" s="53">
        <f t="shared" si="43"/>
        <v>0</v>
      </c>
      <c r="AL138" s="203">
        <f>IF(AL137+1&lt;='Données projet'!$E$13,AL137+1,1)</f>
        <v>1</v>
      </c>
      <c r="AM138" s="182" t="e">
        <f>VLOOKUP(B138,'Données projet'!$A$88:$I$108,2,0)</f>
        <v>#N/A</v>
      </c>
      <c r="AN138" s="182" t="e">
        <f>VLOOKUP(B138,'Données projet'!$A$88:$I$108,9,0)</f>
        <v>#N/A</v>
      </c>
      <c r="AO138" s="182">
        <f t="array" ref="AO138">INDEX(AN:AN,MIN(IF(ISNUMBER(AN138:AN334),ROW(AN138:AN334),"")))</f>
        <v>0</v>
      </c>
      <c r="AP138" s="182">
        <f>IF(B138&lt;'Données projet'!$A$89,$AM$205^B138,IF(B138='Données projet'!$A$89,'Données projet'!$B$89,AP137+AO138-AV137))</f>
        <v>0</v>
      </c>
      <c r="AQ138" s="186" t="e">
        <f>AP138*VLOOKUP('Données projet'!$B$13,Paramètres!$A$1:$J$25,3,0)*VLOOKUP('Données projet'!$B$13,Paramètres!$A$1:$J$25,5,0)</f>
        <v>#N/A</v>
      </c>
      <c r="AR138" s="186" t="e">
        <f t="shared" si="55"/>
        <v>#N/A</v>
      </c>
      <c r="AS138" s="187" t="e">
        <f t="shared" si="44"/>
        <v>#N/A</v>
      </c>
      <c r="AT138" s="185" t="e">
        <f ca="1">AVERAGE(OFFSET($AS$3,'Données projet'!$C$7,0,30,1))</f>
        <v>#N/A</v>
      </c>
      <c r="AU138" s="193">
        <f>IF(ISNA(VLOOKUP(B138,'Données projet'!$A$88:$I$108,3,0)),0,VLOOKUP(B138,'Données projet'!$A$88:$I$108,3,0))</f>
        <v>0</v>
      </c>
      <c r="AV138" s="193">
        <f>IF(ISNA(VLOOKUP(B138,'Données projet'!$A$88:$I$108,4,0)),0,VLOOKUP(B138,'Données projet'!$A$88:$I$108,4,0))</f>
        <v>0</v>
      </c>
      <c r="AW138" s="194">
        <f>IF(ISNA(VLOOKUP(B138,'Données projet'!$A$88:$I$108,5,0)),0%,VLOOKUP(B138,'Données projet'!$A$88:$I$108,5,0)*VLOOKUP('Données projet'!$B$13,Paramètres!$A$1:$J$25,7,0))</f>
        <v>0</v>
      </c>
      <c r="AX138" s="194">
        <f>IF(ISNA(VLOOKUP(B138,'Données projet'!$A$88:$I$108,6,0)),0%,VLOOKUP(B138,'Données projet'!$A$88:$I$108,6,0)*VLOOKUP('Données projet'!$B$13,Paramètres!$A$1:$J$25,7,0))</f>
        <v>0</v>
      </c>
      <c r="AY138" s="194">
        <f>IF(ISNA(VLOOKUP(B138,'Données projet'!$A$88:$I$108,7,0)),0%,VLOOKUP(B138,'Données projet'!$A$88:$I$108,7,0))</f>
        <v>0</v>
      </c>
      <c r="AZ138" s="196">
        <f>EXP(-LN(2)/35)*AZ137+(1-EXP(-LN(2)/35))/(LN(2)/35)*AV138*AW138*VLOOKUP('Données projet'!$B$11,Paramètres!$A$1:$J$25,3,0)*0.475*44/12</f>
        <v>0</v>
      </c>
      <c r="BA138" s="196">
        <f>EXP(-LN(2)/5)*BA137+(1-EXP(-LN(2)/5))/(LN(2)/5)*Calculateur!AV138*Calculateur!AX138*VLOOKUP('Données projet'!$B$11,Paramètres!$A$1:$J$25,3,0)*0.475*44/12</f>
        <v>0</v>
      </c>
      <c r="BB138" s="196">
        <f>EXP(-LN(2)/2)*BB137+(1-EXP(-LN(2)/2))/(LN(2)/2)*AV138*AY138*VLOOKUP('Données projet'!$B$11,Paramètres!$A$1:$J$25,3,0)*0.475*44/12</f>
        <v>0</v>
      </c>
      <c r="BC138" s="197">
        <f t="shared" si="45"/>
        <v>0</v>
      </c>
      <c r="BD138" s="50">
        <f>IF(BD137+1&lt;='Données projet'!$E$16,BD137+1,1)</f>
        <v>1</v>
      </c>
      <c r="BE138" s="45" t="e">
        <f>VLOOKUP(BD138,'Données projet'!$A$114:$I$134,2,0)</f>
        <v>#N/A</v>
      </c>
      <c r="BF138" s="45" t="e">
        <f>VLOOKUP(BD138,'Données projet'!$A$114:$I$134,9,0)</f>
        <v>#N/A</v>
      </c>
      <c r="BG138" s="45">
        <f t="array" ref="BG138">INDEX(BF:BF,MIN(IF(ISNUMBER(BF138:BF334),ROW(BF138:BF334),"")))</f>
        <v>0</v>
      </c>
      <c r="BH138" s="45">
        <f>IF(BD138&lt;'Données projet'!$A$115,$BE$205^BD138,IF(BD138='Données projet'!$A$115,'Données projet'!$B$115,BH137+BG138-BN137))</f>
        <v>0</v>
      </c>
      <c r="BI138" s="50" t="e">
        <f>BH138*VLOOKUP('Données projet'!$B$13,Paramètres!$A$1:$J$25,3,0)*VLOOKUP('Données projet'!$B$13,Paramètres!$A$1:$J$25,5,0)</f>
        <v>#N/A</v>
      </c>
      <c r="BJ138" s="46" t="e">
        <f t="shared" si="56"/>
        <v>#N/A</v>
      </c>
      <c r="BK138" s="52" t="e">
        <f t="shared" si="46"/>
        <v>#N/A</v>
      </c>
      <c r="BL138" s="149" t="e">
        <f ca="1">AVERAGE(OFFSET($BK$3,'Données projet'!$C$7,0,30,1))</f>
        <v>#N/A</v>
      </c>
      <c r="BM138" s="48">
        <f>IF(ISNA(VLOOKUP(BD138,'Données projet'!$A$114:$I$134,3,0)),0,VLOOKUP(BD138,'Données projet'!$A$114:$I$134,3,0))</f>
        <v>0</v>
      </c>
      <c r="BN138" s="48">
        <f>IF(ISNA(VLOOKUP(BD138,'Données projet'!$A$114:$I$134,4,0)),0,VLOOKUP(BD138,'Données projet'!$A$114:$I$134,4,0))</f>
        <v>0</v>
      </c>
      <c r="BO138" s="49">
        <f>IF(ISNA(VLOOKUP(BD138,'Données projet'!$A$114:$I$134,5,0)),0%,VLOOKUP(BD138,'Données projet'!$A$114:$I$134,5,0)*VLOOKUP('Données projet'!$B$13,Paramètres!$A$1:$J$25,7,0))</f>
        <v>0</v>
      </c>
      <c r="BP138" s="49">
        <f>IF(ISNA(VLOOKUP(BD138,'Données projet'!$A$114:$I$134,6,0)),0%,VLOOKUP(BD138,'Données projet'!$A$114:$I$134,6,0)*VLOOKUP('Données projet'!$B$13,Paramètres!$A$1:$J$25,7,0))</f>
        <v>0</v>
      </c>
      <c r="BQ138" s="49">
        <f>IF(ISNA(VLOOKUP(BD138,'Données projet'!$A$114:$I$134,7,0)),0%,VLOOKUP(BD138,'Données projet'!$A$114:$I$134,7,0))</f>
        <v>0</v>
      </c>
      <c r="BR138" s="53" t="e">
        <f>EXP(-LN(2)/35)*BR137+(1-EXP(-LN(2)/35))/(LN(2)/35)*BN138*BO138*VLOOKUP('Données projet'!$B$13,Paramètres!$A$1:$J$25,3,0)*0.475*44/12</f>
        <v>#N/A</v>
      </c>
      <c r="BS138" s="53" t="e">
        <f>EXP(-LN(2)/5)*BS137+(1-EXP(-LN(2)/5))/(LN(2)/5)*Calculateur!BN138*Calculateur!BP138*VLOOKUP('Données projet'!$B$13,Paramètres!$A$1:$J$25,3,0)*0.475*44/12</f>
        <v>#N/A</v>
      </c>
      <c r="BT138" s="53" t="e">
        <f>EXP(-LN(2)/2)*BT137+(1-EXP(-LN(2)/2))/(LN(2)/2)*BN138*BQ138*VLOOKUP('Données projet'!$B$13,Paramètres!$A$1:$J$25,3,0)*0.475*44/12</f>
        <v>#N/A</v>
      </c>
      <c r="BU138" s="54" t="e">
        <f t="shared" si="47"/>
        <v>#N/A</v>
      </c>
      <c r="BV138" s="203">
        <f>IF(BV137+1&lt;='Données projet'!$E$15,BV137+1,1)</f>
        <v>1</v>
      </c>
      <c r="BW138" s="182" t="e">
        <f>VLOOKUP(B138,'Données projet'!$A$140:$I$167,2,0)</f>
        <v>#N/A</v>
      </c>
      <c r="BX138" s="182" t="e">
        <f>VLOOKUP(B138,'Données projet'!$A$140:$I$167,9,0)</f>
        <v>#N/A</v>
      </c>
      <c r="BY138" s="182">
        <f t="array" ref="BY138">INDEX(BX:BX,MIN(IF(ISNUMBER(BX138:BX334),ROW(BX138:BX334),"")))</f>
        <v>0</v>
      </c>
      <c r="BZ138" s="182">
        <f>IF(B138&lt;'Données projet'!$A$141,$BW$205^B138,IF(B138='Données projet'!$A$141,'Données projet'!$B$141,BZ137+BY138-CF137))</f>
        <v>0</v>
      </c>
      <c r="CA138" s="183" t="e">
        <f>BZ138*VLOOKUP('Données projet'!$B$15,Paramètres!$A$1:$J$25,3,0)*VLOOKUP('Données projet'!$B$15,Paramètres!$A$1:$J$25,5,0)</f>
        <v>#N/A</v>
      </c>
      <c r="CB138" s="186" t="e">
        <f t="shared" si="57"/>
        <v>#N/A</v>
      </c>
      <c r="CC138" s="187" t="e">
        <f t="shared" si="48"/>
        <v>#N/A</v>
      </c>
      <c r="CD138" s="185" t="e">
        <f ca="1">AVERAGE(OFFSET($CC$3,'Données projet'!$C$7,0,30,1))</f>
        <v>#N/A</v>
      </c>
      <c r="CE138" s="193">
        <f>IF(ISNA(VLOOKUP(B138,'Données projet'!$A$140:$I$167,3,0)),0,VLOOKUP(B138,'Données projet'!$A$140:$I$167,3,0))</f>
        <v>0</v>
      </c>
      <c r="CF138" s="193">
        <f>IF(ISNA(VLOOKUP(B138,'Données projet'!$A$140:$I$167,4,0)),0,VLOOKUP(B138,'Données projet'!$A$140:$I$167,4,0))</f>
        <v>0</v>
      </c>
      <c r="CG138" s="194">
        <f>IF(ISNA(VLOOKUP(B138,'Données projet'!$A$140:$I$167,5,0)),0%,VLOOKUP(B138,'Données projet'!$A$140:$I$167,5,0)*VLOOKUP('Données projet'!$B$15,Paramètres!$A$1:$J$25,7,0))</f>
        <v>0</v>
      </c>
      <c r="CH138" s="194">
        <f>IF(ISNA(VLOOKUP(B138,'Données projet'!$A$140:$I$167,6,0)),0%,VLOOKUP(B138,'Données projet'!$A$140:$I$167,6,0)*VLOOKUP('Données projet'!$B$15,Paramètres!$A$1:$J$25,7,0))</f>
        <v>0</v>
      </c>
      <c r="CI138" s="194">
        <f>IF(ISNA(VLOOKUP(B138,'Données projet'!$A$140:$I$167,7,0)),0%,VLOOKUP(B138,'Données projet'!$A$140:$I$167,7,0))</f>
        <v>0</v>
      </c>
      <c r="CJ138" s="196">
        <f>EXP(-LN(2)/35)*CJ137+(1-EXP(-LN(2)/35))/(LN(2)/35)*CF138*CG138*VLOOKUP('Données projet'!$B$11,Paramètres!$A$1:$J$25,3,0)*0.475*44/12</f>
        <v>0</v>
      </c>
      <c r="CK138" s="196">
        <f>EXP(-LN(2)/5)*CK137+(1-EXP(-LN(2)/5))/(LN(2)/5)*Calculateur!CF138*Calculateur!CH138*VLOOKUP('Données projet'!$B$11,Paramètres!$A$1:$J$25,3,0)*0.475*44/12</f>
        <v>0</v>
      </c>
      <c r="CL138" s="196">
        <f>EXP(-LN(2)/2)*CL137+(1-EXP(-LN(2)/2))/(LN(2)/2)*CF138*CI138*VLOOKUP('Données projet'!$B$11,Paramètres!$A$1:$J$25,3,0)*0.475*44/12</f>
        <v>0</v>
      </c>
      <c r="CM138" s="197">
        <f t="shared" si="49"/>
        <v>0</v>
      </c>
      <c r="CN138" s="50">
        <f>IF(CN137+1&lt;='Données projet'!$E$16,CN137+1,1)</f>
        <v>1</v>
      </c>
      <c r="CO138" s="45" t="e">
        <f>VLOOKUP(CN138,'Données projet'!$A$173:$I$193,2,0)</f>
        <v>#N/A</v>
      </c>
      <c r="CP138" s="45" t="e">
        <f>VLOOKUP(CN138,'Données projet'!$A$173:$I$193,9,0)</f>
        <v>#N/A</v>
      </c>
      <c r="CQ138" s="45">
        <f t="array" ref="CQ138">INDEX(CP:CP,MIN(IF(ISNUMBER(CP138:CP334),ROW(CP138:CP334),"")))</f>
        <v>0</v>
      </c>
      <c r="CR138" s="45">
        <f>IF(CN138&lt;'Données projet'!$A$174,$CO$205^B138,IF(CN138='Données projet'!$A$174,'Données projet'!$B$174,CR137+CQ138-CX137))</f>
        <v>0</v>
      </c>
      <c r="CS138" s="50" t="e">
        <f>CR138*VLOOKUP('Données projet'!$B$15,Paramètres!$A$1:$J$25,3,0)*VLOOKUP('Données projet'!$B$15,Paramètres!$A$1:$J$25,5,0)</f>
        <v>#N/A</v>
      </c>
      <c r="CT138" s="46" t="e">
        <f t="shared" si="58"/>
        <v>#N/A</v>
      </c>
      <c r="CU138" s="52" t="e">
        <f t="shared" si="50"/>
        <v>#N/A</v>
      </c>
      <c r="CV138" s="149" t="e">
        <f ca="1">AVERAGE(OFFSET($CU$3,'Données projet'!$C$7,0,30,1))</f>
        <v>#N/A</v>
      </c>
      <c r="CW138" s="48">
        <f>IF(ISNA(VLOOKUP(CN138,'Données projet'!$A$173:$I$193,3,0)),0,VLOOKUP(CN138,'Données projet'!$A$173:$I$193,3,0))</f>
        <v>0</v>
      </c>
      <c r="CX138" s="48">
        <f>IF(ISNA(VLOOKUP(CN138,'Données projet'!$A$173:$I$193,4,0)),0,VLOOKUP(CN138,'Données projet'!$A$173:$I$193,4,0))</f>
        <v>0</v>
      </c>
      <c r="CY138" s="49">
        <f>IF(ISNA(VLOOKUP(CN138,'Données projet'!$A$173:$I$193,5,0)),0%,VLOOKUP(CN138,'Données projet'!$A$173:$I$193,5,0)*VLOOKUP('Données projet'!$B$15,Paramètres!$A$1:$J$25,7,0))</f>
        <v>0</v>
      </c>
      <c r="CZ138" s="49">
        <f>IF(ISNA(VLOOKUP(CN138,'Données projet'!$A$173:$I$193,6,0)),0%,VLOOKUP(CN138,'Données projet'!$A$173:$I$193,6,0)*VLOOKUP('Données projet'!$B$15,Paramètres!$A$1:$J$25,7,0))</f>
        <v>0</v>
      </c>
      <c r="DA138" s="49">
        <f>IF(ISNA(VLOOKUP(CN138,'Données projet'!$A$173:$I$193,7,0)),0%,VLOOKUP(CN138,'Données projet'!$A$173:$I$193,7,0))</f>
        <v>0</v>
      </c>
      <c r="DB138" s="53" t="e">
        <f>EXP(-LN(2)/35)*DB137+(1-EXP(-LN(2)/35))/(LN(2)/35)*CX138*CY138*VLOOKUP('Données projet'!$B$15,Paramètres!$A$1:$J$25,3,0)*0.475*44/12</f>
        <v>#N/A</v>
      </c>
      <c r="DC138" s="53" t="e">
        <f>EXP(-LN(2)/5)*DC137+(1-EXP(-LN(2)/5))/(LN(2)/5)*Calculateur!CX138*Calculateur!CZ138*VLOOKUP('Données projet'!$B$15,Paramètres!$A$1:$J$25,3,0)*0.475*44/12</f>
        <v>#N/A</v>
      </c>
      <c r="DD138" s="53" t="e">
        <f>EXP(-LN(2)/2)*DD137+(1-EXP(-LN(2)/2))/(LN(2)/2)*CX138*DA138*VLOOKUP('Données projet'!$B$15,Paramètres!$A$1:$J$25,3,0)*0.475*44/12</f>
        <v>#N/A</v>
      </c>
      <c r="DE138" s="54" t="e">
        <f t="shared" si="51"/>
        <v>#N/A</v>
      </c>
    </row>
    <row r="139" spans="1:109" s="40" customFormat="1" x14ac:dyDescent="0.25">
      <c r="A139" s="208">
        <f t="shared" si="52"/>
        <v>136</v>
      </c>
      <c r="B139" s="200">
        <f>IF(B138+1&lt;='Données projet'!$E$11,B138+1,1)</f>
        <v>11</v>
      </c>
      <c r="C139" s="182" t="e">
        <f>VLOOKUP(B139,'Données projet'!$A$36:$I$56,2,0)</f>
        <v>#N/A</v>
      </c>
      <c r="D139" s="182" t="e">
        <f>VLOOKUP(B139,'Données projet'!$A$36:$I$56,9,0)</f>
        <v>#N/A</v>
      </c>
      <c r="E139" s="182">
        <f t="array" ref="E139">INDEX(D:D,MIN(IF(ISNUMBER(D139:D335),ROW(D139:D335),"")))</f>
        <v>15.77</v>
      </c>
      <c r="F139" s="186">
        <f>IF(B139&lt;'Données projet'!$A$37,$C$205^B139,IF(B139='Données projet'!$A$37,'Données projet'!$B$37,F138+E139-L138))</f>
        <v>160.12</v>
      </c>
      <c r="G139" s="186">
        <f>F139*VLOOKUP('Données projet'!$B$11,Paramètres!$A$1:$J$25,3,0)*VLOOKUP('Données projet'!$B$11,Paramètres!$A$1:$J$25,5,0)</f>
        <v>117.399984</v>
      </c>
      <c r="H139" s="186">
        <f t="shared" si="53"/>
        <v>31.067817332920349</v>
      </c>
      <c r="I139" s="187">
        <f t="shared" si="40"/>
        <v>258.58142065483622</v>
      </c>
      <c r="J139" s="188">
        <f ca="1">AVERAGE(OFFSET($I$3,'Données projet'!$C$7,0,30,1))</f>
        <v>281.50422421872497</v>
      </c>
      <c r="K139" s="193">
        <f>IF(ISNA(VLOOKUP(B139,'Données projet'!$A$36:$I$56,3,0)),0,VLOOKUP(B139,'Données projet'!$A$36:$I$56,3,0))</f>
        <v>0</v>
      </c>
      <c r="L139" s="193">
        <f>IF(ISNA(VLOOKUP(B139,'Données projet'!$A$36:$I$56,4,0)),0,VLOOKUP(B139,'Données projet'!$A$36:$I$56,4,0))</f>
        <v>0</v>
      </c>
      <c r="M139" s="194">
        <f>IF(ISNA(VLOOKUP(B139,'Données projet'!$A$36:$I$56,5,0)),0%,VLOOKUP(B139,'Données projet'!$A$36:$I$56,5,0)*VLOOKUP('Données projet'!$B$11,Paramètres!$A$1:$J$25,7,0))</f>
        <v>0</v>
      </c>
      <c r="N139" s="194">
        <f>IF(ISNA(VLOOKUP(B139,'Données projet'!$A$36:$I$56,6,0)),0%,VLOOKUP(B139,'Données projet'!$A$36:$I$56,6,0)*VLOOKUP('Données projet'!$B$11,Paramètres!$A$1:$J$25,7,0))</f>
        <v>0</v>
      </c>
      <c r="O139" s="194">
        <f>IF(ISNA(VLOOKUP(B139,'Données projet'!$A$36:$I$56,7,0)),0%,VLOOKUP(B139,'Données projet'!$A$36:$I$56,7,0))</f>
        <v>0</v>
      </c>
      <c r="P139" s="196">
        <f>EXP(-LN(2)/35)*P138+(1-EXP(-LN(2)/35))/(LN(2)/35)*L139*M139*VLOOKUP('Données projet'!$B$11,Paramètres!$A$1:$J$25,3,0)*0.475*44/12</f>
        <v>0</v>
      </c>
      <c r="Q139" s="196">
        <f>EXP(-LN(2)/5)*Q138+(1-EXP(-LN(2)/5))/(LN(2)/5)*Calculateur!L139*Calculateur!N139*VLOOKUP('Données projet'!$B$11,Paramètres!$A$1:$J$25,3,0)*0.475*44/12</f>
        <v>0</v>
      </c>
      <c r="R139" s="196">
        <f>EXP(-LN(2)/2)*R138+(1-EXP(-LN(2)/2))/(LN(2)/2)*L139*O139*VLOOKUP('Données projet'!$B$11,Paramètres!$A$1:$J$25,3,0)*0.475*44/12</f>
        <v>0</v>
      </c>
      <c r="S139" s="197">
        <f t="shared" si="41"/>
        <v>0</v>
      </c>
      <c r="T139" s="50">
        <f>IF(T138+1&lt;='Données projet'!$E$12,T138+1,1)</f>
        <v>36</v>
      </c>
      <c r="U139" s="45" t="e">
        <f>VLOOKUP(T139,'Données projet'!$A$62:$I$82,2,0)</f>
        <v>#N/A</v>
      </c>
      <c r="V139" s="45" t="e">
        <f>VLOOKUP(T139,'Données projet'!$A$62:$I$82,9,0)</f>
        <v>#N/A</v>
      </c>
      <c r="W139" s="45">
        <f t="array" ref="W139">INDEX(V:V,MIN(IF(ISNUMBER(V139:V335),ROW(V139:V335),"")))</f>
        <v>10.318571428571431</v>
      </c>
      <c r="X139" s="46">
        <f>IF(T139&lt;'Données projet'!$A$63,$U$205^T139,IF(T139='Données projet'!$A$63,'Données projet'!$B$63,X138+W139-AD138))</f>
        <v>234.40571428571423</v>
      </c>
      <c r="Y139" s="46">
        <f>X139*VLOOKUP('Données projet'!$B$11,Paramètres!$A$1:$J$25,3,0)*VLOOKUP('Données projet'!$B$11,Paramètres!$A$1:$J$25,5,0)</f>
        <v>171.86626971428566</v>
      </c>
      <c r="Z139" s="46">
        <f t="shared" si="54"/>
        <v>43.507739944867204</v>
      </c>
      <c r="AA139" s="52">
        <f t="shared" si="42"/>
        <v>375.10973348969122</v>
      </c>
      <c r="AB139" s="149">
        <f ca="1">AVERAGE(OFFSET($AA$3,'Données projet'!$C$7,0,30,1))</f>
        <v>367.84920904283939</v>
      </c>
      <c r="AC139" s="48">
        <f>IF(ISNA(VLOOKUP(T139,'Données projet'!$A$62:$I$82,3,0)),0,VLOOKUP(T139,'Données projet'!$A$62:$I$82,3,0))</f>
        <v>0</v>
      </c>
      <c r="AD139" s="48">
        <f>IF(ISNA(VLOOKUP(T139,'Données projet'!$A$62:$I$82,4,0)),0,VLOOKUP(T139,'Données projet'!$A$62:$I$82,4,0))</f>
        <v>0</v>
      </c>
      <c r="AE139" s="49">
        <f>IF(ISNA(VLOOKUP(T139,'Données projet'!$A$62:$I$82,5,0)),0%,VLOOKUP(T139,'Données projet'!$A$62:$I$82,5,0)*VLOOKUP('Données projet'!$B$11,Paramètres!$A$1:$J$25,7,0))</f>
        <v>0</v>
      </c>
      <c r="AF139" s="49">
        <f>IF(ISNA(VLOOKUP(T139,'Données projet'!$A$62:$I$82,6,0)),0%,VLOOKUP(T139,'Données projet'!$A$62:$I$82,6,0)*VLOOKUP('Données projet'!$B$11,Paramètres!$A$1:$J$25,7,0))</f>
        <v>0</v>
      </c>
      <c r="AG139" s="49">
        <f>IF(ISNA(VLOOKUP(T139,'Données projet'!$A$62:$I$82,7,0)),0%,VLOOKUP(T139,'Données projet'!$A$62:$I$82,7,0))</f>
        <v>0</v>
      </c>
      <c r="AH139" s="53">
        <f>EXP(-LN(2)/35)*AH138+(1-EXP(-LN(2)/35))/(LN(2)/35)*AD139*AE139*VLOOKUP('Données projet'!$B$11,Paramètres!$A$1:$J$25,3,0)*0.475*44/12</f>
        <v>0</v>
      </c>
      <c r="AI139" s="53">
        <f>EXP(-LN(2)/5)*AI138+(1-EXP(-LN(2)/5))/(LN(2)/5)*Calculateur!AD139*Calculateur!AF139*VLOOKUP('Données projet'!$B$11,Paramètres!$A$1:$J$25,3,0)*0.475*44/12</f>
        <v>0</v>
      </c>
      <c r="AJ139" s="53">
        <f>EXP(-LN(2)/2)*AJ138+(1-EXP(-LN(2)/2))/(LN(2)/2)*AD139*AG139*VLOOKUP('Données projet'!$B$11,Paramètres!$A$1:$J$25,3,0)*0.475*44/12</f>
        <v>0</v>
      </c>
      <c r="AK139" s="53">
        <f t="shared" si="43"/>
        <v>0</v>
      </c>
      <c r="AL139" s="203">
        <f>IF(AL138+1&lt;='Données projet'!$E$13,AL138+1,1)</f>
        <v>1</v>
      </c>
      <c r="AM139" s="182" t="e">
        <f>VLOOKUP(B139,'Données projet'!$A$88:$I$108,2,0)</f>
        <v>#N/A</v>
      </c>
      <c r="AN139" s="182" t="e">
        <f>VLOOKUP(B139,'Données projet'!$A$88:$I$108,9,0)</f>
        <v>#N/A</v>
      </c>
      <c r="AO139" s="182">
        <f t="array" ref="AO139">INDEX(AN:AN,MIN(IF(ISNUMBER(AN139:AN335),ROW(AN139:AN335),"")))</f>
        <v>0</v>
      </c>
      <c r="AP139" s="182">
        <f>IF(B139&lt;'Données projet'!$A$89,$AM$205^B139,IF(B139='Données projet'!$A$89,'Données projet'!$B$89,AP138+AO139-AV138))</f>
        <v>0</v>
      </c>
      <c r="AQ139" s="186" t="e">
        <f>AP139*VLOOKUP('Données projet'!$B$13,Paramètres!$A$1:$J$25,3,0)*VLOOKUP('Données projet'!$B$13,Paramètres!$A$1:$J$25,5,0)</f>
        <v>#N/A</v>
      </c>
      <c r="AR139" s="186" t="e">
        <f t="shared" si="55"/>
        <v>#N/A</v>
      </c>
      <c r="AS139" s="187" t="e">
        <f t="shared" si="44"/>
        <v>#N/A</v>
      </c>
      <c r="AT139" s="185" t="e">
        <f ca="1">AVERAGE(OFFSET($AS$3,'Données projet'!$C$7,0,30,1))</f>
        <v>#N/A</v>
      </c>
      <c r="AU139" s="193">
        <f>IF(ISNA(VLOOKUP(B139,'Données projet'!$A$88:$I$108,3,0)),0,VLOOKUP(B139,'Données projet'!$A$88:$I$108,3,0))</f>
        <v>0</v>
      </c>
      <c r="AV139" s="193">
        <f>IF(ISNA(VLOOKUP(B139,'Données projet'!$A$88:$I$108,4,0)),0,VLOOKUP(B139,'Données projet'!$A$88:$I$108,4,0))</f>
        <v>0</v>
      </c>
      <c r="AW139" s="194">
        <f>IF(ISNA(VLOOKUP(B139,'Données projet'!$A$88:$I$108,5,0)),0%,VLOOKUP(B139,'Données projet'!$A$88:$I$108,5,0)*VLOOKUP('Données projet'!$B$13,Paramètres!$A$1:$J$25,7,0))</f>
        <v>0</v>
      </c>
      <c r="AX139" s="194">
        <f>IF(ISNA(VLOOKUP(B139,'Données projet'!$A$88:$I$108,6,0)),0%,VLOOKUP(B139,'Données projet'!$A$88:$I$108,6,0)*VLOOKUP('Données projet'!$B$13,Paramètres!$A$1:$J$25,7,0))</f>
        <v>0</v>
      </c>
      <c r="AY139" s="194">
        <f>IF(ISNA(VLOOKUP(B139,'Données projet'!$A$88:$I$108,7,0)),0%,VLOOKUP(B139,'Données projet'!$A$88:$I$108,7,0))</f>
        <v>0</v>
      </c>
      <c r="AZ139" s="196">
        <f>EXP(-LN(2)/35)*AZ138+(1-EXP(-LN(2)/35))/(LN(2)/35)*AV139*AW139*VLOOKUP('Données projet'!$B$11,Paramètres!$A$1:$J$25,3,0)*0.475*44/12</f>
        <v>0</v>
      </c>
      <c r="BA139" s="196">
        <f>EXP(-LN(2)/5)*BA138+(1-EXP(-LN(2)/5))/(LN(2)/5)*Calculateur!AV139*Calculateur!AX139*VLOOKUP('Données projet'!$B$11,Paramètres!$A$1:$J$25,3,0)*0.475*44/12</f>
        <v>0</v>
      </c>
      <c r="BB139" s="196">
        <f>EXP(-LN(2)/2)*BB138+(1-EXP(-LN(2)/2))/(LN(2)/2)*AV139*AY139*VLOOKUP('Données projet'!$B$11,Paramètres!$A$1:$J$25,3,0)*0.475*44/12</f>
        <v>0</v>
      </c>
      <c r="BC139" s="197">
        <f t="shared" si="45"/>
        <v>0</v>
      </c>
      <c r="BD139" s="50">
        <f>IF(BD138+1&lt;='Données projet'!$E$16,BD138+1,1)</f>
        <v>1</v>
      </c>
      <c r="BE139" s="45" t="e">
        <f>VLOOKUP(BD139,'Données projet'!$A$114:$I$134,2,0)</f>
        <v>#N/A</v>
      </c>
      <c r="BF139" s="45" t="e">
        <f>VLOOKUP(BD139,'Données projet'!$A$114:$I$134,9,0)</f>
        <v>#N/A</v>
      </c>
      <c r="BG139" s="45">
        <f t="array" ref="BG139">INDEX(BF:BF,MIN(IF(ISNUMBER(BF139:BF335),ROW(BF139:BF335),"")))</f>
        <v>0</v>
      </c>
      <c r="BH139" s="45">
        <f>IF(BD139&lt;'Données projet'!$A$115,$BE$205^BD139,IF(BD139='Données projet'!$A$115,'Données projet'!$B$115,BH138+BG139-BN138))</f>
        <v>0</v>
      </c>
      <c r="BI139" s="50" t="e">
        <f>BH139*VLOOKUP('Données projet'!$B$13,Paramètres!$A$1:$J$25,3,0)*VLOOKUP('Données projet'!$B$13,Paramètres!$A$1:$J$25,5,0)</f>
        <v>#N/A</v>
      </c>
      <c r="BJ139" s="46" t="e">
        <f t="shared" si="56"/>
        <v>#N/A</v>
      </c>
      <c r="BK139" s="52" t="e">
        <f t="shared" si="46"/>
        <v>#N/A</v>
      </c>
      <c r="BL139" s="149" t="e">
        <f ca="1">AVERAGE(OFFSET($BK$3,'Données projet'!$C$7,0,30,1))</f>
        <v>#N/A</v>
      </c>
      <c r="BM139" s="48">
        <f>IF(ISNA(VLOOKUP(BD139,'Données projet'!$A$114:$I$134,3,0)),0,VLOOKUP(BD139,'Données projet'!$A$114:$I$134,3,0))</f>
        <v>0</v>
      </c>
      <c r="BN139" s="48">
        <f>IF(ISNA(VLOOKUP(BD139,'Données projet'!$A$114:$I$134,4,0)),0,VLOOKUP(BD139,'Données projet'!$A$114:$I$134,4,0))</f>
        <v>0</v>
      </c>
      <c r="BO139" s="49">
        <f>IF(ISNA(VLOOKUP(BD139,'Données projet'!$A$114:$I$134,5,0)),0%,VLOOKUP(BD139,'Données projet'!$A$114:$I$134,5,0)*VLOOKUP('Données projet'!$B$13,Paramètres!$A$1:$J$25,7,0))</f>
        <v>0</v>
      </c>
      <c r="BP139" s="49">
        <f>IF(ISNA(VLOOKUP(BD139,'Données projet'!$A$114:$I$134,6,0)),0%,VLOOKUP(BD139,'Données projet'!$A$114:$I$134,6,0)*VLOOKUP('Données projet'!$B$13,Paramètres!$A$1:$J$25,7,0))</f>
        <v>0</v>
      </c>
      <c r="BQ139" s="49">
        <f>IF(ISNA(VLOOKUP(BD139,'Données projet'!$A$114:$I$134,7,0)),0%,VLOOKUP(BD139,'Données projet'!$A$114:$I$134,7,0))</f>
        <v>0</v>
      </c>
      <c r="BR139" s="53" t="e">
        <f>EXP(-LN(2)/35)*BR138+(1-EXP(-LN(2)/35))/(LN(2)/35)*BN139*BO139*VLOOKUP('Données projet'!$B$13,Paramètres!$A$1:$J$25,3,0)*0.475*44/12</f>
        <v>#N/A</v>
      </c>
      <c r="BS139" s="53" t="e">
        <f>EXP(-LN(2)/5)*BS138+(1-EXP(-LN(2)/5))/(LN(2)/5)*Calculateur!BN139*Calculateur!BP139*VLOOKUP('Données projet'!$B$13,Paramètres!$A$1:$J$25,3,0)*0.475*44/12</f>
        <v>#N/A</v>
      </c>
      <c r="BT139" s="53" t="e">
        <f>EXP(-LN(2)/2)*BT138+(1-EXP(-LN(2)/2))/(LN(2)/2)*BN139*BQ139*VLOOKUP('Données projet'!$B$13,Paramètres!$A$1:$J$25,3,0)*0.475*44/12</f>
        <v>#N/A</v>
      </c>
      <c r="BU139" s="54" t="e">
        <f t="shared" si="47"/>
        <v>#N/A</v>
      </c>
      <c r="BV139" s="203">
        <f>IF(BV138+1&lt;='Données projet'!$E$15,BV138+1,1)</f>
        <v>1</v>
      </c>
      <c r="BW139" s="182" t="e">
        <f>VLOOKUP(B139,'Données projet'!$A$140:$I$167,2,0)</f>
        <v>#N/A</v>
      </c>
      <c r="BX139" s="182" t="e">
        <f>VLOOKUP(B139,'Données projet'!$A$140:$I$167,9,0)</f>
        <v>#N/A</v>
      </c>
      <c r="BY139" s="182">
        <f t="array" ref="BY139">INDEX(BX:BX,MIN(IF(ISNUMBER(BX139:BX335),ROW(BX139:BX335),"")))</f>
        <v>0</v>
      </c>
      <c r="BZ139" s="182">
        <f>IF(B139&lt;'Données projet'!$A$141,$BW$205^B139,IF(B139='Données projet'!$A$141,'Données projet'!$B$141,BZ138+BY139-CF138))</f>
        <v>0</v>
      </c>
      <c r="CA139" s="183" t="e">
        <f>BZ139*VLOOKUP('Données projet'!$B$15,Paramètres!$A$1:$J$25,3,0)*VLOOKUP('Données projet'!$B$15,Paramètres!$A$1:$J$25,5,0)</f>
        <v>#N/A</v>
      </c>
      <c r="CB139" s="186" t="e">
        <f t="shared" si="57"/>
        <v>#N/A</v>
      </c>
      <c r="CC139" s="187" t="e">
        <f t="shared" si="48"/>
        <v>#N/A</v>
      </c>
      <c r="CD139" s="185" t="e">
        <f ca="1">AVERAGE(OFFSET($CC$3,'Données projet'!$C$7,0,30,1))</f>
        <v>#N/A</v>
      </c>
      <c r="CE139" s="193">
        <f>IF(ISNA(VLOOKUP(B139,'Données projet'!$A$140:$I$167,3,0)),0,VLOOKUP(B139,'Données projet'!$A$140:$I$167,3,0))</f>
        <v>0</v>
      </c>
      <c r="CF139" s="193">
        <f>IF(ISNA(VLOOKUP(B139,'Données projet'!$A$140:$I$167,4,0)),0,VLOOKUP(B139,'Données projet'!$A$140:$I$167,4,0))</f>
        <v>0</v>
      </c>
      <c r="CG139" s="194">
        <f>IF(ISNA(VLOOKUP(B139,'Données projet'!$A$140:$I$167,5,0)),0%,VLOOKUP(B139,'Données projet'!$A$140:$I$167,5,0)*VLOOKUP('Données projet'!$B$15,Paramètres!$A$1:$J$25,7,0))</f>
        <v>0</v>
      </c>
      <c r="CH139" s="194">
        <f>IF(ISNA(VLOOKUP(B139,'Données projet'!$A$140:$I$167,6,0)),0%,VLOOKUP(B139,'Données projet'!$A$140:$I$167,6,0)*VLOOKUP('Données projet'!$B$15,Paramètres!$A$1:$J$25,7,0))</f>
        <v>0</v>
      </c>
      <c r="CI139" s="194">
        <f>IF(ISNA(VLOOKUP(B139,'Données projet'!$A$140:$I$167,7,0)),0%,VLOOKUP(B139,'Données projet'!$A$140:$I$167,7,0))</f>
        <v>0</v>
      </c>
      <c r="CJ139" s="196">
        <f>EXP(-LN(2)/35)*CJ138+(1-EXP(-LN(2)/35))/(LN(2)/35)*CF139*CG139*VLOOKUP('Données projet'!$B$11,Paramètres!$A$1:$J$25,3,0)*0.475*44/12</f>
        <v>0</v>
      </c>
      <c r="CK139" s="196">
        <f>EXP(-LN(2)/5)*CK138+(1-EXP(-LN(2)/5))/(LN(2)/5)*Calculateur!CF139*Calculateur!CH139*VLOOKUP('Données projet'!$B$11,Paramètres!$A$1:$J$25,3,0)*0.475*44/12</f>
        <v>0</v>
      </c>
      <c r="CL139" s="196">
        <f>EXP(-LN(2)/2)*CL138+(1-EXP(-LN(2)/2))/(LN(2)/2)*CF139*CI139*VLOOKUP('Données projet'!$B$11,Paramètres!$A$1:$J$25,3,0)*0.475*44/12</f>
        <v>0</v>
      </c>
      <c r="CM139" s="197">
        <f t="shared" si="49"/>
        <v>0</v>
      </c>
      <c r="CN139" s="50">
        <f>IF(CN138+1&lt;='Données projet'!$E$16,CN138+1,1)</f>
        <v>1</v>
      </c>
      <c r="CO139" s="45" t="e">
        <f>VLOOKUP(CN139,'Données projet'!$A$173:$I$193,2,0)</f>
        <v>#N/A</v>
      </c>
      <c r="CP139" s="45" t="e">
        <f>VLOOKUP(CN139,'Données projet'!$A$173:$I$193,9,0)</f>
        <v>#N/A</v>
      </c>
      <c r="CQ139" s="45">
        <f t="array" ref="CQ139">INDEX(CP:CP,MIN(IF(ISNUMBER(CP139:CP335),ROW(CP139:CP335),"")))</f>
        <v>0</v>
      </c>
      <c r="CR139" s="45">
        <f>IF(CN139&lt;'Données projet'!$A$174,$CO$205^B139,IF(CN139='Données projet'!$A$174,'Données projet'!$B$174,CR138+CQ139-CX138))</f>
        <v>0</v>
      </c>
      <c r="CS139" s="50" t="e">
        <f>CR139*VLOOKUP('Données projet'!$B$15,Paramètres!$A$1:$J$25,3,0)*VLOOKUP('Données projet'!$B$15,Paramètres!$A$1:$J$25,5,0)</f>
        <v>#N/A</v>
      </c>
      <c r="CT139" s="46" t="e">
        <f t="shared" si="58"/>
        <v>#N/A</v>
      </c>
      <c r="CU139" s="52" t="e">
        <f t="shared" si="50"/>
        <v>#N/A</v>
      </c>
      <c r="CV139" s="149" t="e">
        <f ca="1">AVERAGE(OFFSET($CU$3,'Données projet'!$C$7,0,30,1))</f>
        <v>#N/A</v>
      </c>
      <c r="CW139" s="48">
        <f>IF(ISNA(VLOOKUP(CN139,'Données projet'!$A$173:$I$193,3,0)),0,VLOOKUP(CN139,'Données projet'!$A$173:$I$193,3,0))</f>
        <v>0</v>
      </c>
      <c r="CX139" s="48">
        <f>IF(ISNA(VLOOKUP(CN139,'Données projet'!$A$173:$I$193,4,0)),0,VLOOKUP(CN139,'Données projet'!$A$173:$I$193,4,0))</f>
        <v>0</v>
      </c>
      <c r="CY139" s="49">
        <f>IF(ISNA(VLOOKUP(CN139,'Données projet'!$A$173:$I$193,5,0)),0%,VLOOKUP(CN139,'Données projet'!$A$173:$I$193,5,0)*VLOOKUP('Données projet'!$B$15,Paramètres!$A$1:$J$25,7,0))</f>
        <v>0</v>
      </c>
      <c r="CZ139" s="49">
        <f>IF(ISNA(VLOOKUP(CN139,'Données projet'!$A$173:$I$193,6,0)),0%,VLOOKUP(CN139,'Données projet'!$A$173:$I$193,6,0)*VLOOKUP('Données projet'!$B$15,Paramètres!$A$1:$J$25,7,0))</f>
        <v>0</v>
      </c>
      <c r="DA139" s="49">
        <f>IF(ISNA(VLOOKUP(CN139,'Données projet'!$A$173:$I$193,7,0)),0%,VLOOKUP(CN139,'Données projet'!$A$173:$I$193,7,0))</f>
        <v>0</v>
      </c>
      <c r="DB139" s="53" t="e">
        <f>EXP(-LN(2)/35)*DB138+(1-EXP(-LN(2)/35))/(LN(2)/35)*CX139*CY139*VLOOKUP('Données projet'!$B$15,Paramètres!$A$1:$J$25,3,0)*0.475*44/12</f>
        <v>#N/A</v>
      </c>
      <c r="DC139" s="53" t="e">
        <f>EXP(-LN(2)/5)*DC138+(1-EXP(-LN(2)/5))/(LN(2)/5)*Calculateur!CX139*Calculateur!CZ139*VLOOKUP('Données projet'!$B$15,Paramètres!$A$1:$J$25,3,0)*0.475*44/12</f>
        <v>#N/A</v>
      </c>
      <c r="DD139" s="53" t="e">
        <f>EXP(-LN(2)/2)*DD138+(1-EXP(-LN(2)/2))/(LN(2)/2)*CX139*DA139*VLOOKUP('Données projet'!$B$15,Paramètres!$A$1:$J$25,3,0)*0.475*44/12</f>
        <v>#N/A</v>
      </c>
      <c r="DE139" s="54" t="e">
        <f t="shared" si="51"/>
        <v>#N/A</v>
      </c>
    </row>
    <row r="140" spans="1:109" s="40" customFormat="1" x14ac:dyDescent="0.25">
      <c r="A140" s="208">
        <f t="shared" si="52"/>
        <v>137</v>
      </c>
      <c r="B140" s="200">
        <f>IF(B139+1&lt;='Données projet'!$E$11,B139+1,1)</f>
        <v>12</v>
      </c>
      <c r="C140" s="182" t="e">
        <f>VLOOKUP(B140,'Données projet'!$A$36:$I$56,2,0)</f>
        <v>#N/A</v>
      </c>
      <c r="D140" s="182" t="e">
        <f>VLOOKUP(B140,'Données projet'!$A$36:$I$56,9,0)</f>
        <v>#N/A</v>
      </c>
      <c r="E140" s="182">
        <f t="array" ref="E140">INDEX(D:D,MIN(IF(ISNUMBER(D140:D336),ROW(D140:D336),"")))</f>
        <v>15.77</v>
      </c>
      <c r="F140" s="186">
        <f>IF(B140&lt;'Données projet'!$A$37,$C$205^B140,IF(B140='Données projet'!$A$37,'Données projet'!$B$37,F139+E140-L139))</f>
        <v>175.89000000000001</v>
      </c>
      <c r="G140" s="186">
        <f>F140*VLOOKUP('Données projet'!$B$11,Paramètres!$A$1:$J$25,3,0)*VLOOKUP('Données projet'!$B$11,Paramètres!$A$1:$J$25,5,0)</f>
        <v>128.962548</v>
      </c>
      <c r="H140" s="186">
        <f t="shared" si="53"/>
        <v>33.756522961065308</v>
      </c>
      <c r="I140" s="187">
        <f t="shared" si="40"/>
        <v>283.40238192385544</v>
      </c>
      <c r="J140" s="188">
        <f ca="1">AVERAGE(OFFSET($I$3,'Données projet'!$C$7,0,30,1))</f>
        <v>281.50422421872497</v>
      </c>
      <c r="K140" s="193">
        <f>IF(ISNA(VLOOKUP(B140,'Données projet'!$A$36:$I$56,3,0)),0,VLOOKUP(B140,'Données projet'!$A$36:$I$56,3,0))</f>
        <v>0</v>
      </c>
      <c r="L140" s="193">
        <f>IF(ISNA(VLOOKUP(B140,'Données projet'!$A$36:$I$56,4,0)),0,VLOOKUP(B140,'Données projet'!$A$36:$I$56,4,0))</f>
        <v>0</v>
      </c>
      <c r="M140" s="194">
        <f>IF(ISNA(VLOOKUP(B140,'Données projet'!$A$36:$I$56,5,0)),0%,VLOOKUP(B140,'Données projet'!$A$36:$I$56,5,0)*VLOOKUP('Données projet'!$B$11,Paramètres!$A$1:$J$25,7,0))</f>
        <v>0</v>
      </c>
      <c r="N140" s="194">
        <f>IF(ISNA(VLOOKUP(B140,'Données projet'!$A$36:$I$56,6,0)),0%,VLOOKUP(B140,'Données projet'!$A$36:$I$56,6,0)*VLOOKUP('Données projet'!$B$11,Paramètres!$A$1:$J$25,7,0))</f>
        <v>0</v>
      </c>
      <c r="O140" s="194">
        <f>IF(ISNA(VLOOKUP(B140,'Données projet'!$A$36:$I$56,7,0)),0%,VLOOKUP(B140,'Données projet'!$A$36:$I$56,7,0))</f>
        <v>0</v>
      </c>
      <c r="P140" s="196">
        <f>EXP(-LN(2)/35)*P139+(1-EXP(-LN(2)/35))/(LN(2)/35)*L140*M140*VLOOKUP('Données projet'!$B$11,Paramètres!$A$1:$J$25,3,0)*0.475*44/12</f>
        <v>0</v>
      </c>
      <c r="Q140" s="196">
        <f>EXP(-LN(2)/5)*Q139+(1-EXP(-LN(2)/5))/(LN(2)/5)*Calculateur!L140*Calculateur!N140*VLOOKUP('Données projet'!$B$11,Paramètres!$A$1:$J$25,3,0)*0.475*44/12</f>
        <v>0</v>
      </c>
      <c r="R140" s="196">
        <f>EXP(-LN(2)/2)*R139+(1-EXP(-LN(2)/2))/(LN(2)/2)*L140*O140*VLOOKUP('Données projet'!$B$11,Paramètres!$A$1:$J$25,3,0)*0.475*44/12</f>
        <v>0</v>
      </c>
      <c r="S140" s="197">
        <f t="shared" si="41"/>
        <v>0</v>
      </c>
      <c r="T140" s="50">
        <f>IF(T139+1&lt;='Données projet'!$E$12,T139+1,1)</f>
        <v>37</v>
      </c>
      <c r="U140" s="45" t="e">
        <f>VLOOKUP(T140,'Données projet'!$A$62:$I$82,2,0)</f>
        <v>#N/A</v>
      </c>
      <c r="V140" s="45" t="e">
        <f>VLOOKUP(T140,'Données projet'!$A$62:$I$82,9,0)</f>
        <v>#N/A</v>
      </c>
      <c r="W140" s="45">
        <f t="array" ref="W140">INDEX(V:V,MIN(IF(ISNUMBER(V140:V336),ROW(V140:V336),"")))</f>
        <v>10.318571428571431</v>
      </c>
      <c r="X140" s="46">
        <f>IF(T140&lt;'Données projet'!$A$63,$U$205^T140,IF(T140='Données projet'!$A$63,'Données projet'!$B$63,X139+W140-AD139))</f>
        <v>244.72428571428566</v>
      </c>
      <c r="Y140" s="46">
        <f>X140*VLOOKUP('Données projet'!$B$11,Paramètres!$A$1:$J$25,3,0)*VLOOKUP('Données projet'!$B$11,Paramètres!$A$1:$J$25,5,0)</f>
        <v>179.43184628571424</v>
      </c>
      <c r="Z140" s="46">
        <f t="shared" si="54"/>
        <v>45.195759184676206</v>
      </c>
      <c r="AA140" s="52">
        <f t="shared" si="42"/>
        <v>391.22641286093</v>
      </c>
      <c r="AB140" s="149">
        <f ca="1">AVERAGE(OFFSET($AA$3,'Données projet'!$C$7,0,30,1))</f>
        <v>367.84920904283939</v>
      </c>
      <c r="AC140" s="48">
        <f>IF(ISNA(VLOOKUP(T140,'Données projet'!$A$62:$I$82,3,0)),0,VLOOKUP(T140,'Données projet'!$A$62:$I$82,3,0))</f>
        <v>0</v>
      </c>
      <c r="AD140" s="48">
        <f>IF(ISNA(VLOOKUP(T140,'Données projet'!$A$62:$I$82,4,0)),0,VLOOKUP(T140,'Données projet'!$A$62:$I$82,4,0))</f>
        <v>0</v>
      </c>
      <c r="AE140" s="49">
        <f>IF(ISNA(VLOOKUP(T140,'Données projet'!$A$62:$I$82,5,0)),0%,VLOOKUP(T140,'Données projet'!$A$62:$I$82,5,0)*VLOOKUP('Données projet'!$B$11,Paramètres!$A$1:$J$25,7,0))</f>
        <v>0</v>
      </c>
      <c r="AF140" s="49">
        <f>IF(ISNA(VLOOKUP(T140,'Données projet'!$A$62:$I$82,6,0)),0%,VLOOKUP(T140,'Données projet'!$A$62:$I$82,6,0)*VLOOKUP('Données projet'!$B$11,Paramètres!$A$1:$J$25,7,0))</f>
        <v>0</v>
      </c>
      <c r="AG140" s="49">
        <f>IF(ISNA(VLOOKUP(T140,'Données projet'!$A$62:$I$82,7,0)),0%,VLOOKUP(T140,'Données projet'!$A$62:$I$82,7,0))</f>
        <v>0</v>
      </c>
      <c r="AH140" s="53">
        <f>EXP(-LN(2)/35)*AH139+(1-EXP(-LN(2)/35))/(LN(2)/35)*AD140*AE140*VLOOKUP('Données projet'!$B$11,Paramètres!$A$1:$J$25,3,0)*0.475*44/12</f>
        <v>0</v>
      </c>
      <c r="AI140" s="53">
        <f>EXP(-LN(2)/5)*AI139+(1-EXP(-LN(2)/5))/(LN(2)/5)*Calculateur!AD140*Calculateur!AF140*VLOOKUP('Données projet'!$B$11,Paramètres!$A$1:$J$25,3,0)*0.475*44/12</f>
        <v>0</v>
      </c>
      <c r="AJ140" s="53">
        <f>EXP(-LN(2)/2)*AJ139+(1-EXP(-LN(2)/2))/(LN(2)/2)*AD140*AG140*VLOOKUP('Données projet'!$B$11,Paramètres!$A$1:$J$25,3,0)*0.475*44/12</f>
        <v>0</v>
      </c>
      <c r="AK140" s="53">
        <f t="shared" si="43"/>
        <v>0</v>
      </c>
      <c r="AL140" s="203">
        <f>IF(AL139+1&lt;='Données projet'!$E$13,AL139+1,1)</f>
        <v>1</v>
      </c>
      <c r="AM140" s="182" t="e">
        <f>VLOOKUP(B140,'Données projet'!$A$88:$I$108,2,0)</f>
        <v>#N/A</v>
      </c>
      <c r="AN140" s="182" t="e">
        <f>VLOOKUP(B140,'Données projet'!$A$88:$I$108,9,0)</f>
        <v>#N/A</v>
      </c>
      <c r="AO140" s="182">
        <f t="array" ref="AO140">INDEX(AN:AN,MIN(IF(ISNUMBER(AN140:AN336),ROW(AN140:AN336),"")))</f>
        <v>0</v>
      </c>
      <c r="AP140" s="182">
        <f>IF(B140&lt;'Données projet'!$A$89,$AM$205^B140,IF(B140='Données projet'!$A$89,'Données projet'!$B$89,AP139+AO140-AV139))</f>
        <v>0</v>
      </c>
      <c r="AQ140" s="186" t="e">
        <f>AP140*VLOOKUP('Données projet'!$B$13,Paramètres!$A$1:$J$25,3,0)*VLOOKUP('Données projet'!$B$13,Paramètres!$A$1:$J$25,5,0)</f>
        <v>#N/A</v>
      </c>
      <c r="AR140" s="186" t="e">
        <f t="shared" si="55"/>
        <v>#N/A</v>
      </c>
      <c r="AS140" s="187" t="e">
        <f t="shared" si="44"/>
        <v>#N/A</v>
      </c>
      <c r="AT140" s="185" t="e">
        <f ca="1">AVERAGE(OFFSET($AS$3,'Données projet'!$C$7,0,30,1))</f>
        <v>#N/A</v>
      </c>
      <c r="AU140" s="193">
        <f>IF(ISNA(VLOOKUP(B140,'Données projet'!$A$88:$I$108,3,0)),0,VLOOKUP(B140,'Données projet'!$A$88:$I$108,3,0))</f>
        <v>0</v>
      </c>
      <c r="AV140" s="193">
        <f>IF(ISNA(VLOOKUP(B140,'Données projet'!$A$88:$I$108,4,0)),0,VLOOKUP(B140,'Données projet'!$A$88:$I$108,4,0))</f>
        <v>0</v>
      </c>
      <c r="AW140" s="194">
        <f>IF(ISNA(VLOOKUP(B140,'Données projet'!$A$88:$I$108,5,0)),0%,VLOOKUP(B140,'Données projet'!$A$88:$I$108,5,0)*VLOOKUP('Données projet'!$B$13,Paramètres!$A$1:$J$25,7,0))</f>
        <v>0</v>
      </c>
      <c r="AX140" s="194">
        <f>IF(ISNA(VLOOKUP(B140,'Données projet'!$A$88:$I$108,6,0)),0%,VLOOKUP(B140,'Données projet'!$A$88:$I$108,6,0)*VLOOKUP('Données projet'!$B$13,Paramètres!$A$1:$J$25,7,0))</f>
        <v>0</v>
      </c>
      <c r="AY140" s="194">
        <f>IF(ISNA(VLOOKUP(B140,'Données projet'!$A$88:$I$108,7,0)),0%,VLOOKUP(B140,'Données projet'!$A$88:$I$108,7,0))</f>
        <v>0</v>
      </c>
      <c r="AZ140" s="196">
        <f>EXP(-LN(2)/35)*AZ139+(1-EXP(-LN(2)/35))/(LN(2)/35)*AV140*AW140*VLOOKUP('Données projet'!$B$11,Paramètres!$A$1:$J$25,3,0)*0.475*44/12</f>
        <v>0</v>
      </c>
      <c r="BA140" s="196">
        <f>EXP(-LN(2)/5)*BA139+(1-EXP(-LN(2)/5))/(LN(2)/5)*Calculateur!AV140*Calculateur!AX140*VLOOKUP('Données projet'!$B$11,Paramètres!$A$1:$J$25,3,0)*0.475*44/12</f>
        <v>0</v>
      </c>
      <c r="BB140" s="196">
        <f>EXP(-LN(2)/2)*BB139+(1-EXP(-LN(2)/2))/(LN(2)/2)*AV140*AY140*VLOOKUP('Données projet'!$B$11,Paramètres!$A$1:$J$25,3,0)*0.475*44/12</f>
        <v>0</v>
      </c>
      <c r="BC140" s="197">
        <f t="shared" si="45"/>
        <v>0</v>
      </c>
      <c r="BD140" s="50">
        <f>IF(BD139+1&lt;='Données projet'!$E$16,BD139+1,1)</f>
        <v>1</v>
      </c>
      <c r="BE140" s="45" t="e">
        <f>VLOOKUP(BD140,'Données projet'!$A$114:$I$134,2,0)</f>
        <v>#N/A</v>
      </c>
      <c r="BF140" s="45" t="e">
        <f>VLOOKUP(BD140,'Données projet'!$A$114:$I$134,9,0)</f>
        <v>#N/A</v>
      </c>
      <c r="BG140" s="45">
        <f t="array" ref="BG140">INDEX(BF:BF,MIN(IF(ISNUMBER(BF140:BF336),ROW(BF140:BF336),"")))</f>
        <v>0</v>
      </c>
      <c r="BH140" s="45">
        <f>IF(BD140&lt;'Données projet'!$A$115,$BE$205^BD140,IF(BD140='Données projet'!$A$115,'Données projet'!$B$115,BH139+BG140-BN139))</f>
        <v>0</v>
      </c>
      <c r="BI140" s="50" t="e">
        <f>BH140*VLOOKUP('Données projet'!$B$13,Paramètres!$A$1:$J$25,3,0)*VLOOKUP('Données projet'!$B$13,Paramètres!$A$1:$J$25,5,0)</f>
        <v>#N/A</v>
      </c>
      <c r="BJ140" s="46" t="e">
        <f t="shared" si="56"/>
        <v>#N/A</v>
      </c>
      <c r="BK140" s="52" t="e">
        <f t="shared" si="46"/>
        <v>#N/A</v>
      </c>
      <c r="BL140" s="149" t="e">
        <f ca="1">AVERAGE(OFFSET($BK$3,'Données projet'!$C$7,0,30,1))</f>
        <v>#N/A</v>
      </c>
      <c r="BM140" s="48">
        <f>IF(ISNA(VLOOKUP(BD140,'Données projet'!$A$114:$I$134,3,0)),0,VLOOKUP(BD140,'Données projet'!$A$114:$I$134,3,0))</f>
        <v>0</v>
      </c>
      <c r="BN140" s="48">
        <f>IF(ISNA(VLOOKUP(BD140,'Données projet'!$A$114:$I$134,4,0)),0,VLOOKUP(BD140,'Données projet'!$A$114:$I$134,4,0))</f>
        <v>0</v>
      </c>
      <c r="BO140" s="49">
        <f>IF(ISNA(VLOOKUP(BD140,'Données projet'!$A$114:$I$134,5,0)),0%,VLOOKUP(BD140,'Données projet'!$A$114:$I$134,5,0)*VLOOKUP('Données projet'!$B$13,Paramètres!$A$1:$J$25,7,0))</f>
        <v>0</v>
      </c>
      <c r="BP140" s="49">
        <f>IF(ISNA(VLOOKUP(BD140,'Données projet'!$A$114:$I$134,6,0)),0%,VLOOKUP(BD140,'Données projet'!$A$114:$I$134,6,0)*VLOOKUP('Données projet'!$B$13,Paramètres!$A$1:$J$25,7,0))</f>
        <v>0</v>
      </c>
      <c r="BQ140" s="49">
        <f>IF(ISNA(VLOOKUP(BD140,'Données projet'!$A$114:$I$134,7,0)),0%,VLOOKUP(BD140,'Données projet'!$A$114:$I$134,7,0))</f>
        <v>0</v>
      </c>
      <c r="BR140" s="53" t="e">
        <f>EXP(-LN(2)/35)*BR139+(1-EXP(-LN(2)/35))/(LN(2)/35)*BN140*BO140*VLOOKUP('Données projet'!$B$13,Paramètres!$A$1:$J$25,3,0)*0.475*44/12</f>
        <v>#N/A</v>
      </c>
      <c r="BS140" s="53" t="e">
        <f>EXP(-LN(2)/5)*BS139+(1-EXP(-LN(2)/5))/(LN(2)/5)*Calculateur!BN140*Calculateur!BP140*VLOOKUP('Données projet'!$B$13,Paramètres!$A$1:$J$25,3,0)*0.475*44/12</f>
        <v>#N/A</v>
      </c>
      <c r="BT140" s="53" t="e">
        <f>EXP(-LN(2)/2)*BT139+(1-EXP(-LN(2)/2))/(LN(2)/2)*BN140*BQ140*VLOOKUP('Données projet'!$B$13,Paramètres!$A$1:$J$25,3,0)*0.475*44/12</f>
        <v>#N/A</v>
      </c>
      <c r="BU140" s="54" t="e">
        <f t="shared" si="47"/>
        <v>#N/A</v>
      </c>
      <c r="BV140" s="203">
        <f>IF(BV139+1&lt;='Données projet'!$E$15,BV139+1,1)</f>
        <v>1</v>
      </c>
      <c r="BW140" s="182" t="e">
        <f>VLOOKUP(B140,'Données projet'!$A$140:$I$167,2,0)</f>
        <v>#N/A</v>
      </c>
      <c r="BX140" s="182" t="e">
        <f>VLOOKUP(B140,'Données projet'!$A$140:$I$167,9,0)</f>
        <v>#N/A</v>
      </c>
      <c r="BY140" s="182">
        <f t="array" ref="BY140">INDEX(BX:BX,MIN(IF(ISNUMBER(BX140:BX336),ROW(BX140:BX336),"")))</f>
        <v>0</v>
      </c>
      <c r="BZ140" s="182">
        <f>IF(B140&lt;'Données projet'!$A$141,$BW$205^B140,IF(B140='Données projet'!$A$141,'Données projet'!$B$141,BZ139+BY140-CF139))</f>
        <v>0</v>
      </c>
      <c r="CA140" s="183" t="e">
        <f>BZ140*VLOOKUP('Données projet'!$B$15,Paramètres!$A$1:$J$25,3,0)*VLOOKUP('Données projet'!$B$15,Paramètres!$A$1:$J$25,5,0)</f>
        <v>#N/A</v>
      </c>
      <c r="CB140" s="186" t="e">
        <f t="shared" si="57"/>
        <v>#N/A</v>
      </c>
      <c r="CC140" s="187" t="e">
        <f t="shared" si="48"/>
        <v>#N/A</v>
      </c>
      <c r="CD140" s="185" t="e">
        <f ca="1">AVERAGE(OFFSET($CC$3,'Données projet'!$C$7,0,30,1))</f>
        <v>#N/A</v>
      </c>
      <c r="CE140" s="193">
        <f>IF(ISNA(VLOOKUP(B140,'Données projet'!$A$140:$I$167,3,0)),0,VLOOKUP(B140,'Données projet'!$A$140:$I$167,3,0))</f>
        <v>0</v>
      </c>
      <c r="CF140" s="193">
        <f>IF(ISNA(VLOOKUP(B140,'Données projet'!$A$140:$I$167,4,0)),0,VLOOKUP(B140,'Données projet'!$A$140:$I$167,4,0))</f>
        <v>0</v>
      </c>
      <c r="CG140" s="194">
        <f>IF(ISNA(VLOOKUP(B140,'Données projet'!$A$140:$I$167,5,0)),0%,VLOOKUP(B140,'Données projet'!$A$140:$I$167,5,0)*VLOOKUP('Données projet'!$B$15,Paramètres!$A$1:$J$25,7,0))</f>
        <v>0</v>
      </c>
      <c r="CH140" s="194">
        <f>IF(ISNA(VLOOKUP(B140,'Données projet'!$A$140:$I$167,6,0)),0%,VLOOKUP(B140,'Données projet'!$A$140:$I$167,6,0)*VLOOKUP('Données projet'!$B$15,Paramètres!$A$1:$J$25,7,0))</f>
        <v>0</v>
      </c>
      <c r="CI140" s="194">
        <f>IF(ISNA(VLOOKUP(B140,'Données projet'!$A$140:$I$167,7,0)),0%,VLOOKUP(B140,'Données projet'!$A$140:$I$167,7,0))</f>
        <v>0</v>
      </c>
      <c r="CJ140" s="196">
        <f>EXP(-LN(2)/35)*CJ139+(1-EXP(-LN(2)/35))/(LN(2)/35)*CF140*CG140*VLOOKUP('Données projet'!$B$11,Paramètres!$A$1:$J$25,3,0)*0.475*44/12</f>
        <v>0</v>
      </c>
      <c r="CK140" s="196">
        <f>EXP(-LN(2)/5)*CK139+(1-EXP(-LN(2)/5))/(LN(2)/5)*Calculateur!CF140*Calculateur!CH140*VLOOKUP('Données projet'!$B$11,Paramètres!$A$1:$J$25,3,0)*0.475*44/12</f>
        <v>0</v>
      </c>
      <c r="CL140" s="196">
        <f>EXP(-LN(2)/2)*CL139+(1-EXP(-LN(2)/2))/(LN(2)/2)*CF140*CI140*VLOOKUP('Données projet'!$B$11,Paramètres!$A$1:$J$25,3,0)*0.475*44/12</f>
        <v>0</v>
      </c>
      <c r="CM140" s="197">
        <f t="shared" si="49"/>
        <v>0</v>
      </c>
      <c r="CN140" s="50">
        <f>IF(CN139+1&lt;='Données projet'!$E$16,CN139+1,1)</f>
        <v>1</v>
      </c>
      <c r="CO140" s="45" t="e">
        <f>VLOOKUP(CN140,'Données projet'!$A$173:$I$193,2,0)</f>
        <v>#N/A</v>
      </c>
      <c r="CP140" s="45" t="e">
        <f>VLOOKUP(CN140,'Données projet'!$A$173:$I$193,9,0)</f>
        <v>#N/A</v>
      </c>
      <c r="CQ140" s="45">
        <f t="array" ref="CQ140">INDEX(CP:CP,MIN(IF(ISNUMBER(CP140:CP336),ROW(CP140:CP336),"")))</f>
        <v>0</v>
      </c>
      <c r="CR140" s="45">
        <f>IF(CN140&lt;'Données projet'!$A$174,$CO$205^B140,IF(CN140='Données projet'!$A$174,'Données projet'!$B$174,CR139+CQ140-CX139))</f>
        <v>0</v>
      </c>
      <c r="CS140" s="50" t="e">
        <f>CR140*VLOOKUP('Données projet'!$B$15,Paramètres!$A$1:$J$25,3,0)*VLOOKUP('Données projet'!$B$15,Paramètres!$A$1:$J$25,5,0)</f>
        <v>#N/A</v>
      </c>
      <c r="CT140" s="46" t="e">
        <f t="shared" si="58"/>
        <v>#N/A</v>
      </c>
      <c r="CU140" s="52" t="e">
        <f t="shared" si="50"/>
        <v>#N/A</v>
      </c>
      <c r="CV140" s="149" t="e">
        <f ca="1">AVERAGE(OFFSET($CU$3,'Données projet'!$C$7,0,30,1))</f>
        <v>#N/A</v>
      </c>
      <c r="CW140" s="48">
        <f>IF(ISNA(VLOOKUP(CN140,'Données projet'!$A$173:$I$193,3,0)),0,VLOOKUP(CN140,'Données projet'!$A$173:$I$193,3,0))</f>
        <v>0</v>
      </c>
      <c r="CX140" s="48">
        <f>IF(ISNA(VLOOKUP(CN140,'Données projet'!$A$173:$I$193,4,0)),0,VLOOKUP(CN140,'Données projet'!$A$173:$I$193,4,0))</f>
        <v>0</v>
      </c>
      <c r="CY140" s="49">
        <f>IF(ISNA(VLOOKUP(CN140,'Données projet'!$A$173:$I$193,5,0)),0%,VLOOKUP(CN140,'Données projet'!$A$173:$I$193,5,0)*VLOOKUP('Données projet'!$B$15,Paramètres!$A$1:$J$25,7,0))</f>
        <v>0</v>
      </c>
      <c r="CZ140" s="49">
        <f>IF(ISNA(VLOOKUP(CN140,'Données projet'!$A$173:$I$193,6,0)),0%,VLOOKUP(CN140,'Données projet'!$A$173:$I$193,6,0)*VLOOKUP('Données projet'!$B$15,Paramètres!$A$1:$J$25,7,0))</f>
        <v>0</v>
      </c>
      <c r="DA140" s="49">
        <f>IF(ISNA(VLOOKUP(CN140,'Données projet'!$A$173:$I$193,7,0)),0%,VLOOKUP(CN140,'Données projet'!$A$173:$I$193,7,0))</f>
        <v>0</v>
      </c>
      <c r="DB140" s="53" t="e">
        <f>EXP(-LN(2)/35)*DB139+(1-EXP(-LN(2)/35))/(LN(2)/35)*CX140*CY140*VLOOKUP('Données projet'!$B$15,Paramètres!$A$1:$J$25,3,0)*0.475*44/12</f>
        <v>#N/A</v>
      </c>
      <c r="DC140" s="53" t="e">
        <f>EXP(-LN(2)/5)*DC139+(1-EXP(-LN(2)/5))/(LN(2)/5)*Calculateur!CX140*Calculateur!CZ140*VLOOKUP('Données projet'!$B$15,Paramètres!$A$1:$J$25,3,0)*0.475*44/12</f>
        <v>#N/A</v>
      </c>
      <c r="DD140" s="53" t="e">
        <f>EXP(-LN(2)/2)*DD139+(1-EXP(-LN(2)/2))/(LN(2)/2)*CX140*DA140*VLOOKUP('Données projet'!$B$15,Paramètres!$A$1:$J$25,3,0)*0.475*44/12</f>
        <v>#N/A</v>
      </c>
      <c r="DE140" s="54" t="e">
        <f t="shared" si="51"/>
        <v>#N/A</v>
      </c>
    </row>
    <row r="141" spans="1:109" s="40" customFormat="1" x14ac:dyDescent="0.25">
      <c r="A141" s="208">
        <f t="shared" si="52"/>
        <v>138</v>
      </c>
      <c r="B141" s="200">
        <f>IF(B140+1&lt;='Données projet'!$E$11,B140+1,1)</f>
        <v>13</v>
      </c>
      <c r="C141" s="182" t="e">
        <f>VLOOKUP(B141,'Données projet'!$A$36:$I$56,2,0)</f>
        <v>#N/A</v>
      </c>
      <c r="D141" s="182" t="e">
        <f>VLOOKUP(B141,'Données projet'!$A$36:$I$56,9,0)</f>
        <v>#N/A</v>
      </c>
      <c r="E141" s="182">
        <f t="array" ref="E141">INDEX(D:D,MIN(IF(ISNUMBER(D141:D337),ROW(D141:D337),"")))</f>
        <v>15.77</v>
      </c>
      <c r="F141" s="186">
        <f>IF(B141&lt;'Données projet'!$A$37,$C$205^B141,IF(B141='Données projet'!$A$37,'Données projet'!$B$37,F140+E141-L140))</f>
        <v>191.66000000000003</v>
      </c>
      <c r="G141" s="186">
        <f>F141*VLOOKUP('Données projet'!$B$11,Paramètres!$A$1:$J$25,3,0)*VLOOKUP('Données projet'!$B$11,Paramètres!$A$1:$J$25,5,0)</f>
        <v>140.52511200000001</v>
      </c>
      <c r="H141" s="186">
        <f t="shared" si="53"/>
        <v>36.417275056768148</v>
      </c>
      <c r="I141" s="187">
        <f t="shared" si="40"/>
        <v>308.17465745720455</v>
      </c>
      <c r="J141" s="188">
        <f ca="1">AVERAGE(OFFSET($I$3,'Données projet'!$C$7,0,30,1))</f>
        <v>281.50422421872497</v>
      </c>
      <c r="K141" s="193">
        <f>IF(ISNA(VLOOKUP(B141,'Données projet'!$A$36:$I$56,3,0)),0,VLOOKUP(B141,'Données projet'!$A$36:$I$56,3,0))</f>
        <v>0</v>
      </c>
      <c r="L141" s="193">
        <f>IF(ISNA(VLOOKUP(B141,'Données projet'!$A$36:$I$56,4,0)),0,VLOOKUP(B141,'Données projet'!$A$36:$I$56,4,0))</f>
        <v>0</v>
      </c>
      <c r="M141" s="194">
        <f>IF(ISNA(VLOOKUP(B141,'Données projet'!$A$36:$I$56,5,0)),0%,VLOOKUP(B141,'Données projet'!$A$36:$I$56,5,0)*VLOOKUP('Données projet'!$B$11,Paramètres!$A$1:$J$25,7,0))</f>
        <v>0</v>
      </c>
      <c r="N141" s="194">
        <f>IF(ISNA(VLOOKUP(B141,'Données projet'!$A$36:$I$56,6,0)),0%,VLOOKUP(B141,'Données projet'!$A$36:$I$56,6,0)*VLOOKUP('Données projet'!$B$11,Paramètres!$A$1:$J$25,7,0))</f>
        <v>0</v>
      </c>
      <c r="O141" s="194">
        <f>IF(ISNA(VLOOKUP(B141,'Données projet'!$A$36:$I$56,7,0)),0%,VLOOKUP(B141,'Données projet'!$A$36:$I$56,7,0))</f>
        <v>0</v>
      </c>
      <c r="P141" s="196">
        <f>EXP(-LN(2)/35)*P140+(1-EXP(-LN(2)/35))/(LN(2)/35)*L141*M141*VLOOKUP('Données projet'!$B$11,Paramètres!$A$1:$J$25,3,0)*0.475*44/12</f>
        <v>0</v>
      </c>
      <c r="Q141" s="196">
        <f>EXP(-LN(2)/5)*Q140+(1-EXP(-LN(2)/5))/(LN(2)/5)*Calculateur!L141*Calculateur!N141*VLOOKUP('Données projet'!$B$11,Paramètres!$A$1:$J$25,3,0)*0.475*44/12</f>
        <v>0</v>
      </c>
      <c r="R141" s="196">
        <f>EXP(-LN(2)/2)*R140+(1-EXP(-LN(2)/2))/(LN(2)/2)*L141*O141*VLOOKUP('Données projet'!$B$11,Paramètres!$A$1:$J$25,3,0)*0.475*44/12</f>
        <v>0</v>
      </c>
      <c r="S141" s="197">
        <f t="shared" si="41"/>
        <v>0</v>
      </c>
      <c r="T141" s="50">
        <f>IF(T140+1&lt;='Données projet'!$E$12,T140+1,1)</f>
        <v>38</v>
      </c>
      <c r="U141" s="45" t="e">
        <f>VLOOKUP(T141,'Données projet'!$A$62:$I$82,2,0)</f>
        <v>#N/A</v>
      </c>
      <c r="V141" s="45" t="e">
        <f>VLOOKUP(T141,'Données projet'!$A$62:$I$82,9,0)</f>
        <v>#N/A</v>
      </c>
      <c r="W141" s="45">
        <f t="array" ref="W141">INDEX(V:V,MIN(IF(ISNUMBER(V141:V337),ROW(V141:V337),"")))</f>
        <v>10.318571428571431</v>
      </c>
      <c r="X141" s="46">
        <f>IF(T141&lt;'Données projet'!$A$63,$U$205^T141,IF(T141='Données projet'!$A$63,'Données projet'!$B$63,X140+W141-AD140))</f>
        <v>255.04285714285709</v>
      </c>
      <c r="Y141" s="46">
        <f>X141*VLOOKUP('Données projet'!$B$11,Paramètres!$A$1:$J$25,3,0)*VLOOKUP('Données projet'!$B$11,Paramètres!$A$1:$J$25,5,0)</f>
        <v>186.99742285714282</v>
      </c>
      <c r="Z141" s="46">
        <f t="shared" si="54"/>
        <v>46.875511509057439</v>
      </c>
      <c r="AA141" s="52">
        <f t="shared" si="42"/>
        <v>407.32869402113215</v>
      </c>
      <c r="AB141" s="149">
        <f ca="1">AVERAGE(OFFSET($AA$3,'Données projet'!$C$7,0,30,1))</f>
        <v>367.84920904283939</v>
      </c>
      <c r="AC141" s="48">
        <f>IF(ISNA(VLOOKUP(T141,'Données projet'!$A$62:$I$82,3,0)),0,VLOOKUP(T141,'Données projet'!$A$62:$I$82,3,0))</f>
        <v>0</v>
      </c>
      <c r="AD141" s="48">
        <f>IF(ISNA(VLOOKUP(T141,'Données projet'!$A$62:$I$82,4,0)),0,VLOOKUP(T141,'Données projet'!$A$62:$I$82,4,0))</f>
        <v>0</v>
      </c>
      <c r="AE141" s="49">
        <f>IF(ISNA(VLOOKUP(T141,'Données projet'!$A$62:$I$82,5,0)),0%,VLOOKUP(T141,'Données projet'!$A$62:$I$82,5,0)*VLOOKUP('Données projet'!$B$11,Paramètres!$A$1:$J$25,7,0))</f>
        <v>0</v>
      </c>
      <c r="AF141" s="49">
        <f>IF(ISNA(VLOOKUP(T141,'Données projet'!$A$62:$I$82,6,0)),0%,VLOOKUP(T141,'Données projet'!$A$62:$I$82,6,0)*VLOOKUP('Données projet'!$B$11,Paramètres!$A$1:$J$25,7,0))</f>
        <v>0</v>
      </c>
      <c r="AG141" s="49">
        <f>IF(ISNA(VLOOKUP(T141,'Données projet'!$A$62:$I$82,7,0)),0%,VLOOKUP(T141,'Données projet'!$A$62:$I$82,7,0))</f>
        <v>0</v>
      </c>
      <c r="AH141" s="53">
        <f>EXP(-LN(2)/35)*AH140+(1-EXP(-LN(2)/35))/(LN(2)/35)*AD141*AE141*VLOOKUP('Données projet'!$B$11,Paramètres!$A$1:$J$25,3,0)*0.475*44/12</f>
        <v>0</v>
      </c>
      <c r="AI141" s="53">
        <f>EXP(-LN(2)/5)*AI140+(1-EXP(-LN(2)/5))/(LN(2)/5)*Calculateur!AD141*Calculateur!AF141*VLOOKUP('Données projet'!$B$11,Paramètres!$A$1:$J$25,3,0)*0.475*44/12</f>
        <v>0</v>
      </c>
      <c r="AJ141" s="53">
        <f>EXP(-LN(2)/2)*AJ140+(1-EXP(-LN(2)/2))/(LN(2)/2)*AD141*AG141*VLOOKUP('Données projet'!$B$11,Paramètres!$A$1:$J$25,3,0)*0.475*44/12</f>
        <v>0</v>
      </c>
      <c r="AK141" s="53">
        <f t="shared" si="43"/>
        <v>0</v>
      </c>
      <c r="AL141" s="203">
        <f>IF(AL140+1&lt;='Données projet'!$E$13,AL140+1,1)</f>
        <v>1</v>
      </c>
      <c r="AM141" s="182" t="e">
        <f>VLOOKUP(B141,'Données projet'!$A$88:$I$108,2,0)</f>
        <v>#N/A</v>
      </c>
      <c r="AN141" s="182" t="e">
        <f>VLOOKUP(B141,'Données projet'!$A$88:$I$108,9,0)</f>
        <v>#N/A</v>
      </c>
      <c r="AO141" s="182">
        <f t="array" ref="AO141">INDEX(AN:AN,MIN(IF(ISNUMBER(AN141:AN337),ROW(AN141:AN337),"")))</f>
        <v>0</v>
      </c>
      <c r="AP141" s="182">
        <f>IF(B141&lt;'Données projet'!$A$89,$AM$205^B141,IF(B141='Données projet'!$A$89,'Données projet'!$B$89,AP140+AO141-AV140))</f>
        <v>0</v>
      </c>
      <c r="AQ141" s="186" t="e">
        <f>AP141*VLOOKUP('Données projet'!$B$13,Paramètres!$A$1:$J$25,3,0)*VLOOKUP('Données projet'!$B$13,Paramètres!$A$1:$J$25,5,0)</f>
        <v>#N/A</v>
      </c>
      <c r="AR141" s="186" t="e">
        <f t="shared" si="55"/>
        <v>#N/A</v>
      </c>
      <c r="AS141" s="187" t="e">
        <f t="shared" si="44"/>
        <v>#N/A</v>
      </c>
      <c r="AT141" s="185" t="e">
        <f ca="1">AVERAGE(OFFSET($AS$3,'Données projet'!$C$7,0,30,1))</f>
        <v>#N/A</v>
      </c>
      <c r="AU141" s="193">
        <f>IF(ISNA(VLOOKUP(B141,'Données projet'!$A$88:$I$108,3,0)),0,VLOOKUP(B141,'Données projet'!$A$88:$I$108,3,0))</f>
        <v>0</v>
      </c>
      <c r="AV141" s="193">
        <f>IF(ISNA(VLOOKUP(B141,'Données projet'!$A$88:$I$108,4,0)),0,VLOOKUP(B141,'Données projet'!$A$88:$I$108,4,0))</f>
        <v>0</v>
      </c>
      <c r="AW141" s="194">
        <f>IF(ISNA(VLOOKUP(B141,'Données projet'!$A$88:$I$108,5,0)),0%,VLOOKUP(B141,'Données projet'!$A$88:$I$108,5,0)*VLOOKUP('Données projet'!$B$13,Paramètres!$A$1:$J$25,7,0))</f>
        <v>0</v>
      </c>
      <c r="AX141" s="194">
        <f>IF(ISNA(VLOOKUP(B141,'Données projet'!$A$88:$I$108,6,0)),0%,VLOOKUP(B141,'Données projet'!$A$88:$I$108,6,0)*VLOOKUP('Données projet'!$B$13,Paramètres!$A$1:$J$25,7,0))</f>
        <v>0</v>
      </c>
      <c r="AY141" s="194">
        <f>IF(ISNA(VLOOKUP(B141,'Données projet'!$A$88:$I$108,7,0)),0%,VLOOKUP(B141,'Données projet'!$A$88:$I$108,7,0))</f>
        <v>0</v>
      </c>
      <c r="AZ141" s="196">
        <f>EXP(-LN(2)/35)*AZ140+(1-EXP(-LN(2)/35))/(LN(2)/35)*AV141*AW141*VLOOKUP('Données projet'!$B$11,Paramètres!$A$1:$J$25,3,0)*0.475*44/12</f>
        <v>0</v>
      </c>
      <c r="BA141" s="196">
        <f>EXP(-LN(2)/5)*BA140+(1-EXP(-LN(2)/5))/(LN(2)/5)*Calculateur!AV141*Calculateur!AX141*VLOOKUP('Données projet'!$B$11,Paramètres!$A$1:$J$25,3,0)*0.475*44/12</f>
        <v>0</v>
      </c>
      <c r="BB141" s="196">
        <f>EXP(-LN(2)/2)*BB140+(1-EXP(-LN(2)/2))/(LN(2)/2)*AV141*AY141*VLOOKUP('Données projet'!$B$11,Paramètres!$A$1:$J$25,3,0)*0.475*44/12</f>
        <v>0</v>
      </c>
      <c r="BC141" s="197">
        <f t="shared" si="45"/>
        <v>0</v>
      </c>
      <c r="BD141" s="50">
        <f>IF(BD140+1&lt;='Données projet'!$E$16,BD140+1,1)</f>
        <v>1</v>
      </c>
      <c r="BE141" s="45" t="e">
        <f>VLOOKUP(BD141,'Données projet'!$A$114:$I$134,2,0)</f>
        <v>#N/A</v>
      </c>
      <c r="BF141" s="45" t="e">
        <f>VLOOKUP(BD141,'Données projet'!$A$114:$I$134,9,0)</f>
        <v>#N/A</v>
      </c>
      <c r="BG141" s="45">
        <f t="array" ref="BG141">INDEX(BF:BF,MIN(IF(ISNUMBER(BF141:BF337),ROW(BF141:BF337),"")))</f>
        <v>0</v>
      </c>
      <c r="BH141" s="45">
        <f>IF(BD141&lt;'Données projet'!$A$115,$BE$205^BD141,IF(BD141='Données projet'!$A$115,'Données projet'!$B$115,BH140+BG141-BN140))</f>
        <v>0</v>
      </c>
      <c r="BI141" s="50" t="e">
        <f>BH141*VLOOKUP('Données projet'!$B$13,Paramètres!$A$1:$J$25,3,0)*VLOOKUP('Données projet'!$B$13,Paramètres!$A$1:$J$25,5,0)</f>
        <v>#N/A</v>
      </c>
      <c r="BJ141" s="46" t="e">
        <f t="shared" si="56"/>
        <v>#N/A</v>
      </c>
      <c r="BK141" s="52" t="e">
        <f t="shared" si="46"/>
        <v>#N/A</v>
      </c>
      <c r="BL141" s="149" t="e">
        <f ca="1">AVERAGE(OFFSET($BK$3,'Données projet'!$C$7,0,30,1))</f>
        <v>#N/A</v>
      </c>
      <c r="BM141" s="48">
        <f>IF(ISNA(VLOOKUP(BD141,'Données projet'!$A$114:$I$134,3,0)),0,VLOOKUP(BD141,'Données projet'!$A$114:$I$134,3,0))</f>
        <v>0</v>
      </c>
      <c r="BN141" s="48">
        <f>IF(ISNA(VLOOKUP(BD141,'Données projet'!$A$114:$I$134,4,0)),0,VLOOKUP(BD141,'Données projet'!$A$114:$I$134,4,0))</f>
        <v>0</v>
      </c>
      <c r="BO141" s="49">
        <f>IF(ISNA(VLOOKUP(BD141,'Données projet'!$A$114:$I$134,5,0)),0%,VLOOKUP(BD141,'Données projet'!$A$114:$I$134,5,0)*VLOOKUP('Données projet'!$B$13,Paramètres!$A$1:$J$25,7,0))</f>
        <v>0</v>
      </c>
      <c r="BP141" s="49">
        <f>IF(ISNA(VLOOKUP(BD141,'Données projet'!$A$114:$I$134,6,0)),0%,VLOOKUP(BD141,'Données projet'!$A$114:$I$134,6,0)*VLOOKUP('Données projet'!$B$13,Paramètres!$A$1:$J$25,7,0))</f>
        <v>0</v>
      </c>
      <c r="BQ141" s="49">
        <f>IF(ISNA(VLOOKUP(BD141,'Données projet'!$A$114:$I$134,7,0)),0%,VLOOKUP(BD141,'Données projet'!$A$114:$I$134,7,0))</f>
        <v>0</v>
      </c>
      <c r="BR141" s="53" t="e">
        <f>EXP(-LN(2)/35)*BR140+(1-EXP(-LN(2)/35))/(LN(2)/35)*BN141*BO141*VLOOKUP('Données projet'!$B$13,Paramètres!$A$1:$J$25,3,0)*0.475*44/12</f>
        <v>#N/A</v>
      </c>
      <c r="BS141" s="53" t="e">
        <f>EXP(-LN(2)/5)*BS140+(1-EXP(-LN(2)/5))/(LN(2)/5)*Calculateur!BN141*Calculateur!BP141*VLOOKUP('Données projet'!$B$13,Paramètres!$A$1:$J$25,3,0)*0.475*44/12</f>
        <v>#N/A</v>
      </c>
      <c r="BT141" s="53" t="e">
        <f>EXP(-LN(2)/2)*BT140+(1-EXP(-LN(2)/2))/(LN(2)/2)*BN141*BQ141*VLOOKUP('Données projet'!$B$13,Paramètres!$A$1:$J$25,3,0)*0.475*44/12</f>
        <v>#N/A</v>
      </c>
      <c r="BU141" s="54" t="e">
        <f t="shared" si="47"/>
        <v>#N/A</v>
      </c>
      <c r="BV141" s="203">
        <f>IF(BV140+1&lt;='Données projet'!$E$15,BV140+1,1)</f>
        <v>1</v>
      </c>
      <c r="BW141" s="182" t="e">
        <f>VLOOKUP(B141,'Données projet'!$A$140:$I$167,2,0)</f>
        <v>#N/A</v>
      </c>
      <c r="BX141" s="182" t="e">
        <f>VLOOKUP(B141,'Données projet'!$A$140:$I$167,9,0)</f>
        <v>#N/A</v>
      </c>
      <c r="BY141" s="182">
        <f t="array" ref="BY141">INDEX(BX:BX,MIN(IF(ISNUMBER(BX141:BX337),ROW(BX141:BX337),"")))</f>
        <v>0</v>
      </c>
      <c r="BZ141" s="182">
        <f>IF(B141&lt;'Données projet'!$A$141,$BW$205^B141,IF(B141='Données projet'!$A$141,'Données projet'!$B$141,BZ140+BY141-CF140))</f>
        <v>0</v>
      </c>
      <c r="CA141" s="183" t="e">
        <f>BZ141*VLOOKUP('Données projet'!$B$15,Paramètres!$A$1:$J$25,3,0)*VLOOKUP('Données projet'!$B$15,Paramètres!$A$1:$J$25,5,0)</f>
        <v>#N/A</v>
      </c>
      <c r="CB141" s="186" t="e">
        <f t="shared" si="57"/>
        <v>#N/A</v>
      </c>
      <c r="CC141" s="187" t="e">
        <f t="shared" si="48"/>
        <v>#N/A</v>
      </c>
      <c r="CD141" s="185" t="e">
        <f ca="1">AVERAGE(OFFSET($CC$3,'Données projet'!$C$7,0,30,1))</f>
        <v>#N/A</v>
      </c>
      <c r="CE141" s="193">
        <f>IF(ISNA(VLOOKUP(B141,'Données projet'!$A$140:$I$167,3,0)),0,VLOOKUP(B141,'Données projet'!$A$140:$I$167,3,0))</f>
        <v>0</v>
      </c>
      <c r="CF141" s="193">
        <f>IF(ISNA(VLOOKUP(B141,'Données projet'!$A$140:$I$167,4,0)),0,VLOOKUP(B141,'Données projet'!$A$140:$I$167,4,0))</f>
        <v>0</v>
      </c>
      <c r="CG141" s="194">
        <f>IF(ISNA(VLOOKUP(B141,'Données projet'!$A$140:$I$167,5,0)),0%,VLOOKUP(B141,'Données projet'!$A$140:$I$167,5,0)*VLOOKUP('Données projet'!$B$15,Paramètres!$A$1:$J$25,7,0))</f>
        <v>0</v>
      </c>
      <c r="CH141" s="194">
        <f>IF(ISNA(VLOOKUP(B141,'Données projet'!$A$140:$I$167,6,0)),0%,VLOOKUP(B141,'Données projet'!$A$140:$I$167,6,0)*VLOOKUP('Données projet'!$B$15,Paramètres!$A$1:$J$25,7,0))</f>
        <v>0</v>
      </c>
      <c r="CI141" s="194">
        <f>IF(ISNA(VLOOKUP(B141,'Données projet'!$A$140:$I$167,7,0)),0%,VLOOKUP(B141,'Données projet'!$A$140:$I$167,7,0))</f>
        <v>0</v>
      </c>
      <c r="CJ141" s="196">
        <f>EXP(-LN(2)/35)*CJ140+(1-EXP(-LN(2)/35))/(LN(2)/35)*CF141*CG141*VLOOKUP('Données projet'!$B$11,Paramètres!$A$1:$J$25,3,0)*0.475*44/12</f>
        <v>0</v>
      </c>
      <c r="CK141" s="196">
        <f>EXP(-LN(2)/5)*CK140+(1-EXP(-LN(2)/5))/(LN(2)/5)*Calculateur!CF141*Calculateur!CH141*VLOOKUP('Données projet'!$B$11,Paramètres!$A$1:$J$25,3,0)*0.475*44/12</f>
        <v>0</v>
      </c>
      <c r="CL141" s="196">
        <f>EXP(-LN(2)/2)*CL140+(1-EXP(-LN(2)/2))/(LN(2)/2)*CF141*CI141*VLOOKUP('Données projet'!$B$11,Paramètres!$A$1:$J$25,3,0)*0.475*44/12</f>
        <v>0</v>
      </c>
      <c r="CM141" s="197">
        <f t="shared" si="49"/>
        <v>0</v>
      </c>
      <c r="CN141" s="50">
        <f>IF(CN140+1&lt;='Données projet'!$E$16,CN140+1,1)</f>
        <v>1</v>
      </c>
      <c r="CO141" s="45" t="e">
        <f>VLOOKUP(CN141,'Données projet'!$A$173:$I$193,2,0)</f>
        <v>#N/A</v>
      </c>
      <c r="CP141" s="45" t="e">
        <f>VLOOKUP(CN141,'Données projet'!$A$173:$I$193,9,0)</f>
        <v>#N/A</v>
      </c>
      <c r="CQ141" s="45">
        <f t="array" ref="CQ141">INDEX(CP:CP,MIN(IF(ISNUMBER(CP141:CP337),ROW(CP141:CP337),"")))</f>
        <v>0</v>
      </c>
      <c r="CR141" s="45">
        <f>IF(CN141&lt;'Données projet'!$A$174,$CO$205^B141,IF(CN141='Données projet'!$A$174,'Données projet'!$B$174,CR140+CQ141-CX140))</f>
        <v>0</v>
      </c>
      <c r="CS141" s="50" t="e">
        <f>CR141*VLOOKUP('Données projet'!$B$15,Paramètres!$A$1:$J$25,3,0)*VLOOKUP('Données projet'!$B$15,Paramètres!$A$1:$J$25,5,0)</f>
        <v>#N/A</v>
      </c>
      <c r="CT141" s="46" t="e">
        <f t="shared" si="58"/>
        <v>#N/A</v>
      </c>
      <c r="CU141" s="52" t="e">
        <f t="shared" si="50"/>
        <v>#N/A</v>
      </c>
      <c r="CV141" s="149" t="e">
        <f ca="1">AVERAGE(OFFSET($CU$3,'Données projet'!$C$7,0,30,1))</f>
        <v>#N/A</v>
      </c>
      <c r="CW141" s="48">
        <f>IF(ISNA(VLOOKUP(CN141,'Données projet'!$A$173:$I$193,3,0)),0,VLOOKUP(CN141,'Données projet'!$A$173:$I$193,3,0))</f>
        <v>0</v>
      </c>
      <c r="CX141" s="48">
        <f>IF(ISNA(VLOOKUP(CN141,'Données projet'!$A$173:$I$193,4,0)),0,VLOOKUP(CN141,'Données projet'!$A$173:$I$193,4,0))</f>
        <v>0</v>
      </c>
      <c r="CY141" s="49">
        <f>IF(ISNA(VLOOKUP(CN141,'Données projet'!$A$173:$I$193,5,0)),0%,VLOOKUP(CN141,'Données projet'!$A$173:$I$193,5,0)*VLOOKUP('Données projet'!$B$15,Paramètres!$A$1:$J$25,7,0))</f>
        <v>0</v>
      </c>
      <c r="CZ141" s="49">
        <f>IF(ISNA(VLOOKUP(CN141,'Données projet'!$A$173:$I$193,6,0)),0%,VLOOKUP(CN141,'Données projet'!$A$173:$I$193,6,0)*VLOOKUP('Données projet'!$B$15,Paramètres!$A$1:$J$25,7,0))</f>
        <v>0</v>
      </c>
      <c r="DA141" s="49">
        <f>IF(ISNA(VLOOKUP(CN141,'Données projet'!$A$173:$I$193,7,0)),0%,VLOOKUP(CN141,'Données projet'!$A$173:$I$193,7,0))</f>
        <v>0</v>
      </c>
      <c r="DB141" s="53" t="e">
        <f>EXP(-LN(2)/35)*DB140+(1-EXP(-LN(2)/35))/(LN(2)/35)*CX141*CY141*VLOOKUP('Données projet'!$B$15,Paramètres!$A$1:$J$25,3,0)*0.475*44/12</f>
        <v>#N/A</v>
      </c>
      <c r="DC141" s="53" t="e">
        <f>EXP(-LN(2)/5)*DC140+(1-EXP(-LN(2)/5))/(LN(2)/5)*Calculateur!CX141*Calculateur!CZ141*VLOOKUP('Données projet'!$B$15,Paramètres!$A$1:$J$25,3,0)*0.475*44/12</f>
        <v>#N/A</v>
      </c>
      <c r="DD141" s="53" t="e">
        <f>EXP(-LN(2)/2)*DD140+(1-EXP(-LN(2)/2))/(LN(2)/2)*CX141*DA141*VLOOKUP('Données projet'!$B$15,Paramètres!$A$1:$J$25,3,0)*0.475*44/12</f>
        <v>#N/A</v>
      </c>
      <c r="DE141" s="54" t="e">
        <f t="shared" si="51"/>
        <v>#N/A</v>
      </c>
    </row>
    <row r="142" spans="1:109" s="40" customFormat="1" x14ac:dyDescent="0.25">
      <c r="A142" s="208">
        <f t="shared" si="52"/>
        <v>139</v>
      </c>
      <c r="B142" s="200">
        <f>IF(B141+1&lt;='Données projet'!$E$11,B141+1,1)</f>
        <v>14</v>
      </c>
      <c r="C142" s="182" t="e">
        <f>VLOOKUP(B142,'Données projet'!$A$36:$I$56,2,0)</f>
        <v>#N/A</v>
      </c>
      <c r="D142" s="182" t="e">
        <f>VLOOKUP(B142,'Données projet'!$A$36:$I$56,9,0)</f>
        <v>#N/A</v>
      </c>
      <c r="E142" s="182">
        <f t="array" ref="E142">INDEX(D:D,MIN(IF(ISNUMBER(D142:D338),ROW(D142:D338),"")))</f>
        <v>15.77</v>
      </c>
      <c r="F142" s="186">
        <f>IF(B142&lt;'Données projet'!$A$37,$C$205^B142,IF(B142='Données projet'!$A$37,'Données projet'!$B$37,F141+E142-L141))</f>
        <v>207.43000000000004</v>
      </c>
      <c r="G142" s="186">
        <f>F142*VLOOKUP('Données projet'!$B$11,Paramètres!$A$1:$J$25,3,0)*VLOOKUP('Données projet'!$B$11,Paramètres!$A$1:$J$25,5,0)</f>
        <v>152.08767600000002</v>
      </c>
      <c r="H142" s="186">
        <f t="shared" si="53"/>
        <v>39.052635160572962</v>
      </c>
      <c r="I142" s="187">
        <f t="shared" si="40"/>
        <v>332.90270860466461</v>
      </c>
      <c r="J142" s="188">
        <f ca="1">AVERAGE(OFFSET($I$3,'Données projet'!$C$7,0,30,1))</f>
        <v>281.50422421872497</v>
      </c>
      <c r="K142" s="193">
        <f>IF(ISNA(VLOOKUP(B142,'Données projet'!$A$36:$I$56,3,0)),0,VLOOKUP(B142,'Données projet'!$A$36:$I$56,3,0))</f>
        <v>0</v>
      </c>
      <c r="L142" s="193">
        <f>IF(ISNA(VLOOKUP(B142,'Données projet'!$A$36:$I$56,4,0)),0,VLOOKUP(B142,'Données projet'!$A$36:$I$56,4,0))</f>
        <v>0</v>
      </c>
      <c r="M142" s="194">
        <f>IF(ISNA(VLOOKUP(B142,'Données projet'!$A$36:$I$56,5,0)),0%,VLOOKUP(B142,'Données projet'!$A$36:$I$56,5,0)*VLOOKUP('Données projet'!$B$11,Paramètres!$A$1:$J$25,7,0))</f>
        <v>0</v>
      </c>
      <c r="N142" s="194">
        <f>IF(ISNA(VLOOKUP(B142,'Données projet'!$A$36:$I$56,6,0)),0%,VLOOKUP(B142,'Données projet'!$A$36:$I$56,6,0)*VLOOKUP('Données projet'!$B$11,Paramètres!$A$1:$J$25,7,0))</f>
        <v>0</v>
      </c>
      <c r="O142" s="194">
        <f>IF(ISNA(VLOOKUP(B142,'Données projet'!$A$36:$I$56,7,0)),0%,VLOOKUP(B142,'Données projet'!$A$36:$I$56,7,0))</f>
        <v>0</v>
      </c>
      <c r="P142" s="196">
        <f>EXP(-LN(2)/35)*P141+(1-EXP(-LN(2)/35))/(LN(2)/35)*L142*M142*VLOOKUP('Données projet'!$B$11,Paramètres!$A$1:$J$25,3,0)*0.475*44/12</f>
        <v>0</v>
      </c>
      <c r="Q142" s="196">
        <f>EXP(-LN(2)/5)*Q141+(1-EXP(-LN(2)/5))/(LN(2)/5)*Calculateur!L142*Calculateur!N142*VLOOKUP('Données projet'!$B$11,Paramètres!$A$1:$J$25,3,0)*0.475*44/12</f>
        <v>0</v>
      </c>
      <c r="R142" s="196">
        <f>EXP(-LN(2)/2)*R141+(1-EXP(-LN(2)/2))/(LN(2)/2)*L142*O142*VLOOKUP('Données projet'!$B$11,Paramètres!$A$1:$J$25,3,0)*0.475*44/12</f>
        <v>0</v>
      </c>
      <c r="S142" s="197">
        <f t="shared" si="41"/>
        <v>0</v>
      </c>
      <c r="T142" s="50">
        <f>IF(T141+1&lt;='Données projet'!$E$12,T141+1,1)</f>
        <v>39</v>
      </c>
      <c r="U142" s="45" t="e">
        <f>VLOOKUP(T142,'Données projet'!$A$62:$I$82,2,0)</f>
        <v>#N/A</v>
      </c>
      <c r="V142" s="45" t="e">
        <f>VLOOKUP(T142,'Données projet'!$A$62:$I$82,9,0)</f>
        <v>#N/A</v>
      </c>
      <c r="W142" s="45">
        <f t="array" ref="W142">INDEX(V:V,MIN(IF(ISNUMBER(V142:V338),ROW(V142:V338),"")))</f>
        <v>10.318571428571431</v>
      </c>
      <c r="X142" s="46">
        <f>IF(T142&lt;'Données projet'!$A$63,$U$205^T142,IF(T142='Données projet'!$A$63,'Données projet'!$B$63,X141+W142-AD141))</f>
        <v>265.36142857142852</v>
      </c>
      <c r="Y142" s="46">
        <f>X142*VLOOKUP('Données projet'!$B$11,Paramètres!$A$1:$J$25,3,0)*VLOOKUP('Données projet'!$B$11,Paramètres!$A$1:$J$25,5,0)</f>
        <v>194.56299942857137</v>
      </c>
      <c r="Z142" s="46">
        <f t="shared" si="54"/>
        <v>48.547369643490541</v>
      </c>
      <c r="AA142" s="52">
        <f t="shared" si="42"/>
        <v>423.41722613384121</v>
      </c>
      <c r="AB142" s="149">
        <f ca="1">AVERAGE(OFFSET($AA$3,'Données projet'!$C$7,0,30,1))</f>
        <v>367.84920904283939</v>
      </c>
      <c r="AC142" s="48">
        <f>IF(ISNA(VLOOKUP(T142,'Données projet'!$A$62:$I$82,3,0)),0,VLOOKUP(T142,'Données projet'!$A$62:$I$82,3,0))</f>
        <v>0</v>
      </c>
      <c r="AD142" s="48">
        <f>IF(ISNA(VLOOKUP(T142,'Données projet'!$A$62:$I$82,4,0)),0,VLOOKUP(T142,'Données projet'!$A$62:$I$82,4,0))</f>
        <v>0</v>
      </c>
      <c r="AE142" s="49">
        <f>IF(ISNA(VLOOKUP(T142,'Données projet'!$A$62:$I$82,5,0)),0%,VLOOKUP(T142,'Données projet'!$A$62:$I$82,5,0)*VLOOKUP('Données projet'!$B$11,Paramètres!$A$1:$J$25,7,0))</f>
        <v>0</v>
      </c>
      <c r="AF142" s="49">
        <f>IF(ISNA(VLOOKUP(T142,'Données projet'!$A$62:$I$82,6,0)),0%,VLOOKUP(T142,'Données projet'!$A$62:$I$82,6,0)*VLOOKUP('Données projet'!$B$11,Paramètres!$A$1:$J$25,7,0))</f>
        <v>0</v>
      </c>
      <c r="AG142" s="49">
        <f>IF(ISNA(VLOOKUP(T142,'Données projet'!$A$62:$I$82,7,0)),0%,VLOOKUP(T142,'Données projet'!$A$62:$I$82,7,0))</f>
        <v>0</v>
      </c>
      <c r="AH142" s="53">
        <f>EXP(-LN(2)/35)*AH141+(1-EXP(-LN(2)/35))/(LN(2)/35)*AD142*AE142*VLOOKUP('Données projet'!$B$11,Paramètres!$A$1:$J$25,3,0)*0.475*44/12</f>
        <v>0</v>
      </c>
      <c r="AI142" s="53">
        <f>EXP(-LN(2)/5)*AI141+(1-EXP(-LN(2)/5))/(LN(2)/5)*Calculateur!AD142*Calculateur!AF142*VLOOKUP('Données projet'!$B$11,Paramètres!$A$1:$J$25,3,0)*0.475*44/12</f>
        <v>0</v>
      </c>
      <c r="AJ142" s="53">
        <f>EXP(-LN(2)/2)*AJ141+(1-EXP(-LN(2)/2))/(LN(2)/2)*AD142*AG142*VLOOKUP('Données projet'!$B$11,Paramètres!$A$1:$J$25,3,0)*0.475*44/12</f>
        <v>0</v>
      </c>
      <c r="AK142" s="53">
        <f t="shared" si="43"/>
        <v>0</v>
      </c>
      <c r="AL142" s="203">
        <f>IF(AL141+1&lt;='Données projet'!$E$13,AL141+1,1)</f>
        <v>1</v>
      </c>
      <c r="AM142" s="182" t="e">
        <f>VLOOKUP(B142,'Données projet'!$A$88:$I$108,2,0)</f>
        <v>#N/A</v>
      </c>
      <c r="AN142" s="182" t="e">
        <f>VLOOKUP(B142,'Données projet'!$A$88:$I$108,9,0)</f>
        <v>#N/A</v>
      </c>
      <c r="AO142" s="182">
        <f t="array" ref="AO142">INDEX(AN:AN,MIN(IF(ISNUMBER(AN142:AN338),ROW(AN142:AN338),"")))</f>
        <v>0</v>
      </c>
      <c r="AP142" s="182">
        <f>IF(B142&lt;'Données projet'!$A$89,$AM$205^B142,IF(B142='Données projet'!$A$89,'Données projet'!$B$89,AP141+AO142-AV141))</f>
        <v>0</v>
      </c>
      <c r="AQ142" s="186" t="e">
        <f>AP142*VLOOKUP('Données projet'!$B$13,Paramètres!$A$1:$J$25,3,0)*VLOOKUP('Données projet'!$B$13,Paramètres!$A$1:$J$25,5,0)</f>
        <v>#N/A</v>
      </c>
      <c r="AR142" s="186" t="e">
        <f t="shared" si="55"/>
        <v>#N/A</v>
      </c>
      <c r="AS142" s="187" t="e">
        <f t="shared" si="44"/>
        <v>#N/A</v>
      </c>
      <c r="AT142" s="185" t="e">
        <f ca="1">AVERAGE(OFFSET($AS$3,'Données projet'!$C$7,0,30,1))</f>
        <v>#N/A</v>
      </c>
      <c r="AU142" s="193">
        <f>IF(ISNA(VLOOKUP(B142,'Données projet'!$A$88:$I$108,3,0)),0,VLOOKUP(B142,'Données projet'!$A$88:$I$108,3,0))</f>
        <v>0</v>
      </c>
      <c r="AV142" s="193">
        <f>IF(ISNA(VLOOKUP(B142,'Données projet'!$A$88:$I$108,4,0)),0,VLOOKUP(B142,'Données projet'!$A$88:$I$108,4,0))</f>
        <v>0</v>
      </c>
      <c r="AW142" s="194">
        <f>IF(ISNA(VLOOKUP(B142,'Données projet'!$A$88:$I$108,5,0)),0%,VLOOKUP(B142,'Données projet'!$A$88:$I$108,5,0)*VLOOKUP('Données projet'!$B$13,Paramètres!$A$1:$J$25,7,0))</f>
        <v>0</v>
      </c>
      <c r="AX142" s="194">
        <f>IF(ISNA(VLOOKUP(B142,'Données projet'!$A$88:$I$108,6,0)),0%,VLOOKUP(B142,'Données projet'!$A$88:$I$108,6,0)*VLOOKUP('Données projet'!$B$13,Paramètres!$A$1:$J$25,7,0))</f>
        <v>0</v>
      </c>
      <c r="AY142" s="194">
        <f>IF(ISNA(VLOOKUP(B142,'Données projet'!$A$88:$I$108,7,0)),0%,VLOOKUP(B142,'Données projet'!$A$88:$I$108,7,0))</f>
        <v>0</v>
      </c>
      <c r="AZ142" s="196">
        <f>EXP(-LN(2)/35)*AZ141+(1-EXP(-LN(2)/35))/(LN(2)/35)*AV142*AW142*VLOOKUP('Données projet'!$B$11,Paramètres!$A$1:$J$25,3,0)*0.475*44/12</f>
        <v>0</v>
      </c>
      <c r="BA142" s="196">
        <f>EXP(-LN(2)/5)*BA141+(1-EXP(-LN(2)/5))/(LN(2)/5)*Calculateur!AV142*Calculateur!AX142*VLOOKUP('Données projet'!$B$11,Paramètres!$A$1:$J$25,3,0)*0.475*44/12</f>
        <v>0</v>
      </c>
      <c r="BB142" s="196">
        <f>EXP(-LN(2)/2)*BB141+(1-EXP(-LN(2)/2))/(LN(2)/2)*AV142*AY142*VLOOKUP('Données projet'!$B$11,Paramètres!$A$1:$J$25,3,0)*0.475*44/12</f>
        <v>0</v>
      </c>
      <c r="BC142" s="197">
        <f t="shared" si="45"/>
        <v>0</v>
      </c>
      <c r="BD142" s="50">
        <f>IF(BD141+1&lt;='Données projet'!$E$16,BD141+1,1)</f>
        <v>1</v>
      </c>
      <c r="BE142" s="45" t="e">
        <f>VLOOKUP(BD142,'Données projet'!$A$114:$I$134,2,0)</f>
        <v>#N/A</v>
      </c>
      <c r="BF142" s="45" t="e">
        <f>VLOOKUP(BD142,'Données projet'!$A$114:$I$134,9,0)</f>
        <v>#N/A</v>
      </c>
      <c r="BG142" s="45">
        <f t="array" ref="BG142">INDEX(BF:BF,MIN(IF(ISNUMBER(BF142:BF338),ROW(BF142:BF338),"")))</f>
        <v>0</v>
      </c>
      <c r="BH142" s="45">
        <f>IF(BD142&lt;'Données projet'!$A$115,$BE$205^BD142,IF(BD142='Données projet'!$A$115,'Données projet'!$B$115,BH141+BG142-BN141))</f>
        <v>0</v>
      </c>
      <c r="BI142" s="50" t="e">
        <f>BH142*VLOOKUP('Données projet'!$B$13,Paramètres!$A$1:$J$25,3,0)*VLOOKUP('Données projet'!$B$13,Paramètres!$A$1:$J$25,5,0)</f>
        <v>#N/A</v>
      </c>
      <c r="BJ142" s="46" t="e">
        <f t="shared" si="56"/>
        <v>#N/A</v>
      </c>
      <c r="BK142" s="52" t="e">
        <f t="shared" si="46"/>
        <v>#N/A</v>
      </c>
      <c r="BL142" s="149" t="e">
        <f ca="1">AVERAGE(OFFSET($BK$3,'Données projet'!$C$7,0,30,1))</f>
        <v>#N/A</v>
      </c>
      <c r="BM142" s="48">
        <f>IF(ISNA(VLOOKUP(BD142,'Données projet'!$A$114:$I$134,3,0)),0,VLOOKUP(BD142,'Données projet'!$A$114:$I$134,3,0))</f>
        <v>0</v>
      </c>
      <c r="BN142" s="48">
        <f>IF(ISNA(VLOOKUP(BD142,'Données projet'!$A$114:$I$134,4,0)),0,VLOOKUP(BD142,'Données projet'!$A$114:$I$134,4,0))</f>
        <v>0</v>
      </c>
      <c r="BO142" s="49">
        <f>IF(ISNA(VLOOKUP(BD142,'Données projet'!$A$114:$I$134,5,0)),0%,VLOOKUP(BD142,'Données projet'!$A$114:$I$134,5,0)*VLOOKUP('Données projet'!$B$13,Paramètres!$A$1:$J$25,7,0))</f>
        <v>0</v>
      </c>
      <c r="BP142" s="49">
        <f>IF(ISNA(VLOOKUP(BD142,'Données projet'!$A$114:$I$134,6,0)),0%,VLOOKUP(BD142,'Données projet'!$A$114:$I$134,6,0)*VLOOKUP('Données projet'!$B$13,Paramètres!$A$1:$J$25,7,0))</f>
        <v>0</v>
      </c>
      <c r="BQ142" s="49">
        <f>IF(ISNA(VLOOKUP(BD142,'Données projet'!$A$114:$I$134,7,0)),0%,VLOOKUP(BD142,'Données projet'!$A$114:$I$134,7,0))</f>
        <v>0</v>
      </c>
      <c r="BR142" s="53" t="e">
        <f>EXP(-LN(2)/35)*BR141+(1-EXP(-LN(2)/35))/(LN(2)/35)*BN142*BO142*VLOOKUP('Données projet'!$B$13,Paramètres!$A$1:$J$25,3,0)*0.475*44/12</f>
        <v>#N/A</v>
      </c>
      <c r="BS142" s="53" t="e">
        <f>EXP(-LN(2)/5)*BS141+(1-EXP(-LN(2)/5))/(LN(2)/5)*Calculateur!BN142*Calculateur!BP142*VLOOKUP('Données projet'!$B$13,Paramètres!$A$1:$J$25,3,0)*0.475*44/12</f>
        <v>#N/A</v>
      </c>
      <c r="BT142" s="53" t="e">
        <f>EXP(-LN(2)/2)*BT141+(1-EXP(-LN(2)/2))/(LN(2)/2)*BN142*BQ142*VLOOKUP('Données projet'!$B$13,Paramètres!$A$1:$J$25,3,0)*0.475*44/12</f>
        <v>#N/A</v>
      </c>
      <c r="BU142" s="54" t="e">
        <f t="shared" si="47"/>
        <v>#N/A</v>
      </c>
      <c r="BV142" s="203">
        <f>IF(BV141+1&lt;='Données projet'!$E$15,BV141+1,1)</f>
        <v>1</v>
      </c>
      <c r="BW142" s="182" t="e">
        <f>VLOOKUP(B142,'Données projet'!$A$140:$I$167,2,0)</f>
        <v>#N/A</v>
      </c>
      <c r="BX142" s="182" t="e">
        <f>VLOOKUP(B142,'Données projet'!$A$140:$I$167,9,0)</f>
        <v>#N/A</v>
      </c>
      <c r="BY142" s="182">
        <f t="array" ref="BY142">INDEX(BX:BX,MIN(IF(ISNUMBER(BX142:BX338),ROW(BX142:BX338),"")))</f>
        <v>0</v>
      </c>
      <c r="BZ142" s="182">
        <f>IF(B142&lt;'Données projet'!$A$141,$BW$205^B142,IF(B142='Données projet'!$A$141,'Données projet'!$B$141,BZ141+BY142-CF141))</f>
        <v>0</v>
      </c>
      <c r="CA142" s="183" t="e">
        <f>BZ142*VLOOKUP('Données projet'!$B$15,Paramètres!$A$1:$J$25,3,0)*VLOOKUP('Données projet'!$B$15,Paramètres!$A$1:$J$25,5,0)</f>
        <v>#N/A</v>
      </c>
      <c r="CB142" s="186" t="e">
        <f t="shared" si="57"/>
        <v>#N/A</v>
      </c>
      <c r="CC142" s="187" t="e">
        <f t="shared" si="48"/>
        <v>#N/A</v>
      </c>
      <c r="CD142" s="185" t="e">
        <f ca="1">AVERAGE(OFFSET($CC$3,'Données projet'!$C$7,0,30,1))</f>
        <v>#N/A</v>
      </c>
      <c r="CE142" s="193">
        <f>IF(ISNA(VLOOKUP(B142,'Données projet'!$A$140:$I$167,3,0)),0,VLOOKUP(B142,'Données projet'!$A$140:$I$167,3,0))</f>
        <v>0</v>
      </c>
      <c r="CF142" s="193">
        <f>IF(ISNA(VLOOKUP(B142,'Données projet'!$A$140:$I$167,4,0)),0,VLOOKUP(B142,'Données projet'!$A$140:$I$167,4,0))</f>
        <v>0</v>
      </c>
      <c r="CG142" s="194">
        <f>IF(ISNA(VLOOKUP(B142,'Données projet'!$A$140:$I$167,5,0)),0%,VLOOKUP(B142,'Données projet'!$A$140:$I$167,5,0)*VLOOKUP('Données projet'!$B$15,Paramètres!$A$1:$J$25,7,0))</f>
        <v>0</v>
      </c>
      <c r="CH142" s="194">
        <f>IF(ISNA(VLOOKUP(B142,'Données projet'!$A$140:$I$167,6,0)),0%,VLOOKUP(B142,'Données projet'!$A$140:$I$167,6,0)*VLOOKUP('Données projet'!$B$15,Paramètres!$A$1:$J$25,7,0))</f>
        <v>0</v>
      </c>
      <c r="CI142" s="194">
        <f>IF(ISNA(VLOOKUP(B142,'Données projet'!$A$140:$I$167,7,0)),0%,VLOOKUP(B142,'Données projet'!$A$140:$I$167,7,0))</f>
        <v>0</v>
      </c>
      <c r="CJ142" s="196">
        <f>EXP(-LN(2)/35)*CJ141+(1-EXP(-LN(2)/35))/(LN(2)/35)*CF142*CG142*VLOOKUP('Données projet'!$B$11,Paramètres!$A$1:$J$25,3,0)*0.475*44/12</f>
        <v>0</v>
      </c>
      <c r="CK142" s="196">
        <f>EXP(-LN(2)/5)*CK141+(1-EXP(-LN(2)/5))/(LN(2)/5)*Calculateur!CF142*Calculateur!CH142*VLOOKUP('Données projet'!$B$11,Paramètres!$A$1:$J$25,3,0)*0.475*44/12</f>
        <v>0</v>
      </c>
      <c r="CL142" s="196">
        <f>EXP(-LN(2)/2)*CL141+(1-EXP(-LN(2)/2))/(LN(2)/2)*CF142*CI142*VLOOKUP('Données projet'!$B$11,Paramètres!$A$1:$J$25,3,0)*0.475*44/12</f>
        <v>0</v>
      </c>
      <c r="CM142" s="197">
        <f t="shared" si="49"/>
        <v>0</v>
      </c>
      <c r="CN142" s="50">
        <f>IF(CN141+1&lt;='Données projet'!$E$16,CN141+1,1)</f>
        <v>1</v>
      </c>
      <c r="CO142" s="45" t="e">
        <f>VLOOKUP(CN142,'Données projet'!$A$173:$I$193,2,0)</f>
        <v>#N/A</v>
      </c>
      <c r="CP142" s="45" t="e">
        <f>VLOOKUP(CN142,'Données projet'!$A$173:$I$193,9,0)</f>
        <v>#N/A</v>
      </c>
      <c r="CQ142" s="45">
        <f t="array" ref="CQ142">INDEX(CP:CP,MIN(IF(ISNUMBER(CP142:CP338),ROW(CP142:CP338),"")))</f>
        <v>0</v>
      </c>
      <c r="CR142" s="45">
        <f>IF(CN142&lt;'Données projet'!$A$174,$CO$205^B142,IF(CN142='Données projet'!$A$174,'Données projet'!$B$174,CR141+CQ142-CX141))</f>
        <v>0</v>
      </c>
      <c r="CS142" s="50" t="e">
        <f>CR142*VLOOKUP('Données projet'!$B$15,Paramètres!$A$1:$J$25,3,0)*VLOOKUP('Données projet'!$B$15,Paramètres!$A$1:$J$25,5,0)</f>
        <v>#N/A</v>
      </c>
      <c r="CT142" s="46" t="e">
        <f t="shared" si="58"/>
        <v>#N/A</v>
      </c>
      <c r="CU142" s="52" t="e">
        <f t="shared" si="50"/>
        <v>#N/A</v>
      </c>
      <c r="CV142" s="149" t="e">
        <f ca="1">AVERAGE(OFFSET($CU$3,'Données projet'!$C$7,0,30,1))</f>
        <v>#N/A</v>
      </c>
      <c r="CW142" s="48">
        <f>IF(ISNA(VLOOKUP(CN142,'Données projet'!$A$173:$I$193,3,0)),0,VLOOKUP(CN142,'Données projet'!$A$173:$I$193,3,0))</f>
        <v>0</v>
      </c>
      <c r="CX142" s="48">
        <f>IF(ISNA(VLOOKUP(CN142,'Données projet'!$A$173:$I$193,4,0)),0,VLOOKUP(CN142,'Données projet'!$A$173:$I$193,4,0))</f>
        <v>0</v>
      </c>
      <c r="CY142" s="49">
        <f>IF(ISNA(VLOOKUP(CN142,'Données projet'!$A$173:$I$193,5,0)),0%,VLOOKUP(CN142,'Données projet'!$A$173:$I$193,5,0)*VLOOKUP('Données projet'!$B$15,Paramètres!$A$1:$J$25,7,0))</f>
        <v>0</v>
      </c>
      <c r="CZ142" s="49">
        <f>IF(ISNA(VLOOKUP(CN142,'Données projet'!$A$173:$I$193,6,0)),0%,VLOOKUP(CN142,'Données projet'!$A$173:$I$193,6,0)*VLOOKUP('Données projet'!$B$15,Paramètres!$A$1:$J$25,7,0))</f>
        <v>0</v>
      </c>
      <c r="DA142" s="49">
        <f>IF(ISNA(VLOOKUP(CN142,'Données projet'!$A$173:$I$193,7,0)),0%,VLOOKUP(CN142,'Données projet'!$A$173:$I$193,7,0))</f>
        <v>0</v>
      </c>
      <c r="DB142" s="53" t="e">
        <f>EXP(-LN(2)/35)*DB141+(1-EXP(-LN(2)/35))/(LN(2)/35)*CX142*CY142*VLOOKUP('Données projet'!$B$15,Paramètres!$A$1:$J$25,3,0)*0.475*44/12</f>
        <v>#N/A</v>
      </c>
      <c r="DC142" s="53" t="e">
        <f>EXP(-LN(2)/5)*DC141+(1-EXP(-LN(2)/5))/(LN(2)/5)*Calculateur!CX142*Calculateur!CZ142*VLOOKUP('Données projet'!$B$15,Paramètres!$A$1:$J$25,3,0)*0.475*44/12</f>
        <v>#N/A</v>
      </c>
      <c r="DD142" s="53" t="e">
        <f>EXP(-LN(2)/2)*DD141+(1-EXP(-LN(2)/2))/(LN(2)/2)*CX142*DA142*VLOOKUP('Données projet'!$B$15,Paramètres!$A$1:$J$25,3,0)*0.475*44/12</f>
        <v>#N/A</v>
      </c>
      <c r="DE142" s="54" t="e">
        <f t="shared" si="51"/>
        <v>#N/A</v>
      </c>
    </row>
    <row r="143" spans="1:109" s="40" customFormat="1" x14ac:dyDescent="0.25">
      <c r="A143" s="208">
        <f t="shared" si="52"/>
        <v>140</v>
      </c>
      <c r="B143" s="200">
        <f>IF(B142+1&lt;='Données projet'!$E$11,B142+1,1)</f>
        <v>15</v>
      </c>
      <c r="C143" s="182">
        <f>VLOOKUP(B143,'Données projet'!$A$36:$I$56,2,0)</f>
        <v>223.2</v>
      </c>
      <c r="D143" s="182">
        <f>VLOOKUP(B143,'Données projet'!$A$36:$I$56,9,0)</f>
        <v>15.77</v>
      </c>
      <c r="E143" s="182">
        <f t="array" ref="E143">INDEX(D:D,MIN(IF(ISNUMBER(D143:D339),ROW(D143:D339),"")))</f>
        <v>15.77</v>
      </c>
      <c r="F143" s="186">
        <f>IF(B143&lt;'Données projet'!$A$37,$C$205^B143,IF(B143='Données projet'!$A$37,'Données projet'!$B$37,F142+E143-L142))</f>
        <v>223.20000000000005</v>
      </c>
      <c r="G143" s="186">
        <f>F143*VLOOKUP('Données projet'!$B$11,Paramètres!$A$1:$J$25,3,0)*VLOOKUP('Données projet'!$B$11,Paramètres!$A$1:$J$25,5,0)</f>
        <v>163.65024000000003</v>
      </c>
      <c r="H143" s="186">
        <f t="shared" si="53"/>
        <v>41.664753212290165</v>
      </c>
      <c r="I143" s="187">
        <f t="shared" si="40"/>
        <v>357.59027984473869</v>
      </c>
      <c r="J143" s="188">
        <f ca="1">AVERAGE(OFFSET($I$3,'Données projet'!$C$7,0,30,1))</f>
        <v>281.50422421872497</v>
      </c>
      <c r="K143" s="193">
        <f>IF(ISNA(VLOOKUP(B143,'Données projet'!$A$36:$I$56,3,0)),0,VLOOKUP(B143,'Données projet'!$A$36:$I$56,3,0))</f>
        <v>0</v>
      </c>
      <c r="L143" s="193">
        <f>IF(ISNA(VLOOKUP(B143,'Données projet'!$A$36:$I$56,4,0)),0,VLOOKUP(B143,'Données projet'!$A$36:$I$56,4,0))</f>
        <v>0</v>
      </c>
      <c r="M143" s="194">
        <f>IF(ISNA(VLOOKUP(B143,'Données projet'!$A$36:$I$56,5,0)),0%,VLOOKUP(B143,'Données projet'!$A$36:$I$56,5,0)*VLOOKUP('Données projet'!$B$11,Paramètres!$A$1:$J$25,7,0))</f>
        <v>0</v>
      </c>
      <c r="N143" s="194">
        <f>IF(ISNA(VLOOKUP(B143,'Données projet'!$A$36:$I$56,6,0)),0%,VLOOKUP(B143,'Données projet'!$A$36:$I$56,6,0)*VLOOKUP('Données projet'!$B$11,Paramètres!$A$1:$J$25,7,0))</f>
        <v>0</v>
      </c>
      <c r="O143" s="194">
        <f>IF(ISNA(VLOOKUP(B143,'Données projet'!$A$36:$I$56,7,0)),0%,VLOOKUP(B143,'Données projet'!$A$36:$I$56,7,0))</f>
        <v>0</v>
      </c>
      <c r="P143" s="196">
        <f>EXP(-LN(2)/35)*P142+(1-EXP(-LN(2)/35))/(LN(2)/35)*L143*M143*VLOOKUP('Données projet'!$B$11,Paramètres!$A$1:$J$25,3,0)*0.475*44/12</f>
        <v>0</v>
      </c>
      <c r="Q143" s="196">
        <f>EXP(-LN(2)/5)*Q142+(1-EXP(-LN(2)/5))/(LN(2)/5)*Calculateur!L143*Calculateur!N143*VLOOKUP('Données projet'!$B$11,Paramètres!$A$1:$J$25,3,0)*0.475*44/12</f>
        <v>0</v>
      </c>
      <c r="R143" s="196">
        <f>EXP(-LN(2)/2)*R142+(1-EXP(-LN(2)/2))/(LN(2)/2)*L143*O143*VLOOKUP('Données projet'!$B$11,Paramètres!$A$1:$J$25,3,0)*0.475*44/12</f>
        <v>0</v>
      </c>
      <c r="S143" s="197">
        <f t="shared" si="41"/>
        <v>0</v>
      </c>
      <c r="T143" s="50">
        <f>IF(T142+1&lt;='Données projet'!$E$12,T142+1,1)</f>
        <v>40</v>
      </c>
      <c r="U143" s="45">
        <f>VLOOKUP(T143,'Données projet'!$A$62:$I$82,2,0)</f>
        <v>275.68</v>
      </c>
      <c r="V143" s="45">
        <f>VLOOKUP(T143,'Données projet'!$A$62:$I$82,9,0)</f>
        <v>10.318571428571431</v>
      </c>
      <c r="W143" s="45">
        <f t="array" ref="W143">INDEX(V:V,MIN(IF(ISNUMBER(V143:V339),ROW(V143:V339),"")))</f>
        <v>10.318571428571431</v>
      </c>
      <c r="X143" s="46">
        <f>IF(T143&lt;'Données projet'!$A$63,$U$205^T143,IF(T143='Données projet'!$A$63,'Données projet'!$B$63,X142+W143-AD142))</f>
        <v>275.67999999999995</v>
      </c>
      <c r="Y143" s="46">
        <f>X143*VLOOKUP('Données projet'!$B$11,Paramètres!$A$1:$J$25,3,0)*VLOOKUP('Données projet'!$B$11,Paramètres!$A$1:$J$25,5,0)</f>
        <v>202.12857599999998</v>
      </c>
      <c r="Z143" s="46">
        <f t="shared" si="54"/>
        <v>50.211675685287027</v>
      </c>
      <c r="AA143" s="52">
        <f t="shared" si="42"/>
        <v>439.4926050185415</v>
      </c>
      <c r="AB143" s="149">
        <f ca="1">AVERAGE(OFFSET($AA$3,'Données projet'!$C$7,0,30,1))</f>
        <v>367.84920904283939</v>
      </c>
      <c r="AC143" s="48">
        <f>IF(ISNA(VLOOKUP(T143,'Données projet'!$A$62:$I$82,3,0)),0,VLOOKUP(T143,'Données projet'!$A$62:$I$82,3,0))</f>
        <v>0</v>
      </c>
      <c r="AD143" s="48">
        <f>IF(ISNA(VLOOKUP(T143,'Données projet'!$A$62:$I$82,4,0)),0,VLOOKUP(T143,'Données projet'!$A$62:$I$82,4,0))</f>
        <v>0</v>
      </c>
      <c r="AE143" s="49">
        <f>IF(ISNA(VLOOKUP(T143,'Données projet'!$A$62:$I$82,5,0)),0%,VLOOKUP(T143,'Données projet'!$A$62:$I$82,5,0)*VLOOKUP('Données projet'!$B$11,Paramètres!$A$1:$J$25,7,0))</f>
        <v>0</v>
      </c>
      <c r="AF143" s="49">
        <f>IF(ISNA(VLOOKUP(T143,'Données projet'!$A$62:$I$82,6,0)),0%,VLOOKUP(T143,'Données projet'!$A$62:$I$82,6,0)*VLOOKUP('Données projet'!$B$11,Paramètres!$A$1:$J$25,7,0))</f>
        <v>0</v>
      </c>
      <c r="AG143" s="49">
        <f>IF(ISNA(VLOOKUP(T143,'Données projet'!$A$62:$I$82,7,0)),0%,VLOOKUP(T143,'Données projet'!$A$62:$I$82,7,0))</f>
        <v>0</v>
      </c>
      <c r="AH143" s="53">
        <f>EXP(-LN(2)/35)*AH142+(1-EXP(-LN(2)/35))/(LN(2)/35)*AD143*AE143*VLOOKUP('Données projet'!$B$11,Paramètres!$A$1:$J$25,3,0)*0.475*44/12</f>
        <v>0</v>
      </c>
      <c r="AI143" s="53">
        <f>EXP(-LN(2)/5)*AI142+(1-EXP(-LN(2)/5))/(LN(2)/5)*Calculateur!AD143*Calculateur!AF143*VLOOKUP('Données projet'!$B$11,Paramètres!$A$1:$J$25,3,0)*0.475*44/12</f>
        <v>0</v>
      </c>
      <c r="AJ143" s="53">
        <f>EXP(-LN(2)/2)*AJ142+(1-EXP(-LN(2)/2))/(LN(2)/2)*AD143*AG143*VLOOKUP('Données projet'!$B$11,Paramètres!$A$1:$J$25,3,0)*0.475*44/12</f>
        <v>0</v>
      </c>
      <c r="AK143" s="53">
        <f t="shared" si="43"/>
        <v>0</v>
      </c>
      <c r="AL143" s="203">
        <f>IF(AL142+1&lt;='Données projet'!$E$13,AL142+1,1)</f>
        <v>1</v>
      </c>
      <c r="AM143" s="182" t="e">
        <f>VLOOKUP(B143,'Données projet'!$A$88:$I$108,2,0)</f>
        <v>#N/A</v>
      </c>
      <c r="AN143" s="182" t="e">
        <f>VLOOKUP(B143,'Données projet'!$A$88:$I$108,9,0)</f>
        <v>#N/A</v>
      </c>
      <c r="AO143" s="182">
        <f t="array" ref="AO143">INDEX(AN:AN,MIN(IF(ISNUMBER(AN143:AN339),ROW(AN143:AN339),"")))</f>
        <v>0</v>
      </c>
      <c r="AP143" s="182">
        <f>IF(B143&lt;'Données projet'!$A$89,$AM$205^B143,IF(B143='Données projet'!$A$89,'Données projet'!$B$89,AP142+AO143-AV142))</f>
        <v>0</v>
      </c>
      <c r="AQ143" s="186" t="e">
        <f>AP143*VLOOKUP('Données projet'!$B$13,Paramètres!$A$1:$J$25,3,0)*VLOOKUP('Données projet'!$B$13,Paramètres!$A$1:$J$25,5,0)</f>
        <v>#N/A</v>
      </c>
      <c r="AR143" s="186" t="e">
        <f t="shared" si="55"/>
        <v>#N/A</v>
      </c>
      <c r="AS143" s="187" t="e">
        <f t="shared" si="44"/>
        <v>#N/A</v>
      </c>
      <c r="AT143" s="185" t="e">
        <f ca="1">AVERAGE(OFFSET($AS$3,'Données projet'!$C$7,0,30,1))</f>
        <v>#N/A</v>
      </c>
      <c r="AU143" s="193">
        <f>IF(ISNA(VLOOKUP(B143,'Données projet'!$A$88:$I$108,3,0)),0,VLOOKUP(B143,'Données projet'!$A$88:$I$108,3,0))</f>
        <v>0</v>
      </c>
      <c r="AV143" s="193">
        <f>IF(ISNA(VLOOKUP(B143,'Données projet'!$A$88:$I$108,4,0)),0,VLOOKUP(B143,'Données projet'!$A$88:$I$108,4,0))</f>
        <v>0</v>
      </c>
      <c r="AW143" s="194">
        <f>IF(ISNA(VLOOKUP(B143,'Données projet'!$A$88:$I$108,5,0)),0%,VLOOKUP(B143,'Données projet'!$A$88:$I$108,5,0)*VLOOKUP('Données projet'!$B$13,Paramètres!$A$1:$J$25,7,0))</f>
        <v>0</v>
      </c>
      <c r="AX143" s="194">
        <f>IF(ISNA(VLOOKUP(B143,'Données projet'!$A$88:$I$108,6,0)),0%,VLOOKUP(B143,'Données projet'!$A$88:$I$108,6,0)*VLOOKUP('Données projet'!$B$13,Paramètres!$A$1:$J$25,7,0))</f>
        <v>0</v>
      </c>
      <c r="AY143" s="194">
        <f>IF(ISNA(VLOOKUP(B143,'Données projet'!$A$88:$I$108,7,0)),0%,VLOOKUP(B143,'Données projet'!$A$88:$I$108,7,0))</f>
        <v>0</v>
      </c>
      <c r="AZ143" s="196">
        <f>EXP(-LN(2)/35)*AZ142+(1-EXP(-LN(2)/35))/(LN(2)/35)*AV143*AW143*VLOOKUP('Données projet'!$B$11,Paramètres!$A$1:$J$25,3,0)*0.475*44/12</f>
        <v>0</v>
      </c>
      <c r="BA143" s="196">
        <f>EXP(-LN(2)/5)*BA142+(1-EXP(-LN(2)/5))/(LN(2)/5)*Calculateur!AV143*Calculateur!AX143*VLOOKUP('Données projet'!$B$11,Paramètres!$A$1:$J$25,3,0)*0.475*44/12</f>
        <v>0</v>
      </c>
      <c r="BB143" s="196">
        <f>EXP(-LN(2)/2)*BB142+(1-EXP(-LN(2)/2))/(LN(2)/2)*AV143*AY143*VLOOKUP('Données projet'!$B$11,Paramètres!$A$1:$J$25,3,0)*0.475*44/12</f>
        <v>0</v>
      </c>
      <c r="BC143" s="197">
        <f t="shared" si="45"/>
        <v>0</v>
      </c>
      <c r="BD143" s="50">
        <f>IF(BD142+1&lt;='Données projet'!$E$16,BD142+1,1)</f>
        <v>1</v>
      </c>
      <c r="BE143" s="45" t="e">
        <f>VLOOKUP(BD143,'Données projet'!$A$114:$I$134,2,0)</f>
        <v>#N/A</v>
      </c>
      <c r="BF143" s="45" t="e">
        <f>VLOOKUP(BD143,'Données projet'!$A$114:$I$134,9,0)</f>
        <v>#N/A</v>
      </c>
      <c r="BG143" s="45">
        <f t="array" ref="BG143">INDEX(BF:BF,MIN(IF(ISNUMBER(BF143:BF339),ROW(BF143:BF339),"")))</f>
        <v>0</v>
      </c>
      <c r="BH143" s="45">
        <f>IF(BD143&lt;'Données projet'!$A$115,$BE$205^BD143,IF(BD143='Données projet'!$A$115,'Données projet'!$B$115,BH142+BG143-BN142))</f>
        <v>0</v>
      </c>
      <c r="BI143" s="50" t="e">
        <f>BH143*VLOOKUP('Données projet'!$B$13,Paramètres!$A$1:$J$25,3,0)*VLOOKUP('Données projet'!$B$13,Paramètres!$A$1:$J$25,5,0)</f>
        <v>#N/A</v>
      </c>
      <c r="BJ143" s="46" t="e">
        <f t="shared" si="56"/>
        <v>#N/A</v>
      </c>
      <c r="BK143" s="52" t="e">
        <f t="shared" si="46"/>
        <v>#N/A</v>
      </c>
      <c r="BL143" s="149" t="e">
        <f ca="1">AVERAGE(OFFSET($BK$3,'Données projet'!$C$7,0,30,1))</f>
        <v>#N/A</v>
      </c>
      <c r="BM143" s="48">
        <f>IF(ISNA(VLOOKUP(BD143,'Données projet'!$A$114:$I$134,3,0)),0,VLOOKUP(BD143,'Données projet'!$A$114:$I$134,3,0))</f>
        <v>0</v>
      </c>
      <c r="BN143" s="48">
        <f>IF(ISNA(VLOOKUP(BD143,'Données projet'!$A$114:$I$134,4,0)),0,VLOOKUP(BD143,'Données projet'!$A$114:$I$134,4,0))</f>
        <v>0</v>
      </c>
      <c r="BO143" s="49">
        <f>IF(ISNA(VLOOKUP(BD143,'Données projet'!$A$114:$I$134,5,0)),0%,VLOOKUP(BD143,'Données projet'!$A$114:$I$134,5,0)*VLOOKUP('Données projet'!$B$13,Paramètres!$A$1:$J$25,7,0))</f>
        <v>0</v>
      </c>
      <c r="BP143" s="49">
        <f>IF(ISNA(VLOOKUP(BD143,'Données projet'!$A$114:$I$134,6,0)),0%,VLOOKUP(BD143,'Données projet'!$A$114:$I$134,6,0)*VLOOKUP('Données projet'!$B$13,Paramètres!$A$1:$J$25,7,0))</f>
        <v>0</v>
      </c>
      <c r="BQ143" s="49">
        <f>IF(ISNA(VLOOKUP(BD143,'Données projet'!$A$114:$I$134,7,0)),0%,VLOOKUP(BD143,'Données projet'!$A$114:$I$134,7,0))</f>
        <v>0</v>
      </c>
      <c r="BR143" s="53" t="e">
        <f>EXP(-LN(2)/35)*BR142+(1-EXP(-LN(2)/35))/(LN(2)/35)*BN143*BO143*VLOOKUP('Données projet'!$B$13,Paramètres!$A$1:$J$25,3,0)*0.475*44/12</f>
        <v>#N/A</v>
      </c>
      <c r="BS143" s="53" t="e">
        <f>EXP(-LN(2)/5)*BS142+(1-EXP(-LN(2)/5))/(LN(2)/5)*Calculateur!BN143*Calculateur!BP143*VLOOKUP('Données projet'!$B$13,Paramètres!$A$1:$J$25,3,0)*0.475*44/12</f>
        <v>#N/A</v>
      </c>
      <c r="BT143" s="53" t="e">
        <f>EXP(-LN(2)/2)*BT142+(1-EXP(-LN(2)/2))/(LN(2)/2)*BN143*BQ143*VLOOKUP('Données projet'!$B$13,Paramètres!$A$1:$J$25,3,0)*0.475*44/12</f>
        <v>#N/A</v>
      </c>
      <c r="BU143" s="54" t="e">
        <f t="shared" si="47"/>
        <v>#N/A</v>
      </c>
      <c r="BV143" s="203">
        <f>IF(BV142+1&lt;='Données projet'!$E$15,BV142+1,1)</f>
        <v>1</v>
      </c>
      <c r="BW143" s="182" t="e">
        <f>VLOOKUP(B143,'Données projet'!$A$140:$I$167,2,0)</f>
        <v>#N/A</v>
      </c>
      <c r="BX143" s="182" t="e">
        <f>VLOOKUP(B143,'Données projet'!$A$140:$I$167,9,0)</f>
        <v>#N/A</v>
      </c>
      <c r="BY143" s="182">
        <f t="array" ref="BY143">INDEX(BX:BX,MIN(IF(ISNUMBER(BX143:BX339),ROW(BX143:BX339),"")))</f>
        <v>0</v>
      </c>
      <c r="BZ143" s="182">
        <f>IF(B143&lt;'Données projet'!$A$141,$BW$205^B143,IF(B143='Données projet'!$A$141,'Données projet'!$B$141,BZ142+BY143-CF142))</f>
        <v>0</v>
      </c>
      <c r="CA143" s="183" t="e">
        <f>BZ143*VLOOKUP('Données projet'!$B$15,Paramètres!$A$1:$J$25,3,0)*VLOOKUP('Données projet'!$B$15,Paramètres!$A$1:$J$25,5,0)</f>
        <v>#N/A</v>
      </c>
      <c r="CB143" s="186" t="e">
        <f t="shared" si="57"/>
        <v>#N/A</v>
      </c>
      <c r="CC143" s="187" t="e">
        <f t="shared" si="48"/>
        <v>#N/A</v>
      </c>
      <c r="CD143" s="185" t="e">
        <f ca="1">AVERAGE(OFFSET($CC$3,'Données projet'!$C$7,0,30,1))</f>
        <v>#N/A</v>
      </c>
      <c r="CE143" s="193">
        <f>IF(ISNA(VLOOKUP(B143,'Données projet'!$A$140:$I$167,3,0)),0,VLOOKUP(B143,'Données projet'!$A$140:$I$167,3,0))</f>
        <v>0</v>
      </c>
      <c r="CF143" s="193">
        <f>IF(ISNA(VLOOKUP(B143,'Données projet'!$A$140:$I$167,4,0)),0,VLOOKUP(B143,'Données projet'!$A$140:$I$167,4,0))</f>
        <v>0</v>
      </c>
      <c r="CG143" s="194">
        <f>IF(ISNA(VLOOKUP(B143,'Données projet'!$A$140:$I$167,5,0)),0%,VLOOKUP(B143,'Données projet'!$A$140:$I$167,5,0)*VLOOKUP('Données projet'!$B$15,Paramètres!$A$1:$J$25,7,0))</f>
        <v>0</v>
      </c>
      <c r="CH143" s="194">
        <f>IF(ISNA(VLOOKUP(B143,'Données projet'!$A$140:$I$167,6,0)),0%,VLOOKUP(B143,'Données projet'!$A$140:$I$167,6,0)*VLOOKUP('Données projet'!$B$15,Paramètres!$A$1:$J$25,7,0))</f>
        <v>0</v>
      </c>
      <c r="CI143" s="194">
        <f>IF(ISNA(VLOOKUP(B143,'Données projet'!$A$140:$I$167,7,0)),0%,VLOOKUP(B143,'Données projet'!$A$140:$I$167,7,0))</f>
        <v>0</v>
      </c>
      <c r="CJ143" s="196">
        <f>EXP(-LN(2)/35)*CJ142+(1-EXP(-LN(2)/35))/(LN(2)/35)*CF143*CG143*VLOOKUP('Données projet'!$B$11,Paramètres!$A$1:$J$25,3,0)*0.475*44/12</f>
        <v>0</v>
      </c>
      <c r="CK143" s="196">
        <f>EXP(-LN(2)/5)*CK142+(1-EXP(-LN(2)/5))/(LN(2)/5)*Calculateur!CF143*Calculateur!CH143*VLOOKUP('Données projet'!$B$11,Paramètres!$A$1:$J$25,3,0)*0.475*44/12</f>
        <v>0</v>
      </c>
      <c r="CL143" s="196">
        <f>EXP(-LN(2)/2)*CL142+(1-EXP(-LN(2)/2))/(LN(2)/2)*CF143*CI143*VLOOKUP('Données projet'!$B$11,Paramètres!$A$1:$J$25,3,0)*0.475*44/12</f>
        <v>0</v>
      </c>
      <c r="CM143" s="197">
        <f t="shared" si="49"/>
        <v>0</v>
      </c>
      <c r="CN143" s="50">
        <f>IF(CN142+1&lt;='Données projet'!$E$16,CN142+1,1)</f>
        <v>1</v>
      </c>
      <c r="CO143" s="45" t="e">
        <f>VLOOKUP(CN143,'Données projet'!$A$173:$I$193,2,0)</f>
        <v>#N/A</v>
      </c>
      <c r="CP143" s="45" t="e">
        <f>VLOOKUP(CN143,'Données projet'!$A$173:$I$193,9,0)</f>
        <v>#N/A</v>
      </c>
      <c r="CQ143" s="45">
        <f t="array" ref="CQ143">INDEX(CP:CP,MIN(IF(ISNUMBER(CP143:CP339),ROW(CP143:CP339),"")))</f>
        <v>0</v>
      </c>
      <c r="CR143" s="45">
        <f>IF(CN143&lt;'Données projet'!$A$174,$CO$205^B143,IF(CN143='Données projet'!$A$174,'Données projet'!$B$174,CR142+CQ143-CX142))</f>
        <v>0</v>
      </c>
      <c r="CS143" s="50" t="e">
        <f>CR143*VLOOKUP('Données projet'!$B$15,Paramètres!$A$1:$J$25,3,0)*VLOOKUP('Données projet'!$B$15,Paramètres!$A$1:$J$25,5,0)</f>
        <v>#N/A</v>
      </c>
      <c r="CT143" s="46" t="e">
        <f t="shared" si="58"/>
        <v>#N/A</v>
      </c>
      <c r="CU143" s="52" t="e">
        <f t="shared" si="50"/>
        <v>#N/A</v>
      </c>
      <c r="CV143" s="149" t="e">
        <f ca="1">AVERAGE(OFFSET($CU$3,'Données projet'!$C$7,0,30,1))</f>
        <v>#N/A</v>
      </c>
      <c r="CW143" s="48">
        <f>IF(ISNA(VLOOKUP(CN143,'Données projet'!$A$173:$I$193,3,0)),0,VLOOKUP(CN143,'Données projet'!$A$173:$I$193,3,0))</f>
        <v>0</v>
      </c>
      <c r="CX143" s="48">
        <f>IF(ISNA(VLOOKUP(CN143,'Données projet'!$A$173:$I$193,4,0)),0,VLOOKUP(CN143,'Données projet'!$A$173:$I$193,4,0))</f>
        <v>0</v>
      </c>
      <c r="CY143" s="49">
        <f>IF(ISNA(VLOOKUP(CN143,'Données projet'!$A$173:$I$193,5,0)),0%,VLOOKUP(CN143,'Données projet'!$A$173:$I$193,5,0)*VLOOKUP('Données projet'!$B$15,Paramètres!$A$1:$J$25,7,0))</f>
        <v>0</v>
      </c>
      <c r="CZ143" s="49">
        <f>IF(ISNA(VLOOKUP(CN143,'Données projet'!$A$173:$I$193,6,0)),0%,VLOOKUP(CN143,'Données projet'!$A$173:$I$193,6,0)*VLOOKUP('Données projet'!$B$15,Paramètres!$A$1:$J$25,7,0))</f>
        <v>0</v>
      </c>
      <c r="DA143" s="49">
        <f>IF(ISNA(VLOOKUP(CN143,'Données projet'!$A$173:$I$193,7,0)),0%,VLOOKUP(CN143,'Données projet'!$A$173:$I$193,7,0))</f>
        <v>0</v>
      </c>
      <c r="DB143" s="53" t="e">
        <f>EXP(-LN(2)/35)*DB142+(1-EXP(-LN(2)/35))/(LN(2)/35)*CX143*CY143*VLOOKUP('Données projet'!$B$15,Paramètres!$A$1:$J$25,3,0)*0.475*44/12</f>
        <v>#N/A</v>
      </c>
      <c r="DC143" s="53" t="e">
        <f>EXP(-LN(2)/5)*DC142+(1-EXP(-LN(2)/5))/(LN(2)/5)*Calculateur!CX143*Calculateur!CZ143*VLOOKUP('Données projet'!$B$15,Paramètres!$A$1:$J$25,3,0)*0.475*44/12</f>
        <v>#N/A</v>
      </c>
      <c r="DD143" s="53" t="e">
        <f>EXP(-LN(2)/2)*DD142+(1-EXP(-LN(2)/2))/(LN(2)/2)*CX143*DA143*VLOOKUP('Données projet'!$B$15,Paramètres!$A$1:$J$25,3,0)*0.475*44/12</f>
        <v>#N/A</v>
      </c>
      <c r="DE143" s="54" t="e">
        <f t="shared" si="51"/>
        <v>#N/A</v>
      </c>
    </row>
    <row r="144" spans="1:109" s="40" customFormat="1" x14ac:dyDescent="0.25">
      <c r="A144" s="208">
        <f t="shared" si="52"/>
        <v>141</v>
      </c>
      <c r="B144" s="200">
        <f>IF(B143+1&lt;='Données projet'!$E$11,B143+1,1)</f>
        <v>16</v>
      </c>
      <c r="C144" s="182" t="e">
        <f>VLOOKUP(B144,'Données projet'!$A$36:$I$56,2,0)</f>
        <v>#N/A</v>
      </c>
      <c r="D144" s="182" t="e">
        <f>VLOOKUP(B144,'Données projet'!$A$36:$I$56,9,0)</f>
        <v>#N/A</v>
      </c>
      <c r="E144" s="182">
        <f t="array" ref="E144">INDEX(D:D,MIN(IF(ISNUMBER(D144:D340),ROW(D144:D340),"")))</f>
        <v>27.73</v>
      </c>
      <c r="F144" s="186">
        <f>IF(B144&lt;'Données projet'!$A$37,$C$205^B144,IF(B144='Données projet'!$A$37,'Données projet'!$B$37,F143+E144-L143))</f>
        <v>250.93000000000004</v>
      </c>
      <c r="G144" s="186">
        <f>F144*VLOOKUP('Données projet'!$B$11,Paramètres!$A$1:$J$25,3,0)*VLOOKUP('Données projet'!$B$11,Paramètres!$A$1:$J$25,5,0)</f>
        <v>183.98187600000003</v>
      </c>
      <c r="H144" s="186">
        <f t="shared" si="53"/>
        <v>46.206948930878973</v>
      </c>
      <c r="I144" s="187">
        <f t="shared" si="40"/>
        <v>400.91220342128094</v>
      </c>
      <c r="J144" s="188">
        <f ca="1">AVERAGE(OFFSET($I$3,'Données projet'!$C$7,0,30,1))</f>
        <v>281.50422421872497</v>
      </c>
      <c r="K144" s="193">
        <f>IF(ISNA(VLOOKUP(B144,'Données projet'!$A$36:$I$56,3,0)),0,VLOOKUP(B144,'Données projet'!$A$36:$I$56,3,0))</f>
        <v>0</v>
      </c>
      <c r="L144" s="193">
        <f>IF(ISNA(VLOOKUP(B144,'Données projet'!$A$36:$I$56,4,0)),0,VLOOKUP(B144,'Données projet'!$A$36:$I$56,4,0))</f>
        <v>0</v>
      </c>
      <c r="M144" s="194">
        <f>IF(ISNA(VLOOKUP(B144,'Données projet'!$A$36:$I$56,5,0)),0%,VLOOKUP(B144,'Données projet'!$A$36:$I$56,5,0)*VLOOKUP('Données projet'!$B$11,Paramètres!$A$1:$J$25,7,0))</f>
        <v>0</v>
      </c>
      <c r="N144" s="194">
        <f>IF(ISNA(VLOOKUP(B144,'Données projet'!$A$36:$I$56,6,0)),0%,VLOOKUP(B144,'Données projet'!$A$36:$I$56,6,0)*VLOOKUP('Données projet'!$B$11,Paramètres!$A$1:$J$25,7,0))</f>
        <v>0</v>
      </c>
      <c r="O144" s="194">
        <f>IF(ISNA(VLOOKUP(B144,'Données projet'!$A$36:$I$56,7,0)),0%,VLOOKUP(B144,'Données projet'!$A$36:$I$56,7,0))</f>
        <v>0</v>
      </c>
      <c r="P144" s="196">
        <f>EXP(-LN(2)/35)*P143+(1-EXP(-LN(2)/35))/(LN(2)/35)*L144*M144*VLOOKUP('Données projet'!$B$11,Paramètres!$A$1:$J$25,3,0)*0.475*44/12</f>
        <v>0</v>
      </c>
      <c r="Q144" s="196">
        <f>EXP(-LN(2)/5)*Q143+(1-EXP(-LN(2)/5))/(LN(2)/5)*Calculateur!L144*Calculateur!N144*VLOOKUP('Données projet'!$B$11,Paramètres!$A$1:$J$25,3,0)*0.475*44/12</f>
        <v>0</v>
      </c>
      <c r="R144" s="196">
        <f>EXP(-LN(2)/2)*R143+(1-EXP(-LN(2)/2))/(LN(2)/2)*L144*O144*VLOOKUP('Données projet'!$B$11,Paramètres!$A$1:$J$25,3,0)*0.475*44/12</f>
        <v>0</v>
      </c>
      <c r="S144" s="197">
        <f t="shared" si="41"/>
        <v>0</v>
      </c>
      <c r="T144" s="50">
        <f>IF(T143+1&lt;='Données projet'!$E$12,T143+1,1)</f>
        <v>41</v>
      </c>
      <c r="U144" s="45" t="e">
        <f>VLOOKUP(T144,'Données projet'!$A$62:$I$82,2,0)</f>
        <v>#N/A</v>
      </c>
      <c r="V144" s="45" t="e">
        <f>VLOOKUP(T144,'Données projet'!$A$62:$I$82,9,0)</f>
        <v>#N/A</v>
      </c>
      <c r="W144" s="45">
        <f t="array" ref="W144">INDEX(V:V,MIN(IF(ISNUMBER(V144:V340),ROW(V144:V340),"")))</f>
        <v>8.6349999999999962</v>
      </c>
      <c r="X144" s="46">
        <f>IF(T144&lt;'Données projet'!$A$63,$U$205^T144,IF(T144='Données projet'!$A$63,'Données projet'!$B$63,X143+W144-AD143))</f>
        <v>284.31499999999994</v>
      </c>
      <c r="Y144" s="46">
        <f>X144*VLOOKUP('Données projet'!$B$11,Paramètres!$A$1:$J$25,3,0)*VLOOKUP('Données projet'!$B$11,Paramètres!$A$1:$J$25,5,0)</f>
        <v>208.45975799999997</v>
      </c>
      <c r="Z144" s="46">
        <f t="shared" si="54"/>
        <v>51.598860000085573</v>
      </c>
      <c r="AA144" s="52">
        <f t="shared" si="42"/>
        <v>452.93542635014893</v>
      </c>
      <c r="AB144" s="149">
        <f ca="1">AVERAGE(OFFSET($AA$3,'Données projet'!$C$7,0,30,1))</f>
        <v>367.84920904283939</v>
      </c>
      <c r="AC144" s="48">
        <f>IF(ISNA(VLOOKUP(T144,'Données projet'!$A$62:$I$82,3,0)),0,VLOOKUP(T144,'Données projet'!$A$62:$I$82,3,0))</f>
        <v>0</v>
      </c>
      <c r="AD144" s="48">
        <f>IF(ISNA(VLOOKUP(T144,'Données projet'!$A$62:$I$82,4,0)),0,VLOOKUP(T144,'Données projet'!$A$62:$I$82,4,0))</f>
        <v>0</v>
      </c>
      <c r="AE144" s="49">
        <f>IF(ISNA(VLOOKUP(T144,'Données projet'!$A$62:$I$82,5,0)),0%,VLOOKUP(T144,'Données projet'!$A$62:$I$82,5,0)*VLOOKUP('Données projet'!$B$11,Paramètres!$A$1:$J$25,7,0))</f>
        <v>0</v>
      </c>
      <c r="AF144" s="49">
        <f>IF(ISNA(VLOOKUP(T144,'Données projet'!$A$62:$I$82,6,0)),0%,VLOOKUP(T144,'Données projet'!$A$62:$I$82,6,0)*VLOOKUP('Données projet'!$B$11,Paramètres!$A$1:$J$25,7,0))</f>
        <v>0</v>
      </c>
      <c r="AG144" s="49">
        <f>IF(ISNA(VLOOKUP(T144,'Données projet'!$A$62:$I$82,7,0)),0%,VLOOKUP(T144,'Données projet'!$A$62:$I$82,7,0))</f>
        <v>0</v>
      </c>
      <c r="AH144" s="53">
        <f>EXP(-LN(2)/35)*AH143+(1-EXP(-LN(2)/35))/(LN(2)/35)*AD144*AE144*VLOOKUP('Données projet'!$B$11,Paramètres!$A$1:$J$25,3,0)*0.475*44/12</f>
        <v>0</v>
      </c>
      <c r="AI144" s="53">
        <f>EXP(-LN(2)/5)*AI143+(1-EXP(-LN(2)/5))/(LN(2)/5)*Calculateur!AD144*Calculateur!AF144*VLOOKUP('Données projet'!$B$11,Paramètres!$A$1:$J$25,3,0)*0.475*44/12</f>
        <v>0</v>
      </c>
      <c r="AJ144" s="53">
        <f>EXP(-LN(2)/2)*AJ143+(1-EXP(-LN(2)/2))/(LN(2)/2)*AD144*AG144*VLOOKUP('Données projet'!$B$11,Paramètres!$A$1:$J$25,3,0)*0.475*44/12</f>
        <v>0</v>
      </c>
      <c r="AK144" s="53">
        <f t="shared" si="43"/>
        <v>0</v>
      </c>
      <c r="AL144" s="203">
        <f>IF(AL143+1&lt;='Données projet'!$E$13,AL143+1,1)</f>
        <v>1</v>
      </c>
      <c r="AM144" s="182" t="e">
        <f>VLOOKUP(B144,'Données projet'!$A$88:$I$108,2,0)</f>
        <v>#N/A</v>
      </c>
      <c r="AN144" s="182" t="e">
        <f>VLOOKUP(B144,'Données projet'!$A$88:$I$108,9,0)</f>
        <v>#N/A</v>
      </c>
      <c r="AO144" s="182">
        <f t="array" ref="AO144">INDEX(AN:AN,MIN(IF(ISNUMBER(AN144:AN340),ROW(AN144:AN340),"")))</f>
        <v>0</v>
      </c>
      <c r="AP144" s="182">
        <f>IF(B144&lt;'Données projet'!$A$89,$AM$205^B144,IF(B144='Données projet'!$A$89,'Données projet'!$B$89,AP143+AO144-AV143))</f>
        <v>0</v>
      </c>
      <c r="AQ144" s="186" t="e">
        <f>AP144*VLOOKUP('Données projet'!$B$13,Paramètres!$A$1:$J$25,3,0)*VLOOKUP('Données projet'!$B$13,Paramètres!$A$1:$J$25,5,0)</f>
        <v>#N/A</v>
      </c>
      <c r="AR144" s="186" t="e">
        <f t="shared" si="55"/>
        <v>#N/A</v>
      </c>
      <c r="AS144" s="187" t="e">
        <f t="shared" si="44"/>
        <v>#N/A</v>
      </c>
      <c r="AT144" s="185" t="e">
        <f ca="1">AVERAGE(OFFSET($AS$3,'Données projet'!$C$7,0,30,1))</f>
        <v>#N/A</v>
      </c>
      <c r="AU144" s="193">
        <f>IF(ISNA(VLOOKUP(B144,'Données projet'!$A$88:$I$108,3,0)),0,VLOOKUP(B144,'Données projet'!$A$88:$I$108,3,0))</f>
        <v>0</v>
      </c>
      <c r="AV144" s="193">
        <f>IF(ISNA(VLOOKUP(B144,'Données projet'!$A$88:$I$108,4,0)),0,VLOOKUP(B144,'Données projet'!$A$88:$I$108,4,0))</f>
        <v>0</v>
      </c>
      <c r="AW144" s="194">
        <f>IF(ISNA(VLOOKUP(B144,'Données projet'!$A$88:$I$108,5,0)),0%,VLOOKUP(B144,'Données projet'!$A$88:$I$108,5,0)*VLOOKUP('Données projet'!$B$13,Paramètres!$A$1:$J$25,7,0))</f>
        <v>0</v>
      </c>
      <c r="AX144" s="194">
        <f>IF(ISNA(VLOOKUP(B144,'Données projet'!$A$88:$I$108,6,0)),0%,VLOOKUP(B144,'Données projet'!$A$88:$I$108,6,0)*VLOOKUP('Données projet'!$B$13,Paramètres!$A$1:$J$25,7,0))</f>
        <v>0</v>
      </c>
      <c r="AY144" s="194">
        <f>IF(ISNA(VLOOKUP(B144,'Données projet'!$A$88:$I$108,7,0)),0%,VLOOKUP(B144,'Données projet'!$A$88:$I$108,7,0))</f>
        <v>0</v>
      </c>
      <c r="AZ144" s="196">
        <f>EXP(-LN(2)/35)*AZ143+(1-EXP(-LN(2)/35))/(LN(2)/35)*AV144*AW144*VLOOKUP('Données projet'!$B$11,Paramètres!$A$1:$J$25,3,0)*0.475*44/12</f>
        <v>0</v>
      </c>
      <c r="BA144" s="196">
        <f>EXP(-LN(2)/5)*BA143+(1-EXP(-LN(2)/5))/(LN(2)/5)*Calculateur!AV144*Calculateur!AX144*VLOOKUP('Données projet'!$B$11,Paramètres!$A$1:$J$25,3,0)*0.475*44/12</f>
        <v>0</v>
      </c>
      <c r="BB144" s="196">
        <f>EXP(-LN(2)/2)*BB143+(1-EXP(-LN(2)/2))/(LN(2)/2)*AV144*AY144*VLOOKUP('Données projet'!$B$11,Paramètres!$A$1:$J$25,3,0)*0.475*44/12</f>
        <v>0</v>
      </c>
      <c r="BC144" s="197">
        <f t="shared" si="45"/>
        <v>0</v>
      </c>
      <c r="BD144" s="50">
        <f>IF(BD143+1&lt;='Données projet'!$E$16,BD143+1,1)</f>
        <v>1</v>
      </c>
      <c r="BE144" s="45" t="e">
        <f>VLOOKUP(BD144,'Données projet'!$A$114:$I$134,2,0)</f>
        <v>#N/A</v>
      </c>
      <c r="BF144" s="45" t="e">
        <f>VLOOKUP(BD144,'Données projet'!$A$114:$I$134,9,0)</f>
        <v>#N/A</v>
      </c>
      <c r="BG144" s="45">
        <f t="array" ref="BG144">INDEX(BF:BF,MIN(IF(ISNUMBER(BF144:BF340),ROW(BF144:BF340),"")))</f>
        <v>0</v>
      </c>
      <c r="BH144" s="45">
        <f>IF(BD144&lt;'Données projet'!$A$115,$BE$205^BD144,IF(BD144='Données projet'!$A$115,'Données projet'!$B$115,BH143+BG144-BN143))</f>
        <v>0</v>
      </c>
      <c r="BI144" s="50" t="e">
        <f>BH144*VLOOKUP('Données projet'!$B$13,Paramètres!$A$1:$J$25,3,0)*VLOOKUP('Données projet'!$B$13,Paramètres!$A$1:$J$25,5,0)</f>
        <v>#N/A</v>
      </c>
      <c r="BJ144" s="46" t="e">
        <f t="shared" si="56"/>
        <v>#N/A</v>
      </c>
      <c r="BK144" s="52" t="e">
        <f t="shared" si="46"/>
        <v>#N/A</v>
      </c>
      <c r="BL144" s="149" t="e">
        <f ca="1">AVERAGE(OFFSET($BK$3,'Données projet'!$C$7,0,30,1))</f>
        <v>#N/A</v>
      </c>
      <c r="BM144" s="48">
        <f>IF(ISNA(VLOOKUP(BD144,'Données projet'!$A$114:$I$134,3,0)),0,VLOOKUP(BD144,'Données projet'!$A$114:$I$134,3,0))</f>
        <v>0</v>
      </c>
      <c r="BN144" s="48">
        <f>IF(ISNA(VLOOKUP(BD144,'Données projet'!$A$114:$I$134,4,0)),0,VLOOKUP(BD144,'Données projet'!$A$114:$I$134,4,0))</f>
        <v>0</v>
      </c>
      <c r="BO144" s="49">
        <f>IF(ISNA(VLOOKUP(BD144,'Données projet'!$A$114:$I$134,5,0)),0%,VLOOKUP(BD144,'Données projet'!$A$114:$I$134,5,0)*VLOOKUP('Données projet'!$B$13,Paramètres!$A$1:$J$25,7,0))</f>
        <v>0</v>
      </c>
      <c r="BP144" s="49">
        <f>IF(ISNA(VLOOKUP(BD144,'Données projet'!$A$114:$I$134,6,0)),0%,VLOOKUP(BD144,'Données projet'!$A$114:$I$134,6,0)*VLOOKUP('Données projet'!$B$13,Paramètres!$A$1:$J$25,7,0))</f>
        <v>0</v>
      </c>
      <c r="BQ144" s="49">
        <f>IF(ISNA(VLOOKUP(BD144,'Données projet'!$A$114:$I$134,7,0)),0%,VLOOKUP(BD144,'Données projet'!$A$114:$I$134,7,0))</f>
        <v>0</v>
      </c>
      <c r="BR144" s="53" t="e">
        <f>EXP(-LN(2)/35)*BR143+(1-EXP(-LN(2)/35))/(LN(2)/35)*BN144*BO144*VLOOKUP('Données projet'!$B$13,Paramètres!$A$1:$J$25,3,0)*0.475*44/12</f>
        <v>#N/A</v>
      </c>
      <c r="BS144" s="53" t="e">
        <f>EXP(-LN(2)/5)*BS143+(1-EXP(-LN(2)/5))/(LN(2)/5)*Calculateur!BN144*Calculateur!BP144*VLOOKUP('Données projet'!$B$13,Paramètres!$A$1:$J$25,3,0)*0.475*44/12</f>
        <v>#N/A</v>
      </c>
      <c r="BT144" s="53" t="e">
        <f>EXP(-LN(2)/2)*BT143+(1-EXP(-LN(2)/2))/(LN(2)/2)*BN144*BQ144*VLOOKUP('Données projet'!$B$13,Paramètres!$A$1:$J$25,3,0)*0.475*44/12</f>
        <v>#N/A</v>
      </c>
      <c r="BU144" s="54" t="e">
        <f t="shared" si="47"/>
        <v>#N/A</v>
      </c>
      <c r="BV144" s="203">
        <f>IF(BV143+1&lt;='Données projet'!$E$15,BV143+1,1)</f>
        <v>1</v>
      </c>
      <c r="BW144" s="182" t="e">
        <f>VLOOKUP(B144,'Données projet'!$A$140:$I$167,2,0)</f>
        <v>#N/A</v>
      </c>
      <c r="BX144" s="182" t="e">
        <f>VLOOKUP(B144,'Données projet'!$A$140:$I$167,9,0)</f>
        <v>#N/A</v>
      </c>
      <c r="BY144" s="182">
        <f t="array" ref="BY144">INDEX(BX:BX,MIN(IF(ISNUMBER(BX144:BX340),ROW(BX144:BX340),"")))</f>
        <v>0</v>
      </c>
      <c r="BZ144" s="182">
        <f>IF(B144&lt;'Données projet'!$A$141,$BW$205^B144,IF(B144='Données projet'!$A$141,'Données projet'!$B$141,BZ143+BY144-CF143))</f>
        <v>0</v>
      </c>
      <c r="CA144" s="183" t="e">
        <f>BZ144*VLOOKUP('Données projet'!$B$15,Paramètres!$A$1:$J$25,3,0)*VLOOKUP('Données projet'!$B$15,Paramètres!$A$1:$J$25,5,0)</f>
        <v>#N/A</v>
      </c>
      <c r="CB144" s="186" t="e">
        <f t="shared" si="57"/>
        <v>#N/A</v>
      </c>
      <c r="CC144" s="187" t="e">
        <f t="shared" si="48"/>
        <v>#N/A</v>
      </c>
      <c r="CD144" s="185" t="e">
        <f ca="1">AVERAGE(OFFSET($CC$3,'Données projet'!$C$7,0,30,1))</f>
        <v>#N/A</v>
      </c>
      <c r="CE144" s="193">
        <f>IF(ISNA(VLOOKUP(B144,'Données projet'!$A$140:$I$167,3,0)),0,VLOOKUP(B144,'Données projet'!$A$140:$I$167,3,0))</f>
        <v>0</v>
      </c>
      <c r="CF144" s="193">
        <f>IF(ISNA(VLOOKUP(B144,'Données projet'!$A$140:$I$167,4,0)),0,VLOOKUP(B144,'Données projet'!$A$140:$I$167,4,0))</f>
        <v>0</v>
      </c>
      <c r="CG144" s="194">
        <f>IF(ISNA(VLOOKUP(B144,'Données projet'!$A$140:$I$167,5,0)),0%,VLOOKUP(B144,'Données projet'!$A$140:$I$167,5,0)*VLOOKUP('Données projet'!$B$15,Paramètres!$A$1:$J$25,7,0))</f>
        <v>0</v>
      </c>
      <c r="CH144" s="194">
        <f>IF(ISNA(VLOOKUP(B144,'Données projet'!$A$140:$I$167,6,0)),0%,VLOOKUP(B144,'Données projet'!$A$140:$I$167,6,0)*VLOOKUP('Données projet'!$B$15,Paramètres!$A$1:$J$25,7,0))</f>
        <v>0</v>
      </c>
      <c r="CI144" s="194">
        <f>IF(ISNA(VLOOKUP(B144,'Données projet'!$A$140:$I$167,7,0)),0%,VLOOKUP(B144,'Données projet'!$A$140:$I$167,7,0))</f>
        <v>0</v>
      </c>
      <c r="CJ144" s="196">
        <f>EXP(-LN(2)/35)*CJ143+(1-EXP(-LN(2)/35))/(LN(2)/35)*CF144*CG144*VLOOKUP('Données projet'!$B$11,Paramètres!$A$1:$J$25,3,0)*0.475*44/12</f>
        <v>0</v>
      </c>
      <c r="CK144" s="196">
        <f>EXP(-LN(2)/5)*CK143+(1-EXP(-LN(2)/5))/(LN(2)/5)*Calculateur!CF144*Calculateur!CH144*VLOOKUP('Données projet'!$B$11,Paramètres!$A$1:$J$25,3,0)*0.475*44/12</f>
        <v>0</v>
      </c>
      <c r="CL144" s="196">
        <f>EXP(-LN(2)/2)*CL143+(1-EXP(-LN(2)/2))/(LN(2)/2)*CF144*CI144*VLOOKUP('Données projet'!$B$11,Paramètres!$A$1:$J$25,3,0)*0.475*44/12</f>
        <v>0</v>
      </c>
      <c r="CM144" s="197">
        <f t="shared" si="49"/>
        <v>0</v>
      </c>
      <c r="CN144" s="50">
        <f>IF(CN143+1&lt;='Données projet'!$E$16,CN143+1,1)</f>
        <v>1</v>
      </c>
      <c r="CO144" s="45" t="e">
        <f>VLOOKUP(CN144,'Données projet'!$A$173:$I$193,2,0)</f>
        <v>#N/A</v>
      </c>
      <c r="CP144" s="45" t="e">
        <f>VLOOKUP(CN144,'Données projet'!$A$173:$I$193,9,0)</f>
        <v>#N/A</v>
      </c>
      <c r="CQ144" s="45">
        <f t="array" ref="CQ144">INDEX(CP:CP,MIN(IF(ISNUMBER(CP144:CP340),ROW(CP144:CP340),"")))</f>
        <v>0</v>
      </c>
      <c r="CR144" s="45">
        <f>IF(CN144&lt;'Données projet'!$A$174,$CO$205^B144,IF(CN144='Données projet'!$A$174,'Données projet'!$B$174,CR143+CQ144-CX143))</f>
        <v>0</v>
      </c>
      <c r="CS144" s="50" t="e">
        <f>CR144*VLOOKUP('Données projet'!$B$15,Paramètres!$A$1:$J$25,3,0)*VLOOKUP('Données projet'!$B$15,Paramètres!$A$1:$J$25,5,0)</f>
        <v>#N/A</v>
      </c>
      <c r="CT144" s="46" t="e">
        <f t="shared" si="58"/>
        <v>#N/A</v>
      </c>
      <c r="CU144" s="52" t="e">
        <f t="shared" si="50"/>
        <v>#N/A</v>
      </c>
      <c r="CV144" s="149" t="e">
        <f ca="1">AVERAGE(OFFSET($CU$3,'Données projet'!$C$7,0,30,1))</f>
        <v>#N/A</v>
      </c>
      <c r="CW144" s="48">
        <f>IF(ISNA(VLOOKUP(CN144,'Données projet'!$A$173:$I$193,3,0)),0,VLOOKUP(CN144,'Données projet'!$A$173:$I$193,3,0))</f>
        <v>0</v>
      </c>
      <c r="CX144" s="48">
        <f>IF(ISNA(VLOOKUP(CN144,'Données projet'!$A$173:$I$193,4,0)),0,VLOOKUP(CN144,'Données projet'!$A$173:$I$193,4,0))</f>
        <v>0</v>
      </c>
      <c r="CY144" s="49">
        <f>IF(ISNA(VLOOKUP(CN144,'Données projet'!$A$173:$I$193,5,0)),0%,VLOOKUP(CN144,'Données projet'!$A$173:$I$193,5,0)*VLOOKUP('Données projet'!$B$15,Paramètres!$A$1:$J$25,7,0))</f>
        <v>0</v>
      </c>
      <c r="CZ144" s="49">
        <f>IF(ISNA(VLOOKUP(CN144,'Données projet'!$A$173:$I$193,6,0)),0%,VLOOKUP(CN144,'Données projet'!$A$173:$I$193,6,0)*VLOOKUP('Données projet'!$B$15,Paramètres!$A$1:$J$25,7,0))</f>
        <v>0</v>
      </c>
      <c r="DA144" s="49">
        <f>IF(ISNA(VLOOKUP(CN144,'Données projet'!$A$173:$I$193,7,0)),0%,VLOOKUP(CN144,'Données projet'!$A$173:$I$193,7,0))</f>
        <v>0</v>
      </c>
      <c r="DB144" s="53" t="e">
        <f>EXP(-LN(2)/35)*DB143+(1-EXP(-LN(2)/35))/(LN(2)/35)*CX144*CY144*VLOOKUP('Données projet'!$B$15,Paramètres!$A$1:$J$25,3,0)*0.475*44/12</f>
        <v>#N/A</v>
      </c>
      <c r="DC144" s="53" t="e">
        <f>EXP(-LN(2)/5)*DC143+(1-EXP(-LN(2)/5))/(LN(2)/5)*Calculateur!CX144*Calculateur!CZ144*VLOOKUP('Données projet'!$B$15,Paramètres!$A$1:$J$25,3,0)*0.475*44/12</f>
        <v>#N/A</v>
      </c>
      <c r="DD144" s="53" t="e">
        <f>EXP(-LN(2)/2)*DD143+(1-EXP(-LN(2)/2))/(LN(2)/2)*CX144*DA144*VLOOKUP('Données projet'!$B$15,Paramètres!$A$1:$J$25,3,0)*0.475*44/12</f>
        <v>#N/A</v>
      </c>
      <c r="DE144" s="54" t="e">
        <f t="shared" si="51"/>
        <v>#N/A</v>
      </c>
    </row>
    <row r="145" spans="1:109" s="40" customFormat="1" x14ac:dyDescent="0.25">
      <c r="A145" s="208">
        <f t="shared" si="52"/>
        <v>142</v>
      </c>
      <c r="B145" s="200">
        <f>IF(B144+1&lt;='Données projet'!$E$11,B144+1,1)</f>
        <v>17</v>
      </c>
      <c r="C145" s="182" t="e">
        <f>VLOOKUP(B145,'Données projet'!$A$36:$I$56,2,0)</f>
        <v>#N/A</v>
      </c>
      <c r="D145" s="182" t="e">
        <f>VLOOKUP(B145,'Données projet'!$A$36:$I$56,9,0)</f>
        <v>#N/A</v>
      </c>
      <c r="E145" s="182">
        <f t="array" ref="E145">INDEX(D:D,MIN(IF(ISNUMBER(D145:D341),ROW(D145:D341),"")))</f>
        <v>27.73</v>
      </c>
      <c r="F145" s="186">
        <f>IF(B145&lt;'Données projet'!$A$37,$C$205^B145,IF(B145='Données projet'!$A$37,'Données projet'!$B$37,F144+E145-L144))</f>
        <v>278.66000000000003</v>
      </c>
      <c r="G145" s="186">
        <f>F145*VLOOKUP('Données projet'!$B$11,Paramètres!$A$1:$J$25,3,0)*VLOOKUP('Données projet'!$B$11,Paramètres!$A$1:$J$25,5,0)</f>
        <v>204.313512</v>
      </c>
      <c r="H145" s="186">
        <f t="shared" si="53"/>
        <v>50.690966614795769</v>
      </c>
      <c r="I145" s="187">
        <f t="shared" si="40"/>
        <v>444.13280025410262</v>
      </c>
      <c r="J145" s="188">
        <f ca="1">AVERAGE(OFFSET($I$3,'Données projet'!$C$7,0,30,1))</f>
        <v>281.50422421872497</v>
      </c>
      <c r="K145" s="193">
        <f>IF(ISNA(VLOOKUP(B145,'Données projet'!$A$36:$I$56,3,0)),0,VLOOKUP(B145,'Données projet'!$A$36:$I$56,3,0))</f>
        <v>0</v>
      </c>
      <c r="L145" s="193">
        <f>IF(ISNA(VLOOKUP(B145,'Données projet'!$A$36:$I$56,4,0)),0,VLOOKUP(B145,'Données projet'!$A$36:$I$56,4,0))</f>
        <v>0</v>
      </c>
      <c r="M145" s="194">
        <f>IF(ISNA(VLOOKUP(B145,'Données projet'!$A$36:$I$56,5,0)),0%,VLOOKUP(B145,'Données projet'!$A$36:$I$56,5,0)*VLOOKUP('Données projet'!$B$11,Paramètres!$A$1:$J$25,7,0))</f>
        <v>0</v>
      </c>
      <c r="N145" s="194">
        <f>IF(ISNA(VLOOKUP(B145,'Données projet'!$A$36:$I$56,6,0)),0%,VLOOKUP(B145,'Données projet'!$A$36:$I$56,6,0)*VLOOKUP('Données projet'!$B$11,Paramètres!$A$1:$J$25,7,0))</f>
        <v>0</v>
      </c>
      <c r="O145" s="194">
        <f>IF(ISNA(VLOOKUP(B145,'Données projet'!$A$36:$I$56,7,0)),0%,VLOOKUP(B145,'Données projet'!$A$36:$I$56,7,0))</f>
        <v>0</v>
      </c>
      <c r="P145" s="196">
        <f>EXP(-LN(2)/35)*P144+(1-EXP(-LN(2)/35))/(LN(2)/35)*L145*M145*VLOOKUP('Données projet'!$B$11,Paramètres!$A$1:$J$25,3,0)*0.475*44/12</f>
        <v>0</v>
      </c>
      <c r="Q145" s="196">
        <f>EXP(-LN(2)/5)*Q144+(1-EXP(-LN(2)/5))/(LN(2)/5)*Calculateur!L145*Calculateur!N145*VLOOKUP('Données projet'!$B$11,Paramètres!$A$1:$J$25,3,0)*0.475*44/12</f>
        <v>0</v>
      </c>
      <c r="R145" s="196">
        <f>EXP(-LN(2)/2)*R144+(1-EXP(-LN(2)/2))/(LN(2)/2)*L145*O145*VLOOKUP('Données projet'!$B$11,Paramètres!$A$1:$J$25,3,0)*0.475*44/12</f>
        <v>0</v>
      </c>
      <c r="S145" s="197">
        <f t="shared" si="41"/>
        <v>0</v>
      </c>
      <c r="T145" s="50">
        <f>IF(T144+1&lt;='Données projet'!$E$12,T144+1,1)</f>
        <v>42</v>
      </c>
      <c r="U145" s="45" t="e">
        <f>VLOOKUP(T145,'Données projet'!$A$62:$I$82,2,0)</f>
        <v>#N/A</v>
      </c>
      <c r="V145" s="45" t="e">
        <f>VLOOKUP(T145,'Données projet'!$A$62:$I$82,9,0)</f>
        <v>#N/A</v>
      </c>
      <c r="W145" s="45">
        <f t="array" ref="W145">INDEX(V:V,MIN(IF(ISNUMBER(V145:V341),ROW(V145:V341),"")))</f>
        <v>8.6349999999999962</v>
      </c>
      <c r="X145" s="46">
        <f>IF(T145&lt;'Données projet'!$A$63,$U$205^T145,IF(T145='Données projet'!$A$63,'Données projet'!$B$63,X144+W145-AD144))</f>
        <v>292.94999999999993</v>
      </c>
      <c r="Y145" s="46">
        <f>X145*VLOOKUP('Données projet'!$B$11,Paramètres!$A$1:$J$25,3,0)*VLOOKUP('Données projet'!$B$11,Paramètres!$A$1:$J$25,5,0)</f>
        <v>214.79093999999995</v>
      </c>
      <c r="Z145" s="46">
        <f t="shared" si="54"/>
        <v>52.981148186105656</v>
      </c>
      <c r="AA145" s="52">
        <f t="shared" si="42"/>
        <v>466.36972025746735</v>
      </c>
      <c r="AB145" s="149">
        <f ca="1">AVERAGE(OFFSET($AA$3,'Données projet'!$C$7,0,30,1))</f>
        <v>367.84920904283939</v>
      </c>
      <c r="AC145" s="48">
        <f>IF(ISNA(VLOOKUP(T145,'Données projet'!$A$62:$I$82,3,0)),0,VLOOKUP(T145,'Données projet'!$A$62:$I$82,3,0))</f>
        <v>0</v>
      </c>
      <c r="AD145" s="48">
        <f>IF(ISNA(VLOOKUP(T145,'Données projet'!$A$62:$I$82,4,0)),0,VLOOKUP(T145,'Données projet'!$A$62:$I$82,4,0))</f>
        <v>0</v>
      </c>
      <c r="AE145" s="49">
        <f>IF(ISNA(VLOOKUP(T145,'Données projet'!$A$62:$I$82,5,0)),0%,VLOOKUP(T145,'Données projet'!$A$62:$I$82,5,0)*VLOOKUP('Données projet'!$B$11,Paramètres!$A$1:$J$25,7,0))</f>
        <v>0</v>
      </c>
      <c r="AF145" s="49">
        <f>IF(ISNA(VLOOKUP(T145,'Données projet'!$A$62:$I$82,6,0)),0%,VLOOKUP(T145,'Données projet'!$A$62:$I$82,6,0)*VLOOKUP('Données projet'!$B$11,Paramètres!$A$1:$J$25,7,0))</f>
        <v>0</v>
      </c>
      <c r="AG145" s="49">
        <f>IF(ISNA(VLOOKUP(T145,'Données projet'!$A$62:$I$82,7,0)),0%,VLOOKUP(T145,'Données projet'!$A$62:$I$82,7,0))</f>
        <v>0</v>
      </c>
      <c r="AH145" s="53">
        <f>EXP(-LN(2)/35)*AH144+(1-EXP(-LN(2)/35))/(LN(2)/35)*AD145*AE145*VLOOKUP('Données projet'!$B$11,Paramètres!$A$1:$J$25,3,0)*0.475*44/12</f>
        <v>0</v>
      </c>
      <c r="AI145" s="53">
        <f>EXP(-LN(2)/5)*AI144+(1-EXP(-LN(2)/5))/(LN(2)/5)*Calculateur!AD145*Calculateur!AF145*VLOOKUP('Données projet'!$B$11,Paramètres!$A$1:$J$25,3,0)*0.475*44/12</f>
        <v>0</v>
      </c>
      <c r="AJ145" s="53">
        <f>EXP(-LN(2)/2)*AJ144+(1-EXP(-LN(2)/2))/(LN(2)/2)*AD145*AG145*VLOOKUP('Données projet'!$B$11,Paramètres!$A$1:$J$25,3,0)*0.475*44/12</f>
        <v>0</v>
      </c>
      <c r="AK145" s="53">
        <f t="shared" si="43"/>
        <v>0</v>
      </c>
      <c r="AL145" s="203">
        <f>IF(AL144+1&lt;='Données projet'!$E$13,AL144+1,1)</f>
        <v>1</v>
      </c>
      <c r="AM145" s="182" t="e">
        <f>VLOOKUP(B145,'Données projet'!$A$88:$I$108,2,0)</f>
        <v>#N/A</v>
      </c>
      <c r="AN145" s="182" t="e">
        <f>VLOOKUP(B145,'Données projet'!$A$88:$I$108,9,0)</f>
        <v>#N/A</v>
      </c>
      <c r="AO145" s="182">
        <f t="array" ref="AO145">INDEX(AN:AN,MIN(IF(ISNUMBER(AN145:AN341),ROW(AN145:AN341),"")))</f>
        <v>0</v>
      </c>
      <c r="AP145" s="182">
        <f>IF(B145&lt;'Données projet'!$A$89,$AM$205^B145,IF(B145='Données projet'!$A$89,'Données projet'!$B$89,AP144+AO145-AV144))</f>
        <v>0</v>
      </c>
      <c r="AQ145" s="186" t="e">
        <f>AP145*VLOOKUP('Données projet'!$B$13,Paramètres!$A$1:$J$25,3,0)*VLOOKUP('Données projet'!$B$13,Paramètres!$A$1:$J$25,5,0)</f>
        <v>#N/A</v>
      </c>
      <c r="AR145" s="186" t="e">
        <f t="shared" si="55"/>
        <v>#N/A</v>
      </c>
      <c r="AS145" s="187" t="e">
        <f t="shared" si="44"/>
        <v>#N/A</v>
      </c>
      <c r="AT145" s="185" t="e">
        <f ca="1">AVERAGE(OFFSET($AS$3,'Données projet'!$C$7,0,30,1))</f>
        <v>#N/A</v>
      </c>
      <c r="AU145" s="193">
        <f>IF(ISNA(VLOOKUP(B145,'Données projet'!$A$88:$I$108,3,0)),0,VLOOKUP(B145,'Données projet'!$A$88:$I$108,3,0))</f>
        <v>0</v>
      </c>
      <c r="AV145" s="193">
        <f>IF(ISNA(VLOOKUP(B145,'Données projet'!$A$88:$I$108,4,0)),0,VLOOKUP(B145,'Données projet'!$A$88:$I$108,4,0))</f>
        <v>0</v>
      </c>
      <c r="AW145" s="194">
        <f>IF(ISNA(VLOOKUP(B145,'Données projet'!$A$88:$I$108,5,0)),0%,VLOOKUP(B145,'Données projet'!$A$88:$I$108,5,0)*VLOOKUP('Données projet'!$B$13,Paramètres!$A$1:$J$25,7,0))</f>
        <v>0</v>
      </c>
      <c r="AX145" s="194">
        <f>IF(ISNA(VLOOKUP(B145,'Données projet'!$A$88:$I$108,6,0)),0%,VLOOKUP(B145,'Données projet'!$A$88:$I$108,6,0)*VLOOKUP('Données projet'!$B$13,Paramètres!$A$1:$J$25,7,0))</f>
        <v>0</v>
      </c>
      <c r="AY145" s="194">
        <f>IF(ISNA(VLOOKUP(B145,'Données projet'!$A$88:$I$108,7,0)),0%,VLOOKUP(B145,'Données projet'!$A$88:$I$108,7,0))</f>
        <v>0</v>
      </c>
      <c r="AZ145" s="196">
        <f>EXP(-LN(2)/35)*AZ144+(1-EXP(-LN(2)/35))/(LN(2)/35)*AV145*AW145*VLOOKUP('Données projet'!$B$11,Paramètres!$A$1:$J$25,3,0)*0.475*44/12</f>
        <v>0</v>
      </c>
      <c r="BA145" s="196">
        <f>EXP(-LN(2)/5)*BA144+(1-EXP(-LN(2)/5))/(LN(2)/5)*Calculateur!AV145*Calculateur!AX145*VLOOKUP('Données projet'!$B$11,Paramètres!$A$1:$J$25,3,0)*0.475*44/12</f>
        <v>0</v>
      </c>
      <c r="BB145" s="196">
        <f>EXP(-LN(2)/2)*BB144+(1-EXP(-LN(2)/2))/(LN(2)/2)*AV145*AY145*VLOOKUP('Données projet'!$B$11,Paramètres!$A$1:$J$25,3,0)*0.475*44/12</f>
        <v>0</v>
      </c>
      <c r="BC145" s="197">
        <f t="shared" si="45"/>
        <v>0</v>
      </c>
      <c r="BD145" s="50">
        <f>IF(BD144+1&lt;='Données projet'!$E$16,BD144+1,1)</f>
        <v>1</v>
      </c>
      <c r="BE145" s="45" t="e">
        <f>VLOOKUP(BD145,'Données projet'!$A$114:$I$134,2,0)</f>
        <v>#N/A</v>
      </c>
      <c r="BF145" s="45" t="e">
        <f>VLOOKUP(BD145,'Données projet'!$A$114:$I$134,9,0)</f>
        <v>#N/A</v>
      </c>
      <c r="BG145" s="45">
        <f t="array" ref="BG145">INDEX(BF:BF,MIN(IF(ISNUMBER(BF145:BF341),ROW(BF145:BF341),"")))</f>
        <v>0</v>
      </c>
      <c r="BH145" s="45">
        <f>IF(BD145&lt;'Données projet'!$A$115,$BE$205^BD145,IF(BD145='Données projet'!$A$115,'Données projet'!$B$115,BH144+BG145-BN144))</f>
        <v>0</v>
      </c>
      <c r="BI145" s="50" t="e">
        <f>BH145*VLOOKUP('Données projet'!$B$13,Paramètres!$A$1:$J$25,3,0)*VLOOKUP('Données projet'!$B$13,Paramètres!$A$1:$J$25,5,0)</f>
        <v>#N/A</v>
      </c>
      <c r="BJ145" s="46" t="e">
        <f t="shared" si="56"/>
        <v>#N/A</v>
      </c>
      <c r="BK145" s="52" t="e">
        <f t="shared" si="46"/>
        <v>#N/A</v>
      </c>
      <c r="BL145" s="149" t="e">
        <f ca="1">AVERAGE(OFFSET($BK$3,'Données projet'!$C$7,0,30,1))</f>
        <v>#N/A</v>
      </c>
      <c r="BM145" s="48">
        <f>IF(ISNA(VLOOKUP(BD145,'Données projet'!$A$114:$I$134,3,0)),0,VLOOKUP(BD145,'Données projet'!$A$114:$I$134,3,0))</f>
        <v>0</v>
      </c>
      <c r="BN145" s="48">
        <f>IF(ISNA(VLOOKUP(BD145,'Données projet'!$A$114:$I$134,4,0)),0,VLOOKUP(BD145,'Données projet'!$A$114:$I$134,4,0))</f>
        <v>0</v>
      </c>
      <c r="BO145" s="49">
        <f>IF(ISNA(VLOOKUP(BD145,'Données projet'!$A$114:$I$134,5,0)),0%,VLOOKUP(BD145,'Données projet'!$A$114:$I$134,5,0)*VLOOKUP('Données projet'!$B$13,Paramètres!$A$1:$J$25,7,0))</f>
        <v>0</v>
      </c>
      <c r="BP145" s="49">
        <f>IF(ISNA(VLOOKUP(BD145,'Données projet'!$A$114:$I$134,6,0)),0%,VLOOKUP(BD145,'Données projet'!$A$114:$I$134,6,0)*VLOOKUP('Données projet'!$B$13,Paramètres!$A$1:$J$25,7,0))</f>
        <v>0</v>
      </c>
      <c r="BQ145" s="49">
        <f>IF(ISNA(VLOOKUP(BD145,'Données projet'!$A$114:$I$134,7,0)),0%,VLOOKUP(BD145,'Données projet'!$A$114:$I$134,7,0))</f>
        <v>0</v>
      </c>
      <c r="BR145" s="53" t="e">
        <f>EXP(-LN(2)/35)*BR144+(1-EXP(-LN(2)/35))/(LN(2)/35)*BN145*BO145*VLOOKUP('Données projet'!$B$13,Paramètres!$A$1:$J$25,3,0)*0.475*44/12</f>
        <v>#N/A</v>
      </c>
      <c r="BS145" s="53" t="e">
        <f>EXP(-LN(2)/5)*BS144+(1-EXP(-LN(2)/5))/(LN(2)/5)*Calculateur!BN145*Calculateur!BP145*VLOOKUP('Données projet'!$B$13,Paramètres!$A$1:$J$25,3,0)*0.475*44/12</f>
        <v>#N/A</v>
      </c>
      <c r="BT145" s="53" t="e">
        <f>EXP(-LN(2)/2)*BT144+(1-EXP(-LN(2)/2))/(LN(2)/2)*BN145*BQ145*VLOOKUP('Données projet'!$B$13,Paramètres!$A$1:$J$25,3,0)*0.475*44/12</f>
        <v>#N/A</v>
      </c>
      <c r="BU145" s="54" t="e">
        <f t="shared" si="47"/>
        <v>#N/A</v>
      </c>
      <c r="BV145" s="203">
        <f>IF(BV144+1&lt;='Données projet'!$E$15,BV144+1,1)</f>
        <v>1</v>
      </c>
      <c r="BW145" s="182" t="e">
        <f>VLOOKUP(B145,'Données projet'!$A$140:$I$167,2,0)</f>
        <v>#N/A</v>
      </c>
      <c r="BX145" s="182" t="e">
        <f>VLOOKUP(B145,'Données projet'!$A$140:$I$167,9,0)</f>
        <v>#N/A</v>
      </c>
      <c r="BY145" s="182">
        <f t="array" ref="BY145">INDEX(BX:BX,MIN(IF(ISNUMBER(BX145:BX341),ROW(BX145:BX341),"")))</f>
        <v>0</v>
      </c>
      <c r="BZ145" s="182">
        <f>IF(B145&lt;'Données projet'!$A$141,$BW$205^B145,IF(B145='Données projet'!$A$141,'Données projet'!$B$141,BZ144+BY145-CF144))</f>
        <v>0</v>
      </c>
      <c r="CA145" s="183" t="e">
        <f>BZ145*VLOOKUP('Données projet'!$B$15,Paramètres!$A$1:$J$25,3,0)*VLOOKUP('Données projet'!$B$15,Paramètres!$A$1:$J$25,5,0)</f>
        <v>#N/A</v>
      </c>
      <c r="CB145" s="186" t="e">
        <f t="shared" si="57"/>
        <v>#N/A</v>
      </c>
      <c r="CC145" s="187" t="e">
        <f t="shared" si="48"/>
        <v>#N/A</v>
      </c>
      <c r="CD145" s="185" t="e">
        <f ca="1">AVERAGE(OFFSET($CC$3,'Données projet'!$C$7,0,30,1))</f>
        <v>#N/A</v>
      </c>
      <c r="CE145" s="193">
        <f>IF(ISNA(VLOOKUP(B145,'Données projet'!$A$140:$I$167,3,0)),0,VLOOKUP(B145,'Données projet'!$A$140:$I$167,3,0))</f>
        <v>0</v>
      </c>
      <c r="CF145" s="193">
        <f>IF(ISNA(VLOOKUP(B145,'Données projet'!$A$140:$I$167,4,0)),0,VLOOKUP(B145,'Données projet'!$A$140:$I$167,4,0))</f>
        <v>0</v>
      </c>
      <c r="CG145" s="194">
        <f>IF(ISNA(VLOOKUP(B145,'Données projet'!$A$140:$I$167,5,0)),0%,VLOOKUP(B145,'Données projet'!$A$140:$I$167,5,0)*VLOOKUP('Données projet'!$B$15,Paramètres!$A$1:$J$25,7,0))</f>
        <v>0</v>
      </c>
      <c r="CH145" s="194">
        <f>IF(ISNA(VLOOKUP(B145,'Données projet'!$A$140:$I$167,6,0)),0%,VLOOKUP(B145,'Données projet'!$A$140:$I$167,6,0)*VLOOKUP('Données projet'!$B$15,Paramètres!$A$1:$J$25,7,0))</f>
        <v>0</v>
      </c>
      <c r="CI145" s="194">
        <f>IF(ISNA(VLOOKUP(B145,'Données projet'!$A$140:$I$167,7,0)),0%,VLOOKUP(B145,'Données projet'!$A$140:$I$167,7,0))</f>
        <v>0</v>
      </c>
      <c r="CJ145" s="196">
        <f>EXP(-LN(2)/35)*CJ144+(1-EXP(-LN(2)/35))/(LN(2)/35)*CF145*CG145*VLOOKUP('Données projet'!$B$11,Paramètres!$A$1:$J$25,3,0)*0.475*44/12</f>
        <v>0</v>
      </c>
      <c r="CK145" s="196">
        <f>EXP(-LN(2)/5)*CK144+(1-EXP(-LN(2)/5))/(LN(2)/5)*Calculateur!CF145*Calculateur!CH145*VLOOKUP('Données projet'!$B$11,Paramètres!$A$1:$J$25,3,0)*0.475*44/12</f>
        <v>0</v>
      </c>
      <c r="CL145" s="196">
        <f>EXP(-LN(2)/2)*CL144+(1-EXP(-LN(2)/2))/(LN(2)/2)*CF145*CI145*VLOOKUP('Données projet'!$B$11,Paramètres!$A$1:$J$25,3,0)*0.475*44/12</f>
        <v>0</v>
      </c>
      <c r="CM145" s="197">
        <f t="shared" si="49"/>
        <v>0</v>
      </c>
      <c r="CN145" s="50">
        <f>IF(CN144+1&lt;='Données projet'!$E$16,CN144+1,1)</f>
        <v>1</v>
      </c>
      <c r="CO145" s="45" t="e">
        <f>VLOOKUP(CN145,'Données projet'!$A$173:$I$193,2,0)</f>
        <v>#N/A</v>
      </c>
      <c r="CP145" s="45" t="e">
        <f>VLOOKUP(CN145,'Données projet'!$A$173:$I$193,9,0)</f>
        <v>#N/A</v>
      </c>
      <c r="CQ145" s="45">
        <f t="array" ref="CQ145">INDEX(CP:CP,MIN(IF(ISNUMBER(CP145:CP341),ROW(CP145:CP341),"")))</f>
        <v>0</v>
      </c>
      <c r="CR145" s="45">
        <f>IF(CN145&lt;'Données projet'!$A$174,$CO$205^B145,IF(CN145='Données projet'!$A$174,'Données projet'!$B$174,CR144+CQ145-CX144))</f>
        <v>0</v>
      </c>
      <c r="CS145" s="50" t="e">
        <f>CR145*VLOOKUP('Données projet'!$B$15,Paramètres!$A$1:$J$25,3,0)*VLOOKUP('Données projet'!$B$15,Paramètres!$A$1:$J$25,5,0)</f>
        <v>#N/A</v>
      </c>
      <c r="CT145" s="46" t="e">
        <f t="shared" si="58"/>
        <v>#N/A</v>
      </c>
      <c r="CU145" s="52" t="e">
        <f t="shared" si="50"/>
        <v>#N/A</v>
      </c>
      <c r="CV145" s="149" t="e">
        <f ca="1">AVERAGE(OFFSET($CU$3,'Données projet'!$C$7,0,30,1))</f>
        <v>#N/A</v>
      </c>
      <c r="CW145" s="48">
        <f>IF(ISNA(VLOOKUP(CN145,'Données projet'!$A$173:$I$193,3,0)),0,VLOOKUP(CN145,'Données projet'!$A$173:$I$193,3,0))</f>
        <v>0</v>
      </c>
      <c r="CX145" s="48">
        <f>IF(ISNA(VLOOKUP(CN145,'Données projet'!$A$173:$I$193,4,0)),0,VLOOKUP(CN145,'Données projet'!$A$173:$I$193,4,0))</f>
        <v>0</v>
      </c>
      <c r="CY145" s="49">
        <f>IF(ISNA(VLOOKUP(CN145,'Données projet'!$A$173:$I$193,5,0)),0%,VLOOKUP(CN145,'Données projet'!$A$173:$I$193,5,0)*VLOOKUP('Données projet'!$B$15,Paramètres!$A$1:$J$25,7,0))</f>
        <v>0</v>
      </c>
      <c r="CZ145" s="49">
        <f>IF(ISNA(VLOOKUP(CN145,'Données projet'!$A$173:$I$193,6,0)),0%,VLOOKUP(CN145,'Données projet'!$A$173:$I$193,6,0)*VLOOKUP('Données projet'!$B$15,Paramètres!$A$1:$J$25,7,0))</f>
        <v>0</v>
      </c>
      <c r="DA145" s="49">
        <f>IF(ISNA(VLOOKUP(CN145,'Données projet'!$A$173:$I$193,7,0)),0%,VLOOKUP(CN145,'Données projet'!$A$173:$I$193,7,0))</f>
        <v>0</v>
      </c>
      <c r="DB145" s="53" t="e">
        <f>EXP(-LN(2)/35)*DB144+(1-EXP(-LN(2)/35))/(LN(2)/35)*CX145*CY145*VLOOKUP('Données projet'!$B$15,Paramètres!$A$1:$J$25,3,0)*0.475*44/12</f>
        <v>#N/A</v>
      </c>
      <c r="DC145" s="53" t="e">
        <f>EXP(-LN(2)/5)*DC144+(1-EXP(-LN(2)/5))/(LN(2)/5)*Calculateur!CX145*Calculateur!CZ145*VLOOKUP('Données projet'!$B$15,Paramètres!$A$1:$J$25,3,0)*0.475*44/12</f>
        <v>#N/A</v>
      </c>
      <c r="DD145" s="53" t="e">
        <f>EXP(-LN(2)/2)*DD144+(1-EXP(-LN(2)/2))/(LN(2)/2)*CX145*DA145*VLOOKUP('Données projet'!$B$15,Paramètres!$A$1:$J$25,3,0)*0.475*44/12</f>
        <v>#N/A</v>
      </c>
      <c r="DE145" s="54" t="e">
        <f t="shared" si="51"/>
        <v>#N/A</v>
      </c>
    </row>
    <row r="146" spans="1:109" s="40" customFormat="1" x14ac:dyDescent="0.25">
      <c r="A146" s="208">
        <f t="shared" si="52"/>
        <v>143</v>
      </c>
      <c r="B146" s="200">
        <f>IF(B145+1&lt;='Données projet'!$E$11,B145+1,1)</f>
        <v>18</v>
      </c>
      <c r="C146" s="182">
        <f>VLOOKUP(B146,'Données projet'!$A$36:$I$56,2,0)</f>
        <v>306.39</v>
      </c>
      <c r="D146" s="182">
        <f>VLOOKUP(B146,'Données projet'!$A$36:$I$56,9,0)</f>
        <v>27.73</v>
      </c>
      <c r="E146" s="182">
        <f t="array" ref="E146">INDEX(D:D,MIN(IF(ISNUMBER(D146:D342),ROW(D146:D342),"")))</f>
        <v>27.73</v>
      </c>
      <c r="F146" s="186">
        <f>IF(B146&lt;'Données projet'!$A$37,$C$205^B146,IF(B146='Données projet'!$A$37,'Données projet'!$B$37,F145+E146-L145))</f>
        <v>306.39000000000004</v>
      </c>
      <c r="G146" s="186">
        <f>F146*VLOOKUP('Données projet'!$B$11,Paramètres!$A$1:$J$25,3,0)*VLOOKUP('Données projet'!$B$11,Paramètres!$A$1:$J$25,5,0)</f>
        <v>224.64514800000003</v>
      </c>
      <c r="H146" s="186">
        <f t="shared" si="53"/>
        <v>55.123254678600851</v>
      </c>
      <c r="I146" s="187">
        <f t="shared" si="40"/>
        <v>487.26330133189646</v>
      </c>
      <c r="J146" s="188">
        <f ca="1">AVERAGE(OFFSET($I$3,'Données projet'!$C$7,0,30,1))</f>
        <v>281.50422421872497</v>
      </c>
      <c r="K146" s="193">
        <f>IF(ISNA(VLOOKUP(B146,'Données projet'!$A$36:$I$56,3,0)),0,VLOOKUP(B146,'Données projet'!$A$36:$I$56,3,0))</f>
        <v>0</v>
      </c>
      <c r="L146" s="193">
        <f>IF(ISNA(VLOOKUP(B146,'Données projet'!$A$36:$I$56,4,0)),0,VLOOKUP(B146,'Données projet'!$A$36:$I$56,4,0))</f>
        <v>0</v>
      </c>
      <c r="M146" s="194">
        <f>IF(ISNA(VLOOKUP(B146,'Données projet'!$A$36:$I$56,5,0)),0%,VLOOKUP(B146,'Données projet'!$A$36:$I$56,5,0)*VLOOKUP('Données projet'!$B$11,Paramètres!$A$1:$J$25,7,0))</f>
        <v>0</v>
      </c>
      <c r="N146" s="194">
        <f>IF(ISNA(VLOOKUP(B146,'Données projet'!$A$36:$I$56,6,0)),0%,VLOOKUP(B146,'Données projet'!$A$36:$I$56,6,0)*VLOOKUP('Données projet'!$B$11,Paramètres!$A$1:$J$25,7,0))</f>
        <v>0</v>
      </c>
      <c r="O146" s="194">
        <f>IF(ISNA(VLOOKUP(B146,'Données projet'!$A$36:$I$56,7,0)),0%,VLOOKUP(B146,'Données projet'!$A$36:$I$56,7,0))</f>
        <v>0</v>
      </c>
      <c r="P146" s="196">
        <f>EXP(-LN(2)/35)*P145+(1-EXP(-LN(2)/35))/(LN(2)/35)*L146*M146*VLOOKUP('Données projet'!$B$11,Paramètres!$A$1:$J$25,3,0)*0.475*44/12</f>
        <v>0</v>
      </c>
      <c r="Q146" s="196">
        <f>EXP(-LN(2)/5)*Q145+(1-EXP(-LN(2)/5))/(LN(2)/5)*Calculateur!L146*Calculateur!N146*VLOOKUP('Données projet'!$B$11,Paramètres!$A$1:$J$25,3,0)*0.475*44/12</f>
        <v>0</v>
      </c>
      <c r="R146" s="196">
        <f>EXP(-LN(2)/2)*R145+(1-EXP(-LN(2)/2))/(LN(2)/2)*L146*O146*VLOOKUP('Données projet'!$B$11,Paramètres!$A$1:$J$25,3,0)*0.475*44/12</f>
        <v>0</v>
      </c>
      <c r="S146" s="197">
        <f t="shared" si="41"/>
        <v>0</v>
      </c>
      <c r="T146" s="50">
        <f>IF(T145+1&lt;='Données projet'!$E$12,T145+1,1)</f>
        <v>43</v>
      </c>
      <c r="U146" s="45" t="e">
        <f>VLOOKUP(T146,'Données projet'!$A$62:$I$82,2,0)</f>
        <v>#N/A</v>
      </c>
      <c r="V146" s="45" t="e">
        <f>VLOOKUP(T146,'Données projet'!$A$62:$I$82,9,0)</f>
        <v>#N/A</v>
      </c>
      <c r="W146" s="45">
        <f t="array" ref="W146">INDEX(V:V,MIN(IF(ISNUMBER(V146:V342),ROW(V146:V342),"")))</f>
        <v>8.6349999999999962</v>
      </c>
      <c r="X146" s="46">
        <f>IF(T146&lt;'Données projet'!$A$63,$U$205^T146,IF(T146='Données projet'!$A$63,'Données projet'!$B$63,X145+W146-AD145))</f>
        <v>301.58499999999992</v>
      </c>
      <c r="Y146" s="46">
        <f>X146*VLOOKUP('Données projet'!$B$11,Paramètres!$A$1:$J$25,3,0)*VLOOKUP('Données projet'!$B$11,Paramètres!$A$1:$J$25,5,0)</f>
        <v>221.12212199999993</v>
      </c>
      <c r="Z146" s="46">
        <f t="shared" si="54"/>
        <v>54.358701131547889</v>
      </c>
      <c r="AA146" s="52">
        <f t="shared" si="42"/>
        <v>479.79576695411242</v>
      </c>
      <c r="AB146" s="149">
        <f ca="1">AVERAGE(OFFSET($AA$3,'Données projet'!$C$7,0,30,1))</f>
        <v>367.84920904283939</v>
      </c>
      <c r="AC146" s="48">
        <f>IF(ISNA(VLOOKUP(T146,'Données projet'!$A$62:$I$82,3,0)),0,VLOOKUP(T146,'Données projet'!$A$62:$I$82,3,0))</f>
        <v>0</v>
      </c>
      <c r="AD146" s="48">
        <f>IF(ISNA(VLOOKUP(T146,'Données projet'!$A$62:$I$82,4,0)),0,VLOOKUP(T146,'Données projet'!$A$62:$I$82,4,0))</f>
        <v>0</v>
      </c>
      <c r="AE146" s="49">
        <f>IF(ISNA(VLOOKUP(T146,'Données projet'!$A$62:$I$82,5,0)),0%,VLOOKUP(T146,'Données projet'!$A$62:$I$82,5,0)*VLOOKUP('Données projet'!$B$11,Paramètres!$A$1:$J$25,7,0))</f>
        <v>0</v>
      </c>
      <c r="AF146" s="49">
        <f>IF(ISNA(VLOOKUP(T146,'Données projet'!$A$62:$I$82,6,0)),0%,VLOOKUP(T146,'Données projet'!$A$62:$I$82,6,0)*VLOOKUP('Données projet'!$B$11,Paramètres!$A$1:$J$25,7,0))</f>
        <v>0</v>
      </c>
      <c r="AG146" s="49">
        <f>IF(ISNA(VLOOKUP(T146,'Données projet'!$A$62:$I$82,7,0)),0%,VLOOKUP(T146,'Données projet'!$A$62:$I$82,7,0))</f>
        <v>0</v>
      </c>
      <c r="AH146" s="53">
        <f>EXP(-LN(2)/35)*AH145+(1-EXP(-LN(2)/35))/(LN(2)/35)*AD146*AE146*VLOOKUP('Données projet'!$B$11,Paramètres!$A$1:$J$25,3,0)*0.475*44/12</f>
        <v>0</v>
      </c>
      <c r="AI146" s="53">
        <f>EXP(-LN(2)/5)*AI145+(1-EXP(-LN(2)/5))/(LN(2)/5)*Calculateur!AD146*Calculateur!AF146*VLOOKUP('Données projet'!$B$11,Paramètres!$A$1:$J$25,3,0)*0.475*44/12</f>
        <v>0</v>
      </c>
      <c r="AJ146" s="53">
        <f>EXP(-LN(2)/2)*AJ145+(1-EXP(-LN(2)/2))/(LN(2)/2)*AD146*AG146*VLOOKUP('Données projet'!$B$11,Paramètres!$A$1:$J$25,3,0)*0.475*44/12</f>
        <v>0</v>
      </c>
      <c r="AK146" s="53">
        <f t="shared" si="43"/>
        <v>0</v>
      </c>
      <c r="AL146" s="203">
        <f>IF(AL145+1&lt;='Données projet'!$E$13,AL145+1,1)</f>
        <v>1</v>
      </c>
      <c r="AM146" s="182" t="e">
        <f>VLOOKUP(B146,'Données projet'!$A$88:$I$108,2,0)</f>
        <v>#N/A</v>
      </c>
      <c r="AN146" s="182" t="e">
        <f>VLOOKUP(B146,'Données projet'!$A$88:$I$108,9,0)</f>
        <v>#N/A</v>
      </c>
      <c r="AO146" s="182">
        <f t="array" ref="AO146">INDEX(AN:AN,MIN(IF(ISNUMBER(AN146:AN342),ROW(AN146:AN342),"")))</f>
        <v>0</v>
      </c>
      <c r="AP146" s="182">
        <f>IF(B146&lt;'Données projet'!$A$89,$AM$205^B146,IF(B146='Données projet'!$A$89,'Données projet'!$B$89,AP145+AO146-AV145))</f>
        <v>0</v>
      </c>
      <c r="AQ146" s="186" t="e">
        <f>AP146*VLOOKUP('Données projet'!$B$13,Paramètres!$A$1:$J$25,3,0)*VLOOKUP('Données projet'!$B$13,Paramètres!$A$1:$J$25,5,0)</f>
        <v>#N/A</v>
      </c>
      <c r="AR146" s="186" t="e">
        <f t="shared" si="55"/>
        <v>#N/A</v>
      </c>
      <c r="AS146" s="187" t="e">
        <f t="shared" si="44"/>
        <v>#N/A</v>
      </c>
      <c r="AT146" s="185" t="e">
        <f ca="1">AVERAGE(OFFSET($AS$3,'Données projet'!$C$7,0,30,1))</f>
        <v>#N/A</v>
      </c>
      <c r="AU146" s="193">
        <f>IF(ISNA(VLOOKUP(B146,'Données projet'!$A$88:$I$108,3,0)),0,VLOOKUP(B146,'Données projet'!$A$88:$I$108,3,0))</f>
        <v>0</v>
      </c>
      <c r="AV146" s="193">
        <f>IF(ISNA(VLOOKUP(B146,'Données projet'!$A$88:$I$108,4,0)),0,VLOOKUP(B146,'Données projet'!$A$88:$I$108,4,0))</f>
        <v>0</v>
      </c>
      <c r="AW146" s="194">
        <f>IF(ISNA(VLOOKUP(B146,'Données projet'!$A$88:$I$108,5,0)),0%,VLOOKUP(B146,'Données projet'!$A$88:$I$108,5,0)*VLOOKUP('Données projet'!$B$13,Paramètres!$A$1:$J$25,7,0))</f>
        <v>0</v>
      </c>
      <c r="AX146" s="194">
        <f>IF(ISNA(VLOOKUP(B146,'Données projet'!$A$88:$I$108,6,0)),0%,VLOOKUP(B146,'Données projet'!$A$88:$I$108,6,0)*VLOOKUP('Données projet'!$B$13,Paramètres!$A$1:$J$25,7,0))</f>
        <v>0</v>
      </c>
      <c r="AY146" s="194">
        <f>IF(ISNA(VLOOKUP(B146,'Données projet'!$A$88:$I$108,7,0)),0%,VLOOKUP(B146,'Données projet'!$A$88:$I$108,7,0))</f>
        <v>0</v>
      </c>
      <c r="AZ146" s="196">
        <f>EXP(-LN(2)/35)*AZ145+(1-EXP(-LN(2)/35))/(LN(2)/35)*AV146*AW146*VLOOKUP('Données projet'!$B$11,Paramètres!$A$1:$J$25,3,0)*0.475*44/12</f>
        <v>0</v>
      </c>
      <c r="BA146" s="196">
        <f>EXP(-LN(2)/5)*BA145+(1-EXP(-LN(2)/5))/(LN(2)/5)*Calculateur!AV146*Calculateur!AX146*VLOOKUP('Données projet'!$B$11,Paramètres!$A$1:$J$25,3,0)*0.475*44/12</f>
        <v>0</v>
      </c>
      <c r="BB146" s="196">
        <f>EXP(-LN(2)/2)*BB145+(1-EXP(-LN(2)/2))/(LN(2)/2)*AV146*AY146*VLOOKUP('Données projet'!$B$11,Paramètres!$A$1:$J$25,3,0)*0.475*44/12</f>
        <v>0</v>
      </c>
      <c r="BC146" s="197">
        <f t="shared" si="45"/>
        <v>0</v>
      </c>
      <c r="BD146" s="50">
        <f>IF(BD145+1&lt;='Données projet'!$E$16,BD145+1,1)</f>
        <v>1</v>
      </c>
      <c r="BE146" s="45" t="e">
        <f>VLOOKUP(BD146,'Données projet'!$A$114:$I$134,2,0)</f>
        <v>#N/A</v>
      </c>
      <c r="BF146" s="45" t="e">
        <f>VLOOKUP(BD146,'Données projet'!$A$114:$I$134,9,0)</f>
        <v>#N/A</v>
      </c>
      <c r="BG146" s="45">
        <f t="array" ref="BG146">INDEX(BF:BF,MIN(IF(ISNUMBER(BF146:BF342),ROW(BF146:BF342),"")))</f>
        <v>0</v>
      </c>
      <c r="BH146" s="45">
        <f>IF(BD146&lt;'Données projet'!$A$115,$BE$205^BD146,IF(BD146='Données projet'!$A$115,'Données projet'!$B$115,BH145+BG146-BN145))</f>
        <v>0</v>
      </c>
      <c r="BI146" s="50" t="e">
        <f>BH146*VLOOKUP('Données projet'!$B$13,Paramètres!$A$1:$J$25,3,0)*VLOOKUP('Données projet'!$B$13,Paramètres!$A$1:$J$25,5,0)</f>
        <v>#N/A</v>
      </c>
      <c r="BJ146" s="46" t="e">
        <f t="shared" si="56"/>
        <v>#N/A</v>
      </c>
      <c r="BK146" s="52" t="e">
        <f t="shared" si="46"/>
        <v>#N/A</v>
      </c>
      <c r="BL146" s="149" t="e">
        <f ca="1">AVERAGE(OFFSET($BK$3,'Données projet'!$C$7,0,30,1))</f>
        <v>#N/A</v>
      </c>
      <c r="BM146" s="48">
        <f>IF(ISNA(VLOOKUP(BD146,'Données projet'!$A$114:$I$134,3,0)),0,VLOOKUP(BD146,'Données projet'!$A$114:$I$134,3,0))</f>
        <v>0</v>
      </c>
      <c r="BN146" s="48">
        <f>IF(ISNA(VLOOKUP(BD146,'Données projet'!$A$114:$I$134,4,0)),0,VLOOKUP(BD146,'Données projet'!$A$114:$I$134,4,0))</f>
        <v>0</v>
      </c>
      <c r="BO146" s="49">
        <f>IF(ISNA(VLOOKUP(BD146,'Données projet'!$A$114:$I$134,5,0)),0%,VLOOKUP(BD146,'Données projet'!$A$114:$I$134,5,0)*VLOOKUP('Données projet'!$B$13,Paramètres!$A$1:$J$25,7,0))</f>
        <v>0</v>
      </c>
      <c r="BP146" s="49">
        <f>IF(ISNA(VLOOKUP(BD146,'Données projet'!$A$114:$I$134,6,0)),0%,VLOOKUP(BD146,'Données projet'!$A$114:$I$134,6,0)*VLOOKUP('Données projet'!$B$13,Paramètres!$A$1:$J$25,7,0))</f>
        <v>0</v>
      </c>
      <c r="BQ146" s="49">
        <f>IF(ISNA(VLOOKUP(BD146,'Données projet'!$A$114:$I$134,7,0)),0%,VLOOKUP(BD146,'Données projet'!$A$114:$I$134,7,0))</f>
        <v>0</v>
      </c>
      <c r="BR146" s="53" t="e">
        <f>EXP(-LN(2)/35)*BR145+(1-EXP(-LN(2)/35))/(LN(2)/35)*BN146*BO146*VLOOKUP('Données projet'!$B$13,Paramètres!$A$1:$J$25,3,0)*0.475*44/12</f>
        <v>#N/A</v>
      </c>
      <c r="BS146" s="53" t="e">
        <f>EXP(-LN(2)/5)*BS145+(1-EXP(-LN(2)/5))/(LN(2)/5)*Calculateur!BN146*Calculateur!BP146*VLOOKUP('Données projet'!$B$13,Paramètres!$A$1:$J$25,3,0)*0.475*44/12</f>
        <v>#N/A</v>
      </c>
      <c r="BT146" s="53" t="e">
        <f>EXP(-LN(2)/2)*BT145+(1-EXP(-LN(2)/2))/(LN(2)/2)*BN146*BQ146*VLOOKUP('Données projet'!$B$13,Paramètres!$A$1:$J$25,3,0)*0.475*44/12</f>
        <v>#N/A</v>
      </c>
      <c r="BU146" s="54" t="e">
        <f t="shared" si="47"/>
        <v>#N/A</v>
      </c>
      <c r="BV146" s="203">
        <f>IF(BV145+1&lt;='Données projet'!$E$15,BV145+1,1)</f>
        <v>1</v>
      </c>
      <c r="BW146" s="182" t="e">
        <f>VLOOKUP(B146,'Données projet'!$A$140:$I$167,2,0)</f>
        <v>#N/A</v>
      </c>
      <c r="BX146" s="182" t="e">
        <f>VLOOKUP(B146,'Données projet'!$A$140:$I$167,9,0)</f>
        <v>#N/A</v>
      </c>
      <c r="BY146" s="182">
        <f t="array" ref="BY146">INDEX(BX:BX,MIN(IF(ISNUMBER(BX146:BX342),ROW(BX146:BX342),"")))</f>
        <v>0</v>
      </c>
      <c r="BZ146" s="182">
        <f>IF(B146&lt;'Données projet'!$A$141,$BW$205^B146,IF(B146='Données projet'!$A$141,'Données projet'!$B$141,BZ145+BY146-CF145))</f>
        <v>0</v>
      </c>
      <c r="CA146" s="183" t="e">
        <f>BZ146*VLOOKUP('Données projet'!$B$15,Paramètres!$A$1:$J$25,3,0)*VLOOKUP('Données projet'!$B$15,Paramètres!$A$1:$J$25,5,0)</f>
        <v>#N/A</v>
      </c>
      <c r="CB146" s="186" t="e">
        <f t="shared" si="57"/>
        <v>#N/A</v>
      </c>
      <c r="CC146" s="187" t="e">
        <f t="shared" si="48"/>
        <v>#N/A</v>
      </c>
      <c r="CD146" s="185" t="e">
        <f ca="1">AVERAGE(OFFSET($CC$3,'Données projet'!$C$7,0,30,1))</f>
        <v>#N/A</v>
      </c>
      <c r="CE146" s="193">
        <f>IF(ISNA(VLOOKUP(B146,'Données projet'!$A$140:$I$167,3,0)),0,VLOOKUP(B146,'Données projet'!$A$140:$I$167,3,0))</f>
        <v>0</v>
      </c>
      <c r="CF146" s="193">
        <f>IF(ISNA(VLOOKUP(B146,'Données projet'!$A$140:$I$167,4,0)),0,VLOOKUP(B146,'Données projet'!$A$140:$I$167,4,0))</f>
        <v>0</v>
      </c>
      <c r="CG146" s="194">
        <f>IF(ISNA(VLOOKUP(B146,'Données projet'!$A$140:$I$167,5,0)),0%,VLOOKUP(B146,'Données projet'!$A$140:$I$167,5,0)*VLOOKUP('Données projet'!$B$15,Paramètres!$A$1:$J$25,7,0))</f>
        <v>0</v>
      </c>
      <c r="CH146" s="194">
        <f>IF(ISNA(VLOOKUP(B146,'Données projet'!$A$140:$I$167,6,0)),0%,VLOOKUP(B146,'Données projet'!$A$140:$I$167,6,0)*VLOOKUP('Données projet'!$B$15,Paramètres!$A$1:$J$25,7,0))</f>
        <v>0</v>
      </c>
      <c r="CI146" s="194">
        <f>IF(ISNA(VLOOKUP(B146,'Données projet'!$A$140:$I$167,7,0)),0%,VLOOKUP(B146,'Données projet'!$A$140:$I$167,7,0))</f>
        <v>0</v>
      </c>
      <c r="CJ146" s="196">
        <f>EXP(-LN(2)/35)*CJ145+(1-EXP(-LN(2)/35))/(LN(2)/35)*CF146*CG146*VLOOKUP('Données projet'!$B$11,Paramètres!$A$1:$J$25,3,0)*0.475*44/12</f>
        <v>0</v>
      </c>
      <c r="CK146" s="196">
        <f>EXP(-LN(2)/5)*CK145+(1-EXP(-LN(2)/5))/(LN(2)/5)*Calculateur!CF146*Calculateur!CH146*VLOOKUP('Données projet'!$B$11,Paramètres!$A$1:$J$25,3,0)*0.475*44/12</f>
        <v>0</v>
      </c>
      <c r="CL146" s="196">
        <f>EXP(-LN(2)/2)*CL145+(1-EXP(-LN(2)/2))/(LN(2)/2)*CF146*CI146*VLOOKUP('Données projet'!$B$11,Paramètres!$A$1:$J$25,3,0)*0.475*44/12</f>
        <v>0</v>
      </c>
      <c r="CM146" s="197">
        <f t="shared" si="49"/>
        <v>0</v>
      </c>
      <c r="CN146" s="50">
        <f>IF(CN145+1&lt;='Données projet'!$E$16,CN145+1,1)</f>
        <v>1</v>
      </c>
      <c r="CO146" s="45" t="e">
        <f>VLOOKUP(CN146,'Données projet'!$A$173:$I$193,2,0)</f>
        <v>#N/A</v>
      </c>
      <c r="CP146" s="45" t="e">
        <f>VLOOKUP(CN146,'Données projet'!$A$173:$I$193,9,0)</f>
        <v>#N/A</v>
      </c>
      <c r="CQ146" s="45">
        <f t="array" ref="CQ146">INDEX(CP:CP,MIN(IF(ISNUMBER(CP146:CP342),ROW(CP146:CP342),"")))</f>
        <v>0</v>
      </c>
      <c r="CR146" s="45">
        <f>IF(CN146&lt;'Données projet'!$A$174,$CO$205^B146,IF(CN146='Données projet'!$A$174,'Données projet'!$B$174,CR145+CQ146-CX145))</f>
        <v>0</v>
      </c>
      <c r="CS146" s="50" t="e">
        <f>CR146*VLOOKUP('Données projet'!$B$15,Paramètres!$A$1:$J$25,3,0)*VLOOKUP('Données projet'!$B$15,Paramètres!$A$1:$J$25,5,0)</f>
        <v>#N/A</v>
      </c>
      <c r="CT146" s="46" t="e">
        <f t="shared" si="58"/>
        <v>#N/A</v>
      </c>
      <c r="CU146" s="52" t="e">
        <f t="shared" si="50"/>
        <v>#N/A</v>
      </c>
      <c r="CV146" s="149" t="e">
        <f ca="1">AVERAGE(OFFSET($CU$3,'Données projet'!$C$7,0,30,1))</f>
        <v>#N/A</v>
      </c>
      <c r="CW146" s="48">
        <f>IF(ISNA(VLOOKUP(CN146,'Données projet'!$A$173:$I$193,3,0)),0,VLOOKUP(CN146,'Données projet'!$A$173:$I$193,3,0))</f>
        <v>0</v>
      </c>
      <c r="CX146" s="48">
        <f>IF(ISNA(VLOOKUP(CN146,'Données projet'!$A$173:$I$193,4,0)),0,VLOOKUP(CN146,'Données projet'!$A$173:$I$193,4,0))</f>
        <v>0</v>
      </c>
      <c r="CY146" s="49">
        <f>IF(ISNA(VLOOKUP(CN146,'Données projet'!$A$173:$I$193,5,0)),0%,VLOOKUP(CN146,'Données projet'!$A$173:$I$193,5,0)*VLOOKUP('Données projet'!$B$15,Paramètres!$A$1:$J$25,7,0))</f>
        <v>0</v>
      </c>
      <c r="CZ146" s="49">
        <f>IF(ISNA(VLOOKUP(CN146,'Données projet'!$A$173:$I$193,6,0)),0%,VLOOKUP(CN146,'Données projet'!$A$173:$I$193,6,0)*VLOOKUP('Données projet'!$B$15,Paramètres!$A$1:$J$25,7,0))</f>
        <v>0</v>
      </c>
      <c r="DA146" s="49">
        <f>IF(ISNA(VLOOKUP(CN146,'Données projet'!$A$173:$I$193,7,0)),0%,VLOOKUP(CN146,'Données projet'!$A$173:$I$193,7,0))</f>
        <v>0</v>
      </c>
      <c r="DB146" s="53" t="e">
        <f>EXP(-LN(2)/35)*DB145+(1-EXP(-LN(2)/35))/(LN(2)/35)*CX146*CY146*VLOOKUP('Données projet'!$B$15,Paramètres!$A$1:$J$25,3,0)*0.475*44/12</f>
        <v>#N/A</v>
      </c>
      <c r="DC146" s="53" t="e">
        <f>EXP(-LN(2)/5)*DC145+(1-EXP(-LN(2)/5))/(LN(2)/5)*Calculateur!CX146*Calculateur!CZ146*VLOOKUP('Données projet'!$B$15,Paramètres!$A$1:$J$25,3,0)*0.475*44/12</f>
        <v>#N/A</v>
      </c>
      <c r="DD146" s="53" t="e">
        <f>EXP(-LN(2)/2)*DD145+(1-EXP(-LN(2)/2))/(LN(2)/2)*CX146*DA146*VLOOKUP('Données projet'!$B$15,Paramètres!$A$1:$J$25,3,0)*0.475*44/12</f>
        <v>#N/A</v>
      </c>
      <c r="DE146" s="54" t="e">
        <f t="shared" si="51"/>
        <v>#N/A</v>
      </c>
    </row>
    <row r="147" spans="1:109" s="40" customFormat="1" x14ac:dyDescent="0.25">
      <c r="A147" s="208">
        <f t="shared" si="52"/>
        <v>144</v>
      </c>
      <c r="B147" s="200">
        <f>IF(B146+1&lt;='Données projet'!$E$11,B146+1,1)</f>
        <v>19</v>
      </c>
      <c r="C147" s="182" t="e">
        <f>VLOOKUP(B147,'Données projet'!$A$36:$I$56,2,0)</f>
        <v>#N/A</v>
      </c>
      <c r="D147" s="182" t="e">
        <f>VLOOKUP(B147,'Données projet'!$A$36:$I$56,9,0)</f>
        <v>#N/A</v>
      </c>
      <c r="E147" s="182">
        <f t="array" ref="E147">INDEX(D:D,MIN(IF(ISNUMBER(D147:D343),ROW(D147:D343),"")))</f>
        <v>11.965000000000003</v>
      </c>
      <c r="F147" s="186">
        <f>IF(B147&lt;'Données projet'!$A$37,$C$205^B147,IF(B147='Données projet'!$A$37,'Données projet'!$B$37,F146+E147-L146))</f>
        <v>318.35500000000002</v>
      </c>
      <c r="G147" s="186">
        <f>F147*VLOOKUP('Données projet'!$B$11,Paramètres!$A$1:$J$25,3,0)*VLOOKUP('Données projet'!$B$11,Paramètres!$A$1:$J$25,5,0)</f>
        <v>233.41788599999998</v>
      </c>
      <c r="H147" s="186">
        <f t="shared" si="53"/>
        <v>57.021072736657487</v>
      </c>
      <c r="I147" s="187">
        <f t="shared" si="40"/>
        <v>505.84785313301177</v>
      </c>
      <c r="J147" s="188">
        <f ca="1">AVERAGE(OFFSET($I$3,'Données projet'!$C$7,0,30,1))</f>
        <v>281.50422421872497</v>
      </c>
      <c r="K147" s="193">
        <f>IF(ISNA(VLOOKUP(B147,'Données projet'!$A$36:$I$56,3,0)),0,VLOOKUP(B147,'Données projet'!$A$36:$I$56,3,0))</f>
        <v>0</v>
      </c>
      <c r="L147" s="193">
        <f>IF(ISNA(VLOOKUP(B147,'Données projet'!$A$36:$I$56,4,0)),0,VLOOKUP(B147,'Données projet'!$A$36:$I$56,4,0))</f>
        <v>0</v>
      </c>
      <c r="M147" s="194">
        <f>IF(ISNA(VLOOKUP(B147,'Données projet'!$A$36:$I$56,5,0)),0%,VLOOKUP(B147,'Données projet'!$A$36:$I$56,5,0)*VLOOKUP('Données projet'!$B$11,Paramètres!$A$1:$J$25,7,0))</f>
        <v>0</v>
      </c>
      <c r="N147" s="194">
        <f>IF(ISNA(VLOOKUP(B147,'Données projet'!$A$36:$I$56,6,0)),0%,VLOOKUP(B147,'Données projet'!$A$36:$I$56,6,0)*VLOOKUP('Données projet'!$B$11,Paramètres!$A$1:$J$25,7,0))</f>
        <v>0</v>
      </c>
      <c r="O147" s="194">
        <f>IF(ISNA(VLOOKUP(B147,'Données projet'!$A$36:$I$56,7,0)),0%,VLOOKUP(B147,'Données projet'!$A$36:$I$56,7,0))</f>
        <v>0</v>
      </c>
      <c r="P147" s="196">
        <f>EXP(-LN(2)/35)*P146+(1-EXP(-LN(2)/35))/(LN(2)/35)*L147*M147*VLOOKUP('Données projet'!$B$11,Paramètres!$A$1:$J$25,3,0)*0.475*44/12</f>
        <v>0</v>
      </c>
      <c r="Q147" s="196">
        <f>EXP(-LN(2)/5)*Q146+(1-EXP(-LN(2)/5))/(LN(2)/5)*Calculateur!L147*Calculateur!N147*VLOOKUP('Données projet'!$B$11,Paramètres!$A$1:$J$25,3,0)*0.475*44/12</f>
        <v>0</v>
      </c>
      <c r="R147" s="196">
        <f>EXP(-LN(2)/2)*R146+(1-EXP(-LN(2)/2))/(LN(2)/2)*L147*O147*VLOOKUP('Données projet'!$B$11,Paramètres!$A$1:$J$25,3,0)*0.475*44/12</f>
        <v>0</v>
      </c>
      <c r="S147" s="197">
        <f t="shared" si="41"/>
        <v>0</v>
      </c>
      <c r="T147" s="50">
        <f>IF(T146+1&lt;='Données projet'!$E$12,T146+1,1)</f>
        <v>44</v>
      </c>
      <c r="U147" s="45" t="e">
        <f>VLOOKUP(T147,'Données projet'!$A$62:$I$82,2,0)</f>
        <v>#N/A</v>
      </c>
      <c r="V147" s="45" t="e">
        <f>VLOOKUP(T147,'Données projet'!$A$62:$I$82,9,0)</f>
        <v>#N/A</v>
      </c>
      <c r="W147" s="45">
        <f t="array" ref="W147">INDEX(V:V,MIN(IF(ISNUMBER(V147:V343),ROW(V147:V343),"")))</f>
        <v>8.6349999999999962</v>
      </c>
      <c r="X147" s="46">
        <f>IF(T147&lt;'Données projet'!$A$63,$U$205^T147,IF(T147='Données projet'!$A$63,'Données projet'!$B$63,X146+W147-AD146))</f>
        <v>310.21999999999991</v>
      </c>
      <c r="Y147" s="46">
        <f>X147*VLOOKUP('Données projet'!$B$11,Paramètres!$A$1:$J$25,3,0)*VLOOKUP('Données projet'!$B$11,Paramètres!$A$1:$J$25,5,0)</f>
        <v>227.45330399999995</v>
      </c>
      <c r="Z147" s="46">
        <f t="shared" si="54"/>
        <v>55.731669987490193</v>
      </c>
      <c r="AA147" s="52">
        <f t="shared" si="42"/>
        <v>493.2138296948786</v>
      </c>
      <c r="AB147" s="149">
        <f ca="1">AVERAGE(OFFSET($AA$3,'Données projet'!$C$7,0,30,1))</f>
        <v>367.84920904283939</v>
      </c>
      <c r="AC147" s="48">
        <f>IF(ISNA(VLOOKUP(T147,'Données projet'!$A$62:$I$82,3,0)),0,VLOOKUP(T147,'Données projet'!$A$62:$I$82,3,0))</f>
        <v>0</v>
      </c>
      <c r="AD147" s="48">
        <f>IF(ISNA(VLOOKUP(T147,'Données projet'!$A$62:$I$82,4,0)),0,VLOOKUP(T147,'Données projet'!$A$62:$I$82,4,0))</f>
        <v>0</v>
      </c>
      <c r="AE147" s="49">
        <f>IF(ISNA(VLOOKUP(T147,'Données projet'!$A$62:$I$82,5,0)),0%,VLOOKUP(T147,'Données projet'!$A$62:$I$82,5,0)*VLOOKUP('Données projet'!$B$11,Paramètres!$A$1:$J$25,7,0))</f>
        <v>0</v>
      </c>
      <c r="AF147" s="49">
        <f>IF(ISNA(VLOOKUP(T147,'Données projet'!$A$62:$I$82,6,0)),0%,VLOOKUP(T147,'Données projet'!$A$62:$I$82,6,0)*VLOOKUP('Données projet'!$B$11,Paramètres!$A$1:$J$25,7,0))</f>
        <v>0</v>
      </c>
      <c r="AG147" s="49">
        <f>IF(ISNA(VLOOKUP(T147,'Données projet'!$A$62:$I$82,7,0)),0%,VLOOKUP(T147,'Données projet'!$A$62:$I$82,7,0))</f>
        <v>0</v>
      </c>
      <c r="AH147" s="53">
        <f>EXP(-LN(2)/35)*AH146+(1-EXP(-LN(2)/35))/(LN(2)/35)*AD147*AE147*VLOOKUP('Données projet'!$B$11,Paramètres!$A$1:$J$25,3,0)*0.475*44/12</f>
        <v>0</v>
      </c>
      <c r="AI147" s="53">
        <f>EXP(-LN(2)/5)*AI146+(1-EXP(-LN(2)/5))/(LN(2)/5)*Calculateur!AD147*Calculateur!AF147*VLOOKUP('Données projet'!$B$11,Paramètres!$A$1:$J$25,3,0)*0.475*44/12</f>
        <v>0</v>
      </c>
      <c r="AJ147" s="53">
        <f>EXP(-LN(2)/2)*AJ146+(1-EXP(-LN(2)/2))/(LN(2)/2)*AD147*AG147*VLOOKUP('Données projet'!$B$11,Paramètres!$A$1:$J$25,3,0)*0.475*44/12</f>
        <v>0</v>
      </c>
      <c r="AK147" s="53">
        <f t="shared" si="43"/>
        <v>0</v>
      </c>
      <c r="AL147" s="203">
        <f>IF(AL146+1&lt;='Données projet'!$E$13,AL146+1,1)</f>
        <v>1</v>
      </c>
      <c r="AM147" s="182" t="e">
        <f>VLOOKUP(B147,'Données projet'!$A$88:$I$108,2,0)</f>
        <v>#N/A</v>
      </c>
      <c r="AN147" s="182" t="e">
        <f>VLOOKUP(B147,'Données projet'!$A$88:$I$108,9,0)</f>
        <v>#N/A</v>
      </c>
      <c r="AO147" s="182">
        <f t="array" ref="AO147">INDEX(AN:AN,MIN(IF(ISNUMBER(AN147:AN343),ROW(AN147:AN343),"")))</f>
        <v>0</v>
      </c>
      <c r="AP147" s="182">
        <f>IF(B147&lt;'Données projet'!$A$89,$AM$205^B147,IF(B147='Données projet'!$A$89,'Données projet'!$B$89,AP146+AO147-AV146))</f>
        <v>0</v>
      </c>
      <c r="AQ147" s="186" t="e">
        <f>AP147*VLOOKUP('Données projet'!$B$13,Paramètres!$A$1:$J$25,3,0)*VLOOKUP('Données projet'!$B$13,Paramètres!$A$1:$J$25,5,0)</f>
        <v>#N/A</v>
      </c>
      <c r="AR147" s="186" t="e">
        <f t="shared" si="55"/>
        <v>#N/A</v>
      </c>
      <c r="AS147" s="187" t="e">
        <f t="shared" si="44"/>
        <v>#N/A</v>
      </c>
      <c r="AT147" s="185" t="e">
        <f ca="1">AVERAGE(OFFSET($AS$3,'Données projet'!$C$7,0,30,1))</f>
        <v>#N/A</v>
      </c>
      <c r="AU147" s="193">
        <f>IF(ISNA(VLOOKUP(B147,'Données projet'!$A$88:$I$108,3,0)),0,VLOOKUP(B147,'Données projet'!$A$88:$I$108,3,0))</f>
        <v>0</v>
      </c>
      <c r="AV147" s="193">
        <f>IF(ISNA(VLOOKUP(B147,'Données projet'!$A$88:$I$108,4,0)),0,VLOOKUP(B147,'Données projet'!$A$88:$I$108,4,0))</f>
        <v>0</v>
      </c>
      <c r="AW147" s="194">
        <f>IF(ISNA(VLOOKUP(B147,'Données projet'!$A$88:$I$108,5,0)),0%,VLOOKUP(B147,'Données projet'!$A$88:$I$108,5,0)*VLOOKUP('Données projet'!$B$13,Paramètres!$A$1:$J$25,7,0))</f>
        <v>0</v>
      </c>
      <c r="AX147" s="194">
        <f>IF(ISNA(VLOOKUP(B147,'Données projet'!$A$88:$I$108,6,0)),0%,VLOOKUP(B147,'Données projet'!$A$88:$I$108,6,0)*VLOOKUP('Données projet'!$B$13,Paramètres!$A$1:$J$25,7,0))</f>
        <v>0</v>
      </c>
      <c r="AY147" s="194">
        <f>IF(ISNA(VLOOKUP(B147,'Données projet'!$A$88:$I$108,7,0)),0%,VLOOKUP(B147,'Données projet'!$A$88:$I$108,7,0))</f>
        <v>0</v>
      </c>
      <c r="AZ147" s="196">
        <f>EXP(-LN(2)/35)*AZ146+(1-EXP(-LN(2)/35))/(LN(2)/35)*AV147*AW147*VLOOKUP('Données projet'!$B$11,Paramètres!$A$1:$J$25,3,0)*0.475*44/12</f>
        <v>0</v>
      </c>
      <c r="BA147" s="196">
        <f>EXP(-LN(2)/5)*BA146+(1-EXP(-LN(2)/5))/(LN(2)/5)*Calculateur!AV147*Calculateur!AX147*VLOOKUP('Données projet'!$B$11,Paramètres!$A$1:$J$25,3,0)*0.475*44/12</f>
        <v>0</v>
      </c>
      <c r="BB147" s="196">
        <f>EXP(-LN(2)/2)*BB146+(1-EXP(-LN(2)/2))/(LN(2)/2)*AV147*AY147*VLOOKUP('Données projet'!$B$11,Paramètres!$A$1:$J$25,3,0)*0.475*44/12</f>
        <v>0</v>
      </c>
      <c r="BC147" s="197">
        <f t="shared" si="45"/>
        <v>0</v>
      </c>
      <c r="BD147" s="50">
        <f>IF(BD146+1&lt;='Données projet'!$E$16,BD146+1,1)</f>
        <v>1</v>
      </c>
      <c r="BE147" s="45" t="e">
        <f>VLOOKUP(BD147,'Données projet'!$A$114:$I$134,2,0)</f>
        <v>#N/A</v>
      </c>
      <c r="BF147" s="45" t="e">
        <f>VLOOKUP(BD147,'Données projet'!$A$114:$I$134,9,0)</f>
        <v>#N/A</v>
      </c>
      <c r="BG147" s="45">
        <f t="array" ref="BG147">INDEX(BF:BF,MIN(IF(ISNUMBER(BF147:BF343),ROW(BF147:BF343),"")))</f>
        <v>0</v>
      </c>
      <c r="BH147" s="45">
        <f>IF(BD147&lt;'Données projet'!$A$115,$BE$205^BD147,IF(BD147='Données projet'!$A$115,'Données projet'!$B$115,BH146+BG147-BN146))</f>
        <v>0</v>
      </c>
      <c r="BI147" s="50" t="e">
        <f>BH147*VLOOKUP('Données projet'!$B$13,Paramètres!$A$1:$J$25,3,0)*VLOOKUP('Données projet'!$B$13,Paramètres!$A$1:$J$25,5,0)</f>
        <v>#N/A</v>
      </c>
      <c r="BJ147" s="46" t="e">
        <f t="shared" si="56"/>
        <v>#N/A</v>
      </c>
      <c r="BK147" s="52" t="e">
        <f t="shared" si="46"/>
        <v>#N/A</v>
      </c>
      <c r="BL147" s="149" t="e">
        <f ca="1">AVERAGE(OFFSET($BK$3,'Données projet'!$C$7,0,30,1))</f>
        <v>#N/A</v>
      </c>
      <c r="BM147" s="48">
        <f>IF(ISNA(VLOOKUP(BD147,'Données projet'!$A$114:$I$134,3,0)),0,VLOOKUP(BD147,'Données projet'!$A$114:$I$134,3,0))</f>
        <v>0</v>
      </c>
      <c r="BN147" s="48">
        <f>IF(ISNA(VLOOKUP(BD147,'Données projet'!$A$114:$I$134,4,0)),0,VLOOKUP(BD147,'Données projet'!$A$114:$I$134,4,0))</f>
        <v>0</v>
      </c>
      <c r="BO147" s="49">
        <f>IF(ISNA(VLOOKUP(BD147,'Données projet'!$A$114:$I$134,5,0)),0%,VLOOKUP(BD147,'Données projet'!$A$114:$I$134,5,0)*VLOOKUP('Données projet'!$B$13,Paramètres!$A$1:$J$25,7,0))</f>
        <v>0</v>
      </c>
      <c r="BP147" s="49">
        <f>IF(ISNA(VLOOKUP(BD147,'Données projet'!$A$114:$I$134,6,0)),0%,VLOOKUP(BD147,'Données projet'!$A$114:$I$134,6,0)*VLOOKUP('Données projet'!$B$13,Paramètres!$A$1:$J$25,7,0))</f>
        <v>0</v>
      </c>
      <c r="BQ147" s="49">
        <f>IF(ISNA(VLOOKUP(BD147,'Données projet'!$A$114:$I$134,7,0)),0%,VLOOKUP(BD147,'Données projet'!$A$114:$I$134,7,0))</f>
        <v>0</v>
      </c>
      <c r="BR147" s="53" t="e">
        <f>EXP(-LN(2)/35)*BR146+(1-EXP(-LN(2)/35))/(LN(2)/35)*BN147*BO147*VLOOKUP('Données projet'!$B$13,Paramètres!$A$1:$J$25,3,0)*0.475*44/12</f>
        <v>#N/A</v>
      </c>
      <c r="BS147" s="53" t="e">
        <f>EXP(-LN(2)/5)*BS146+(1-EXP(-LN(2)/5))/(LN(2)/5)*Calculateur!BN147*Calculateur!BP147*VLOOKUP('Données projet'!$B$13,Paramètres!$A$1:$J$25,3,0)*0.475*44/12</f>
        <v>#N/A</v>
      </c>
      <c r="BT147" s="53" t="e">
        <f>EXP(-LN(2)/2)*BT146+(1-EXP(-LN(2)/2))/(LN(2)/2)*BN147*BQ147*VLOOKUP('Données projet'!$B$13,Paramètres!$A$1:$J$25,3,0)*0.475*44/12</f>
        <v>#N/A</v>
      </c>
      <c r="BU147" s="54" t="e">
        <f t="shared" si="47"/>
        <v>#N/A</v>
      </c>
      <c r="BV147" s="203">
        <f>IF(BV146+1&lt;='Données projet'!$E$15,BV146+1,1)</f>
        <v>1</v>
      </c>
      <c r="BW147" s="182" t="e">
        <f>VLOOKUP(B147,'Données projet'!$A$140:$I$167,2,0)</f>
        <v>#N/A</v>
      </c>
      <c r="BX147" s="182" t="e">
        <f>VLOOKUP(B147,'Données projet'!$A$140:$I$167,9,0)</f>
        <v>#N/A</v>
      </c>
      <c r="BY147" s="182">
        <f t="array" ref="BY147">INDEX(BX:BX,MIN(IF(ISNUMBER(BX147:BX343),ROW(BX147:BX343),"")))</f>
        <v>0</v>
      </c>
      <c r="BZ147" s="182">
        <f>IF(B147&lt;'Données projet'!$A$141,$BW$205^B147,IF(B147='Données projet'!$A$141,'Données projet'!$B$141,BZ146+BY147-CF146))</f>
        <v>0</v>
      </c>
      <c r="CA147" s="183" t="e">
        <f>BZ147*VLOOKUP('Données projet'!$B$15,Paramètres!$A$1:$J$25,3,0)*VLOOKUP('Données projet'!$B$15,Paramètres!$A$1:$J$25,5,0)</f>
        <v>#N/A</v>
      </c>
      <c r="CB147" s="186" t="e">
        <f t="shared" si="57"/>
        <v>#N/A</v>
      </c>
      <c r="CC147" s="187" t="e">
        <f t="shared" si="48"/>
        <v>#N/A</v>
      </c>
      <c r="CD147" s="185" t="e">
        <f ca="1">AVERAGE(OFFSET($CC$3,'Données projet'!$C$7,0,30,1))</f>
        <v>#N/A</v>
      </c>
      <c r="CE147" s="193">
        <f>IF(ISNA(VLOOKUP(B147,'Données projet'!$A$140:$I$167,3,0)),0,VLOOKUP(B147,'Données projet'!$A$140:$I$167,3,0))</f>
        <v>0</v>
      </c>
      <c r="CF147" s="193">
        <f>IF(ISNA(VLOOKUP(B147,'Données projet'!$A$140:$I$167,4,0)),0,VLOOKUP(B147,'Données projet'!$A$140:$I$167,4,0))</f>
        <v>0</v>
      </c>
      <c r="CG147" s="194">
        <f>IF(ISNA(VLOOKUP(B147,'Données projet'!$A$140:$I$167,5,0)),0%,VLOOKUP(B147,'Données projet'!$A$140:$I$167,5,0)*VLOOKUP('Données projet'!$B$15,Paramètres!$A$1:$J$25,7,0))</f>
        <v>0</v>
      </c>
      <c r="CH147" s="194">
        <f>IF(ISNA(VLOOKUP(B147,'Données projet'!$A$140:$I$167,6,0)),0%,VLOOKUP(B147,'Données projet'!$A$140:$I$167,6,0)*VLOOKUP('Données projet'!$B$15,Paramètres!$A$1:$J$25,7,0))</f>
        <v>0</v>
      </c>
      <c r="CI147" s="194">
        <f>IF(ISNA(VLOOKUP(B147,'Données projet'!$A$140:$I$167,7,0)),0%,VLOOKUP(B147,'Données projet'!$A$140:$I$167,7,0))</f>
        <v>0</v>
      </c>
      <c r="CJ147" s="196">
        <f>EXP(-LN(2)/35)*CJ146+(1-EXP(-LN(2)/35))/(LN(2)/35)*CF147*CG147*VLOOKUP('Données projet'!$B$11,Paramètres!$A$1:$J$25,3,0)*0.475*44/12</f>
        <v>0</v>
      </c>
      <c r="CK147" s="196">
        <f>EXP(-LN(2)/5)*CK146+(1-EXP(-LN(2)/5))/(LN(2)/5)*Calculateur!CF147*Calculateur!CH147*VLOOKUP('Données projet'!$B$11,Paramètres!$A$1:$J$25,3,0)*0.475*44/12</f>
        <v>0</v>
      </c>
      <c r="CL147" s="196">
        <f>EXP(-LN(2)/2)*CL146+(1-EXP(-LN(2)/2))/(LN(2)/2)*CF147*CI147*VLOOKUP('Données projet'!$B$11,Paramètres!$A$1:$J$25,3,0)*0.475*44/12</f>
        <v>0</v>
      </c>
      <c r="CM147" s="197">
        <f t="shared" si="49"/>
        <v>0</v>
      </c>
      <c r="CN147" s="50">
        <f>IF(CN146+1&lt;='Données projet'!$E$16,CN146+1,1)</f>
        <v>1</v>
      </c>
      <c r="CO147" s="45" t="e">
        <f>VLOOKUP(CN147,'Données projet'!$A$173:$I$193,2,0)</f>
        <v>#N/A</v>
      </c>
      <c r="CP147" s="45" t="e">
        <f>VLOOKUP(CN147,'Données projet'!$A$173:$I$193,9,0)</f>
        <v>#N/A</v>
      </c>
      <c r="CQ147" s="45">
        <f t="array" ref="CQ147">INDEX(CP:CP,MIN(IF(ISNUMBER(CP147:CP343),ROW(CP147:CP343),"")))</f>
        <v>0</v>
      </c>
      <c r="CR147" s="45">
        <f>IF(CN147&lt;'Données projet'!$A$174,$CO$205^B147,IF(CN147='Données projet'!$A$174,'Données projet'!$B$174,CR146+CQ147-CX146))</f>
        <v>0</v>
      </c>
      <c r="CS147" s="50" t="e">
        <f>CR147*VLOOKUP('Données projet'!$B$15,Paramètres!$A$1:$J$25,3,0)*VLOOKUP('Données projet'!$B$15,Paramètres!$A$1:$J$25,5,0)</f>
        <v>#N/A</v>
      </c>
      <c r="CT147" s="46" t="e">
        <f t="shared" si="58"/>
        <v>#N/A</v>
      </c>
      <c r="CU147" s="52" t="e">
        <f t="shared" si="50"/>
        <v>#N/A</v>
      </c>
      <c r="CV147" s="149" t="e">
        <f ca="1">AVERAGE(OFFSET($CU$3,'Données projet'!$C$7,0,30,1))</f>
        <v>#N/A</v>
      </c>
      <c r="CW147" s="48">
        <f>IF(ISNA(VLOOKUP(CN147,'Données projet'!$A$173:$I$193,3,0)),0,VLOOKUP(CN147,'Données projet'!$A$173:$I$193,3,0))</f>
        <v>0</v>
      </c>
      <c r="CX147" s="48">
        <f>IF(ISNA(VLOOKUP(CN147,'Données projet'!$A$173:$I$193,4,0)),0,VLOOKUP(CN147,'Données projet'!$A$173:$I$193,4,0))</f>
        <v>0</v>
      </c>
      <c r="CY147" s="49">
        <f>IF(ISNA(VLOOKUP(CN147,'Données projet'!$A$173:$I$193,5,0)),0%,VLOOKUP(CN147,'Données projet'!$A$173:$I$193,5,0)*VLOOKUP('Données projet'!$B$15,Paramètres!$A$1:$J$25,7,0))</f>
        <v>0</v>
      </c>
      <c r="CZ147" s="49">
        <f>IF(ISNA(VLOOKUP(CN147,'Données projet'!$A$173:$I$193,6,0)),0%,VLOOKUP(CN147,'Données projet'!$A$173:$I$193,6,0)*VLOOKUP('Données projet'!$B$15,Paramètres!$A$1:$J$25,7,0))</f>
        <v>0</v>
      </c>
      <c r="DA147" s="49">
        <f>IF(ISNA(VLOOKUP(CN147,'Données projet'!$A$173:$I$193,7,0)),0%,VLOOKUP(CN147,'Données projet'!$A$173:$I$193,7,0))</f>
        <v>0</v>
      </c>
      <c r="DB147" s="53" t="e">
        <f>EXP(-LN(2)/35)*DB146+(1-EXP(-LN(2)/35))/(LN(2)/35)*CX147*CY147*VLOOKUP('Données projet'!$B$15,Paramètres!$A$1:$J$25,3,0)*0.475*44/12</f>
        <v>#N/A</v>
      </c>
      <c r="DC147" s="53" t="e">
        <f>EXP(-LN(2)/5)*DC146+(1-EXP(-LN(2)/5))/(LN(2)/5)*Calculateur!CX147*Calculateur!CZ147*VLOOKUP('Données projet'!$B$15,Paramètres!$A$1:$J$25,3,0)*0.475*44/12</f>
        <v>#N/A</v>
      </c>
      <c r="DD147" s="53" t="e">
        <f>EXP(-LN(2)/2)*DD146+(1-EXP(-LN(2)/2))/(LN(2)/2)*CX147*DA147*VLOOKUP('Données projet'!$B$15,Paramètres!$A$1:$J$25,3,0)*0.475*44/12</f>
        <v>#N/A</v>
      </c>
      <c r="DE147" s="54" t="e">
        <f t="shared" si="51"/>
        <v>#N/A</v>
      </c>
    </row>
    <row r="148" spans="1:109" s="40" customFormat="1" x14ac:dyDescent="0.25">
      <c r="A148" s="208">
        <f t="shared" si="52"/>
        <v>145</v>
      </c>
      <c r="B148" s="200">
        <f>IF(B147+1&lt;='Données projet'!$E$11,B147+1,1)</f>
        <v>20</v>
      </c>
      <c r="C148" s="182">
        <f>VLOOKUP(B148,'Données projet'!$A$36:$I$56,2,0)</f>
        <v>330.32</v>
      </c>
      <c r="D148" s="182">
        <f>VLOOKUP(B148,'Données projet'!$A$36:$I$56,9,0)</f>
        <v>11.965000000000003</v>
      </c>
      <c r="E148" s="182">
        <f t="array" ref="E148">INDEX(D:D,MIN(IF(ISNUMBER(D148:D344),ROW(D148:D344),"")))</f>
        <v>11.965000000000003</v>
      </c>
      <c r="F148" s="186">
        <f>IF(B148&lt;'Données projet'!$A$37,$C$205^B148,IF(B148='Données projet'!$A$37,'Données projet'!$B$37,F147+E148-L147))</f>
        <v>330.32000000000005</v>
      </c>
      <c r="G148" s="186">
        <f>F148*VLOOKUP('Données projet'!$B$11,Paramètres!$A$1:$J$25,3,0)*VLOOKUP('Données projet'!$B$11,Paramètres!$A$1:$J$25,5,0)</f>
        <v>242.19062400000004</v>
      </c>
      <c r="H148" s="186">
        <f t="shared" si="53"/>
        <v>58.91060437417002</v>
      </c>
      <c r="I148" s="187">
        <f t="shared" si="40"/>
        <v>524.41797275167949</v>
      </c>
      <c r="J148" s="188">
        <f ca="1">AVERAGE(OFFSET($I$3,'Données projet'!$C$7,0,30,1))</f>
        <v>281.50422421872497</v>
      </c>
      <c r="K148" s="193">
        <f>IF(ISNA(VLOOKUP(B148,'Données projet'!$A$36:$I$56,3,0)),0,VLOOKUP(B148,'Données projet'!$A$36:$I$56,3,0))</f>
        <v>0</v>
      </c>
      <c r="L148" s="193">
        <f>IF(ISNA(VLOOKUP(B148,'Données projet'!$A$36:$I$56,4,0)),0,VLOOKUP(B148,'Données projet'!$A$36:$I$56,4,0))</f>
        <v>0</v>
      </c>
      <c r="M148" s="194">
        <f>IF(ISNA(VLOOKUP(B148,'Données projet'!$A$36:$I$56,5,0)),0%,VLOOKUP(B148,'Données projet'!$A$36:$I$56,5,0)*VLOOKUP('Données projet'!$B$11,Paramètres!$A$1:$J$25,7,0))</f>
        <v>0</v>
      </c>
      <c r="N148" s="194">
        <f>IF(ISNA(VLOOKUP(B148,'Données projet'!$A$36:$I$56,6,0)),0%,VLOOKUP(B148,'Données projet'!$A$36:$I$56,6,0)*VLOOKUP('Données projet'!$B$11,Paramètres!$A$1:$J$25,7,0))</f>
        <v>0</v>
      </c>
      <c r="O148" s="194">
        <f>IF(ISNA(VLOOKUP(B148,'Données projet'!$A$36:$I$56,7,0)),0%,VLOOKUP(B148,'Données projet'!$A$36:$I$56,7,0))</f>
        <v>0</v>
      </c>
      <c r="P148" s="196">
        <f>EXP(-LN(2)/35)*P147+(1-EXP(-LN(2)/35))/(LN(2)/35)*L148*M148*VLOOKUP('Données projet'!$B$11,Paramètres!$A$1:$J$25,3,0)*0.475*44/12</f>
        <v>0</v>
      </c>
      <c r="Q148" s="196">
        <f>EXP(-LN(2)/5)*Q147+(1-EXP(-LN(2)/5))/(LN(2)/5)*Calculateur!L148*Calculateur!N148*VLOOKUP('Données projet'!$B$11,Paramètres!$A$1:$J$25,3,0)*0.475*44/12</f>
        <v>0</v>
      </c>
      <c r="R148" s="196">
        <f>EXP(-LN(2)/2)*R147+(1-EXP(-LN(2)/2))/(LN(2)/2)*L148*O148*VLOOKUP('Données projet'!$B$11,Paramètres!$A$1:$J$25,3,0)*0.475*44/12</f>
        <v>0</v>
      </c>
      <c r="S148" s="197">
        <f t="shared" si="41"/>
        <v>0</v>
      </c>
      <c r="T148" s="50">
        <f>IF(T147+1&lt;='Données projet'!$E$12,T147+1,1)</f>
        <v>45</v>
      </c>
      <c r="U148" s="45" t="e">
        <f>VLOOKUP(T148,'Données projet'!$A$62:$I$82,2,0)</f>
        <v>#N/A</v>
      </c>
      <c r="V148" s="45" t="e">
        <f>VLOOKUP(T148,'Données projet'!$A$62:$I$82,9,0)</f>
        <v>#N/A</v>
      </c>
      <c r="W148" s="45">
        <f t="array" ref="W148">INDEX(V:V,MIN(IF(ISNUMBER(V148:V344),ROW(V148:V344),"")))</f>
        <v>8.6349999999999962</v>
      </c>
      <c r="X148" s="46">
        <f>IF(T148&lt;'Données projet'!$A$63,$U$205^T148,IF(T148='Données projet'!$A$63,'Données projet'!$B$63,X147+W148-AD147))</f>
        <v>318.8549999999999</v>
      </c>
      <c r="Y148" s="46">
        <f>X148*VLOOKUP('Données projet'!$B$11,Paramètres!$A$1:$J$25,3,0)*VLOOKUP('Données projet'!$B$11,Paramètres!$A$1:$J$25,5,0)</f>
        <v>233.78448599999993</v>
      </c>
      <c r="Z148" s="46">
        <f t="shared" si="54"/>
        <v>57.100197011611648</v>
      </c>
      <c r="AA148" s="52">
        <f t="shared" si="42"/>
        <v>506.6241562452235</v>
      </c>
      <c r="AB148" s="149">
        <f ca="1">AVERAGE(OFFSET($AA$3,'Données projet'!$C$7,0,30,1))</f>
        <v>367.84920904283939</v>
      </c>
      <c r="AC148" s="48">
        <f>IF(ISNA(VLOOKUP(T148,'Données projet'!$A$62:$I$82,3,0)),0,VLOOKUP(T148,'Données projet'!$A$62:$I$82,3,0))</f>
        <v>0</v>
      </c>
      <c r="AD148" s="48">
        <f>IF(ISNA(VLOOKUP(T148,'Données projet'!$A$62:$I$82,4,0)),0,VLOOKUP(T148,'Données projet'!$A$62:$I$82,4,0))</f>
        <v>0</v>
      </c>
      <c r="AE148" s="49">
        <f>IF(ISNA(VLOOKUP(T148,'Données projet'!$A$62:$I$82,5,0)),0%,VLOOKUP(T148,'Données projet'!$A$62:$I$82,5,0)*VLOOKUP('Données projet'!$B$11,Paramètres!$A$1:$J$25,7,0))</f>
        <v>0</v>
      </c>
      <c r="AF148" s="49">
        <f>IF(ISNA(VLOOKUP(T148,'Données projet'!$A$62:$I$82,6,0)),0%,VLOOKUP(T148,'Données projet'!$A$62:$I$82,6,0)*VLOOKUP('Données projet'!$B$11,Paramètres!$A$1:$J$25,7,0))</f>
        <v>0</v>
      </c>
      <c r="AG148" s="49">
        <f>IF(ISNA(VLOOKUP(T148,'Données projet'!$A$62:$I$82,7,0)),0%,VLOOKUP(T148,'Données projet'!$A$62:$I$82,7,0))</f>
        <v>0</v>
      </c>
      <c r="AH148" s="53">
        <f>EXP(-LN(2)/35)*AH147+(1-EXP(-LN(2)/35))/(LN(2)/35)*AD148*AE148*VLOOKUP('Données projet'!$B$11,Paramètres!$A$1:$J$25,3,0)*0.475*44/12</f>
        <v>0</v>
      </c>
      <c r="AI148" s="53">
        <f>EXP(-LN(2)/5)*AI147+(1-EXP(-LN(2)/5))/(LN(2)/5)*Calculateur!AD148*Calculateur!AF148*VLOOKUP('Données projet'!$B$11,Paramètres!$A$1:$J$25,3,0)*0.475*44/12</f>
        <v>0</v>
      </c>
      <c r="AJ148" s="53">
        <f>EXP(-LN(2)/2)*AJ147+(1-EXP(-LN(2)/2))/(LN(2)/2)*AD148*AG148*VLOOKUP('Données projet'!$B$11,Paramètres!$A$1:$J$25,3,0)*0.475*44/12</f>
        <v>0</v>
      </c>
      <c r="AK148" s="53">
        <f t="shared" si="43"/>
        <v>0</v>
      </c>
      <c r="AL148" s="203">
        <f>IF(AL147+1&lt;='Données projet'!$E$13,AL147+1,1)</f>
        <v>1</v>
      </c>
      <c r="AM148" s="182" t="e">
        <f>VLOOKUP(B148,'Données projet'!$A$88:$I$108,2,0)</f>
        <v>#N/A</v>
      </c>
      <c r="AN148" s="182" t="e">
        <f>VLOOKUP(B148,'Données projet'!$A$88:$I$108,9,0)</f>
        <v>#N/A</v>
      </c>
      <c r="AO148" s="182">
        <f t="array" ref="AO148">INDEX(AN:AN,MIN(IF(ISNUMBER(AN148:AN344),ROW(AN148:AN344),"")))</f>
        <v>0</v>
      </c>
      <c r="AP148" s="182">
        <f>IF(B148&lt;'Données projet'!$A$89,$AM$205^B148,IF(B148='Données projet'!$A$89,'Données projet'!$B$89,AP147+AO148-AV147))</f>
        <v>0</v>
      </c>
      <c r="AQ148" s="186" t="e">
        <f>AP148*VLOOKUP('Données projet'!$B$13,Paramètres!$A$1:$J$25,3,0)*VLOOKUP('Données projet'!$B$13,Paramètres!$A$1:$J$25,5,0)</f>
        <v>#N/A</v>
      </c>
      <c r="AR148" s="186" t="e">
        <f t="shared" si="55"/>
        <v>#N/A</v>
      </c>
      <c r="AS148" s="187" t="e">
        <f t="shared" si="44"/>
        <v>#N/A</v>
      </c>
      <c r="AT148" s="185" t="e">
        <f ca="1">AVERAGE(OFFSET($AS$3,'Données projet'!$C$7,0,30,1))</f>
        <v>#N/A</v>
      </c>
      <c r="AU148" s="193">
        <f>IF(ISNA(VLOOKUP(B148,'Données projet'!$A$88:$I$108,3,0)),0,VLOOKUP(B148,'Données projet'!$A$88:$I$108,3,0))</f>
        <v>0</v>
      </c>
      <c r="AV148" s="193">
        <f>IF(ISNA(VLOOKUP(B148,'Données projet'!$A$88:$I$108,4,0)),0,VLOOKUP(B148,'Données projet'!$A$88:$I$108,4,0))</f>
        <v>0</v>
      </c>
      <c r="AW148" s="194">
        <f>IF(ISNA(VLOOKUP(B148,'Données projet'!$A$88:$I$108,5,0)),0%,VLOOKUP(B148,'Données projet'!$A$88:$I$108,5,0)*VLOOKUP('Données projet'!$B$13,Paramètres!$A$1:$J$25,7,0))</f>
        <v>0</v>
      </c>
      <c r="AX148" s="194">
        <f>IF(ISNA(VLOOKUP(B148,'Données projet'!$A$88:$I$108,6,0)),0%,VLOOKUP(B148,'Données projet'!$A$88:$I$108,6,0)*VLOOKUP('Données projet'!$B$13,Paramètres!$A$1:$J$25,7,0))</f>
        <v>0</v>
      </c>
      <c r="AY148" s="194">
        <f>IF(ISNA(VLOOKUP(B148,'Données projet'!$A$88:$I$108,7,0)),0%,VLOOKUP(B148,'Données projet'!$A$88:$I$108,7,0))</f>
        <v>0</v>
      </c>
      <c r="AZ148" s="196">
        <f>EXP(-LN(2)/35)*AZ147+(1-EXP(-LN(2)/35))/(LN(2)/35)*AV148*AW148*VLOOKUP('Données projet'!$B$11,Paramètres!$A$1:$J$25,3,0)*0.475*44/12</f>
        <v>0</v>
      </c>
      <c r="BA148" s="196">
        <f>EXP(-LN(2)/5)*BA147+(1-EXP(-LN(2)/5))/(LN(2)/5)*Calculateur!AV148*Calculateur!AX148*VLOOKUP('Données projet'!$B$11,Paramètres!$A$1:$J$25,3,0)*0.475*44/12</f>
        <v>0</v>
      </c>
      <c r="BB148" s="196">
        <f>EXP(-LN(2)/2)*BB147+(1-EXP(-LN(2)/2))/(LN(2)/2)*AV148*AY148*VLOOKUP('Données projet'!$B$11,Paramètres!$A$1:$J$25,3,0)*0.475*44/12</f>
        <v>0</v>
      </c>
      <c r="BC148" s="197">
        <f t="shared" si="45"/>
        <v>0</v>
      </c>
      <c r="BD148" s="50">
        <f>IF(BD147+1&lt;='Données projet'!$E$16,BD147+1,1)</f>
        <v>1</v>
      </c>
      <c r="BE148" s="45" t="e">
        <f>VLOOKUP(BD148,'Données projet'!$A$114:$I$134,2,0)</f>
        <v>#N/A</v>
      </c>
      <c r="BF148" s="45" t="e">
        <f>VLOOKUP(BD148,'Données projet'!$A$114:$I$134,9,0)</f>
        <v>#N/A</v>
      </c>
      <c r="BG148" s="45">
        <f t="array" ref="BG148">INDEX(BF:BF,MIN(IF(ISNUMBER(BF148:BF344),ROW(BF148:BF344),"")))</f>
        <v>0</v>
      </c>
      <c r="BH148" s="45">
        <f>IF(BD148&lt;'Données projet'!$A$115,$BE$205^BD148,IF(BD148='Données projet'!$A$115,'Données projet'!$B$115,BH147+BG148-BN147))</f>
        <v>0</v>
      </c>
      <c r="BI148" s="50" t="e">
        <f>BH148*VLOOKUP('Données projet'!$B$13,Paramètres!$A$1:$J$25,3,0)*VLOOKUP('Données projet'!$B$13,Paramètres!$A$1:$J$25,5,0)</f>
        <v>#N/A</v>
      </c>
      <c r="BJ148" s="46" t="e">
        <f t="shared" si="56"/>
        <v>#N/A</v>
      </c>
      <c r="BK148" s="52" t="e">
        <f t="shared" si="46"/>
        <v>#N/A</v>
      </c>
      <c r="BL148" s="149" t="e">
        <f ca="1">AVERAGE(OFFSET($BK$3,'Données projet'!$C$7,0,30,1))</f>
        <v>#N/A</v>
      </c>
      <c r="BM148" s="48">
        <f>IF(ISNA(VLOOKUP(BD148,'Données projet'!$A$114:$I$134,3,0)),0,VLOOKUP(BD148,'Données projet'!$A$114:$I$134,3,0))</f>
        <v>0</v>
      </c>
      <c r="BN148" s="48">
        <f>IF(ISNA(VLOOKUP(BD148,'Données projet'!$A$114:$I$134,4,0)),0,VLOOKUP(BD148,'Données projet'!$A$114:$I$134,4,0))</f>
        <v>0</v>
      </c>
      <c r="BO148" s="49">
        <f>IF(ISNA(VLOOKUP(BD148,'Données projet'!$A$114:$I$134,5,0)),0%,VLOOKUP(BD148,'Données projet'!$A$114:$I$134,5,0)*VLOOKUP('Données projet'!$B$13,Paramètres!$A$1:$J$25,7,0))</f>
        <v>0</v>
      </c>
      <c r="BP148" s="49">
        <f>IF(ISNA(VLOOKUP(BD148,'Données projet'!$A$114:$I$134,6,0)),0%,VLOOKUP(BD148,'Données projet'!$A$114:$I$134,6,0)*VLOOKUP('Données projet'!$B$13,Paramètres!$A$1:$J$25,7,0))</f>
        <v>0</v>
      </c>
      <c r="BQ148" s="49">
        <f>IF(ISNA(VLOOKUP(BD148,'Données projet'!$A$114:$I$134,7,0)),0%,VLOOKUP(BD148,'Données projet'!$A$114:$I$134,7,0))</f>
        <v>0</v>
      </c>
      <c r="BR148" s="53" t="e">
        <f>EXP(-LN(2)/35)*BR147+(1-EXP(-LN(2)/35))/(LN(2)/35)*BN148*BO148*VLOOKUP('Données projet'!$B$13,Paramètres!$A$1:$J$25,3,0)*0.475*44/12</f>
        <v>#N/A</v>
      </c>
      <c r="BS148" s="53" t="e">
        <f>EXP(-LN(2)/5)*BS147+(1-EXP(-LN(2)/5))/(LN(2)/5)*Calculateur!BN148*Calculateur!BP148*VLOOKUP('Données projet'!$B$13,Paramètres!$A$1:$J$25,3,0)*0.475*44/12</f>
        <v>#N/A</v>
      </c>
      <c r="BT148" s="53" t="e">
        <f>EXP(-LN(2)/2)*BT147+(1-EXP(-LN(2)/2))/(LN(2)/2)*BN148*BQ148*VLOOKUP('Données projet'!$B$13,Paramètres!$A$1:$J$25,3,0)*0.475*44/12</f>
        <v>#N/A</v>
      </c>
      <c r="BU148" s="54" t="e">
        <f t="shared" si="47"/>
        <v>#N/A</v>
      </c>
      <c r="BV148" s="203">
        <f>IF(BV147+1&lt;='Données projet'!$E$15,BV147+1,1)</f>
        <v>1</v>
      </c>
      <c r="BW148" s="182" t="e">
        <f>VLOOKUP(B148,'Données projet'!$A$140:$I$167,2,0)</f>
        <v>#N/A</v>
      </c>
      <c r="BX148" s="182" t="e">
        <f>VLOOKUP(B148,'Données projet'!$A$140:$I$167,9,0)</f>
        <v>#N/A</v>
      </c>
      <c r="BY148" s="182">
        <f t="array" ref="BY148">INDEX(BX:BX,MIN(IF(ISNUMBER(BX148:BX344),ROW(BX148:BX344),"")))</f>
        <v>0</v>
      </c>
      <c r="BZ148" s="182">
        <f>IF(B148&lt;'Données projet'!$A$141,$BW$205^B148,IF(B148='Données projet'!$A$141,'Données projet'!$B$141,BZ147+BY148-CF147))</f>
        <v>0</v>
      </c>
      <c r="CA148" s="183" t="e">
        <f>BZ148*VLOOKUP('Données projet'!$B$15,Paramètres!$A$1:$J$25,3,0)*VLOOKUP('Données projet'!$B$15,Paramètres!$A$1:$J$25,5,0)</f>
        <v>#N/A</v>
      </c>
      <c r="CB148" s="186" t="e">
        <f t="shared" si="57"/>
        <v>#N/A</v>
      </c>
      <c r="CC148" s="187" t="e">
        <f t="shared" si="48"/>
        <v>#N/A</v>
      </c>
      <c r="CD148" s="185" t="e">
        <f ca="1">AVERAGE(OFFSET($CC$3,'Données projet'!$C$7,0,30,1))</f>
        <v>#N/A</v>
      </c>
      <c r="CE148" s="193">
        <f>IF(ISNA(VLOOKUP(B148,'Données projet'!$A$140:$I$167,3,0)),0,VLOOKUP(B148,'Données projet'!$A$140:$I$167,3,0))</f>
        <v>0</v>
      </c>
      <c r="CF148" s="193">
        <f>IF(ISNA(VLOOKUP(B148,'Données projet'!$A$140:$I$167,4,0)),0,VLOOKUP(B148,'Données projet'!$A$140:$I$167,4,0))</f>
        <v>0</v>
      </c>
      <c r="CG148" s="194">
        <f>IF(ISNA(VLOOKUP(B148,'Données projet'!$A$140:$I$167,5,0)),0%,VLOOKUP(B148,'Données projet'!$A$140:$I$167,5,0)*VLOOKUP('Données projet'!$B$15,Paramètres!$A$1:$J$25,7,0))</f>
        <v>0</v>
      </c>
      <c r="CH148" s="194">
        <f>IF(ISNA(VLOOKUP(B148,'Données projet'!$A$140:$I$167,6,0)),0%,VLOOKUP(B148,'Données projet'!$A$140:$I$167,6,0)*VLOOKUP('Données projet'!$B$15,Paramètres!$A$1:$J$25,7,0))</f>
        <v>0</v>
      </c>
      <c r="CI148" s="194">
        <f>IF(ISNA(VLOOKUP(B148,'Données projet'!$A$140:$I$167,7,0)),0%,VLOOKUP(B148,'Données projet'!$A$140:$I$167,7,0))</f>
        <v>0</v>
      </c>
      <c r="CJ148" s="196">
        <f>EXP(-LN(2)/35)*CJ147+(1-EXP(-LN(2)/35))/(LN(2)/35)*CF148*CG148*VLOOKUP('Données projet'!$B$11,Paramètres!$A$1:$J$25,3,0)*0.475*44/12</f>
        <v>0</v>
      </c>
      <c r="CK148" s="196">
        <f>EXP(-LN(2)/5)*CK147+(1-EXP(-LN(2)/5))/(LN(2)/5)*Calculateur!CF148*Calculateur!CH148*VLOOKUP('Données projet'!$B$11,Paramètres!$A$1:$J$25,3,0)*0.475*44/12</f>
        <v>0</v>
      </c>
      <c r="CL148" s="196">
        <f>EXP(-LN(2)/2)*CL147+(1-EXP(-LN(2)/2))/(LN(2)/2)*CF148*CI148*VLOOKUP('Données projet'!$B$11,Paramètres!$A$1:$J$25,3,0)*0.475*44/12</f>
        <v>0</v>
      </c>
      <c r="CM148" s="197">
        <f t="shared" si="49"/>
        <v>0</v>
      </c>
      <c r="CN148" s="50">
        <f>IF(CN147+1&lt;='Données projet'!$E$16,CN147+1,1)</f>
        <v>1</v>
      </c>
      <c r="CO148" s="45" t="e">
        <f>VLOOKUP(CN148,'Données projet'!$A$173:$I$193,2,0)</f>
        <v>#N/A</v>
      </c>
      <c r="CP148" s="45" t="e">
        <f>VLOOKUP(CN148,'Données projet'!$A$173:$I$193,9,0)</f>
        <v>#N/A</v>
      </c>
      <c r="CQ148" s="45">
        <f t="array" ref="CQ148">INDEX(CP:CP,MIN(IF(ISNUMBER(CP148:CP344),ROW(CP148:CP344),"")))</f>
        <v>0</v>
      </c>
      <c r="CR148" s="45">
        <f>IF(CN148&lt;'Données projet'!$A$174,$CO$205^B148,IF(CN148='Données projet'!$A$174,'Données projet'!$B$174,CR147+CQ148-CX147))</f>
        <v>0</v>
      </c>
      <c r="CS148" s="50" t="e">
        <f>CR148*VLOOKUP('Données projet'!$B$15,Paramètres!$A$1:$J$25,3,0)*VLOOKUP('Données projet'!$B$15,Paramètres!$A$1:$J$25,5,0)</f>
        <v>#N/A</v>
      </c>
      <c r="CT148" s="46" t="e">
        <f t="shared" si="58"/>
        <v>#N/A</v>
      </c>
      <c r="CU148" s="52" t="e">
        <f t="shared" si="50"/>
        <v>#N/A</v>
      </c>
      <c r="CV148" s="149" t="e">
        <f ca="1">AVERAGE(OFFSET($CU$3,'Données projet'!$C$7,0,30,1))</f>
        <v>#N/A</v>
      </c>
      <c r="CW148" s="48">
        <f>IF(ISNA(VLOOKUP(CN148,'Données projet'!$A$173:$I$193,3,0)),0,VLOOKUP(CN148,'Données projet'!$A$173:$I$193,3,0))</f>
        <v>0</v>
      </c>
      <c r="CX148" s="48">
        <f>IF(ISNA(VLOOKUP(CN148,'Données projet'!$A$173:$I$193,4,0)),0,VLOOKUP(CN148,'Données projet'!$A$173:$I$193,4,0))</f>
        <v>0</v>
      </c>
      <c r="CY148" s="49">
        <f>IF(ISNA(VLOOKUP(CN148,'Données projet'!$A$173:$I$193,5,0)),0%,VLOOKUP(CN148,'Données projet'!$A$173:$I$193,5,0)*VLOOKUP('Données projet'!$B$15,Paramètres!$A$1:$J$25,7,0))</f>
        <v>0</v>
      </c>
      <c r="CZ148" s="49">
        <f>IF(ISNA(VLOOKUP(CN148,'Données projet'!$A$173:$I$193,6,0)),0%,VLOOKUP(CN148,'Données projet'!$A$173:$I$193,6,0)*VLOOKUP('Données projet'!$B$15,Paramètres!$A$1:$J$25,7,0))</f>
        <v>0</v>
      </c>
      <c r="DA148" s="49">
        <f>IF(ISNA(VLOOKUP(CN148,'Données projet'!$A$173:$I$193,7,0)),0%,VLOOKUP(CN148,'Données projet'!$A$173:$I$193,7,0))</f>
        <v>0</v>
      </c>
      <c r="DB148" s="53" t="e">
        <f>EXP(-LN(2)/35)*DB147+(1-EXP(-LN(2)/35))/(LN(2)/35)*CX148*CY148*VLOOKUP('Données projet'!$B$15,Paramètres!$A$1:$J$25,3,0)*0.475*44/12</f>
        <v>#N/A</v>
      </c>
      <c r="DC148" s="53" t="e">
        <f>EXP(-LN(2)/5)*DC147+(1-EXP(-LN(2)/5))/(LN(2)/5)*Calculateur!CX148*Calculateur!CZ148*VLOOKUP('Données projet'!$B$15,Paramètres!$A$1:$J$25,3,0)*0.475*44/12</f>
        <v>#N/A</v>
      </c>
      <c r="DD148" s="53" t="e">
        <f>EXP(-LN(2)/2)*DD147+(1-EXP(-LN(2)/2))/(LN(2)/2)*CX148*DA148*VLOOKUP('Données projet'!$B$15,Paramètres!$A$1:$J$25,3,0)*0.475*44/12</f>
        <v>#N/A</v>
      </c>
      <c r="DE148" s="54" t="e">
        <f t="shared" si="51"/>
        <v>#N/A</v>
      </c>
    </row>
    <row r="149" spans="1:109" s="40" customFormat="1" x14ac:dyDescent="0.25">
      <c r="A149" s="208">
        <f t="shared" si="52"/>
        <v>146</v>
      </c>
      <c r="B149" s="200">
        <f>IF(B148+1&lt;='Données projet'!$E$11,B148+1,1)</f>
        <v>21</v>
      </c>
      <c r="C149" s="182" t="e">
        <f>VLOOKUP(B149,'Données projet'!$A$36:$I$56,2,0)</f>
        <v>#N/A</v>
      </c>
      <c r="D149" s="182" t="e">
        <f>VLOOKUP(B149,'Données projet'!$A$36:$I$56,9,0)</f>
        <v>#N/A</v>
      </c>
      <c r="E149" s="182">
        <f t="array" ref="E149">INDEX(D:D,MIN(IF(ISNUMBER(D149:D345),ROW(D149:D345),"")))</f>
        <v>11.968000000000007</v>
      </c>
      <c r="F149" s="186">
        <f>IF(B149&lt;'Données projet'!$A$37,$C$205^B149,IF(B149='Données projet'!$A$37,'Données projet'!$B$37,F148+E149-L148))</f>
        <v>342.28800000000007</v>
      </c>
      <c r="G149" s="186">
        <f>F149*VLOOKUP('Données projet'!$B$11,Paramètres!$A$1:$J$25,3,0)*VLOOKUP('Données projet'!$B$11,Paramètres!$A$1:$J$25,5,0)</f>
        <v>250.96556160000006</v>
      </c>
      <c r="H149" s="186">
        <f t="shared" si="53"/>
        <v>60.79265492712809</v>
      </c>
      <c r="I149" s="187">
        <f t="shared" si="40"/>
        <v>542.97889378474815</v>
      </c>
      <c r="J149" s="188">
        <f ca="1">AVERAGE(OFFSET($I$3,'Données projet'!$C$7,0,30,1))</f>
        <v>281.50422421872497</v>
      </c>
      <c r="K149" s="193">
        <f>IF(ISNA(VLOOKUP(B149,'Données projet'!$A$36:$I$56,3,0)),0,VLOOKUP(B149,'Données projet'!$A$36:$I$56,3,0))</f>
        <v>0</v>
      </c>
      <c r="L149" s="193">
        <f>IF(ISNA(VLOOKUP(B149,'Données projet'!$A$36:$I$56,4,0)),0,VLOOKUP(B149,'Données projet'!$A$36:$I$56,4,0))</f>
        <v>0</v>
      </c>
      <c r="M149" s="194">
        <f>IF(ISNA(VLOOKUP(B149,'Données projet'!$A$36:$I$56,5,0)),0%,VLOOKUP(B149,'Données projet'!$A$36:$I$56,5,0)*VLOOKUP('Données projet'!$B$11,Paramètres!$A$1:$J$25,7,0))</f>
        <v>0</v>
      </c>
      <c r="N149" s="194">
        <f>IF(ISNA(VLOOKUP(B149,'Données projet'!$A$36:$I$56,6,0)),0%,VLOOKUP(B149,'Données projet'!$A$36:$I$56,6,0)*VLOOKUP('Données projet'!$B$11,Paramètres!$A$1:$J$25,7,0))</f>
        <v>0</v>
      </c>
      <c r="O149" s="194">
        <f>IF(ISNA(VLOOKUP(B149,'Données projet'!$A$36:$I$56,7,0)),0%,VLOOKUP(B149,'Données projet'!$A$36:$I$56,7,0))</f>
        <v>0</v>
      </c>
      <c r="P149" s="196">
        <f>EXP(-LN(2)/35)*P148+(1-EXP(-LN(2)/35))/(LN(2)/35)*L149*M149*VLOOKUP('Données projet'!$B$11,Paramètres!$A$1:$J$25,3,0)*0.475*44/12</f>
        <v>0</v>
      </c>
      <c r="Q149" s="196">
        <f>EXP(-LN(2)/5)*Q148+(1-EXP(-LN(2)/5))/(LN(2)/5)*Calculateur!L149*Calculateur!N149*VLOOKUP('Données projet'!$B$11,Paramètres!$A$1:$J$25,3,0)*0.475*44/12</f>
        <v>0</v>
      </c>
      <c r="R149" s="196">
        <f>EXP(-LN(2)/2)*R148+(1-EXP(-LN(2)/2))/(LN(2)/2)*L149*O149*VLOOKUP('Données projet'!$B$11,Paramètres!$A$1:$J$25,3,0)*0.475*44/12</f>
        <v>0</v>
      </c>
      <c r="S149" s="197">
        <f t="shared" si="41"/>
        <v>0</v>
      </c>
      <c r="T149" s="50">
        <f>IF(T148+1&lt;='Données projet'!$E$12,T148+1,1)</f>
        <v>46</v>
      </c>
      <c r="U149" s="45" t="e">
        <f>VLOOKUP(T149,'Données projet'!$A$62:$I$82,2,0)</f>
        <v>#N/A</v>
      </c>
      <c r="V149" s="45" t="e">
        <f>VLOOKUP(T149,'Données projet'!$A$62:$I$82,9,0)</f>
        <v>#N/A</v>
      </c>
      <c r="W149" s="45">
        <f t="array" ref="W149">INDEX(V:V,MIN(IF(ISNUMBER(V149:V345),ROW(V149:V345),"")))</f>
        <v>8.6349999999999962</v>
      </c>
      <c r="X149" s="46">
        <f>IF(T149&lt;'Données projet'!$A$63,$U$205^T149,IF(T149='Données projet'!$A$63,'Données projet'!$B$63,X148+W149-AD148))</f>
        <v>327.4899999999999</v>
      </c>
      <c r="Y149" s="46">
        <f>X149*VLOOKUP('Données projet'!$B$11,Paramètres!$A$1:$J$25,3,0)*VLOOKUP('Données projet'!$B$11,Paramètres!$A$1:$J$25,5,0)</f>
        <v>240.11566799999991</v>
      </c>
      <c r="Z149" s="46">
        <f t="shared" si="54"/>
        <v>58.464416317949244</v>
      </c>
      <c r="AA149" s="52">
        <f t="shared" si="42"/>
        <v>520.02698018709486</v>
      </c>
      <c r="AB149" s="149">
        <f ca="1">AVERAGE(OFFSET($AA$3,'Données projet'!$C$7,0,30,1))</f>
        <v>367.84920904283939</v>
      </c>
      <c r="AC149" s="48">
        <f>IF(ISNA(VLOOKUP(T149,'Données projet'!$A$62:$I$82,3,0)),0,VLOOKUP(T149,'Données projet'!$A$62:$I$82,3,0))</f>
        <v>0</v>
      </c>
      <c r="AD149" s="48">
        <f>IF(ISNA(VLOOKUP(T149,'Données projet'!$A$62:$I$82,4,0)),0,VLOOKUP(T149,'Données projet'!$A$62:$I$82,4,0))</f>
        <v>0</v>
      </c>
      <c r="AE149" s="49">
        <f>IF(ISNA(VLOOKUP(T149,'Données projet'!$A$62:$I$82,5,0)),0%,VLOOKUP(T149,'Données projet'!$A$62:$I$82,5,0)*VLOOKUP('Données projet'!$B$11,Paramètres!$A$1:$J$25,7,0))</f>
        <v>0</v>
      </c>
      <c r="AF149" s="49">
        <f>IF(ISNA(VLOOKUP(T149,'Données projet'!$A$62:$I$82,6,0)),0%,VLOOKUP(T149,'Données projet'!$A$62:$I$82,6,0)*VLOOKUP('Données projet'!$B$11,Paramètres!$A$1:$J$25,7,0))</f>
        <v>0</v>
      </c>
      <c r="AG149" s="49">
        <f>IF(ISNA(VLOOKUP(T149,'Données projet'!$A$62:$I$82,7,0)),0%,VLOOKUP(T149,'Données projet'!$A$62:$I$82,7,0))</f>
        <v>0</v>
      </c>
      <c r="AH149" s="53">
        <f>EXP(-LN(2)/35)*AH148+(1-EXP(-LN(2)/35))/(LN(2)/35)*AD149*AE149*VLOOKUP('Données projet'!$B$11,Paramètres!$A$1:$J$25,3,0)*0.475*44/12</f>
        <v>0</v>
      </c>
      <c r="AI149" s="53">
        <f>EXP(-LN(2)/5)*AI148+(1-EXP(-LN(2)/5))/(LN(2)/5)*Calculateur!AD149*Calculateur!AF149*VLOOKUP('Données projet'!$B$11,Paramètres!$A$1:$J$25,3,0)*0.475*44/12</f>
        <v>0</v>
      </c>
      <c r="AJ149" s="53">
        <f>EXP(-LN(2)/2)*AJ148+(1-EXP(-LN(2)/2))/(LN(2)/2)*AD149*AG149*VLOOKUP('Données projet'!$B$11,Paramètres!$A$1:$J$25,3,0)*0.475*44/12</f>
        <v>0</v>
      </c>
      <c r="AK149" s="53">
        <f t="shared" si="43"/>
        <v>0</v>
      </c>
      <c r="AL149" s="203">
        <f>IF(AL148+1&lt;='Données projet'!$E$13,AL148+1,1)</f>
        <v>1</v>
      </c>
      <c r="AM149" s="182" t="e">
        <f>VLOOKUP(B149,'Données projet'!$A$88:$I$108,2,0)</f>
        <v>#N/A</v>
      </c>
      <c r="AN149" s="182" t="e">
        <f>VLOOKUP(B149,'Données projet'!$A$88:$I$108,9,0)</f>
        <v>#N/A</v>
      </c>
      <c r="AO149" s="182">
        <f t="array" ref="AO149">INDEX(AN:AN,MIN(IF(ISNUMBER(AN149:AN345),ROW(AN149:AN345),"")))</f>
        <v>0</v>
      </c>
      <c r="AP149" s="182">
        <f>IF(B149&lt;'Données projet'!$A$89,$AM$205^B149,IF(B149='Données projet'!$A$89,'Données projet'!$B$89,AP148+AO149-AV148))</f>
        <v>0</v>
      </c>
      <c r="AQ149" s="186" t="e">
        <f>AP149*VLOOKUP('Données projet'!$B$13,Paramètres!$A$1:$J$25,3,0)*VLOOKUP('Données projet'!$B$13,Paramètres!$A$1:$J$25,5,0)</f>
        <v>#N/A</v>
      </c>
      <c r="AR149" s="186" t="e">
        <f t="shared" si="55"/>
        <v>#N/A</v>
      </c>
      <c r="AS149" s="187" t="e">
        <f t="shared" si="44"/>
        <v>#N/A</v>
      </c>
      <c r="AT149" s="185" t="e">
        <f ca="1">AVERAGE(OFFSET($AS$3,'Données projet'!$C$7,0,30,1))</f>
        <v>#N/A</v>
      </c>
      <c r="AU149" s="193">
        <f>IF(ISNA(VLOOKUP(B149,'Données projet'!$A$88:$I$108,3,0)),0,VLOOKUP(B149,'Données projet'!$A$88:$I$108,3,0))</f>
        <v>0</v>
      </c>
      <c r="AV149" s="193">
        <f>IF(ISNA(VLOOKUP(B149,'Données projet'!$A$88:$I$108,4,0)),0,VLOOKUP(B149,'Données projet'!$A$88:$I$108,4,0))</f>
        <v>0</v>
      </c>
      <c r="AW149" s="194">
        <f>IF(ISNA(VLOOKUP(B149,'Données projet'!$A$88:$I$108,5,0)),0%,VLOOKUP(B149,'Données projet'!$A$88:$I$108,5,0)*VLOOKUP('Données projet'!$B$13,Paramètres!$A$1:$J$25,7,0))</f>
        <v>0</v>
      </c>
      <c r="AX149" s="194">
        <f>IF(ISNA(VLOOKUP(B149,'Données projet'!$A$88:$I$108,6,0)),0%,VLOOKUP(B149,'Données projet'!$A$88:$I$108,6,0)*VLOOKUP('Données projet'!$B$13,Paramètres!$A$1:$J$25,7,0))</f>
        <v>0</v>
      </c>
      <c r="AY149" s="194">
        <f>IF(ISNA(VLOOKUP(B149,'Données projet'!$A$88:$I$108,7,0)),0%,VLOOKUP(B149,'Données projet'!$A$88:$I$108,7,0))</f>
        <v>0</v>
      </c>
      <c r="AZ149" s="196">
        <f>EXP(-LN(2)/35)*AZ148+(1-EXP(-LN(2)/35))/(LN(2)/35)*AV149*AW149*VLOOKUP('Données projet'!$B$11,Paramètres!$A$1:$J$25,3,0)*0.475*44/12</f>
        <v>0</v>
      </c>
      <c r="BA149" s="196">
        <f>EXP(-LN(2)/5)*BA148+(1-EXP(-LN(2)/5))/(LN(2)/5)*Calculateur!AV149*Calculateur!AX149*VLOOKUP('Données projet'!$B$11,Paramètres!$A$1:$J$25,3,0)*0.475*44/12</f>
        <v>0</v>
      </c>
      <c r="BB149" s="196">
        <f>EXP(-LN(2)/2)*BB148+(1-EXP(-LN(2)/2))/(LN(2)/2)*AV149*AY149*VLOOKUP('Données projet'!$B$11,Paramètres!$A$1:$J$25,3,0)*0.475*44/12</f>
        <v>0</v>
      </c>
      <c r="BC149" s="197">
        <f t="shared" si="45"/>
        <v>0</v>
      </c>
      <c r="BD149" s="50">
        <f>IF(BD148+1&lt;='Données projet'!$E$16,BD148+1,1)</f>
        <v>1</v>
      </c>
      <c r="BE149" s="45" t="e">
        <f>VLOOKUP(BD149,'Données projet'!$A$114:$I$134,2,0)</f>
        <v>#N/A</v>
      </c>
      <c r="BF149" s="45" t="e">
        <f>VLOOKUP(BD149,'Données projet'!$A$114:$I$134,9,0)</f>
        <v>#N/A</v>
      </c>
      <c r="BG149" s="45">
        <f t="array" ref="BG149">INDEX(BF:BF,MIN(IF(ISNUMBER(BF149:BF345),ROW(BF149:BF345),"")))</f>
        <v>0</v>
      </c>
      <c r="BH149" s="45">
        <f>IF(BD149&lt;'Données projet'!$A$115,$BE$205^BD149,IF(BD149='Données projet'!$A$115,'Données projet'!$B$115,BH148+BG149-BN148))</f>
        <v>0</v>
      </c>
      <c r="BI149" s="50" t="e">
        <f>BH149*VLOOKUP('Données projet'!$B$13,Paramètres!$A$1:$J$25,3,0)*VLOOKUP('Données projet'!$B$13,Paramètres!$A$1:$J$25,5,0)</f>
        <v>#N/A</v>
      </c>
      <c r="BJ149" s="46" t="e">
        <f t="shared" si="56"/>
        <v>#N/A</v>
      </c>
      <c r="BK149" s="52" t="e">
        <f t="shared" si="46"/>
        <v>#N/A</v>
      </c>
      <c r="BL149" s="149" t="e">
        <f ca="1">AVERAGE(OFFSET($BK$3,'Données projet'!$C$7,0,30,1))</f>
        <v>#N/A</v>
      </c>
      <c r="BM149" s="48">
        <f>IF(ISNA(VLOOKUP(BD149,'Données projet'!$A$114:$I$134,3,0)),0,VLOOKUP(BD149,'Données projet'!$A$114:$I$134,3,0))</f>
        <v>0</v>
      </c>
      <c r="BN149" s="48">
        <f>IF(ISNA(VLOOKUP(BD149,'Données projet'!$A$114:$I$134,4,0)),0,VLOOKUP(BD149,'Données projet'!$A$114:$I$134,4,0))</f>
        <v>0</v>
      </c>
      <c r="BO149" s="49">
        <f>IF(ISNA(VLOOKUP(BD149,'Données projet'!$A$114:$I$134,5,0)),0%,VLOOKUP(BD149,'Données projet'!$A$114:$I$134,5,0)*VLOOKUP('Données projet'!$B$13,Paramètres!$A$1:$J$25,7,0))</f>
        <v>0</v>
      </c>
      <c r="BP149" s="49">
        <f>IF(ISNA(VLOOKUP(BD149,'Données projet'!$A$114:$I$134,6,0)),0%,VLOOKUP(BD149,'Données projet'!$A$114:$I$134,6,0)*VLOOKUP('Données projet'!$B$13,Paramètres!$A$1:$J$25,7,0))</f>
        <v>0</v>
      </c>
      <c r="BQ149" s="49">
        <f>IF(ISNA(VLOOKUP(BD149,'Données projet'!$A$114:$I$134,7,0)),0%,VLOOKUP(BD149,'Données projet'!$A$114:$I$134,7,0))</f>
        <v>0</v>
      </c>
      <c r="BR149" s="53" t="e">
        <f>EXP(-LN(2)/35)*BR148+(1-EXP(-LN(2)/35))/(LN(2)/35)*BN149*BO149*VLOOKUP('Données projet'!$B$13,Paramètres!$A$1:$J$25,3,0)*0.475*44/12</f>
        <v>#N/A</v>
      </c>
      <c r="BS149" s="53" t="e">
        <f>EXP(-LN(2)/5)*BS148+(1-EXP(-LN(2)/5))/(LN(2)/5)*Calculateur!BN149*Calculateur!BP149*VLOOKUP('Données projet'!$B$13,Paramètres!$A$1:$J$25,3,0)*0.475*44/12</f>
        <v>#N/A</v>
      </c>
      <c r="BT149" s="53" t="e">
        <f>EXP(-LN(2)/2)*BT148+(1-EXP(-LN(2)/2))/(LN(2)/2)*BN149*BQ149*VLOOKUP('Données projet'!$B$13,Paramètres!$A$1:$J$25,3,0)*0.475*44/12</f>
        <v>#N/A</v>
      </c>
      <c r="BU149" s="54" t="e">
        <f t="shared" si="47"/>
        <v>#N/A</v>
      </c>
      <c r="BV149" s="203">
        <f>IF(BV148+1&lt;='Données projet'!$E$15,BV148+1,1)</f>
        <v>1</v>
      </c>
      <c r="BW149" s="182" t="e">
        <f>VLOOKUP(B149,'Données projet'!$A$140:$I$167,2,0)</f>
        <v>#N/A</v>
      </c>
      <c r="BX149" s="182" t="e">
        <f>VLOOKUP(B149,'Données projet'!$A$140:$I$167,9,0)</f>
        <v>#N/A</v>
      </c>
      <c r="BY149" s="182">
        <f t="array" ref="BY149">INDEX(BX:BX,MIN(IF(ISNUMBER(BX149:BX345),ROW(BX149:BX345),"")))</f>
        <v>0</v>
      </c>
      <c r="BZ149" s="182">
        <f>IF(B149&lt;'Données projet'!$A$141,$BW$205^B149,IF(B149='Données projet'!$A$141,'Données projet'!$B$141,BZ148+BY149-CF148))</f>
        <v>0</v>
      </c>
      <c r="CA149" s="183" t="e">
        <f>BZ149*VLOOKUP('Données projet'!$B$15,Paramètres!$A$1:$J$25,3,0)*VLOOKUP('Données projet'!$B$15,Paramètres!$A$1:$J$25,5,0)</f>
        <v>#N/A</v>
      </c>
      <c r="CB149" s="186" t="e">
        <f t="shared" si="57"/>
        <v>#N/A</v>
      </c>
      <c r="CC149" s="187" t="e">
        <f t="shared" si="48"/>
        <v>#N/A</v>
      </c>
      <c r="CD149" s="185" t="e">
        <f ca="1">AVERAGE(OFFSET($CC$3,'Données projet'!$C$7,0,30,1))</f>
        <v>#N/A</v>
      </c>
      <c r="CE149" s="193">
        <f>IF(ISNA(VLOOKUP(B149,'Données projet'!$A$140:$I$167,3,0)),0,VLOOKUP(B149,'Données projet'!$A$140:$I$167,3,0))</f>
        <v>0</v>
      </c>
      <c r="CF149" s="193">
        <f>IF(ISNA(VLOOKUP(B149,'Données projet'!$A$140:$I$167,4,0)),0,VLOOKUP(B149,'Données projet'!$A$140:$I$167,4,0))</f>
        <v>0</v>
      </c>
      <c r="CG149" s="194">
        <f>IF(ISNA(VLOOKUP(B149,'Données projet'!$A$140:$I$167,5,0)),0%,VLOOKUP(B149,'Données projet'!$A$140:$I$167,5,0)*VLOOKUP('Données projet'!$B$15,Paramètres!$A$1:$J$25,7,0))</f>
        <v>0</v>
      </c>
      <c r="CH149" s="194">
        <f>IF(ISNA(VLOOKUP(B149,'Données projet'!$A$140:$I$167,6,0)),0%,VLOOKUP(B149,'Données projet'!$A$140:$I$167,6,0)*VLOOKUP('Données projet'!$B$15,Paramètres!$A$1:$J$25,7,0))</f>
        <v>0</v>
      </c>
      <c r="CI149" s="194">
        <f>IF(ISNA(VLOOKUP(B149,'Données projet'!$A$140:$I$167,7,0)),0%,VLOOKUP(B149,'Données projet'!$A$140:$I$167,7,0))</f>
        <v>0</v>
      </c>
      <c r="CJ149" s="196">
        <f>EXP(-LN(2)/35)*CJ148+(1-EXP(-LN(2)/35))/(LN(2)/35)*CF149*CG149*VLOOKUP('Données projet'!$B$11,Paramètres!$A$1:$J$25,3,0)*0.475*44/12</f>
        <v>0</v>
      </c>
      <c r="CK149" s="196">
        <f>EXP(-LN(2)/5)*CK148+(1-EXP(-LN(2)/5))/(LN(2)/5)*Calculateur!CF149*Calculateur!CH149*VLOOKUP('Données projet'!$B$11,Paramètres!$A$1:$J$25,3,0)*0.475*44/12</f>
        <v>0</v>
      </c>
      <c r="CL149" s="196">
        <f>EXP(-LN(2)/2)*CL148+(1-EXP(-LN(2)/2))/(LN(2)/2)*CF149*CI149*VLOOKUP('Données projet'!$B$11,Paramètres!$A$1:$J$25,3,0)*0.475*44/12</f>
        <v>0</v>
      </c>
      <c r="CM149" s="197">
        <f t="shared" si="49"/>
        <v>0</v>
      </c>
      <c r="CN149" s="50">
        <f>IF(CN148+1&lt;='Données projet'!$E$16,CN148+1,1)</f>
        <v>1</v>
      </c>
      <c r="CO149" s="45" t="e">
        <f>VLOOKUP(CN149,'Données projet'!$A$173:$I$193,2,0)</f>
        <v>#N/A</v>
      </c>
      <c r="CP149" s="45" t="e">
        <f>VLOOKUP(CN149,'Données projet'!$A$173:$I$193,9,0)</f>
        <v>#N/A</v>
      </c>
      <c r="CQ149" s="45">
        <f t="array" ref="CQ149">INDEX(CP:CP,MIN(IF(ISNUMBER(CP149:CP345),ROW(CP149:CP345),"")))</f>
        <v>0</v>
      </c>
      <c r="CR149" s="45">
        <f>IF(CN149&lt;'Données projet'!$A$174,$CO$205^B149,IF(CN149='Données projet'!$A$174,'Données projet'!$B$174,CR148+CQ149-CX148))</f>
        <v>0</v>
      </c>
      <c r="CS149" s="50" t="e">
        <f>CR149*VLOOKUP('Données projet'!$B$15,Paramètres!$A$1:$J$25,3,0)*VLOOKUP('Données projet'!$B$15,Paramètres!$A$1:$J$25,5,0)</f>
        <v>#N/A</v>
      </c>
      <c r="CT149" s="46" t="e">
        <f t="shared" si="58"/>
        <v>#N/A</v>
      </c>
      <c r="CU149" s="52" t="e">
        <f t="shared" si="50"/>
        <v>#N/A</v>
      </c>
      <c r="CV149" s="149" t="e">
        <f ca="1">AVERAGE(OFFSET($CU$3,'Données projet'!$C$7,0,30,1))</f>
        <v>#N/A</v>
      </c>
      <c r="CW149" s="48">
        <f>IF(ISNA(VLOOKUP(CN149,'Données projet'!$A$173:$I$193,3,0)),0,VLOOKUP(CN149,'Données projet'!$A$173:$I$193,3,0))</f>
        <v>0</v>
      </c>
      <c r="CX149" s="48">
        <f>IF(ISNA(VLOOKUP(CN149,'Données projet'!$A$173:$I$193,4,0)),0,VLOOKUP(CN149,'Données projet'!$A$173:$I$193,4,0))</f>
        <v>0</v>
      </c>
      <c r="CY149" s="49">
        <f>IF(ISNA(VLOOKUP(CN149,'Données projet'!$A$173:$I$193,5,0)),0%,VLOOKUP(CN149,'Données projet'!$A$173:$I$193,5,0)*VLOOKUP('Données projet'!$B$15,Paramètres!$A$1:$J$25,7,0))</f>
        <v>0</v>
      </c>
      <c r="CZ149" s="49">
        <f>IF(ISNA(VLOOKUP(CN149,'Données projet'!$A$173:$I$193,6,0)),0%,VLOOKUP(CN149,'Données projet'!$A$173:$I$193,6,0)*VLOOKUP('Données projet'!$B$15,Paramètres!$A$1:$J$25,7,0))</f>
        <v>0</v>
      </c>
      <c r="DA149" s="49">
        <f>IF(ISNA(VLOOKUP(CN149,'Données projet'!$A$173:$I$193,7,0)),0%,VLOOKUP(CN149,'Données projet'!$A$173:$I$193,7,0))</f>
        <v>0</v>
      </c>
      <c r="DB149" s="53" t="e">
        <f>EXP(-LN(2)/35)*DB148+(1-EXP(-LN(2)/35))/(LN(2)/35)*CX149*CY149*VLOOKUP('Données projet'!$B$15,Paramètres!$A$1:$J$25,3,0)*0.475*44/12</f>
        <v>#N/A</v>
      </c>
      <c r="DC149" s="53" t="e">
        <f>EXP(-LN(2)/5)*DC148+(1-EXP(-LN(2)/5))/(LN(2)/5)*Calculateur!CX149*Calculateur!CZ149*VLOOKUP('Données projet'!$B$15,Paramètres!$A$1:$J$25,3,0)*0.475*44/12</f>
        <v>#N/A</v>
      </c>
      <c r="DD149" s="53" t="e">
        <f>EXP(-LN(2)/2)*DD148+(1-EXP(-LN(2)/2))/(LN(2)/2)*CX149*DA149*VLOOKUP('Données projet'!$B$15,Paramètres!$A$1:$J$25,3,0)*0.475*44/12</f>
        <v>#N/A</v>
      </c>
      <c r="DE149" s="54" t="e">
        <f t="shared" si="51"/>
        <v>#N/A</v>
      </c>
    </row>
    <row r="150" spans="1:109" s="40" customFormat="1" x14ac:dyDescent="0.25">
      <c r="A150" s="208">
        <f t="shared" si="52"/>
        <v>147</v>
      </c>
      <c r="B150" s="200">
        <f>IF(B149+1&lt;='Données projet'!$E$11,B149+1,1)</f>
        <v>22</v>
      </c>
      <c r="C150" s="182" t="e">
        <f>VLOOKUP(B150,'Données projet'!$A$36:$I$56,2,0)</f>
        <v>#N/A</v>
      </c>
      <c r="D150" s="182" t="e">
        <f>VLOOKUP(B150,'Données projet'!$A$36:$I$56,9,0)</f>
        <v>#N/A</v>
      </c>
      <c r="E150" s="182">
        <f t="array" ref="E150">INDEX(D:D,MIN(IF(ISNUMBER(D150:D346),ROW(D150:D346),"")))</f>
        <v>11.968000000000007</v>
      </c>
      <c r="F150" s="186">
        <f>IF(B150&lt;'Données projet'!$A$37,$C$205^B150,IF(B150='Données projet'!$A$37,'Données projet'!$B$37,F149+E150-L149))</f>
        <v>354.25600000000009</v>
      </c>
      <c r="G150" s="186">
        <f>F150*VLOOKUP('Données projet'!$B$11,Paramètres!$A$1:$J$25,3,0)*VLOOKUP('Données projet'!$B$11,Paramètres!$A$1:$J$25,5,0)</f>
        <v>259.7404992000001</v>
      </c>
      <c r="H150" s="186">
        <f t="shared" si="53"/>
        <v>62.667059657916703</v>
      </c>
      <c r="I150" s="187">
        <f t="shared" si="40"/>
        <v>561.52649834420504</v>
      </c>
      <c r="J150" s="188">
        <f ca="1">AVERAGE(OFFSET($I$3,'Données projet'!$C$7,0,30,1))</f>
        <v>281.50422421872497</v>
      </c>
      <c r="K150" s="193">
        <f>IF(ISNA(VLOOKUP(B150,'Données projet'!$A$36:$I$56,3,0)),0,VLOOKUP(B150,'Données projet'!$A$36:$I$56,3,0))</f>
        <v>0</v>
      </c>
      <c r="L150" s="193">
        <f>IF(ISNA(VLOOKUP(B150,'Données projet'!$A$36:$I$56,4,0)),0,VLOOKUP(B150,'Données projet'!$A$36:$I$56,4,0))</f>
        <v>0</v>
      </c>
      <c r="M150" s="194">
        <f>IF(ISNA(VLOOKUP(B150,'Données projet'!$A$36:$I$56,5,0)),0%,VLOOKUP(B150,'Données projet'!$A$36:$I$56,5,0)*VLOOKUP('Données projet'!$B$11,Paramètres!$A$1:$J$25,7,0))</f>
        <v>0</v>
      </c>
      <c r="N150" s="194">
        <f>IF(ISNA(VLOOKUP(B150,'Données projet'!$A$36:$I$56,6,0)),0%,VLOOKUP(B150,'Données projet'!$A$36:$I$56,6,0)*VLOOKUP('Données projet'!$B$11,Paramètres!$A$1:$J$25,7,0))</f>
        <v>0</v>
      </c>
      <c r="O150" s="194">
        <f>IF(ISNA(VLOOKUP(B150,'Données projet'!$A$36:$I$56,7,0)),0%,VLOOKUP(B150,'Données projet'!$A$36:$I$56,7,0))</f>
        <v>0</v>
      </c>
      <c r="P150" s="196">
        <f>EXP(-LN(2)/35)*P149+(1-EXP(-LN(2)/35))/(LN(2)/35)*L150*M150*VLOOKUP('Données projet'!$B$11,Paramètres!$A$1:$J$25,3,0)*0.475*44/12</f>
        <v>0</v>
      </c>
      <c r="Q150" s="196">
        <f>EXP(-LN(2)/5)*Q149+(1-EXP(-LN(2)/5))/(LN(2)/5)*Calculateur!L150*Calculateur!N150*VLOOKUP('Données projet'!$B$11,Paramètres!$A$1:$J$25,3,0)*0.475*44/12</f>
        <v>0</v>
      </c>
      <c r="R150" s="196">
        <f>EXP(-LN(2)/2)*R149+(1-EXP(-LN(2)/2))/(LN(2)/2)*L150*O150*VLOOKUP('Données projet'!$B$11,Paramètres!$A$1:$J$25,3,0)*0.475*44/12</f>
        <v>0</v>
      </c>
      <c r="S150" s="197">
        <f t="shared" si="41"/>
        <v>0</v>
      </c>
      <c r="T150" s="50">
        <f>IF(T149+1&lt;='Données projet'!$E$12,T149+1,1)</f>
        <v>47</v>
      </c>
      <c r="U150" s="45" t="e">
        <f>VLOOKUP(T150,'Données projet'!$A$62:$I$82,2,0)</f>
        <v>#N/A</v>
      </c>
      <c r="V150" s="45" t="e">
        <f>VLOOKUP(T150,'Données projet'!$A$62:$I$82,9,0)</f>
        <v>#N/A</v>
      </c>
      <c r="W150" s="45">
        <f t="array" ref="W150">INDEX(V:V,MIN(IF(ISNUMBER(V150:V346),ROW(V150:V346),"")))</f>
        <v>8.6349999999999962</v>
      </c>
      <c r="X150" s="46">
        <f>IF(T150&lt;'Données projet'!$A$63,$U$205^T150,IF(T150='Données projet'!$A$63,'Données projet'!$B$63,X149+W150-AD149))</f>
        <v>336.12499999999989</v>
      </c>
      <c r="Y150" s="46">
        <f>X150*VLOOKUP('Données projet'!$B$11,Paramètres!$A$1:$J$25,3,0)*VLOOKUP('Données projet'!$B$11,Paramètres!$A$1:$J$25,5,0)</f>
        <v>246.4468499999999</v>
      </c>
      <c r="Z150" s="46">
        <f t="shared" si="54"/>
        <v>59.824454545355302</v>
      </c>
      <c r="AA150" s="52">
        <f t="shared" si="42"/>
        <v>533.42252208316029</v>
      </c>
      <c r="AB150" s="149">
        <f ca="1">AVERAGE(OFFSET($AA$3,'Données projet'!$C$7,0,30,1))</f>
        <v>367.84920904283939</v>
      </c>
      <c r="AC150" s="48">
        <f>IF(ISNA(VLOOKUP(T150,'Données projet'!$A$62:$I$82,3,0)),0,VLOOKUP(T150,'Données projet'!$A$62:$I$82,3,0))</f>
        <v>0</v>
      </c>
      <c r="AD150" s="48">
        <f>IF(ISNA(VLOOKUP(T150,'Données projet'!$A$62:$I$82,4,0)),0,VLOOKUP(T150,'Données projet'!$A$62:$I$82,4,0))</f>
        <v>0</v>
      </c>
      <c r="AE150" s="49">
        <f>IF(ISNA(VLOOKUP(T150,'Données projet'!$A$62:$I$82,5,0)),0%,VLOOKUP(T150,'Données projet'!$A$62:$I$82,5,0)*VLOOKUP('Données projet'!$B$11,Paramètres!$A$1:$J$25,7,0))</f>
        <v>0</v>
      </c>
      <c r="AF150" s="49">
        <f>IF(ISNA(VLOOKUP(T150,'Données projet'!$A$62:$I$82,6,0)),0%,VLOOKUP(T150,'Données projet'!$A$62:$I$82,6,0)*VLOOKUP('Données projet'!$B$11,Paramètres!$A$1:$J$25,7,0))</f>
        <v>0</v>
      </c>
      <c r="AG150" s="49">
        <f>IF(ISNA(VLOOKUP(T150,'Données projet'!$A$62:$I$82,7,0)),0%,VLOOKUP(T150,'Données projet'!$A$62:$I$82,7,0))</f>
        <v>0</v>
      </c>
      <c r="AH150" s="53">
        <f>EXP(-LN(2)/35)*AH149+(1-EXP(-LN(2)/35))/(LN(2)/35)*AD150*AE150*VLOOKUP('Données projet'!$B$11,Paramètres!$A$1:$J$25,3,0)*0.475*44/12</f>
        <v>0</v>
      </c>
      <c r="AI150" s="53">
        <f>EXP(-LN(2)/5)*AI149+(1-EXP(-LN(2)/5))/(LN(2)/5)*Calculateur!AD150*Calculateur!AF150*VLOOKUP('Données projet'!$B$11,Paramètres!$A$1:$J$25,3,0)*0.475*44/12</f>
        <v>0</v>
      </c>
      <c r="AJ150" s="53">
        <f>EXP(-LN(2)/2)*AJ149+(1-EXP(-LN(2)/2))/(LN(2)/2)*AD150*AG150*VLOOKUP('Données projet'!$B$11,Paramètres!$A$1:$J$25,3,0)*0.475*44/12</f>
        <v>0</v>
      </c>
      <c r="AK150" s="53">
        <f t="shared" si="43"/>
        <v>0</v>
      </c>
      <c r="AL150" s="203">
        <f>IF(AL149+1&lt;='Données projet'!$E$13,AL149+1,1)</f>
        <v>1</v>
      </c>
      <c r="AM150" s="182" t="e">
        <f>VLOOKUP(B150,'Données projet'!$A$88:$I$108,2,0)</f>
        <v>#N/A</v>
      </c>
      <c r="AN150" s="182" t="e">
        <f>VLOOKUP(B150,'Données projet'!$A$88:$I$108,9,0)</f>
        <v>#N/A</v>
      </c>
      <c r="AO150" s="182">
        <f t="array" ref="AO150">INDEX(AN:AN,MIN(IF(ISNUMBER(AN150:AN346),ROW(AN150:AN346),"")))</f>
        <v>0</v>
      </c>
      <c r="AP150" s="182">
        <f>IF(B150&lt;'Données projet'!$A$89,$AM$205^B150,IF(B150='Données projet'!$A$89,'Données projet'!$B$89,AP149+AO150-AV149))</f>
        <v>0</v>
      </c>
      <c r="AQ150" s="186" t="e">
        <f>AP150*VLOOKUP('Données projet'!$B$13,Paramètres!$A$1:$J$25,3,0)*VLOOKUP('Données projet'!$B$13,Paramètres!$A$1:$J$25,5,0)</f>
        <v>#N/A</v>
      </c>
      <c r="AR150" s="186" t="e">
        <f t="shared" si="55"/>
        <v>#N/A</v>
      </c>
      <c r="AS150" s="187" t="e">
        <f t="shared" si="44"/>
        <v>#N/A</v>
      </c>
      <c r="AT150" s="185" t="e">
        <f ca="1">AVERAGE(OFFSET($AS$3,'Données projet'!$C$7,0,30,1))</f>
        <v>#N/A</v>
      </c>
      <c r="AU150" s="193">
        <f>IF(ISNA(VLOOKUP(B150,'Données projet'!$A$88:$I$108,3,0)),0,VLOOKUP(B150,'Données projet'!$A$88:$I$108,3,0))</f>
        <v>0</v>
      </c>
      <c r="AV150" s="193">
        <f>IF(ISNA(VLOOKUP(B150,'Données projet'!$A$88:$I$108,4,0)),0,VLOOKUP(B150,'Données projet'!$A$88:$I$108,4,0))</f>
        <v>0</v>
      </c>
      <c r="AW150" s="194">
        <f>IF(ISNA(VLOOKUP(B150,'Données projet'!$A$88:$I$108,5,0)),0%,VLOOKUP(B150,'Données projet'!$A$88:$I$108,5,0)*VLOOKUP('Données projet'!$B$13,Paramètres!$A$1:$J$25,7,0))</f>
        <v>0</v>
      </c>
      <c r="AX150" s="194">
        <f>IF(ISNA(VLOOKUP(B150,'Données projet'!$A$88:$I$108,6,0)),0%,VLOOKUP(B150,'Données projet'!$A$88:$I$108,6,0)*VLOOKUP('Données projet'!$B$13,Paramètres!$A$1:$J$25,7,0))</f>
        <v>0</v>
      </c>
      <c r="AY150" s="194">
        <f>IF(ISNA(VLOOKUP(B150,'Données projet'!$A$88:$I$108,7,0)),0%,VLOOKUP(B150,'Données projet'!$A$88:$I$108,7,0))</f>
        <v>0</v>
      </c>
      <c r="AZ150" s="196">
        <f>EXP(-LN(2)/35)*AZ149+(1-EXP(-LN(2)/35))/(LN(2)/35)*AV150*AW150*VLOOKUP('Données projet'!$B$11,Paramètres!$A$1:$J$25,3,0)*0.475*44/12</f>
        <v>0</v>
      </c>
      <c r="BA150" s="196">
        <f>EXP(-LN(2)/5)*BA149+(1-EXP(-LN(2)/5))/(LN(2)/5)*Calculateur!AV150*Calculateur!AX150*VLOOKUP('Données projet'!$B$11,Paramètres!$A$1:$J$25,3,0)*0.475*44/12</f>
        <v>0</v>
      </c>
      <c r="BB150" s="196">
        <f>EXP(-LN(2)/2)*BB149+(1-EXP(-LN(2)/2))/(LN(2)/2)*AV150*AY150*VLOOKUP('Données projet'!$B$11,Paramètres!$A$1:$J$25,3,0)*0.475*44/12</f>
        <v>0</v>
      </c>
      <c r="BC150" s="197">
        <f t="shared" si="45"/>
        <v>0</v>
      </c>
      <c r="BD150" s="50">
        <f>IF(BD149+1&lt;='Données projet'!$E$16,BD149+1,1)</f>
        <v>1</v>
      </c>
      <c r="BE150" s="45" t="e">
        <f>VLOOKUP(BD150,'Données projet'!$A$114:$I$134,2,0)</f>
        <v>#N/A</v>
      </c>
      <c r="BF150" s="45" t="e">
        <f>VLOOKUP(BD150,'Données projet'!$A$114:$I$134,9,0)</f>
        <v>#N/A</v>
      </c>
      <c r="BG150" s="45">
        <f t="array" ref="BG150">INDEX(BF:BF,MIN(IF(ISNUMBER(BF150:BF346),ROW(BF150:BF346),"")))</f>
        <v>0</v>
      </c>
      <c r="BH150" s="45">
        <f>IF(BD150&lt;'Données projet'!$A$115,$BE$205^BD150,IF(BD150='Données projet'!$A$115,'Données projet'!$B$115,BH149+BG150-BN149))</f>
        <v>0</v>
      </c>
      <c r="BI150" s="50" t="e">
        <f>BH150*VLOOKUP('Données projet'!$B$13,Paramètres!$A$1:$J$25,3,0)*VLOOKUP('Données projet'!$B$13,Paramètres!$A$1:$J$25,5,0)</f>
        <v>#N/A</v>
      </c>
      <c r="BJ150" s="46" t="e">
        <f t="shared" si="56"/>
        <v>#N/A</v>
      </c>
      <c r="BK150" s="52" t="e">
        <f t="shared" si="46"/>
        <v>#N/A</v>
      </c>
      <c r="BL150" s="149" t="e">
        <f ca="1">AVERAGE(OFFSET($BK$3,'Données projet'!$C$7,0,30,1))</f>
        <v>#N/A</v>
      </c>
      <c r="BM150" s="48">
        <f>IF(ISNA(VLOOKUP(BD150,'Données projet'!$A$114:$I$134,3,0)),0,VLOOKUP(BD150,'Données projet'!$A$114:$I$134,3,0))</f>
        <v>0</v>
      </c>
      <c r="BN150" s="48">
        <f>IF(ISNA(VLOOKUP(BD150,'Données projet'!$A$114:$I$134,4,0)),0,VLOOKUP(BD150,'Données projet'!$A$114:$I$134,4,0))</f>
        <v>0</v>
      </c>
      <c r="BO150" s="49">
        <f>IF(ISNA(VLOOKUP(BD150,'Données projet'!$A$114:$I$134,5,0)),0%,VLOOKUP(BD150,'Données projet'!$A$114:$I$134,5,0)*VLOOKUP('Données projet'!$B$13,Paramètres!$A$1:$J$25,7,0))</f>
        <v>0</v>
      </c>
      <c r="BP150" s="49">
        <f>IF(ISNA(VLOOKUP(BD150,'Données projet'!$A$114:$I$134,6,0)),0%,VLOOKUP(BD150,'Données projet'!$A$114:$I$134,6,0)*VLOOKUP('Données projet'!$B$13,Paramètres!$A$1:$J$25,7,0))</f>
        <v>0</v>
      </c>
      <c r="BQ150" s="49">
        <f>IF(ISNA(VLOOKUP(BD150,'Données projet'!$A$114:$I$134,7,0)),0%,VLOOKUP(BD150,'Données projet'!$A$114:$I$134,7,0))</f>
        <v>0</v>
      </c>
      <c r="BR150" s="53" t="e">
        <f>EXP(-LN(2)/35)*BR149+(1-EXP(-LN(2)/35))/(LN(2)/35)*BN150*BO150*VLOOKUP('Données projet'!$B$13,Paramètres!$A$1:$J$25,3,0)*0.475*44/12</f>
        <v>#N/A</v>
      </c>
      <c r="BS150" s="53" t="e">
        <f>EXP(-LN(2)/5)*BS149+(1-EXP(-LN(2)/5))/(LN(2)/5)*Calculateur!BN150*Calculateur!BP150*VLOOKUP('Données projet'!$B$13,Paramètres!$A$1:$J$25,3,0)*0.475*44/12</f>
        <v>#N/A</v>
      </c>
      <c r="BT150" s="53" t="e">
        <f>EXP(-LN(2)/2)*BT149+(1-EXP(-LN(2)/2))/(LN(2)/2)*BN150*BQ150*VLOOKUP('Données projet'!$B$13,Paramètres!$A$1:$J$25,3,0)*0.475*44/12</f>
        <v>#N/A</v>
      </c>
      <c r="BU150" s="54" t="e">
        <f t="shared" si="47"/>
        <v>#N/A</v>
      </c>
      <c r="BV150" s="203">
        <f>IF(BV149+1&lt;='Données projet'!$E$15,BV149+1,1)</f>
        <v>1</v>
      </c>
      <c r="BW150" s="182" t="e">
        <f>VLOOKUP(B150,'Données projet'!$A$140:$I$167,2,0)</f>
        <v>#N/A</v>
      </c>
      <c r="BX150" s="182" t="e">
        <f>VLOOKUP(B150,'Données projet'!$A$140:$I$167,9,0)</f>
        <v>#N/A</v>
      </c>
      <c r="BY150" s="182">
        <f t="array" ref="BY150">INDEX(BX:BX,MIN(IF(ISNUMBER(BX150:BX346),ROW(BX150:BX346),"")))</f>
        <v>0</v>
      </c>
      <c r="BZ150" s="182">
        <f>IF(B150&lt;'Données projet'!$A$141,$BW$205^B150,IF(B150='Données projet'!$A$141,'Données projet'!$B$141,BZ149+BY150-CF149))</f>
        <v>0</v>
      </c>
      <c r="CA150" s="183" t="e">
        <f>BZ150*VLOOKUP('Données projet'!$B$15,Paramètres!$A$1:$J$25,3,0)*VLOOKUP('Données projet'!$B$15,Paramètres!$A$1:$J$25,5,0)</f>
        <v>#N/A</v>
      </c>
      <c r="CB150" s="186" t="e">
        <f t="shared" si="57"/>
        <v>#N/A</v>
      </c>
      <c r="CC150" s="187" t="e">
        <f t="shared" si="48"/>
        <v>#N/A</v>
      </c>
      <c r="CD150" s="185" t="e">
        <f ca="1">AVERAGE(OFFSET($CC$3,'Données projet'!$C$7,0,30,1))</f>
        <v>#N/A</v>
      </c>
      <c r="CE150" s="193">
        <f>IF(ISNA(VLOOKUP(B150,'Données projet'!$A$140:$I$167,3,0)),0,VLOOKUP(B150,'Données projet'!$A$140:$I$167,3,0))</f>
        <v>0</v>
      </c>
      <c r="CF150" s="193">
        <f>IF(ISNA(VLOOKUP(B150,'Données projet'!$A$140:$I$167,4,0)),0,VLOOKUP(B150,'Données projet'!$A$140:$I$167,4,0))</f>
        <v>0</v>
      </c>
      <c r="CG150" s="194">
        <f>IF(ISNA(VLOOKUP(B150,'Données projet'!$A$140:$I$167,5,0)),0%,VLOOKUP(B150,'Données projet'!$A$140:$I$167,5,0)*VLOOKUP('Données projet'!$B$15,Paramètres!$A$1:$J$25,7,0))</f>
        <v>0</v>
      </c>
      <c r="CH150" s="194">
        <f>IF(ISNA(VLOOKUP(B150,'Données projet'!$A$140:$I$167,6,0)),0%,VLOOKUP(B150,'Données projet'!$A$140:$I$167,6,0)*VLOOKUP('Données projet'!$B$15,Paramètres!$A$1:$J$25,7,0))</f>
        <v>0</v>
      </c>
      <c r="CI150" s="194">
        <f>IF(ISNA(VLOOKUP(B150,'Données projet'!$A$140:$I$167,7,0)),0%,VLOOKUP(B150,'Données projet'!$A$140:$I$167,7,0))</f>
        <v>0</v>
      </c>
      <c r="CJ150" s="196">
        <f>EXP(-LN(2)/35)*CJ149+(1-EXP(-LN(2)/35))/(LN(2)/35)*CF150*CG150*VLOOKUP('Données projet'!$B$11,Paramètres!$A$1:$J$25,3,0)*0.475*44/12</f>
        <v>0</v>
      </c>
      <c r="CK150" s="196">
        <f>EXP(-LN(2)/5)*CK149+(1-EXP(-LN(2)/5))/(LN(2)/5)*Calculateur!CF150*Calculateur!CH150*VLOOKUP('Données projet'!$B$11,Paramètres!$A$1:$J$25,3,0)*0.475*44/12</f>
        <v>0</v>
      </c>
      <c r="CL150" s="196">
        <f>EXP(-LN(2)/2)*CL149+(1-EXP(-LN(2)/2))/(LN(2)/2)*CF150*CI150*VLOOKUP('Données projet'!$B$11,Paramètres!$A$1:$J$25,3,0)*0.475*44/12</f>
        <v>0</v>
      </c>
      <c r="CM150" s="197">
        <f t="shared" si="49"/>
        <v>0</v>
      </c>
      <c r="CN150" s="50">
        <f>IF(CN149+1&lt;='Données projet'!$E$16,CN149+1,1)</f>
        <v>1</v>
      </c>
      <c r="CO150" s="45" t="e">
        <f>VLOOKUP(CN150,'Données projet'!$A$173:$I$193,2,0)</f>
        <v>#N/A</v>
      </c>
      <c r="CP150" s="45" t="e">
        <f>VLOOKUP(CN150,'Données projet'!$A$173:$I$193,9,0)</f>
        <v>#N/A</v>
      </c>
      <c r="CQ150" s="45">
        <f t="array" ref="CQ150">INDEX(CP:CP,MIN(IF(ISNUMBER(CP150:CP346),ROW(CP150:CP346),"")))</f>
        <v>0</v>
      </c>
      <c r="CR150" s="45">
        <f>IF(CN150&lt;'Données projet'!$A$174,$CO$205^B150,IF(CN150='Données projet'!$A$174,'Données projet'!$B$174,CR149+CQ150-CX149))</f>
        <v>0</v>
      </c>
      <c r="CS150" s="50" t="e">
        <f>CR150*VLOOKUP('Données projet'!$B$15,Paramètres!$A$1:$J$25,3,0)*VLOOKUP('Données projet'!$B$15,Paramètres!$A$1:$J$25,5,0)</f>
        <v>#N/A</v>
      </c>
      <c r="CT150" s="46" t="e">
        <f t="shared" si="58"/>
        <v>#N/A</v>
      </c>
      <c r="CU150" s="52" t="e">
        <f t="shared" si="50"/>
        <v>#N/A</v>
      </c>
      <c r="CV150" s="149" t="e">
        <f ca="1">AVERAGE(OFFSET($CU$3,'Données projet'!$C$7,0,30,1))</f>
        <v>#N/A</v>
      </c>
      <c r="CW150" s="48">
        <f>IF(ISNA(VLOOKUP(CN150,'Données projet'!$A$173:$I$193,3,0)),0,VLOOKUP(CN150,'Données projet'!$A$173:$I$193,3,0))</f>
        <v>0</v>
      </c>
      <c r="CX150" s="48">
        <f>IF(ISNA(VLOOKUP(CN150,'Données projet'!$A$173:$I$193,4,0)),0,VLOOKUP(CN150,'Données projet'!$A$173:$I$193,4,0))</f>
        <v>0</v>
      </c>
      <c r="CY150" s="49">
        <f>IF(ISNA(VLOOKUP(CN150,'Données projet'!$A$173:$I$193,5,0)),0%,VLOOKUP(CN150,'Données projet'!$A$173:$I$193,5,0)*VLOOKUP('Données projet'!$B$15,Paramètres!$A$1:$J$25,7,0))</f>
        <v>0</v>
      </c>
      <c r="CZ150" s="49">
        <f>IF(ISNA(VLOOKUP(CN150,'Données projet'!$A$173:$I$193,6,0)),0%,VLOOKUP(CN150,'Données projet'!$A$173:$I$193,6,0)*VLOOKUP('Données projet'!$B$15,Paramètres!$A$1:$J$25,7,0))</f>
        <v>0</v>
      </c>
      <c r="DA150" s="49">
        <f>IF(ISNA(VLOOKUP(CN150,'Données projet'!$A$173:$I$193,7,0)),0%,VLOOKUP(CN150,'Données projet'!$A$173:$I$193,7,0))</f>
        <v>0</v>
      </c>
      <c r="DB150" s="53" t="e">
        <f>EXP(-LN(2)/35)*DB149+(1-EXP(-LN(2)/35))/(LN(2)/35)*CX150*CY150*VLOOKUP('Données projet'!$B$15,Paramètres!$A$1:$J$25,3,0)*0.475*44/12</f>
        <v>#N/A</v>
      </c>
      <c r="DC150" s="53" t="e">
        <f>EXP(-LN(2)/5)*DC149+(1-EXP(-LN(2)/5))/(LN(2)/5)*Calculateur!CX150*Calculateur!CZ150*VLOOKUP('Données projet'!$B$15,Paramètres!$A$1:$J$25,3,0)*0.475*44/12</f>
        <v>#N/A</v>
      </c>
      <c r="DD150" s="53" t="e">
        <f>EXP(-LN(2)/2)*DD149+(1-EXP(-LN(2)/2))/(LN(2)/2)*CX150*DA150*VLOOKUP('Données projet'!$B$15,Paramètres!$A$1:$J$25,3,0)*0.475*44/12</f>
        <v>#N/A</v>
      </c>
      <c r="DE150" s="54" t="e">
        <f t="shared" si="51"/>
        <v>#N/A</v>
      </c>
    </row>
    <row r="151" spans="1:109" s="40" customFormat="1" x14ac:dyDescent="0.25">
      <c r="A151" s="208">
        <f t="shared" si="52"/>
        <v>148</v>
      </c>
      <c r="B151" s="200">
        <f>IF(B150+1&lt;='Données projet'!$E$11,B150+1,1)</f>
        <v>23</v>
      </c>
      <c r="C151" s="182" t="e">
        <f>VLOOKUP(B151,'Données projet'!$A$36:$I$56,2,0)</f>
        <v>#N/A</v>
      </c>
      <c r="D151" s="182" t="e">
        <f>VLOOKUP(B151,'Données projet'!$A$36:$I$56,9,0)</f>
        <v>#N/A</v>
      </c>
      <c r="E151" s="182">
        <f t="array" ref="E151">INDEX(D:D,MIN(IF(ISNUMBER(D151:D347),ROW(D151:D347),"")))</f>
        <v>11.968000000000007</v>
      </c>
      <c r="F151" s="186">
        <f>IF(B151&lt;'Données projet'!$A$37,$C$205^B151,IF(B151='Données projet'!$A$37,'Données projet'!$B$37,F150+E151-L150))</f>
        <v>366.2240000000001</v>
      </c>
      <c r="G151" s="186">
        <f>F151*VLOOKUP('Données projet'!$B$11,Paramètres!$A$1:$J$25,3,0)*VLOOKUP('Données projet'!$B$11,Paramètres!$A$1:$J$25,5,0)</f>
        <v>268.51543680000003</v>
      </c>
      <c r="H151" s="186">
        <f t="shared" si="53"/>
        <v>64.534106480430395</v>
      </c>
      <c r="I151" s="187">
        <f t="shared" si="40"/>
        <v>580.061287880083</v>
      </c>
      <c r="J151" s="188">
        <f ca="1">AVERAGE(OFFSET($I$3,'Données projet'!$C$7,0,30,1))</f>
        <v>281.50422421872497</v>
      </c>
      <c r="K151" s="193">
        <f>IF(ISNA(VLOOKUP(B151,'Données projet'!$A$36:$I$56,3,0)),0,VLOOKUP(B151,'Données projet'!$A$36:$I$56,3,0))</f>
        <v>0</v>
      </c>
      <c r="L151" s="193">
        <f>IF(ISNA(VLOOKUP(B151,'Données projet'!$A$36:$I$56,4,0)),0,VLOOKUP(B151,'Données projet'!$A$36:$I$56,4,0))</f>
        <v>0</v>
      </c>
      <c r="M151" s="194">
        <f>IF(ISNA(VLOOKUP(B151,'Données projet'!$A$36:$I$56,5,0)),0%,VLOOKUP(B151,'Données projet'!$A$36:$I$56,5,0)*VLOOKUP('Données projet'!$B$11,Paramètres!$A$1:$J$25,7,0))</f>
        <v>0</v>
      </c>
      <c r="N151" s="194">
        <f>IF(ISNA(VLOOKUP(B151,'Données projet'!$A$36:$I$56,6,0)),0%,VLOOKUP(B151,'Données projet'!$A$36:$I$56,6,0)*VLOOKUP('Données projet'!$B$11,Paramètres!$A$1:$J$25,7,0))</f>
        <v>0</v>
      </c>
      <c r="O151" s="194">
        <f>IF(ISNA(VLOOKUP(B151,'Données projet'!$A$36:$I$56,7,0)),0%,VLOOKUP(B151,'Données projet'!$A$36:$I$56,7,0))</f>
        <v>0</v>
      </c>
      <c r="P151" s="196">
        <f>EXP(-LN(2)/35)*P150+(1-EXP(-LN(2)/35))/(LN(2)/35)*L151*M151*VLOOKUP('Données projet'!$B$11,Paramètres!$A$1:$J$25,3,0)*0.475*44/12</f>
        <v>0</v>
      </c>
      <c r="Q151" s="196">
        <f>EXP(-LN(2)/5)*Q150+(1-EXP(-LN(2)/5))/(LN(2)/5)*Calculateur!L151*Calculateur!N151*VLOOKUP('Données projet'!$B$11,Paramètres!$A$1:$J$25,3,0)*0.475*44/12</f>
        <v>0</v>
      </c>
      <c r="R151" s="196">
        <f>EXP(-LN(2)/2)*R150+(1-EXP(-LN(2)/2))/(LN(2)/2)*L151*O151*VLOOKUP('Données projet'!$B$11,Paramètres!$A$1:$J$25,3,0)*0.475*44/12</f>
        <v>0</v>
      </c>
      <c r="S151" s="197">
        <f t="shared" si="41"/>
        <v>0</v>
      </c>
      <c r="T151" s="50">
        <f>IF(T150+1&lt;='Données projet'!$E$12,T150+1,1)</f>
        <v>48</v>
      </c>
      <c r="U151" s="45" t="e">
        <f>VLOOKUP(T151,'Données projet'!$A$62:$I$82,2,0)</f>
        <v>#N/A</v>
      </c>
      <c r="V151" s="45" t="e">
        <f>VLOOKUP(T151,'Données projet'!$A$62:$I$82,9,0)</f>
        <v>#N/A</v>
      </c>
      <c r="W151" s="45">
        <f t="array" ref="W151">INDEX(V:V,MIN(IF(ISNUMBER(V151:V347),ROW(V151:V347),"")))</f>
        <v>8.6349999999999962</v>
      </c>
      <c r="X151" s="46">
        <f>IF(T151&lt;'Données projet'!$A$63,$U$205^T151,IF(T151='Données projet'!$A$63,'Données projet'!$B$63,X150+W151-AD150))</f>
        <v>344.75999999999988</v>
      </c>
      <c r="Y151" s="46">
        <f>X151*VLOOKUP('Données projet'!$B$11,Paramètres!$A$1:$J$25,3,0)*VLOOKUP('Données projet'!$B$11,Paramètres!$A$1:$J$25,5,0)</f>
        <v>252.77803199999988</v>
      </c>
      <c r="Z151" s="46">
        <f t="shared" si="54"/>
        <v>61.180431455330606</v>
      </c>
      <c r="AA151" s="52">
        <f t="shared" si="42"/>
        <v>546.81099051803392</v>
      </c>
      <c r="AB151" s="149">
        <f ca="1">AVERAGE(OFFSET($AA$3,'Données projet'!$C$7,0,30,1))</f>
        <v>367.84920904283939</v>
      </c>
      <c r="AC151" s="48">
        <f>IF(ISNA(VLOOKUP(T151,'Données projet'!$A$62:$I$82,3,0)),0,VLOOKUP(T151,'Données projet'!$A$62:$I$82,3,0))</f>
        <v>0</v>
      </c>
      <c r="AD151" s="48">
        <f>IF(ISNA(VLOOKUP(T151,'Données projet'!$A$62:$I$82,4,0)),0,VLOOKUP(T151,'Données projet'!$A$62:$I$82,4,0))</f>
        <v>0</v>
      </c>
      <c r="AE151" s="49">
        <f>IF(ISNA(VLOOKUP(T151,'Données projet'!$A$62:$I$82,5,0)),0%,VLOOKUP(T151,'Données projet'!$A$62:$I$82,5,0)*VLOOKUP('Données projet'!$B$11,Paramètres!$A$1:$J$25,7,0))</f>
        <v>0</v>
      </c>
      <c r="AF151" s="49">
        <f>IF(ISNA(VLOOKUP(T151,'Données projet'!$A$62:$I$82,6,0)),0%,VLOOKUP(T151,'Données projet'!$A$62:$I$82,6,0)*VLOOKUP('Données projet'!$B$11,Paramètres!$A$1:$J$25,7,0))</f>
        <v>0</v>
      </c>
      <c r="AG151" s="49">
        <f>IF(ISNA(VLOOKUP(T151,'Données projet'!$A$62:$I$82,7,0)),0%,VLOOKUP(T151,'Données projet'!$A$62:$I$82,7,0))</f>
        <v>0</v>
      </c>
      <c r="AH151" s="53">
        <f>EXP(-LN(2)/35)*AH150+(1-EXP(-LN(2)/35))/(LN(2)/35)*AD151*AE151*VLOOKUP('Données projet'!$B$11,Paramètres!$A$1:$J$25,3,0)*0.475*44/12</f>
        <v>0</v>
      </c>
      <c r="AI151" s="53">
        <f>EXP(-LN(2)/5)*AI150+(1-EXP(-LN(2)/5))/(LN(2)/5)*Calculateur!AD151*Calculateur!AF151*VLOOKUP('Données projet'!$B$11,Paramètres!$A$1:$J$25,3,0)*0.475*44/12</f>
        <v>0</v>
      </c>
      <c r="AJ151" s="53">
        <f>EXP(-LN(2)/2)*AJ150+(1-EXP(-LN(2)/2))/(LN(2)/2)*AD151*AG151*VLOOKUP('Données projet'!$B$11,Paramètres!$A$1:$J$25,3,0)*0.475*44/12</f>
        <v>0</v>
      </c>
      <c r="AK151" s="53">
        <f t="shared" si="43"/>
        <v>0</v>
      </c>
      <c r="AL151" s="203">
        <f>IF(AL150+1&lt;='Données projet'!$E$13,AL150+1,1)</f>
        <v>1</v>
      </c>
      <c r="AM151" s="182" t="e">
        <f>VLOOKUP(B151,'Données projet'!$A$88:$I$108,2,0)</f>
        <v>#N/A</v>
      </c>
      <c r="AN151" s="182" t="e">
        <f>VLOOKUP(B151,'Données projet'!$A$88:$I$108,9,0)</f>
        <v>#N/A</v>
      </c>
      <c r="AO151" s="182">
        <f t="array" ref="AO151">INDEX(AN:AN,MIN(IF(ISNUMBER(AN151:AN347),ROW(AN151:AN347),"")))</f>
        <v>0</v>
      </c>
      <c r="AP151" s="182">
        <f>IF(B151&lt;'Données projet'!$A$89,$AM$205^B151,IF(B151='Données projet'!$A$89,'Données projet'!$B$89,AP150+AO151-AV150))</f>
        <v>0</v>
      </c>
      <c r="AQ151" s="186" t="e">
        <f>AP151*VLOOKUP('Données projet'!$B$13,Paramètres!$A$1:$J$25,3,0)*VLOOKUP('Données projet'!$B$13,Paramètres!$A$1:$J$25,5,0)</f>
        <v>#N/A</v>
      </c>
      <c r="AR151" s="186" t="e">
        <f t="shared" si="55"/>
        <v>#N/A</v>
      </c>
      <c r="AS151" s="187" t="e">
        <f t="shared" si="44"/>
        <v>#N/A</v>
      </c>
      <c r="AT151" s="185" t="e">
        <f ca="1">AVERAGE(OFFSET($AS$3,'Données projet'!$C$7,0,30,1))</f>
        <v>#N/A</v>
      </c>
      <c r="AU151" s="193">
        <f>IF(ISNA(VLOOKUP(B151,'Données projet'!$A$88:$I$108,3,0)),0,VLOOKUP(B151,'Données projet'!$A$88:$I$108,3,0))</f>
        <v>0</v>
      </c>
      <c r="AV151" s="193">
        <f>IF(ISNA(VLOOKUP(B151,'Données projet'!$A$88:$I$108,4,0)),0,VLOOKUP(B151,'Données projet'!$A$88:$I$108,4,0))</f>
        <v>0</v>
      </c>
      <c r="AW151" s="194">
        <f>IF(ISNA(VLOOKUP(B151,'Données projet'!$A$88:$I$108,5,0)),0%,VLOOKUP(B151,'Données projet'!$A$88:$I$108,5,0)*VLOOKUP('Données projet'!$B$13,Paramètres!$A$1:$J$25,7,0))</f>
        <v>0</v>
      </c>
      <c r="AX151" s="194">
        <f>IF(ISNA(VLOOKUP(B151,'Données projet'!$A$88:$I$108,6,0)),0%,VLOOKUP(B151,'Données projet'!$A$88:$I$108,6,0)*VLOOKUP('Données projet'!$B$13,Paramètres!$A$1:$J$25,7,0))</f>
        <v>0</v>
      </c>
      <c r="AY151" s="194">
        <f>IF(ISNA(VLOOKUP(B151,'Données projet'!$A$88:$I$108,7,0)),0%,VLOOKUP(B151,'Données projet'!$A$88:$I$108,7,0))</f>
        <v>0</v>
      </c>
      <c r="AZ151" s="196">
        <f>EXP(-LN(2)/35)*AZ150+(1-EXP(-LN(2)/35))/(LN(2)/35)*AV151*AW151*VLOOKUP('Données projet'!$B$11,Paramètres!$A$1:$J$25,3,0)*0.475*44/12</f>
        <v>0</v>
      </c>
      <c r="BA151" s="196">
        <f>EXP(-LN(2)/5)*BA150+(1-EXP(-LN(2)/5))/(LN(2)/5)*Calculateur!AV151*Calculateur!AX151*VLOOKUP('Données projet'!$B$11,Paramètres!$A$1:$J$25,3,0)*0.475*44/12</f>
        <v>0</v>
      </c>
      <c r="BB151" s="196">
        <f>EXP(-LN(2)/2)*BB150+(1-EXP(-LN(2)/2))/(LN(2)/2)*AV151*AY151*VLOOKUP('Données projet'!$B$11,Paramètres!$A$1:$J$25,3,0)*0.475*44/12</f>
        <v>0</v>
      </c>
      <c r="BC151" s="197">
        <f t="shared" si="45"/>
        <v>0</v>
      </c>
      <c r="BD151" s="50">
        <f>IF(BD150+1&lt;='Données projet'!$E$16,BD150+1,1)</f>
        <v>1</v>
      </c>
      <c r="BE151" s="45" t="e">
        <f>VLOOKUP(BD151,'Données projet'!$A$114:$I$134,2,0)</f>
        <v>#N/A</v>
      </c>
      <c r="BF151" s="45" t="e">
        <f>VLOOKUP(BD151,'Données projet'!$A$114:$I$134,9,0)</f>
        <v>#N/A</v>
      </c>
      <c r="BG151" s="45">
        <f t="array" ref="BG151">INDEX(BF:BF,MIN(IF(ISNUMBER(BF151:BF347),ROW(BF151:BF347),"")))</f>
        <v>0</v>
      </c>
      <c r="BH151" s="45">
        <f>IF(BD151&lt;'Données projet'!$A$115,$BE$205^BD151,IF(BD151='Données projet'!$A$115,'Données projet'!$B$115,BH150+BG151-BN150))</f>
        <v>0</v>
      </c>
      <c r="BI151" s="50" t="e">
        <f>BH151*VLOOKUP('Données projet'!$B$13,Paramètres!$A$1:$J$25,3,0)*VLOOKUP('Données projet'!$B$13,Paramètres!$A$1:$J$25,5,0)</f>
        <v>#N/A</v>
      </c>
      <c r="BJ151" s="46" t="e">
        <f t="shared" si="56"/>
        <v>#N/A</v>
      </c>
      <c r="BK151" s="52" t="e">
        <f t="shared" si="46"/>
        <v>#N/A</v>
      </c>
      <c r="BL151" s="149" t="e">
        <f ca="1">AVERAGE(OFFSET($BK$3,'Données projet'!$C$7,0,30,1))</f>
        <v>#N/A</v>
      </c>
      <c r="BM151" s="48">
        <f>IF(ISNA(VLOOKUP(BD151,'Données projet'!$A$114:$I$134,3,0)),0,VLOOKUP(BD151,'Données projet'!$A$114:$I$134,3,0))</f>
        <v>0</v>
      </c>
      <c r="BN151" s="48">
        <f>IF(ISNA(VLOOKUP(BD151,'Données projet'!$A$114:$I$134,4,0)),0,VLOOKUP(BD151,'Données projet'!$A$114:$I$134,4,0))</f>
        <v>0</v>
      </c>
      <c r="BO151" s="49">
        <f>IF(ISNA(VLOOKUP(BD151,'Données projet'!$A$114:$I$134,5,0)),0%,VLOOKUP(BD151,'Données projet'!$A$114:$I$134,5,0)*VLOOKUP('Données projet'!$B$13,Paramètres!$A$1:$J$25,7,0))</f>
        <v>0</v>
      </c>
      <c r="BP151" s="49">
        <f>IF(ISNA(VLOOKUP(BD151,'Données projet'!$A$114:$I$134,6,0)),0%,VLOOKUP(BD151,'Données projet'!$A$114:$I$134,6,0)*VLOOKUP('Données projet'!$B$13,Paramètres!$A$1:$J$25,7,0))</f>
        <v>0</v>
      </c>
      <c r="BQ151" s="49">
        <f>IF(ISNA(VLOOKUP(BD151,'Données projet'!$A$114:$I$134,7,0)),0%,VLOOKUP(BD151,'Données projet'!$A$114:$I$134,7,0))</f>
        <v>0</v>
      </c>
      <c r="BR151" s="53" t="e">
        <f>EXP(-LN(2)/35)*BR150+(1-EXP(-LN(2)/35))/(LN(2)/35)*BN151*BO151*VLOOKUP('Données projet'!$B$13,Paramètres!$A$1:$J$25,3,0)*0.475*44/12</f>
        <v>#N/A</v>
      </c>
      <c r="BS151" s="53" t="e">
        <f>EXP(-LN(2)/5)*BS150+(1-EXP(-LN(2)/5))/(LN(2)/5)*Calculateur!BN151*Calculateur!BP151*VLOOKUP('Données projet'!$B$13,Paramètres!$A$1:$J$25,3,0)*0.475*44/12</f>
        <v>#N/A</v>
      </c>
      <c r="BT151" s="53" t="e">
        <f>EXP(-LN(2)/2)*BT150+(1-EXP(-LN(2)/2))/(LN(2)/2)*BN151*BQ151*VLOOKUP('Données projet'!$B$13,Paramètres!$A$1:$J$25,3,0)*0.475*44/12</f>
        <v>#N/A</v>
      </c>
      <c r="BU151" s="54" t="e">
        <f t="shared" si="47"/>
        <v>#N/A</v>
      </c>
      <c r="BV151" s="203">
        <f>IF(BV150+1&lt;='Données projet'!$E$15,BV150+1,1)</f>
        <v>1</v>
      </c>
      <c r="BW151" s="182" t="e">
        <f>VLOOKUP(B151,'Données projet'!$A$140:$I$167,2,0)</f>
        <v>#N/A</v>
      </c>
      <c r="BX151" s="182" t="e">
        <f>VLOOKUP(B151,'Données projet'!$A$140:$I$167,9,0)</f>
        <v>#N/A</v>
      </c>
      <c r="BY151" s="182">
        <f t="array" ref="BY151">INDEX(BX:BX,MIN(IF(ISNUMBER(BX151:BX347),ROW(BX151:BX347),"")))</f>
        <v>0</v>
      </c>
      <c r="BZ151" s="182">
        <f>IF(B151&lt;'Données projet'!$A$141,$BW$205^B151,IF(B151='Données projet'!$A$141,'Données projet'!$B$141,BZ150+BY151-CF150))</f>
        <v>0</v>
      </c>
      <c r="CA151" s="183" t="e">
        <f>BZ151*VLOOKUP('Données projet'!$B$15,Paramètres!$A$1:$J$25,3,0)*VLOOKUP('Données projet'!$B$15,Paramètres!$A$1:$J$25,5,0)</f>
        <v>#N/A</v>
      </c>
      <c r="CB151" s="186" t="e">
        <f t="shared" si="57"/>
        <v>#N/A</v>
      </c>
      <c r="CC151" s="187" t="e">
        <f t="shared" si="48"/>
        <v>#N/A</v>
      </c>
      <c r="CD151" s="185" t="e">
        <f ca="1">AVERAGE(OFFSET($CC$3,'Données projet'!$C$7,0,30,1))</f>
        <v>#N/A</v>
      </c>
      <c r="CE151" s="193">
        <f>IF(ISNA(VLOOKUP(B151,'Données projet'!$A$140:$I$167,3,0)),0,VLOOKUP(B151,'Données projet'!$A$140:$I$167,3,0))</f>
        <v>0</v>
      </c>
      <c r="CF151" s="193">
        <f>IF(ISNA(VLOOKUP(B151,'Données projet'!$A$140:$I$167,4,0)),0,VLOOKUP(B151,'Données projet'!$A$140:$I$167,4,0))</f>
        <v>0</v>
      </c>
      <c r="CG151" s="194">
        <f>IF(ISNA(VLOOKUP(B151,'Données projet'!$A$140:$I$167,5,0)),0%,VLOOKUP(B151,'Données projet'!$A$140:$I$167,5,0)*VLOOKUP('Données projet'!$B$15,Paramètres!$A$1:$J$25,7,0))</f>
        <v>0</v>
      </c>
      <c r="CH151" s="194">
        <f>IF(ISNA(VLOOKUP(B151,'Données projet'!$A$140:$I$167,6,0)),0%,VLOOKUP(B151,'Données projet'!$A$140:$I$167,6,0)*VLOOKUP('Données projet'!$B$15,Paramètres!$A$1:$J$25,7,0))</f>
        <v>0</v>
      </c>
      <c r="CI151" s="194">
        <f>IF(ISNA(VLOOKUP(B151,'Données projet'!$A$140:$I$167,7,0)),0%,VLOOKUP(B151,'Données projet'!$A$140:$I$167,7,0))</f>
        <v>0</v>
      </c>
      <c r="CJ151" s="196">
        <f>EXP(-LN(2)/35)*CJ150+(1-EXP(-LN(2)/35))/(LN(2)/35)*CF151*CG151*VLOOKUP('Données projet'!$B$11,Paramètres!$A$1:$J$25,3,0)*0.475*44/12</f>
        <v>0</v>
      </c>
      <c r="CK151" s="196">
        <f>EXP(-LN(2)/5)*CK150+(1-EXP(-LN(2)/5))/(LN(2)/5)*Calculateur!CF151*Calculateur!CH151*VLOOKUP('Données projet'!$B$11,Paramètres!$A$1:$J$25,3,0)*0.475*44/12</f>
        <v>0</v>
      </c>
      <c r="CL151" s="196">
        <f>EXP(-LN(2)/2)*CL150+(1-EXP(-LN(2)/2))/(LN(2)/2)*CF151*CI151*VLOOKUP('Données projet'!$B$11,Paramètres!$A$1:$J$25,3,0)*0.475*44/12</f>
        <v>0</v>
      </c>
      <c r="CM151" s="197">
        <f t="shared" si="49"/>
        <v>0</v>
      </c>
      <c r="CN151" s="50">
        <f>IF(CN150+1&lt;='Données projet'!$E$16,CN150+1,1)</f>
        <v>1</v>
      </c>
      <c r="CO151" s="45" t="e">
        <f>VLOOKUP(CN151,'Données projet'!$A$173:$I$193,2,0)</f>
        <v>#N/A</v>
      </c>
      <c r="CP151" s="45" t="e">
        <f>VLOOKUP(CN151,'Données projet'!$A$173:$I$193,9,0)</f>
        <v>#N/A</v>
      </c>
      <c r="CQ151" s="45">
        <f t="array" ref="CQ151">INDEX(CP:CP,MIN(IF(ISNUMBER(CP151:CP347),ROW(CP151:CP347),"")))</f>
        <v>0</v>
      </c>
      <c r="CR151" s="45">
        <f>IF(CN151&lt;'Données projet'!$A$174,$CO$205^B151,IF(CN151='Données projet'!$A$174,'Données projet'!$B$174,CR150+CQ151-CX150))</f>
        <v>0</v>
      </c>
      <c r="CS151" s="50" t="e">
        <f>CR151*VLOOKUP('Données projet'!$B$15,Paramètres!$A$1:$J$25,3,0)*VLOOKUP('Données projet'!$B$15,Paramètres!$A$1:$J$25,5,0)</f>
        <v>#N/A</v>
      </c>
      <c r="CT151" s="46" t="e">
        <f t="shared" si="58"/>
        <v>#N/A</v>
      </c>
      <c r="CU151" s="52" t="e">
        <f t="shared" si="50"/>
        <v>#N/A</v>
      </c>
      <c r="CV151" s="149" t="e">
        <f ca="1">AVERAGE(OFFSET($CU$3,'Données projet'!$C$7,0,30,1))</f>
        <v>#N/A</v>
      </c>
      <c r="CW151" s="48">
        <f>IF(ISNA(VLOOKUP(CN151,'Données projet'!$A$173:$I$193,3,0)),0,VLOOKUP(CN151,'Données projet'!$A$173:$I$193,3,0))</f>
        <v>0</v>
      </c>
      <c r="CX151" s="48">
        <f>IF(ISNA(VLOOKUP(CN151,'Données projet'!$A$173:$I$193,4,0)),0,VLOOKUP(CN151,'Données projet'!$A$173:$I$193,4,0))</f>
        <v>0</v>
      </c>
      <c r="CY151" s="49">
        <f>IF(ISNA(VLOOKUP(CN151,'Données projet'!$A$173:$I$193,5,0)),0%,VLOOKUP(CN151,'Données projet'!$A$173:$I$193,5,0)*VLOOKUP('Données projet'!$B$15,Paramètres!$A$1:$J$25,7,0))</f>
        <v>0</v>
      </c>
      <c r="CZ151" s="49">
        <f>IF(ISNA(VLOOKUP(CN151,'Données projet'!$A$173:$I$193,6,0)),0%,VLOOKUP(CN151,'Données projet'!$A$173:$I$193,6,0)*VLOOKUP('Données projet'!$B$15,Paramètres!$A$1:$J$25,7,0))</f>
        <v>0</v>
      </c>
      <c r="DA151" s="49">
        <f>IF(ISNA(VLOOKUP(CN151,'Données projet'!$A$173:$I$193,7,0)),0%,VLOOKUP(CN151,'Données projet'!$A$173:$I$193,7,0))</f>
        <v>0</v>
      </c>
      <c r="DB151" s="53" t="e">
        <f>EXP(-LN(2)/35)*DB150+(1-EXP(-LN(2)/35))/(LN(2)/35)*CX151*CY151*VLOOKUP('Données projet'!$B$15,Paramètres!$A$1:$J$25,3,0)*0.475*44/12</f>
        <v>#N/A</v>
      </c>
      <c r="DC151" s="53" t="e">
        <f>EXP(-LN(2)/5)*DC150+(1-EXP(-LN(2)/5))/(LN(2)/5)*Calculateur!CX151*Calculateur!CZ151*VLOOKUP('Données projet'!$B$15,Paramètres!$A$1:$J$25,3,0)*0.475*44/12</f>
        <v>#N/A</v>
      </c>
      <c r="DD151" s="53" t="e">
        <f>EXP(-LN(2)/2)*DD150+(1-EXP(-LN(2)/2))/(LN(2)/2)*CX151*DA151*VLOOKUP('Données projet'!$B$15,Paramètres!$A$1:$J$25,3,0)*0.475*44/12</f>
        <v>#N/A</v>
      </c>
      <c r="DE151" s="54" t="e">
        <f t="shared" si="51"/>
        <v>#N/A</v>
      </c>
    </row>
    <row r="152" spans="1:109" s="40" customFormat="1" x14ac:dyDescent="0.25">
      <c r="A152" s="208">
        <f t="shared" si="52"/>
        <v>149</v>
      </c>
      <c r="B152" s="200">
        <f>IF(B151+1&lt;='Données projet'!$E$11,B151+1,1)</f>
        <v>24</v>
      </c>
      <c r="C152" s="182" t="e">
        <f>VLOOKUP(B152,'Données projet'!$A$36:$I$56,2,0)</f>
        <v>#N/A</v>
      </c>
      <c r="D152" s="182" t="e">
        <f>VLOOKUP(B152,'Données projet'!$A$36:$I$56,9,0)</f>
        <v>#N/A</v>
      </c>
      <c r="E152" s="182">
        <f t="array" ref="E152">INDEX(D:D,MIN(IF(ISNUMBER(D152:D348),ROW(D152:D348),"")))</f>
        <v>11.968000000000007</v>
      </c>
      <c r="F152" s="186">
        <f>IF(B152&lt;'Données projet'!$A$37,$C$205^B152,IF(B152='Données projet'!$A$37,'Données projet'!$B$37,F151+E152-L151))</f>
        <v>378.19200000000012</v>
      </c>
      <c r="G152" s="186">
        <f>F152*VLOOKUP('Données projet'!$B$11,Paramètres!$A$1:$J$25,3,0)*VLOOKUP('Données projet'!$B$11,Paramètres!$A$1:$J$25,5,0)</f>
        <v>277.29037440000008</v>
      </c>
      <c r="H152" s="186">
        <f t="shared" si="53"/>
        <v>66.39406342270405</v>
      </c>
      <c r="I152" s="187">
        <f t="shared" si="40"/>
        <v>598.58372920787633</v>
      </c>
      <c r="J152" s="188">
        <f ca="1">AVERAGE(OFFSET($I$3,'Données projet'!$C$7,0,30,1))</f>
        <v>281.50422421872497</v>
      </c>
      <c r="K152" s="193">
        <f>IF(ISNA(VLOOKUP(B152,'Données projet'!$A$36:$I$56,3,0)),0,VLOOKUP(B152,'Données projet'!$A$36:$I$56,3,0))</f>
        <v>0</v>
      </c>
      <c r="L152" s="193">
        <f>IF(ISNA(VLOOKUP(B152,'Données projet'!$A$36:$I$56,4,0)),0,VLOOKUP(B152,'Données projet'!$A$36:$I$56,4,0))</f>
        <v>0</v>
      </c>
      <c r="M152" s="194">
        <f>IF(ISNA(VLOOKUP(B152,'Données projet'!$A$36:$I$56,5,0)),0%,VLOOKUP(B152,'Données projet'!$A$36:$I$56,5,0)*VLOOKUP('Données projet'!$B$11,Paramètres!$A$1:$J$25,7,0))</f>
        <v>0</v>
      </c>
      <c r="N152" s="194">
        <f>IF(ISNA(VLOOKUP(B152,'Données projet'!$A$36:$I$56,6,0)),0%,VLOOKUP(B152,'Données projet'!$A$36:$I$56,6,0)*VLOOKUP('Données projet'!$B$11,Paramètres!$A$1:$J$25,7,0))</f>
        <v>0</v>
      </c>
      <c r="O152" s="194">
        <f>IF(ISNA(VLOOKUP(B152,'Données projet'!$A$36:$I$56,7,0)),0%,VLOOKUP(B152,'Données projet'!$A$36:$I$56,7,0))</f>
        <v>0</v>
      </c>
      <c r="P152" s="196">
        <f>EXP(-LN(2)/35)*P151+(1-EXP(-LN(2)/35))/(LN(2)/35)*L152*M152*VLOOKUP('Données projet'!$B$11,Paramètres!$A$1:$J$25,3,0)*0.475*44/12</f>
        <v>0</v>
      </c>
      <c r="Q152" s="196">
        <f>EXP(-LN(2)/5)*Q151+(1-EXP(-LN(2)/5))/(LN(2)/5)*Calculateur!L152*Calculateur!N152*VLOOKUP('Données projet'!$B$11,Paramètres!$A$1:$J$25,3,0)*0.475*44/12</f>
        <v>0</v>
      </c>
      <c r="R152" s="196">
        <f>EXP(-LN(2)/2)*R151+(1-EXP(-LN(2)/2))/(LN(2)/2)*L152*O152*VLOOKUP('Données projet'!$B$11,Paramètres!$A$1:$J$25,3,0)*0.475*44/12</f>
        <v>0</v>
      </c>
      <c r="S152" s="197">
        <f t="shared" si="41"/>
        <v>0</v>
      </c>
      <c r="T152" s="50">
        <f>IF(T151+1&lt;='Données projet'!$E$12,T151+1,1)</f>
        <v>49</v>
      </c>
      <c r="U152" s="45" t="e">
        <f>VLOOKUP(T152,'Données projet'!$A$62:$I$82,2,0)</f>
        <v>#N/A</v>
      </c>
      <c r="V152" s="45" t="e">
        <f>VLOOKUP(T152,'Données projet'!$A$62:$I$82,9,0)</f>
        <v>#N/A</v>
      </c>
      <c r="W152" s="45">
        <f t="array" ref="W152">INDEX(V:V,MIN(IF(ISNUMBER(V152:V348),ROW(V152:V348),"")))</f>
        <v>8.6349999999999962</v>
      </c>
      <c r="X152" s="46">
        <f>IF(T152&lt;'Données projet'!$A$63,$U$205^T152,IF(T152='Données projet'!$A$63,'Données projet'!$B$63,X151+W152-AD151))</f>
        <v>353.39499999999987</v>
      </c>
      <c r="Y152" s="46">
        <f>X152*VLOOKUP('Données projet'!$B$11,Paramètres!$A$1:$J$25,3,0)*VLOOKUP('Données projet'!$B$11,Paramètres!$A$1:$J$25,5,0)</f>
        <v>259.10921399999989</v>
      </c>
      <c r="Z152" s="46">
        <f t="shared" si="54"/>
        <v>62.532460468278188</v>
      </c>
      <c r="AA152" s="52">
        <f t="shared" si="42"/>
        <v>560.19258303225104</v>
      </c>
      <c r="AB152" s="149">
        <f ca="1">AVERAGE(OFFSET($AA$3,'Données projet'!$C$7,0,30,1))</f>
        <v>367.84920904283939</v>
      </c>
      <c r="AC152" s="48">
        <f>IF(ISNA(VLOOKUP(T152,'Données projet'!$A$62:$I$82,3,0)),0,VLOOKUP(T152,'Données projet'!$A$62:$I$82,3,0))</f>
        <v>0</v>
      </c>
      <c r="AD152" s="48">
        <f>IF(ISNA(VLOOKUP(T152,'Données projet'!$A$62:$I$82,4,0)),0,VLOOKUP(T152,'Données projet'!$A$62:$I$82,4,0))</f>
        <v>0</v>
      </c>
      <c r="AE152" s="49">
        <f>IF(ISNA(VLOOKUP(T152,'Données projet'!$A$62:$I$82,5,0)),0%,VLOOKUP(T152,'Données projet'!$A$62:$I$82,5,0)*VLOOKUP('Données projet'!$B$11,Paramètres!$A$1:$J$25,7,0))</f>
        <v>0</v>
      </c>
      <c r="AF152" s="49">
        <f>IF(ISNA(VLOOKUP(T152,'Données projet'!$A$62:$I$82,6,0)),0%,VLOOKUP(T152,'Données projet'!$A$62:$I$82,6,0)*VLOOKUP('Données projet'!$B$11,Paramètres!$A$1:$J$25,7,0))</f>
        <v>0</v>
      </c>
      <c r="AG152" s="49">
        <f>IF(ISNA(VLOOKUP(T152,'Données projet'!$A$62:$I$82,7,0)),0%,VLOOKUP(T152,'Données projet'!$A$62:$I$82,7,0))</f>
        <v>0</v>
      </c>
      <c r="AH152" s="53">
        <f>EXP(-LN(2)/35)*AH151+(1-EXP(-LN(2)/35))/(LN(2)/35)*AD152*AE152*VLOOKUP('Données projet'!$B$11,Paramètres!$A$1:$J$25,3,0)*0.475*44/12</f>
        <v>0</v>
      </c>
      <c r="AI152" s="53">
        <f>EXP(-LN(2)/5)*AI151+(1-EXP(-LN(2)/5))/(LN(2)/5)*Calculateur!AD152*Calculateur!AF152*VLOOKUP('Données projet'!$B$11,Paramètres!$A$1:$J$25,3,0)*0.475*44/12</f>
        <v>0</v>
      </c>
      <c r="AJ152" s="53">
        <f>EXP(-LN(2)/2)*AJ151+(1-EXP(-LN(2)/2))/(LN(2)/2)*AD152*AG152*VLOOKUP('Données projet'!$B$11,Paramètres!$A$1:$J$25,3,0)*0.475*44/12</f>
        <v>0</v>
      </c>
      <c r="AK152" s="53">
        <f t="shared" si="43"/>
        <v>0</v>
      </c>
      <c r="AL152" s="203">
        <f>IF(AL151+1&lt;='Données projet'!$E$13,AL151+1,1)</f>
        <v>1</v>
      </c>
      <c r="AM152" s="182" t="e">
        <f>VLOOKUP(B152,'Données projet'!$A$88:$I$108,2,0)</f>
        <v>#N/A</v>
      </c>
      <c r="AN152" s="182" t="e">
        <f>VLOOKUP(B152,'Données projet'!$A$88:$I$108,9,0)</f>
        <v>#N/A</v>
      </c>
      <c r="AO152" s="182">
        <f t="array" ref="AO152">INDEX(AN:AN,MIN(IF(ISNUMBER(AN152:AN348),ROW(AN152:AN348),"")))</f>
        <v>0</v>
      </c>
      <c r="AP152" s="182">
        <f>IF(B152&lt;'Données projet'!$A$89,$AM$205^B152,IF(B152='Données projet'!$A$89,'Données projet'!$B$89,AP151+AO152-AV151))</f>
        <v>0</v>
      </c>
      <c r="AQ152" s="186" t="e">
        <f>AP152*VLOOKUP('Données projet'!$B$13,Paramètres!$A$1:$J$25,3,0)*VLOOKUP('Données projet'!$B$13,Paramètres!$A$1:$J$25,5,0)</f>
        <v>#N/A</v>
      </c>
      <c r="AR152" s="186" t="e">
        <f t="shared" si="55"/>
        <v>#N/A</v>
      </c>
      <c r="AS152" s="187" t="e">
        <f t="shared" si="44"/>
        <v>#N/A</v>
      </c>
      <c r="AT152" s="185" t="e">
        <f ca="1">AVERAGE(OFFSET($AS$3,'Données projet'!$C$7,0,30,1))</f>
        <v>#N/A</v>
      </c>
      <c r="AU152" s="193">
        <f>IF(ISNA(VLOOKUP(B152,'Données projet'!$A$88:$I$108,3,0)),0,VLOOKUP(B152,'Données projet'!$A$88:$I$108,3,0))</f>
        <v>0</v>
      </c>
      <c r="AV152" s="193">
        <f>IF(ISNA(VLOOKUP(B152,'Données projet'!$A$88:$I$108,4,0)),0,VLOOKUP(B152,'Données projet'!$A$88:$I$108,4,0))</f>
        <v>0</v>
      </c>
      <c r="AW152" s="194">
        <f>IF(ISNA(VLOOKUP(B152,'Données projet'!$A$88:$I$108,5,0)),0%,VLOOKUP(B152,'Données projet'!$A$88:$I$108,5,0)*VLOOKUP('Données projet'!$B$13,Paramètres!$A$1:$J$25,7,0))</f>
        <v>0</v>
      </c>
      <c r="AX152" s="194">
        <f>IF(ISNA(VLOOKUP(B152,'Données projet'!$A$88:$I$108,6,0)),0%,VLOOKUP(B152,'Données projet'!$A$88:$I$108,6,0)*VLOOKUP('Données projet'!$B$13,Paramètres!$A$1:$J$25,7,0))</f>
        <v>0</v>
      </c>
      <c r="AY152" s="194">
        <f>IF(ISNA(VLOOKUP(B152,'Données projet'!$A$88:$I$108,7,0)),0%,VLOOKUP(B152,'Données projet'!$A$88:$I$108,7,0))</f>
        <v>0</v>
      </c>
      <c r="AZ152" s="196">
        <f>EXP(-LN(2)/35)*AZ151+(1-EXP(-LN(2)/35))/(LN(2)/35)*AV152*AW152*VLOOKUP('Données projet'!$B$11,Paramètres!$A$1:$J$25,3,0)*0.475*44/12</f>
        <v>0</v>
      </c>
      <c r="BA152" s="196">
        <f>EXP(-LN(2)/5)*BA151+(1-EXP(-LN(2)/5))/(LN(2)/5)*Calculateur!AV152*Calculateur!AX152*VLOOKUP('Données projet'!$B$11,Paramètres!$A$1:$J$25,3,0)*0.475*44/12</f>
        <v>0</v>
      </c>
      <c r="BB152" s="196">
        <f>EXP(-LN(2)/2)*BB151+(1-EXP(-LN(2)/2))/(LN(2)/2)*AV152*AY152*VLOOKUP('Données projet'!$B$11,Paramètres!$A$1:$J$25,3,0)*0.475*44/12</f>
        <v>0</v>
      </c>
      <c r="BC152" s="197">
        <f t="shared" si="45"/>
        <v>0</v>
      </c>
      <c r="BD152" s="50">
        <f>IF(BD151+1&lt;='Données projet'!$E$16,BD151+1,1)</f>
        <v>1</v>
      </c>
      <c r="BE152" s="45" t="e">
        <f>VLOOKUP(BD152,'Données projet'!$A$114:$I$134,2,0)</f>
        <v>#N/A</v>
      </c>
      <c r="BF152" s="45" t="e">
        <f>VLOOKUP(BD152,'Données projet'!$A$114:$I$134,9,0)</f>
        <v>#N/A</v>
      </c>
      <c r="BG152" s="45">
        <f t="array" ref="BG152">INDEX(BF:BF,MIN(IF(ISNUMBER(BF152:BF348),ROW(BF152:BF348),"")))</f>
        <v>0</v>
      </c>
      <c r="BH152" s="45">
        <f>IF(BD152&lt;'Données projet'!$A$115,$BE$205^BD152,IF(BD152='Données projet'!$A$115,'Données projet'!$B$115,BH151+BG152-BN151))</f>
        <v>0</v>
      </c>
      <c r="BI152" s="50" t="e">
        <f>BH152*VLOOKUP('Données projet'!$B$13,Paramètres!$A$1:$J$25,3,0)*VLOOKUP('Données projet'!$B$13,Paramètres!$A$1:$J$25,5,0)</f>
        <v>#N/A</v>
      </c>
      <c r="BJ152" s="46" t="e">
        <f t="shared" si="56"/>
        <v>#N/A</v>
      </c>
      <c r="BK152" s="52" t="e">
        <f t="shared" si="46"/>
        <v>#N/A</v>
      </c>
      <c r="BL152" s="149" t="e">
        <f ca="1">AVERAGE(OFFSET($BK$3,'Données projet'!$C$7,0,30,1))</f>
        <v>#N/A</v>
      </c>
      <c r="BM152" s="48">
        <f>IF(ISNA(VLOOKUP(BD152,'Données projet'!$A$114:$I$134,3,0)),0,VLOOKUP(BD152,'Données projet'!$A$114:$I$134,3,0))</f>
        <v>0</v>
      </c>
      <c r="BN152" s="48">
        <f>IF(ISNA(VLOOKUP(BD152,'Données projet'!$A$114:$I$134,4,0)),0,VLOOKUP(BD152,'Données projet'!$A$114:$I$134,4,0))</f>
        <v>0</v>
      </c>
      <c r="BO152" s="49">
        <f>IF(ISNA(VLOOKUP(BD152,'Données projet'!$A$114:$I$134,5,0)),0%,VLOOKUP(BD152,'Données projet'!$A$114:$I$134,5,0)*VLOOKUP('Données projet'!$B$13,Paramètres!$A$1:$J$25,7,0))</f>
        <v>0</v>
      </c>
      <c r="BP152" s="49">
        <f>IF(ISNA(VLOOKUP(BD152,'Données projet'!$A$114:$I$134,6,0)),0%,VLOOKUP(BD152,'Données projet'!$A$114:$I$134,6,0)*VLOOKUP('Données projet'!$B$13,Paramètres!$A$1:$J$25,7,0))</f>
        <v>0</v>
      </c>
      <c r="BQ152" s="49">
        <f>IF(ISNA(VLOOKUP(BD152,'Données projet'!$A$114:$I$134,7,0)),0%,VLOOKUP(BD152,'Données projet'!$A$114:$I$134,7,0))</f>
        <v>0</v>
      </c>
      <c r="BR152" s="53" t="e">
        <f>EXP(-LN(2)/35)*BR151+(1-EXP(-LN(2)/35))/(LN(2)/35)*BN152*BO152*VLOOKUP('Données projet'!$B$13,Paramètres!$A$1:$J$25,3,0)*0.475*44/12</f>
        <v>#N/A</v>
      </c>
      <c r="BS152" s="53" t="e">
        <f>EXP(-LN(2)/5)*BS151+(1-EXP(-LN(2)/5))/(LN(2)/5)*Calculateur!BN152*Calculateur!BP152*VLOOKUP('Données projet'!$B$13,Paramètres!$A$1:$J$25,3,0)*0.475*44/12</f>
        <v>#N/A</v>
      </c>
      <c r="BT152" s="53" t="e">
        <f>EXP(-LN(2)/2)*BT151+(1-EXP(-LN(2)/2))/(LN(2)/2)*BN152*BQ152*VLOOKUP('Données projet'!$B$13,Paramètres!$A$1:$J$25,3,0)*0.475*44/12</f>
        <v>#N/A</v>
      </c>
      <c r="BU152" s="54" t="e">
        <f t="shared" si="47"/>
        <v>#N/A</v>
      </c>
      <c r="BV152" s="203">
        <f>IF(BV151+1&lt;='Données projet'!$E$15,BV151+1,1)</f>
        <v>1</v>
      </c>
      <c r="BW152" s="182" t="e">
        <f>VLOOKUP(B152,'Données projet'!$A$140:$I$167,2,0)</f>
        <v>#N/A</v>
      </c>
      <c r="BX152" s="182" t="e">
        <f>VLOOKUP(B152,'Données projet'!$A$140:$I$167,9,0)</f>
        <v>#N/A</v>
      </c>
      <c r="BY152" s="182">
        <f t="array" ref="BY152">INDEX(BX:BX,MIN(IF(ISNUMBER(BX152:BX348),ROW(BX152:BX348),"")))</f>
        <v>0</v>
      </c>
      <c r="BZ152" s="182">
        <f>IF(B152&lt;'Données projet'!$A$141,$BW$205^B152,IF(B152='Données projet'!$A$141,'Données projet'!$B$141,BZ151+BY152-CF151))</f>
        <v>0</v>
      </c>
      <c r="CA152" s="183" t="e">
        <f>BZ152*VLOOKUP('Données projet'!$B$15,Paramètres!$A$1:$J$25,3,0)*VLOOKUP('Données projet'!$B$15,Paramètres!$A$1:$J$25,5,0)</f>
        <v>#N/A</v>
      </c>
      <c r="CB152" s="186" t="e">
        <f t="shared" si="57"/>
        <v>#N/A</v>
      </c>
      <c r="CC152" s="187" t="e">
        <f t="shared" si="48"/>
        <v>#N/A</v>
      </c>
      <c r="CD152" s="185" t="e">
        <f ca="1">AVERAGE(OFFSET($CC$3,'Données projet'!$C$7,0,30,1))</f>
        <v>#N/A</v>
      </c>
      <c r="CE152" s="193">
        <f>IF(ISNA(VLOOKUP(B152,'Données projet'!$A$140:$I$167,3,0)),0,VLOOKUP(B152,'Données projet'!$A$140:$I$167,3,0))</f>
        <v>0</v>
      </c>
      <c r="CF152" s="193">
        <f>IF(ISNA(VLOOKUP(B152,'Données projet'!$A$140:$I$167,4,0)),0,VLOOKUP(B152,'Données projet'!$A$140:$I$167,4,0))</f>
        <v>0</v>
      </c>
      <c r="CG152" s="194">
        <f>IF(ISNA(VLOOKUP(B152,'Données projet'!$A$140:$I$167,5,0)),0%,VLOOKUP(B152,'Données projet'!$A$140:$I$167,5,0)*VLOOKUP('Données projet'!$B$15,Paramètres!$A$1:$J$25,7,0))</f>
        <v>0</v>
      </c>
      <c r="CH152" s="194">
        <f>IF(ISNA(VLOOKUP(B152,'Données projet'!$A$140:$I$167,6,0)),0%,VLOOKUP(B152,'Données projet'!$A$140:$I$167,6,0)*VLOOKUP('Données projet'!$B$15,Paramètres!$A$1:$J$25,7,0))</f>
        <v>0</v>
      </c>
      <c r="CI152" s="194">
        <f>IF(ISNA(VLOOKUP(B152,'Données projet'!$A$140:$I$167,7,0)),0%,VLOOKUP(B152,'Données projet'!$A$140:$I$167,7,0))</f>
        <v>0</v>
      </c>
      <c r="CJ152" s="196">
        <f>EXP(-LN(2)/35)*CJ151+(1-EXP(-LN(2)/35))/(LN(2)/35)*CF152*CG152*VLOOKUP('Données projet'!$B$11,Paramètres!$A$1:$J$25,3,0)*0.475*44/12</f>
        <v>0</v>
      </c>
      <c r="CK152" s="196">
        <f>EXP(-LN(2)/5)*CK151+(1-EXP(-LN(2)/5))/(LN(2)/5)*Calculateur!CF152*Calculateur!CH152*VLOOKUP('Données projet'!$B$11,Paramètres!$A$1:$J$25,3,0)*0.475*44/12</f>
        <v>0</v>
      </c>
      <c r="CL152" s="196">
        <f>EXP(-LN(2)/2)*CL151+(1-EXP(-LN(2)/2))/(LN(2)/2)*CF152*CI152*VLOOKUP('Données projet'!$B$11,Paramètres!$A$1:$J$25,3,0)*0.475*44/12</f>
        <v>0</v>
      </c>
      <c r="CM152" s="197">
        <f t="shared" si="49"/>
        <v>0</v>
      </c>
      <c r="CN152" s="50">
        <f>IF(CN151+1&lt;='Données projet'!$E$16,CN151+1,1)</f>
        <v>1</v>
      </c>
      <c r="CO152" s="45" t="e">
        <f>VLOOKUP(CN152,'Données projet'!$A$173:$I$193,2,0)</f>
        <v>#N/A</v>
      </c>
      <c r="CP152" s="45" t="e">
        <f>VLOOKUP(CN152,'Données projet'!$A$173:$I$193,9,0)</f>
        <v>#N/A</v>
      </c>
      <c r="CQ152" s="45">
        <f t="array" ref="CQ152">INDEX(CP:CP,MIN(IF(ISNUMBER(CP152:CP348),ROW(CP152:CP348),"")))</f>
        <v>0</v>
      </c>
      <c r="CR152" s="45">
        <f>IF(CN152&lt;'Données projet'!$A$174,$CO$205^B152,IF(CN152='Données projet'!$A$174,'Données projet'!$B$174,CR151+CQ152-CX151))</f>
        <v>0</v>
      </c>
      <c r="CS152" s="50" t="e">
        <f>CR152*VLOOKUP('Données projet'!$B$15,Paramètres!$A$1:$J$25,3,0)*VLOOKUP('Données projet'!$B$15,Paramètres!$A$1:$J$25,5,0)</f>
        <v>#N/A</v>
      </c>
      <c r="CT152" s="46" t="e">
        <f t="shared" si="58"/>
        <v>#N/A</v>
      </c>
      <c r="CU152" s="52" t="e">
        <f t="shared" si="50"/>
        <v>#N/A</v>
      </c>
      <c r="CV152" s="149" t="e">
        <f ca="1">AVERAGE(OFFSET($CU$3,'Données projet'!$C$7,0,30,1))</f>
        <v>#N/A</v>
      </c>
      <c r="CW152" s="48">
        <f>IF(ISNA(VLOOKUP(CN152,'Données projet'!$A$173:$I$193,3,0)),0,VLOOKUP(CN152,'Données projet'!$A$173:$I$193,3,0))</f>
        <v>0</v>
      </c>
      <c r="CX152" s="48">
        <f>IF(ISNA(VLOOKUP(CN152,'Données projet'!$A$173:$I$193,4,0)),0,VLOOKUP(CN152,'Données projet'!$A$173:$I$193,4,0))</f>
        <v>0</v>
      </c>
      <c r="CY152" s="49">
        <f>IF(ISNA(VLOOKUP(CN152,'Données projet'!$A$173:$I$193,5,0)),0%,VLOOKUP(CN152,'Données projet'!$A$173:$I$193,5,0)*VLOOKUP('Données projet'!$B$15,Paramètres!$A$1:$J$25,7,0))</f>
        <v>0</v>
      </c>
      <c r="CZ152" s="49">
        <f>IF(ISNA(VLOOKUP(CN152,'Données projet'!$A$173:$I$193,6,0)),0%,VLOOKUP(CN152,'Données projet'!$A$173:$I$193,6,0)*VLOOKUP('Données projet'!$B$15,Paramètres!$A$1:$J$25,7,0))</f>
        <v>0</v>
      </c>
      <c r="DA152" s="49">
        <f>IF(ISNA(VLOOKUP(CN152,'Données projet'!$A$173:$I$193,7,0)),0%,VLOOKUP(CN152,'Données projet'!$A$173:$I$193,7,0))</f>
        <v>0</v>
      </c>
      <c r="DB152" s="53" t="e">
        <f>EXP(-LN(2)/35)*DB151+(1-EXP(-LN(2)/35))/(LN(2)/35)*CX152*CY152*VLOOKUP('Données projet'!$B$15,Paramètres!$A$1:$J$25,3,0)*0.475*44/12</f>
        <v>#N/A</v>
      </c>
      <c r="DC152" s="53" t="e">
        <f>EXP(-LN(2)/5)*DC151+(1-EXP(-LN(2)/5))/(LN(2)/5)*Calculateur!CX152*Calculateur!CZ152*VLOOKUP('Données projet'!$B$15,Paramètres!$A$1:$J$25,3,0)*0.475*44/12</f>
        <v>#N/A</v>
      </c>
      <c r="DD152" s="53" t="e">
        <f>EXP(-LN(2)/2)*DD151+(1-EXP(-LN(2)/2))/(LN(2)/2)*CX152*DA152*VLOOKUP('Données projet'!$B$15,Paramètres!$A$1:$J$25,3,0)*0.475*44/12</f>
        <v>#N/A</v>
      </c>
      <c r="DE152" s="54" t="e">
        <f t="shared" si="51"/>
        <v>#N/A</v>
      </c>
    </row>
    <row r="153" spans="1:109" s="40" customFormat="1" x14ac:dyDescent="0.25">
      <c r="A153" s="208">
        <f t="shared" si="52"/>
        <v>150</v>
      </c>
      <c r="B153" s="200">
        <f>IF(B152+1&lt;='Données projet'!$E$11,B152+1,1)</f>
        <v>25</v>
      </c>
      <c r="C153" s="182">
        <f>VLOOKUP(B153,'Données projet'!$A$36:$I$56,2,0)</f>
        <v>390.16</v>
      </c>
      <c r="D153" s="182">
        <f>VLOOKUP(B153,'Données projet'!$A$36:$I$56,9,0)</f>
        <v>11.968000000000007</v>
      </c>
      <c r="E153" s="182">
        <f t="array" ref="E153">INDEX(D:D,MIN(IF(ISNUMBER(D153:D349),ROW(D153:D349),"")))</f>
        <v>11.968000000000007</v>
      </c>
      <c r="F153" s="186">
        <f>IF(B153&lt;'Données projet'!$A$37,$C$205^B153,IF(B153='Données projet'!$A$37,'Données projet'!$B$37,F152+E153-L152))</f>
        <v>390.16000000000014</v>
      </c>
      <c r="G153" s="186">
        <f>F153*VLOOKUP('Données projet'!$B$11,Paramètres!$A$1:$J$25,3,0)*VLOOKUP('Données projet'!$B$11,Paramètres!$A$1:$J$25,5,0)</f>
        <v>286.06531200000012</v>
      </c>
      <c r="H153" s="186">
        <f t="shared" si="53"/>
        <v>68.247180585769726</v>
      </c>
      <c r="I153" s="187">
        <f t="shared" si="40"/>
        <v>617.0942579202158</v>
      </c>
      <c r="J153" s="188">
        <f ca="1">AVERAGE(OFFSET($I$3,'Données projet'!$C$7,0,30,1))</f>
        <v>281.50422421872497</v>
      </c>
      <c r="K153" s="193">
        <f>IF(ISNA(VLOOKUP(B153,'Données projet'!$A$36:$I$56,3,0)),0,VLOOKUP(B153,'Données projet'!$A$36:$I$56,3,0))</f>
        <v>1</v>
      </c>
      <c r="L153" s="193">
        <f>IF(ISNA(VLOOKUP(B153,'Données projet'!$A$36:$I$56,4,0)),0,VLOOKUP(B153,'Données projet'!$A$36:$I$56,4,0))</f>
        <v>390.16</v>
      </c>
      <c r="M153" s="194">
        <f>IF(ISNA(VLOOKUP(B153,'Données projet'!$A$36:$I$56,5,0)),0%,VLOOKUP(B153,'Données projet'!$A$36:$I$56,5,0)*VLOOKUP('Données projet'!$B$11,Paramètres!$A$1:$J$25,7,0))</f>
        <v>0</v>
      </c>
      <c r="N153" s="194">
        <f>IF(ISNA(VLOOKUP(B153,'Données projet'!$A$36:$I$56,6,0)),0%,VLOOKUP(B153,'Données projet'!$A$36:$I$56,6,0)*VLOOKUP('Données projet'!$B$11,Paramètres!$A$1:$J$25,7,0))</f>
        <v>0</v>
      </c>
      <c r="O153" s="194">
        <f>IF(ISNA(VLOOKUP(B153,'Données projet'!$A$36:$I$56,7,0)),0%,VLOOKUP(B153,'Données projet'!$A$36:$I$56,7,0))</f>
        <v>0</v>
      </c>
      <c r="P153" s="196">
        <f>EXP(-LN(2)/35)*P152+(1-EXP(-LN(2)/35))/(LN(2)/35)*L153*M153*VLOOKUP('Données projet'!$B$11,Paramètres!$A$1:$J$25,3,0)*0.475*44/12</f>
        <v>0</v>
      </c>
      <c r="Q153" s="196">
        <f>EXP(-LN(2)/5)*Q152+(1-EXP(-LN(2)/5))/(LN(2)/5)*Calculateur!L153*Calculateur!N153*VLOOKUP('Données projet'!$B$11,Paramètres!$A$1:$J$25,3,0)*0.475*44/12</f>
        <v>0</v>
      </c>
      <c r="R153" s="196">
        <f>EXP(-LN(2)/2)*R152+(1-EXP(-LN(2)/2))/(LN(2)/2)*L153*O153*VLOOKUP('Données projet'!$B$11,Paramètres!$A$1:$J$25,3,0)*0.475*44/12</f>
        <v>0</v>
      </c>
      <c r="S153" s="197">
        <f t="shared" si="41"/>
        <v>0</v>
      </c>
      <c r="T153" s="50">
        <f>IF(T152+1&lt;='Données projet'!$E$12,T152+1,1)</f>
        <v>50</v>
      </c>
      <c r="U153" s="45">
        <f>VLOOKUP(T153,'Données projet'!$A$62:$I$82,2,0)</f>
        <v>362.03</v>
      </c>
      <c r="V153" s="45">
        <f>VLOOKUP(T153,'Données projet'!$A$62:$I$82,9,0)</f>
        <v>8.6349999999999962</v>
      </c>
      <c r="W153" s="45">
        <f t="array" ref="W153">INDEX(V:V,MIN(IF(ISNUMBER(V153:V349),ROW(V153:V349),"")))</f>
        <v>8.6349999999999962</v>
      </c>
      <c r="X153" s="46">
        <f>IF(T153&lt;'Données projet'!$A$63,$U$205^T153,IF(T153='Données projet'!$A$63,'Données projet'!$B$63,X152+W153-AD152))</f>
        <v>362.02999999999986</v>
      </c>
      <c r="Y153" s="46">
        <f>X153*VLOOKUP('Données projet'!$B$11,Paramètres!$A$1:$J$25,3,0)*VLOOKUP('Données projet'!$B$11,Paramètres!$A$1:$J$25,5,0)</f>
        <v>265.44039599999985</v>
      </c>
      <c r="Z153" s="46">
        <f t="shared" si="54"/>
        <v>63.880649145868823</v>
      </c>
      <c r="AA153" s="52">
        <f t="shared" si="42"/>
        <v>573.56748696238799</v>
      </c>
      <c r="AB153" s="149">
        <f ca="1">AVERAGE(OFFSET($AA$3,'Données projet'!$C$7,0,30,1))</f>
        <v>367.84920904283939</v>
      </c>
      <c r="AC153" s="48">
        <f>IF(ISNA(VLOOKUP(T153,'Données projet'!$A$62:$I$82,3,0)),0,VLOOKUP(T153,'Données projet'!$A$62:$I$82,3,0))</f>
        <v>2</v>
      </c>
      <c r="AD153" s="48">
        <f>IF(ISNA(VLOOKUP(T153,'Données projet'!$A$62:$I$82,4,0)),0,VLOOKUP(T153,'Données projet'!$A$62:$I$82,4,0))</f>
        <v>362.03</v>
      </c>
      <c r="AE153" s="49">
        <f>IF(ISNA(VLOOKUP(T153,'Données projet'!$A$62:$I$82,5,0)),0%,VLOOKUP(T153,'Données projet'!$A$62:$I$82,5,0)*VLOOKUP('Données projet'!$B$11,Paramètres!$A$1:$J$25,7,0))</f>
        <v>0</v>
      </c>
      <c r="AF153" s="49">
        <f>IF(ISNA(VLOOKUP(T153,'Données projet'!$A$62:$I$82,6,0)),0%,VLOOKUP(T153,'Données projet'!$A$62:$I$82,6,0)*VLOOKUP('Données projet'!$B$11,Paramètres!$A$1:$J$25,7,0))</f>
        <v>0</v>
      </c>
      <c r="AG153" s="49">
        <f>IF(ISNA(VLOOKUP(T153,'Données projet'!$A$62:$I$82,7,0)),0%,VLOOKUP(T153,'Données projet'!$A$62:$I$82,7,0))</f>
        <v>0</v>
      </c>
      <c r="AH153" s="53">
        <f>EXP(-LN(2)/35)*AH152+(1-EXP(-LN(2)/35))/(LN(2)/35)*AD153*AE153*VLOOKUP('Données projet'!$B$11,Paramètres!$A$1:$J$25,3,0)*0.475*44/12</f>
        <v>0</v>
      </c>
      <c r="AI153" s="53">
        <f>EXP(-LN(2)/5)*AI152+(1-EXP(-LN(2)/5))/(LN(2)/5)*Calculateur!AD153*Calculateur!AF153*VLOOKUP('Données projet'!$B$11,Paramètres!$A$1:$J$25,3,0)*0.475*44/12</f>
        <v>0</v>
      </c>
      <c r="AJ153" s="53">
        <f>EXP(-LN(2)/2)*AJ152+(1-EXP(-LN(2)/2))/(LN(2)/2)*AD153*AG153*VLOOKUP('Données projet'!$B$11,Paramètres!$A$1:$J$25,3,0)*0.475*44/12</f>
        <v>0</v>
      </c>
      <c r="AK153" s="53">
        <f t="shared" si="43"/>
        <v>0</v>
      </c>
      <c r="AL153" s="203">
        <f>IF(AL152+1&lt;='Données projet'!$E$13,AL152+1,1)</f>
        <v>1</v>
      </c>
      <c r="AM153" s="182" t="e">
        <f>VLOOKUP(B153,'Données projet'!$A$88:$I$108,2,0)</f>
        <v>#N/A</v>
      </c>
      <c r="AN153" s="182" t="e">
        <f>VLOOKUP(B153,'Données projet'!$A$88:$I$108,9,0)</f>
        <v>#N/A</v>
      </c>
      <c r="AO153" s="182">
        <f t="array" ref="AO153">INDEX(AN:AN,MIN(IF(ISNUMBER(AN153:AN349),ROW(AN153:AN349),"")))</f>
        <v>0</v>
      </c>
      <c r="AP153" s="182">
        <f>IF(B153&lt;'Données projet'!$A$89,$AM$205^B153,IF(B153='Données projet'!$A$89,'Données projet'!$B$89,AP152+AO153-AV152))</f>
        <v>0</v>
      </c>
      <c r="AQ153" s="186" t="e">
        <f>AP153*VLOOKUP('Données projet'!$B$13,Paramètres!$A$1:$J$25,3,0)*VLOOKUP('Données projet'!$B$13,Paramètres!$A$1:$J$25,5,0)</f>
        <v>#N/A</v>
      </c>
      <c r="AR153" s="186" t="e">
        <f t="shared" si="55"/>
        <v>#N/A</v>
      </c>
      <c r="AS153" s="187" t="e">
        <f t="shared" si="44"/>
        <v>#N/A</v>
      </c>
      <c r="AT153" s="185" t="e">
        <f ca="1">AVERAGE(OFFSET($AS$3,'Données projet'!$C$7,0,30,1))</f>
        <v>#N/A</v>
      </c>
      <c r="AU153" s="193">
        <f>IF(ISNA(VLOOKUP(B153,'Données projet'!$A$88:$I$108,3,0)),0,VLOOKUP(B153,'Données projet'!$A$88:$I$108,3,0))</f>
        <v>0</v>
      </c>
      <c r="AV153" s="193">
        <f>IF(ISNA(VLOOKUP(B153,'Données projet'!$A$88:$I$108,4,0)),0,VLOOKUP(B153,'Données projet'!$A$88:$I$108,4,0))</f>
        <v>0</v>
      </c>
      <c r="AW153" s="194">
        <f>IF(ISNA(VLOOKUP(B153,'Données projet'!$A$88:$I$108,5,0)),0%,VLOOKUP(B153,'Données projet'!$A$88:$I$108,5,0)*VLOOKUP('Données projet'!$B$13,Paramètres!$A$1:$J$25,7,0))</f>
        <v>0</v>
      </c>
      <c r="AX153" s="194">
        <f>IF(ISNA(VLOOKUP(B153,'Données projet'!$A$88:$I$108,6,0)),0%,VLOOKUP(B153,'Données projet'!$A$88:$I$108,6,0)*VLOOKUP('Données projet'!$B$13,Paramètres!$A$1:$J$25,7,0))</f>
        <v>0</v>
      </c>
      <c r="AY153" s="194">
        <f>IF(ISNA(VLOOKUP(B153,'Données projet'!$A$88:$I$108,7,0)),0%,VLOOKUP(B153,'Données projet'!$A$88:$I$108,7,0))</f>
        <v>0</v>
      </c>
      <c r="AZ153" s="196">
        <f>EXP(-LN(2)/35)*AZ152+(1-EXP(-LN(2)/35))/(LN(2)/35)*AV153*AW153*VLOOKUP('Données projet'!$B$11,Paramètres!$A$1:$J$25,3,0)*0.475*44/12</f>
        <v>0</v>
      </c>
      <c r="BA153" s="196">
        <f>EXP(-LN(2)/5)*BA152+(1-EXP(-LN(2)/5))/(LN(2)/5)*Calculateur!AV153*Calculateur!AX153*VLOOKUP('Données projet'!$B$11,Paramètres!$A$1:$J$25,3,0)*0.475*44/12</f>
        <v>0</v>
      </c>
      <c r="BB153" s="196">
        <f>EXP(-LN(2)/2)*BB152+(1-EXP(-LN(2)/2))/(LN(2)/2)*AV153*AY153*VLOOKUP('Données projet'!$B$11,Paramètres!$A$1:$J$25,3,0)*0.475*44/12</f>
        <v>0</v>
      </c>
      <c r="BC153" s="197">
        <f t="shared" si="45"/>
        <v>0</v>
      </c>
      <c r="BD153" s="50">
        <f>IF(BD152+1&lt;='Données projet'!$E$16,BD152+1,1)</f>
        <v>1</v>
      </c>
      <c r="BE153" s="45" t="e">
        <f>VLOOKUP(BD153,'Données projet'!$A$114:$I$134,2,0)</f>
        <v>#N/A</v>
      </c>
      <c r="BF153" s="45" t="e">
        <f>VLOOKUP(BD153,'Données projet'!$A$114:$I$134,9,0)</f>
        <v>#N/A</v>
      </c>
      <c r="BG153" s="45">
        <f t="array" ref="BG153">INDEX(BF:BF,MIN(IF(ISNUMBER(BF153:BF349),ROW(BF153:BF349),"")))</f>
        <v>0</v>
      </c>
      <c r="BH153" s="45">
        <f>IF(BD153&lt;'Données projet'!$A$115,$BE$205^BD153,IF(BD153='Données projet'!$A$115,'Données projet'!$B$115,BH152+BG153-BN152))</f>
        <v>0</v>
      </c>
      <c r="BI153" s="50" t="e">
        <f>BH153*VLOOKUP('Données projet'!$B$13,Paramètres!$A$1:$J$25,3,0)*VLOOKUP('Données projet'!$B$13,Paramètres!$A$1:$J$25,5,0)</f>
        <v>#N/A</v>
      </c>
      <c r="BJ153" s="46" t="e">
        <f t="shared" si="56"/>
        <v>#N/A</v>
      </c>
      <c r="BK153" s="52" t="e">
        <f t="shared" si="46"/>
        <v>#N/A</v>
      </c>
      <c r="BL153" s="149" t="e">
        <f ca="1">AVERAGE(OFFSET($BK$3,'Données projet'!$C$7,0,30,1))</f>
        <v>#N/A</v>
      </c>
      <c r="BM153" s="48">
        <f>IF(ISNA(VLOOKUP(BD153,'Données projet'!$A$114:$I$134,3,0)),0,VLOOKUP(BD153,'Données projet'!$A$114:$I$134,3,0))</f>
        <v>0</v>
      </c>
      <c r="BN153" s="48">
        <f>IF(ISNA(VLOOKUP(BD153,'Données projet'!$A$114:$I$134,4,0)),0,VLOOKUP(BD153,'Données projet'!$A$114:$I$134,4,0))</f>
        <v>0</v>
      </c>
      <c r="BO153" s="49">
        <f>IF(ISNA(VLOOKUP(BD153,'Données projet'!$A$114:$I$134,5,0)),0%,VLOOKUP(BD153,'Données projet'!$A$114:$I$134,5,0)*VLOOKUP('Données projet'!$B$13,Paramètres!$A$1:$J$25,7,0))</f>
        <v>0</v>
      </c>
      <c r="BP153" s="49">
        <f>IF(ISNA(VLOOKUP(BD153,'Données projet'!$A$114:$I$134,6,0)),0%,VLOOKUP(BD153,'Données projet'!$A$114:$I$134,6,0)*VLOOKUP('Données projet'!$B$13,Paramètres!$A$1:$J$25,7,0))</f>
        <v>0</v>
      </c>
      <c r="BQ153" s="49">
        <f>IF(ISNA(VLOOKUP(BD153,'Données projet'!$A$114:$I$134,7,0)),0%,VLOOKUP(BD153,'Données projet'!$A$114:$I$134,7,0))</f>
        <v>0</v>
      </c>
      <c r="BR153" s="53" t="e">
        <f>EXP(-LN(2)/35)*BR152+(1-EXP(-LN(2)/35))/(LN(2)/35)*BN153*BO153*VLOOKUP('Données projet'!$B$13,Paramètres!$A$1:$J$25,3,0)*0.475*44/12</f>
        <v>#N/A</v>
      </c>
      <c r="BS153" s="53" t="e">
        <f>EXP(-LN(2)/5)*BS152+(1-EXP(-LN(2)/5))/(LN(2)/5)*Calculateur!BN153*Calculateur!BP153*VLOOKUP('Données projet'!$B$13,Paramètres!$A$1:$J$25,3,0)*0.475*44/12</f>
        <v>#N/A</v>
      </c>
      <c r="BT153" s="53" t="e">
        <f>EXP(-LN(2)/2)*BT152+(1-EXP(-LN(2)/2))/(LN(2)/2)*BN153*BQ153*VLOOKUP('Données projet'!$B$13,Paramètres!$A$1:$J$25,3,0)*0.475*44/12</f>
        <v>#N/A</v>
      </c>
      <c r="BU153" s="54" t="e">
        <f t="shared" si="47"/>
        <v>#N/A</v>
      </c>
      <c r="BV153" s="203">
        <f>IF(BV152+1&lt;='Données projet'!$E$15,BV152+1,1)</f>
        <v>1</v>
      </c>
      <c r="BW153" s="182" t="e">
        <f>VLOOKUP(B153,'Données projet'!$A$140:$I$167,2,0)</f>
        <v>#N/A</v>
      </c>
      <c r="BX153" s="182" t="e">
        <f>VLOOKUP(B153,'Données projet'!$A$140:$I$167,9,0)</f>
        <v>#N/A</v>
      </c>
      <c r="BY153" s="182">
        <f t="array" ref="BY153">INDEX(BX:BX,MIN(IF(ISNUMBER(BX153:BX349),ROW(BX153:BX349),"")))</f>
        <v>0</v>
      </c>
      <c r="BZ153" s="182">
        <f>IF(B153&lt;'Données projet'!$A$141,$BW$205^B153,IF(B153='Données projet'!$A$141,'Données projet'!$B$141,BZ152+BY153-CF152))</f>
        <v>0</v>
      </c>
      <c r="CA153" s="183" t="e">
        <f>BZ153*VLOOKUP('Données projet'!$B$15,Paramètres!$A$1:$J$25,3,0)*VLOOKUP('Données projet'!$B$15,Paramètres!$A$1:$J$25,5,0)</f>
        <v>#N/A</v>
      </c>
      <c r="CB153" s="186" t="e">
        <f t="shared" si="57"/>
        <v>#N/A</v>
      </c>
      <c r="CC153" s="187" t="e">
        <f t="shared" si="48"/>
        <v>#N/A</v>
      </c>
      <c r="CD153" s="185" t="e">
        <f ca="1">AVERAGE(OFFSET($CC$3,'Données projet'!$C$7,0,30,1))</f>
        <v>#N/A</v>
      </c>
      <c r="CE153" s="193">
        <f>IF(ISNA(VLOOKUP(B153,'Données projet'!$A$140:$I$167,3,0)),0,VLOOKUP(B153,'Données projet'!$A$140:$I$167,3,0))</f>
        <v>0</v>
      </c>
      <c r="CF153" s="193">
        <f>IF(ISNA(VLOOKUP(B153,'Données projet'!$A$140:$I$167,4,0)),0,VLOOKUP(B153,'Données projet'!$A$140:$I$167,4,0))</f>
        <v>0</v>
      </c>
      <c r="CG153" s="194">
        <f>IF(ISNA(VLOOKUP(B153,'Données projet'!$A$140:$I$167,5,0)),0%,VLOOKUP(B153,'Données projet'!$A$140:$I$167,5,0)*VLOOKUP('Données projet'!$B$15,Paramètres!$A$1:$J$25,7,0))</f>
        <v>0</v>
      </c>
      <c r="CH153" s="194">
        <f>IF(ISNA(VLOOKUP(B153,'Données projet'!$A$140:$I$167,6,0)),0%,VLOOKUP(B153,'Données projet'!$A$140:$I$167,6,0)*VLOOKUP('Données projet'!$B$15,Paramètres!$A$1:$J$25,7,0))</f>
        <v>0</v>
      </c>
      <c r="CI153" s="194">
        <f>IF(ISNA(VLOOKUP(B153,'Données projet'!$A$140:$I$167,7,0)),0%,VLOOKUP(B153,'Données projet'!$A$140:$I$167,7,0))</f>
        <v>0</v>
      </c>
      <c r="CJ153" s="196">
        <f>EXP(-LN(2)/35)*CJ152+(1-EXP(-LN(2)/35))/(LN(2)/35)*CF153*CG153*VLOOKUP('Données projet'!$B$11,Paramètres!$A$1:$J$25,3,0)*0.475*44/12</f>
        <v>0</v>
      </c>
      <c r="CK153" s="196">
        <f>EXP(-LN(2)/5)*CK152+(1-EXP(-LN(2)/5))/(LN(2)/5)*Calculateur!CF153*Calculateur!CH153*VLOOKUP('Données projet'!$B$11,Paramètres!$A$1:$J$25,3,0)*0.475*44/12</f>
        <v>0</v>
      </c>
      <c r="CL153" s="196">
        <f>EXP(-LN(2)/2)*CL152+(1-EXP(-LN(2)/2))/(LN(2)/2)*CF153*CI153*VLOOKUP('Données projet'!$B$11,Paramètres!$A$1:$J$25,3,0)*0.475*44/12</f>
        <v>0</v>
      </c>
      <c r="CM153" s="197">
        <f t="shared" si="49"/>
        <v>0</v>
      </c>
      <c r="CN153" s="50">
        <f>IF(CN152+1&lt;='Données projet'!$E$16,CN152+1,1)</f>
        <v>1</v>
      </c>
      <c r="CO153" s="45" t="e">
        <f>VLOOKUP(CN153,'Données projet'!$A$173:$I$193,2,0)</f>
        <v>#N/A</v>
      </c>
      <c r="CP153" s="45" t="e">
        <f>VLOOKUP(CN153,'Données projet'!$A$173:$I$193,9,0)</f>
        <v>#N/A</v>
      </c>
      <c r="CQ153" s="45">
        <f t="array" ref="CQ153">INDEX(CP:CP,MIN(IF(ISNUMBER(CP153:CP349),ROW(CP153:CP349),"")))</f>
        <v>0</v>
      </c>
      <c r="CR153" s="45">
        <f>IF(CN153&lt;'Données projet'!$A$174,$CO$205^B153,IF(CN153='Données projet'!$A$174,'Données projet'!$B$174,CR152+CQ153-CX152))</f>
        <v>0</v>
      </c>
      <c r="CS153" s="50" t="e">
        <f>CR153*VLOOKUP('Données projet'!$B$15,Paramètres!$A$1:$J$25,3,0)*VLOOKUP('Données projet'!$B$15,Paramètres!$A$1:$J$25,5,0)</f>
        <v>#N/A</v>
      </c>
      <c r="CT153" s="46" t="e">
        <f t="shared" si="58"/>
        <v>#N/A</v>
      </c>
      <c r="CU153" s="52" t="e">
        <f t="shared" si="50"/>
        <v>#N/A</v>
      </c>
      <c r="CV153" s="149" t="e">
        <f ca="1">AVERAGE(OFFSET($CU$3,'Données projet'!$C$7,0,30,1))</f>
        <v>#N/A</v>
      </c>
      <c r="CW153" s="48">
        <f>IF(ISNA(VLOOKUP(CN153,'Données projet'!$A$173:$I$193,3,0)),0,VLOOKUP(CN153,'Données projet'!$A$173:$I$193,3,0))</f>
        <v>0</v>
      </c>
      <c r="CX153" s="48">
        <f>IF(ISNA(VLOOKUP(CN153,'Données projet'!$A$173:$I$193,4,0)),0,VLOOKUP(CN153,'Données projet'!$A$173:$I$193,4,0))</f>
        <v>0</v>
      </c>
      <c r="CY153" s="49">
        <f>IF(ISNA(VLOOKUP(CN153,'Données projet'!$A$173:$I$193,5,0)),0%,VLOOKUP(CN153,'Données projet'!$A$173:$I$193,5,0)*VLOOKUP('Données projet'!$B$15,Paramètres!$A$1:$J$25,7,0))</f>
        <v>0</v>
      </c>
      <c r="CZ153" s="49">
        <f>IF(ISNA(VLOOKUP(CN153,'Données projet'!$A$173:$I$193,6,0)),0%,VLOOKUP(CN153,'Données projet'!$A$173:$I$193,6,0)*VLOOKUP('Données projet'!$B$15,Paramètres!$A$1:$J$25,7,0))</f>
        <v>0</v>
      </c>
      <c r="DA153" s="49">
        <f>IF(ISNA(VLOOKUP(CN153,'Données projet'!$A$173:$I$193,7,0)),0%,VLOOKUP(CN153,'Données projet'!$A$173:$I$193,7,0))</f>
        <v>0</v>
      </c>
      <c r="DB153" s="53" t="e">
        <f>EXP(-LN(2)/35)*DB152+(1-EXP(-LN(2)/35))/(LN(2)/35)*CX153*CY153*VLOOKUP('Données projet'!$B$15,Paramètres!$A$1:$J$25,3,0)*0.475*44/12</f>
        <v>#N/A</v>
      </c>
      <c r="DC153" s="53" t="e">
        <f>EXP(-LN(2)/5)*DC152+(1-EXP(-LN(2)/5))/(LN(2)/5)*Calculateur!CX153*Calculateur!CZ153*VLOOKUP('Données projet'!$B$15,Paramètres!$A$1:$J$25,3,0)*0.475*44/12</f>
        <v>#N/A</v>
      </c>
      <c r="DD153" s="53" t="e">
        <f>EXP(-LN(2)/2)*DD152+(1-EXP(-LN(2)/2))/(LN(2)/2)*CX153*DA153*VLOOKUP('Données projet'!$B$15,Paramètres!$A$1:$J$25,3,0)*0.475*44/12</f>
        <v>#N/A</v>
      </c>
      <c r="DE153" s="54" t="e">
        <f t="shared" si="51"/>
        <v>#N/A</v>
      </c>
    </row>
    <row r="154" spans="1:109" x14ac:dyDescent="0.25">
      <c r="A154" s="208">
        <f t="shared" si="52"/>
        <v>151</v>
      </c>
      <c r="B154" s="200">
        <f>IF(B153+1&lt;='Données projet'!$E$11,B153+1,1)</f>
        <v>1</v>
      </c>
      <c r="C154" s="182" t="e">
        <f>VLOOKUP(B154,'Données projet'!$A$36:$I$56,2,0)</f>
        <v>#N/A</v>
      </c>
      <c r="D154" s="182" t="e">
        <f>VLOOKUP(B154,'Données projet'!$A$36:$I$56,9,0)</f>
        <v>#N/A</v>
      </c>
      <c r="E154" s="182">
        <f t="array" ref="E154">INDEX(D:D,MIN(IF(ISNUMBER(D154:D350),ROW(D154:D350),"")))</f>
        <v>14.47</v>
      </c>
      <c r="F154" s="186">
        <f>IF(B154&lt;'Données projet'!$A$37,$C$205^B154,IF(B154='Données projet'!$A$37,'Données projet'!$B$37,F153+E154-L153))</f>
        <v>1.9342362139770111</v>
      </c>
      <c r="G154" s="186">
        <f>F154*VLOOKUP('Données projet'!$B$11,Paramètres!$A$1:$J$25,3,0)*VLOOKUP('Données projet'!$B$11,Paramètres!$A$1:$J$25,5,0)</f>
        <v>1.4181819920879444</v>
      </c>
      <c r="H154" s="186">
        <f t="shared" si="53"/>
        <v>0.62751257090880364</v>
      </c>
      <c r="I154" s="187">
        <f t="shared" ref="I154:I203" si="59">(G154+H154)*0.475*44/12</f>
        <v>3.5629180305526691</v>
      </c>
      <c r="J154" s="188">
        <f ca="1">AVERAGE(OFFSET($I$3,'Données projet'!$C$7,0,30,1))</f>
        <v>281.50422421872497</v>
      </c>
      <c r="K154" s="193">
        <f>IF(ISNA(VLOOKUP(B154,'Données projet'!$A$36:$I$56,3,0)),0,VLOOKUP(B154,'Données projet'!$A$36:$I$56,3,0))</f>
        <v>0</v>
      </c>
      <c r="L154" s="193">
        <f>IF(ISNA(VLOOKUP(B154,'Données projet'!$A$36:$I$56,4,0)),0,VLOOKUP(B154,'Données projet'!$A$36:$I$56,4,0))</f>
        <v>0</v>
      </c>
      <c r="M154" s="194">
        <f>IF(ISNA(VLOOKUP(B154,'Données projet'!$A$36:$I$56,5,0)),0%,VLOOKUP(B154,'Données projet'!$A$36:$I$56,5,0)*VLOOKUP('Données projet'!$B$11,Paramètres!$A$1:$J$25,7,0))</f>
        <v>0</v>
      </c>
      <c r="N154" s="194">
        <f>IF(ISNA(VLOOKUP(B154,'Données projet'!$A$36:$I$56,6,0)),0%,VLOOKUP(B154,'Données projet'!$A$36:$I$56,6,0)*VLOOKUP('Données projet'!$B$11,Paramètres!$A$1:$J$25,7,0))</f>
        <v>0</v>
      </c>
      <c r="O154" s="194">
        <f>IF(ISNA(VLOOKUP(B154,'Données projet'!$A$36:$I$56,7,0)),0%,VLOOKUP(B154,'Données projet'!$A$36:$I$56,7,0))</f>
        <v>0</v>
      </c>
      <c r="P154" s="196">
        <f>EXP(-LN(2)/35)*P153+(1-EXP(-LN(2)/35))/(LN(2)/35)*L154*M154*VLOOKUP('Données projet'!$B$11,Paramètres!$A$1:$J$25,3,0)*0.475*44/12</f>
        <v>0</v>
      </c>
      <c r="Q154" s="196">
        <f>EXP(-LN(2)/5)*Q153+(1-EXP(-LN(2)/5))/(LN(2)/5)*Calculateur!L154*Calculateur!N154*VLOOKUP('Données projet'!$B$11,Paramètres!$A$1:$J$25,3,0)*0.475*44/12</f>
        <v>0</v>
      </c>
      <c r="R154" s="196">
        <f>EXP(-LN(2)/2)*R153+(1-EXP(-LN(2)/2))/(LN(2)/2)*L154*O154*VLOOKUP('Données projet'!$B$11,Paramètres!$A$1:$J$25,3,0)*0.475*44/12</f>
        <v>0</v>
      </c>
      <c r="S154" s="197">
        <f t="shared" ref="S154:S203" si="60">SUM(P154:R154)</f>
        <v>0</v>
      </c>
      <c r="T154" s="50">
        <f>IF(T153+1&lt;='Données projet'!$E$12,T153+1,1)</f>
        <v>1</v>
      </c>
      <c r="U154" s="45" t="e">
        <f>VLOOKUP(T154,'Données projet'!$A$62:$I$82,2,0)</f>
        <v>#N/A</v>
      </c>
      <c r="V154" s="45" t="e">
        <f>VLOOKUP(T154,'Données projet'!$A$62:$I$82,9,0)</f>
        <v>#N/A</v>
      </c>
      <c r="W154" s="45">
        <f t="array" ref="W154">INDEX(V:V,MIN(IF(ISNUMBER(V154:V350),ROW(V154:V350),"")))</f>
        <v>14.39625</v>
      </c>
      <c r="X154" s="46">
        <f>IF(T154&lt;'Données projet'!$A$63,$U$205^T154,IF(T154='Données projet'!$A$63,'Données projet'!$B$63,X153+W154-AD153))</f>
        <v>1.8099535142445364</v>
      </c>
      <c r="Y154" s="46">
        <f>X154*VLOOKUP('Données projet'!$B$11,Paramètres!$A$1:$J$25,3,0)*VLOOKUP('Données projet'!$B$11,Paramètres!$A$1:$J$25,5,0)</f>
        <v>1.3270579166440941</v>
      </c>
      <c r="Z154" s="46">
        <f t="shared" ref="Z154:Z203" si="61">EXP(-1.0587+0.8836*LN(Y154)+0.284)</f>
        <v>0.59174903764689035</v>
      </c>
      <c r="AA154" s="52">
        <f t="shared" ref="AA154:AA203" si="62">(Y154+Z154)*0.475*44/12</f>
        <v>3.3419221120567979</v>
      </c>
      <c r="AB154" s="149">
        <f ca="1">AVERAGE(OFFSET($AA$3,'Données projet'!$C$7,0,30,1))</f>
        <v>367.84920904283939</v>
      </c>
      <c r="AC154" s="48">
        <f>IF(ISNA(VLOOKUP(T154,'Données projet'!$A$62:$I$82,3,0)),0,VLOOKUP(T154,'Données projet'!$A$62:$I$82,3,0))</f>
        <v>0</v>
      </c>
      <c r="AD154" s="48">
        <f>IF(ISNA(VLOOKUP(T154,'Données projet'!$A$62:$I$82,4,0)),0,VLOOKUP(T154,'Données projet'!$A$62:$I$82,4,0))</f>
        <v>0</v>
      </c>
      <c r="AE154" s="49">
        <f>IF(ISNA(VLOOKUP(T154,'Données projet'!$A$62:$I$82,5,0)),0%,VLOOKUP(T154,'Données projet'!$A$62:$I$82,5,0)*VLOOKUP('Données projet'!$B$11,Paramètres!$A$1:$J$25,7,0))</f>
        <v>0</v>
      </c>
      <c r="AF154" s="49">
        <f>IF(ISNA(VLOOKUP(T154,'Données projet'!$A$62:$I$82,6,0)),0%,VLOOKUP(T154,'Données projet'!$A$62:$I$82,6,0)*VLOOKUP('Données projet'!$B$11,Paramètres!$A$1:$J$25,7,0))</f>
        <v>0</v>
      </c>
      <c r="AG154" s="49">
        <f>IF(ISNA(VLOOKUP(T154,'Données projet'!$A$62:$I$82,7,0)),0%,VLOOKUP(T154,'Données projet'!$A$62:$I$82,7,0))</f>
        <v>0</v>
      </c>
      <c r="AH154" s="53">
        <f>EXP(-LN(2)/35)*AH153+(1-EXP(-LN(2)/35))/(LN(2)/35)*AD154*AE154*VLOOKUP('Données projet'!$B$11,Paramètres!$A$1:$J$25,3,0)*0.475*44/12</f>
        <v>0</v>
      </c>
      <c r="AI154" s="53">
        <f>EXP(-LN(2)/5)*AI153+(1-EXP(-LN(2)/5))/(LN(2)/5)*Calculateur!AD154*Calculateur!AF154*VLOOKUP('Données projet'!$B$11,Paramètres!$A$1:$J$25,3,0)*0.475*44/12</f>
        <v>0</v>
      </c>
      <c r="AJ154" s="53">
        <f>EXP(-LN(2)/2)*AJ153+(1-EXP(-LN(2)/2))/(LN(2)/2)*AD154*AG154*VLOOKUP('Données projet'!$B$11,Paramètres!$A$1:$J$25,3,0)*0.475*44/12</f>
        <v>0</v>
      </c>
      <c r="AK154" s="53">
        <f t="shared" ref="AK154:AK203" si="63">SUM(AH154:AJ154)</f>
        <v>0</v>
      </c>
      <c r="AL154" s="203">
        <f>IF(AL153+1&lt;='Données projet'!$E$13,AL153+1,1)</f>
        <v>1</v>
      </c>
      <c r="AM154" s="182" t="e">
        <f>VLOOKUP(B154,'Données projet'!$A$88:$I$108,2,0)</f>
        <v>#N/A</v>
      </c>
      <c r="AN154" s="182" t="e">
        <f>VLOOKUP(B154,'Données projet'!$A$88:$I$108,9,0)</f>
        <v>#N/A</v>
      </c>
      <c r="AO154" s="182">
        <f t="array" ref="AO154">INDEX(AN:AN,MIN(IF(ISNUMBER(AN154:AN350),ROW(AN154:AN350),"")))</f>
        <v>0</v>
      </c>
      <c r="AP154" s="182">
        <f>IF(B154&lt;'Données projet'!$A$89,$AM$205^B154,IF(B154='Données projet'!$A$89,'Données projet'!$B$89,AP153+AO154-AV153))</f>
        <v>0</v>
      </c>
      <c r="AQ154" s="186" t="e">
        <f>AP154*VLOOKUP('Données projet'!$B$13,Paramètres!$A$1:$J$25,3,0)*VLOOKUP('Données projet'!$B$13,Paramètres!$A$1:$J$25,5,0)</f>
        <v>#N/A</v>
      </c>
      <c r="AR154" s="186" t="e">
        <f t="shared" ref="AR154:AR203" si="64">EXP(-1.0587+0.8836*LN(AQ154)+0.284)</f>
        <v>#N/A</v>
      </c>
      <c r="AS154" s="187" t="e">
        <f t="shared" ref="AS154:AS203" si="65">(AQ154+AR154)*0.475*44/12</f>
        <v>#N/A</v>
      </c>
      <c r="AT154" s="185" t="e">
        <f ca="1">AVERAGE(OFFSET($AS$3,'Données projet'!$C$7,0,30,1))</f>
        <v>#N/A</v>
      </c>
      <c r="AU154" s="193">
        <f>IF(ISNA(VLOOKUP(B154,'Données projet'!$A$88:$I$108,3,0)),0,VLOOKUP(B154,'Données projet'!$A$88:$I$108,3,0))</f>
        <v>0</v>
      </c>
      <c r="AV154" s="193">
        <f>IF(ISNA(VLOOKUP(B154,'Données projet'!$A$88:$I$108,4,0)),0,VLOOKUP(B154,'Données projet'!$A$88:$I$108,4,0))</f>
        <v>0</v>
      </c>
      <c r="AW154" s="194">
        <f>IF(ISNA(VLOOKUP(B154,'Données projet'!$A$88:$I$108,5,0)),0%,VLOOKUP(B154,'Données projet'!$A$88:$I$108,5,0)*VLOOKUP('Données projet'!$B$13,Paramètres!$A$1:$J$25,7,0))</f>
        <v>0</v>
      </c>
      <c r="AX154" s="194">
        <f>IF(ISNA(VLOOKUP(B154,'Données projet'!$A$88:$I$108,6,0)),0%,VLOOKUP(B154,'Données projet'!$A$88:$I$108,6,0)*VLOOKUP('Données projet'!$B$13,Paramètres!$A$1:$J$25,7,0))</f>
        <v>0</v>
      </c>
      <c r="AY154" s="194">
        <f>IF(ISNA(VLOOKUP(B154,'Données projet'!$A$88:$I$108,7,0)),0%,VLOOKUP(B154,'Données projet'!$A$88:$I$108,7,0))</f>
        <v>0</v>
      </c>
      <c r="AZ154" s="196">
        <f>EXP(-LN(2)/35)*AZ153+(1-EXP(-LN(2)/35))/(LN(2)/35)*AV154*AW154*VLOOKUP('Données projet'!$B$11,Paramètres!$A$1:$J$25,3,0)*0.475*44/12</f>
        <v>0</v>
      </c>
      <c r="BA154" s="196">
        <f>EXP(-LN(2)/5)*BA153+(1-EXP(-LN(2)/5))/(LN(2)/5)*Calculateur!AV154*Calculateur!AX154*VLOOKUP('Données projet'!$B$11,Paramètres!$A$1:$J$25,3,0)*0.475*44/12</f>
        <v>0</v>
      </c>
      <c r="BB154" s="196">
        <f>EXP(-LN(2)/2)*BB153+(1-EXP(-LN(2)/2))/(LN(2)/2)*AV154*AY154*VLOOKUP('Données projet'!$B$11,Paramètres!$A$1:$J$25,3,0)*0.475*44/12</f>
        <v>0</v>
      </c>
      <c r="BC154" s="197">
        <f t="shared" ref="BC154:BC203" si="66">SUM(AZ154:BB154)</f>
        <v>0</v>
      </c>
      <c r="BD154" s="50">
        <f>IF(BD153+1&lt;='Données projet'!$E$16,BD153+1,1)</f>
        <v>1</v>
      </c>
      <c r="BE154" s="45" t="e">
        <f>VLOOKUP(BD154,'Données projet'!$A$114:$I$134,2,0)</f>
        <v>#N/A</v>
      </c>
      <c r="BF154" s="45" t="e">
        <f>VLOOKUP(BD154,'Données projet'!$A$114:$I$134,9,0)</f>
        <v>#N/A</v>
      </c>
      <c r="BG154" s="45">
        <f t="array" ref="BG154">INDEX(BF:BF,MIN(IF(ISNUMBER(BF154:BF350),ROW(BF154:BF350),"")))</f>
        <v>0</v>
      </c>
      <c r="BH154" s="45">
        <f>IF(BD154&lt;'Données projet'!$A$115,$BE$205^BD154,IF(BD154='Données projet'!$A$115,'Données projet'!$B$115,BH153+BG154-BN153))</f>
        <v>0</v>
      </c>
      <c r="BI154" s="50" t="e">
        <f>BH154*VLOOKUP('Données projet'!$B$13,Paramètres!$A$1:$J$25,3,0)*VLOOKUP('Données projet'!$B$13,Paramètres!$A$1:$J$25,5,0)</f>
        <v>#N/A</v>
      </c>
      <c r="BJ154" s="46" t="e">
        <f t="shared" ref="BJ154:BJ203" si="67">EXP(-1.0587+0.8836*LN(BI154)+0.284)</f>
        <v>#N/A</v>
      </c>
      <c r="BK154" s="52" t="e">
        <f t="shared" ref="BK154:BK203" si="68">(BI154+BJ154)*0.475*44/12</f>
        <v>#N/A</v>
      </c>
      <c r="BL154" s="149" t="e">
        <f ca="1">AVERAGE(OFFSET($BK$3,'Données projet'!$C$7,0,30,1))</f>
        <v>#N/A</v>
      </c>
      <c r="BM154" s="48">
        <f>IF(ISNA(VLOOKUP(BD154,'Données projet'!$A$114:$I$134,3,0)),0,VLOOKUP(BD154,'Données projet'!$A$114:$I$134,3,0))</f>
        <v>0</v>
      </c>
      <c r="BN154" s="48">
        <f>IF(ISNA(VLOOKUP(BD154,'Données projet'!$A$114:$I$134,4,0)),0,VLOOKUP(BD154,'Données projet'!$A$114:$I$134,4,0))</f>
        <v>0</v>
      </c>
      <c r="BO154" s="49">
        <f>IF(ISNA(VLOOKUP(BD154,'Données projet'!$A$114:$I$134,5,0)),0%,VLOOKUP(BD154,'Données projet'!$A$114:$I$134,5,0)*VLOOKUP('Données projet'!$B$13,Paramètres!$A$1:$J$25,7,0))</f>
        <v>0</v>
      </c>
      <c r="BP154" s="49">
        <f>IF(ISNA(VLOOKUP(BD154,'Données projet'!$A$114:$I$134,6,0)),0%,VLOOKUP(BD154,'Données projet'!$A$114:$I$134,6,0)*VLOOKUP('Données projet'!$B$13,Paramètres!$A$1:$J$25,7,0))</f>
        <v>0</v>
      </c>
      <c r="BQ154" s="49">
        <f>IF(ISNA(VLOOKUP(BD154,'Données projet'!$A$114:$I$134,7,0)),0%,VLOOKUP(BD154,'Données projet'!$A$114:$I$134,7,0))</f>
        <v>0</v>
      </c>
      <c r="BR154" s="53" t="e">
        <f>EXP(-LN(2)/35)*BR153+(1-EXP(-LN(2)/35))/(LN(2)/35)*BN154*BO154*VLOOKUP('Données projet'!$B$13,Paramètres!$A$1:$J$25,3,0)*0.475*44/12</f>
        <v>#N/A</v>
      </c>
      <c r="BS154" s="53" t="e">
        <f>EXP(-LN(2)/5)*BS153+(1-EXP(-LN(2)/5))/(LN(2)/5)*Calculateur!BN154*Calculateur!BP154*VLOOKUP('Données projet'!$B$13,Paramètres!$A$1:$J$25,3,0)*0.475*44/12</f>
        <v>#N/A</v>
      </c>
      <c r="BT154" s="53" t="e">
        <f>EXP(-LN(2)/2)*BT153+(1-EXP(-LN(2)/2))/(LN(2)/2)*BN154*BQ154*VLOOKUP('Données projet'!$B$13,Paramètres!$A$1:$J$25,3,0)*0.475*44/12</f>
        <v>#N/A</v>
      </c>
      <c r="BU154" s="54" t="e">
        <f t="shared" ref="BU154:BU203" si="69">SUM(BR154:BT154)</f>
        <v>#N/A</v>
      </c>
      <c r="BV154" s="203">
        <f>IF(BV153+1&lt;='Données projet'!$E$15,BV153+1,1)</f>
        <v>1</v>
      </c>
      <c r="BW154" s="182" t="e">
        <f>VLOOKUP(B154,'Données projet'!$A$140:$I$167,2,0)</f>
        <v>#N/A</v>
      </c>
      <c r="BX154" s="182" t="e">
        <f>VLOOKUP(B154,'Données projet'!$A$140:$I$167,9,0)</f>
        <v>#N/A</v>
      </c>
      <c r="BY154" s="182">
        <f t="array" ref="BY154">INDEX(BX:BX,MIN(IF(ISNUMBER(BX154:BX350),ROW(BX154:BX350),"")))</f>
        <v>0</v>
      </c>
      <c r="BZ154" s="182">
        <f>IF(B154&lt;'Données projet'!$A$141,$BW$205^B154,IF(B154='Données projet'!$A$141,'Données projet'!$B$141,BZ153+BY154-CF153))</f>
        <v>0</v>
      </c>
      <c r="CA154" s="183" t="e">
        <f>BZ154*VLOOKUP('Données projet'!$B$15,Paramètres!$A$1:$J$25,3,0)*VLOOKUP('Données projet'!$B$15,Paramètres!$A$1:$J$25,5,0)</f>
        <v>#N/A</v>
      </c>
      <c r="CB154" s="186" t="e">
        <f t="shared" ref="CB154:CB203" si="70">EXP(-1.0587+0.8836*LN(CA154)+0.284)</f>
        <v>#N/A</v>
      </c>
      <c r="CC154" s="187" t="e">
        <f t="shared" ref="CC154:CC203" si="71">(CA154+CB154)*0.475*44/12</f>
        <v>#N/A</v>
      </c>
      <c r="CD154" s="185" t="e">
        <f ca="1">AVERAGE(OFFSET($CC$3,'Données projet'!$C$7,0,30,1))</f>
        <v>#N/A</v>
      </c>
      <c r="CE154" s="193">
        <f>IF(ISNA(VLOOKUP(B154,'Données projet'!$A$140:$I$167,3,0)),0,VLOOKUP(B154,'Données projet'!$A$140:$I$167,3,0))</f>
        <v>0</v>
      </c>
      <c r="CF154" s="193">
        <f>IF(ISNA(VLOOKUP(B154,'Données projet'!$A$140:$I$167,4,0)),0,VLOOKUP(B154,'Données projet'!$A$140:$I$167,4,0))</f>
        <v>0</v>
      </c>
      <c r="CG154" s="194">
        <f>IF(ISNA(VLOOKUP(B154,'Données projet'!$A$140:$I$167,5,0)),0%,VLOOKUP(B154,'Données projet'!$A$140:$I$167,5,0)*VLOOKUP('Données projet'!$B$15,Paramètres!$A$1:$J$25,7,0))</f>
        <v>0</v>
      </c>
      <c r="CH154" s="194">
        <f>IF(ISNA(VLOOKUP(B154,'Données projet'!$A$140:$I$167,6,0)),0%,VLOOKUP(B154,'Données projet'!$A$140:$I$167,6,0)*VLOOKUP('Données projet'!$B$15,Paramètres!$A$1:$J$25,7,0))</f>
        <v>0</v>
      </c>
      <c r="CI154" s="194">
        <f>IF(ISNA(VLOOKUP(B154,'Données projet'!$A$140:$I$167,7,0)),0%,VLOOKUP(B154,'Données projet'!$A$140:$I$167,7,0))</f>
        <v>0</v>
      </c>
      <c r="CJ154" s="196">
        <f>EXP(-LN(2)/35)*CJ153+(1-EXP(-LN(2)/35))/(LN(2)/35)*CF154*CG154*VLOOKUP('Données projet'!$B$11,Paramètres!$A$1:$J$25,3,0)*0.475*44/12</f>
        <v>0</v>
      </c>
      <c r="CK154" s="196">
        <f>EXP(-LN(2)/5)*CK153+(1-EXP(-LN(2)/5))/(LN(2)/5)*Calculateur!CF154*Calculateur!CH154*VLOOKUP('Données projet'!$B$11,Paramètres!$A$1:$J$25,3,0)*0.475*44/12</f>
        <v>0</v>
      </c>
      <c r="CL154" s="196">
        <f>EXP(-LN(2)/2)*CL153+(1-EXP(-LN(2)/2))/(LN(2)/2)*CF154*CI154*VLOOKUP('Données projet'!$B$11,Paramètres!$A$1:$J$25,3,0)*0.475*44/12</f>
        <v>0</v>
      </c>
      <c r="CM154" s="197">
        <f t="shared" ref="CM154:CM203" si="72">SUM(CJ154:CL154)</f>
        <v>0</v>
      </c>
      <c r="CN154" s="50">
        <f>IF(CN153+1&lt;='Données projet'!$E$16,CN153+1,1)</f>
        <v>1</v>
      </c>
      <c r="CO154" s="45" t="e">
        <f>VLOOKUP(CN154,'Données projet'!$A$173:$I$193,2,0)</f>
        <v>#N/A</v>
      </c>
      <c r="CP154" s="45" t="e">
        <f>VLOOKUP(CN154,'Données projet'!$A$173:$I$193,9,0)</f>
        <v>#N/A</v>
      </c>
      <c r="CQ154" s="45">
        <f t="array" ref="CQ154">INDEX(CP:CP,MIN(IF(ISNUMBER(CP154:CP350),ROW(CP154:CP350),"")))</f>
        <v>0</v>
      </c>
      <c r="CR154" s="45">
        <f>IF(CN154&lt;'Données projet'!$A$174,$CO$205^B154,IF(CN154='Données projet'!$A$174,'Données projet'!$B$174,CR153+CQ154-CX153))</f>
        <v>0</v>
      </c>
      <c r="CS154" s="50" t="e">
        <f>CR154*VLOOKUP('Données projet'!$B$15,Paramètres!$A$1:$J$25,3,0)*VLOOKUP('Données projet'!$B$15,Paramètres!$A$1:$J$25,5,0)</f>
        <v>#N/A</v>
      </c>
      <c r="CT154" s="46" t="e">
        <f t="shared" ref="CT154:CT203" si="73">EXP(-1.0587+0.8836*LN(CS154)+0.284)</f>
        <v>#N/A</v>
      </c>
      <c r="CU154" s="52" t="e">
        <f t="shared" ref="CU154:CU203" si="74">(CS154+CT154)*0.475*44/12</f>
        <v>#N/A</v>
      </c>
      <c r="CV154" s="149" t="e">
        <f ca="1">AVERAGE(OFFSET($CU$3,'Données projet'!$C$7,0,30,1))</f>
        <v>#N/A</v>
      </c>
      <c r="CW154" s="48">
        <f>IF(ISNA(VLOOKUP(CN154,'Données projet'!$A$173:$I$193,3,0)),0,VLOOKUP(CN154,'Données projet'!$A$173:$I$193,3,0))</f>
        <v>0</v>
      </c>
      <c r="CX154" s="48">
        <f>IF(ISNA(VLOOKUP(CN154,'Données projet'!$A$173:$I$193,4,0)),0,VLOOKUP(CN154,'Données projet'!$A$173:$I$193,4,0))</f>
        <v>0</v>
      </c>
      <c r="CY154" s="49">
        <f>IF(ISNA(VLOOKUP(CN154,'Données projet'!$A$173:$I$193,5,0)),0%,VLOOKUP(CN154,'Données projet'!$A$173:$I$193,5,0)*VLOOKUP('Données projet'!$B$15,Paramètres!$A$1:$J$25,7,0))</f>
        <v>0</v>
      </c>
      <c r="CZ154" s="49">
        <f>IF(ISNA(VLOOKUP(CN154,'Données projet'!$A$173:$I$193,6,0)),0%,VLOOKUP(CN154,'Données projet'!$A$173:$I$193,6,0)*VLOOKUP('Données projet'!$B$15,Paramètres!$A$1:$J$25,7,0))</f>
        <v>0</v>
      </c>
      <c r="DA154" s="49">
        <f>IF(ISNA(VLOOKUP(CN154,'Données projet'!$A$173:$I$193,7,0)),0%,VLOOKUP(CN154,'Données projet'!$A$173:$I$193,7,0))</f>
        <v>0</v>
      </c>
      <c r="DB154" s="53" t="e">
        <f>EXP(-LN(2)/35)*DB153+(1-EXP(-LN(2)/35))/(LN(2)/35)*CX154*CY154*VLOOKUP('Données projet'!$B$15,Paramètres!$A$1:$J$25,3,0)*0.475*44/12</f>
        <v>#N/A</v>
      </c>
      <c r="DC154" s="53" t="e">
        <f>EXP(-LN(2)/5)*DC153+(1-EXP(-LN(2)/5))/(LN(2)/5)*Calculateur!CX154*Calculateur!CZ154*VLOOKUP('Données projet'!$B$15,Paramètres!$A$1:$J$25,3,0)*0.475*44/12</f>
        <v>#N/A</v>
      </c>
      <c r="DD154" s="53" t="e">
        <f>EXP(-LN(2)/2)*DD153+(1-EXP(-LN(2)/2))/(LN(2)/2)*CX154*DA154*VLOOKUP('Données projet'!$B$15,Paramètres!$A$1:$J$25,3,0)*0.475*44/12</f>
        <v>#N/A</v>
      </c>
      <c r="DE154" s="54" t="e">
        <f t="shared" ref="DE154:DE203" si="75">SUM(DB154:DD154)</f>
        <v>#N/A</v>
      </c>
    </row>
    <row r="155" spans="1:109" x14ac:dyDescent="0.25">
      <c r="A155" s="208">
        <f t="shared" si="52"/>
        <v>152</v>
      </c>
      <c r="B155" s="200">
        <f>IF(B154+1&lt;='Données projet'!$E$11,B154+1,1)</f>
        <v>2</v>
      </c>
      <c r="C155" s="182" t="e">
        <f>VLOOKUP(B155,'Données projet'!$A$36:$I$56,2,0)</f>
        <v>#N/A</v>
      </c>
      <c r="D155" s="182" t="e">
        <f>VLOOKUP(B155,'Données projet'!$A$36:$I$56,9,0)</f>
        <v>#N/A</v>
      </c>
      <c r="E155" s="182">
        <f t="array" ref="E155">INDEX(D:D,MIN(IF(ISNUMBER(D155:D351),ROW(D155:D351),"")))</f>
        <v>14.47</v>
      </c>
      <c r="F155" s="186">
        <f>IF(B155&lt;'Données projet'!$A$37,$C$205^B155,IF(B155='Données projet'!$A$37,'Données projet'!$B$37,F154+E155-L154))</f>
        <v>3.7412697314601218</v>
      </c>
      <c r="G155" s="186">
        <f>F155*VLOOKUP('Données projet'!$B$11,Paramètres!$A$1:$J$25,3,0)*VLOOKUP('Données projet'!$B$11,Paramètres!$A$1:$J$25,5,0)</f>
        <v>2.7430989671065613</v>
      </c>
      <c r="H155" s="186">
        <f t="shared" si="53"/>
        <v>1.1240412095378698</v>
      </c>
      <c r="I155" s="187">
        <f t="shared" si="59"/>
        <v>6.7352691409890504</v>
      </c>
      <c r="J155" s="188">
        <f ca="1">AVERAGE(OFFSET($I$3,'Données projet'!$C$7,0,30,1))</f>
        <v>281.50422421872497</v>
      </c>
      <c r="K155" s="193">
        <f>IF(ISNA(VLOOKUP(B155,'Données projet'!$A$36:$I$56,3,0)),0,VLOOKUP(B155,'Données projet'!$A$36:$I$56,3,0))</f>
        <v>0</v>
      </c>
      <c r="L155" s="193">
        <f>IF(ISNA(VLOOKUP(B155,'Données projet'!$A$36:$I$56,4,0)),0,VLOOKUP(B155,'Données projet'!$A$36:$I$56,4,0))</f>
        <v>0</v>
      </c>
      <c r="M155" s="194">
        <f>IF(ISNA(VLOOKUP(B155,'Données projet'!$A$36:$I$56,5,0)),0%,VLOOKUP(B155,'Données projet'!$A$36:$I$56,5,0)*VLOOKUP('Données projet'!$B$11,Paramètres!$A$1:$J$25,7,0))</f>
        <v>0</v>
      </c>
      <c r="N155" s="194">
        <f>IF(ISNA(VLOOKUP(B155,'Données projet'!$A$36:$I$56,6,0)),0%,VLOOKUP(B155,'Données projet'!$A$36:$I$56,6,0)*VLOOKUP('Données projet'!$B$11,Paramètres!$A$1:$J$25,7,0))</f>
        <v>0</v>
      </c>
      <c r="O155" s="194">
        <f>IF(ISNA(VLOOKUP(B155,'Données projet'!$A$36:$I$56,7,0)),0%,VLOOKUP(B155,'Données projet'!$A$36:$I$56,7,0))</f>
        <v>0</v>
      </c>
      <c r="P155" s="196">
        <f>EXP(-LN(2)/35)*P154+(1-EXP(-LN(2)/35))/(LN(2)/35)*L155*M155*VLOOKUP('Données projet'!$B$11,Paramètres!$A$1:$J$25,3,0)*0.475*44/12</f>
        <v>0</v>
      </c>
      <c r="Q155" s="196">
        <f>EXP(-LN(2)/5)*Q154+(1-EXP(-LN(2)/5))/(LN(2)/5)*Calculateur!L155*Calculateur!N155*VLOOKUP('Données projet'!$B$11,Paramètres!$A$1:$J$25,3,0)*0.475*44/12</f>
        <v>0</v>
      </c>
      <c r="R155" s="196">
        <f>EXP(-LN(2)/2)*R154+(1-EXP(-LN(2)/2))/(LN(2)/2)*L155*O155*VLOOKUP('Données projet'!$B$11,Paramètres!$A$1:$J$25,3,0)*0.475*44/12</f>
        <v>0</v>
      </c>
      <c r="S155" s="197">
        <f t="shared" si="60"/>
        <v>0</v>
      </c>
      <c r="T155" s="50">
        <f>IF(T154+1&lt;='Données projet'!$E$12,T154+1,1)</f>
        <v>2</v>
      </c>
      <c r="U155" s="45" t="e">
        <f>VLOOKUP(T155,'Données projet'!$A$62:$I$82,2,0)</f>
        <v>#N/A</v>
      </c>
      <c r="V155" s="45" t="e">
        <f>VLOOKUP(T155,'Données projet'!$A$62:$I$82,9,0)</f>
        <v>#N/A</v>
      </c>
      <c r="W155" s="45">
        <f t="array" ref="W155">INDEX(V:V,MIN(IF(ISNUMBER(V155:V351),ROW(V155:V351),"")))</f>
        <v>14.39625</v>
      </c>
      <c r="X155" s="46">
        <f>IF(T155&lt;'Données projet'!$A$63,$U$205^T155,IF(T155='Données projet'!$A$63,'Données projet'!$B$63,X154+W155-AD154))</f>
        <v>3.2759317237261474</v>
      </c>
      <c r="Y155" s="46">
        <f>X155*VLOOKUP('Données projet'!$B$11,Paramètres!$A$1:$J$25,3,0)*VLOOKUP('Données projet'!$B$11,Paramètres!$A$1:$J$25,5,0)</f>
        <v>2.4019131398360112</v>
      </c>
      <c r="Z155" s="46">
        <f t="shared" si="61"/>
        <v>0.99956834324683086</v>
      </c>
      <c r="AA155" s="52">
        <f t="shared" si="62"/>
        <v>5.9242469163692819</v>
      </c>
      <c r="AB155" s="149">
        <f ca="1">AVERAGE(OFFSET($AA$3,'Données projet'!$C$7,0,30,1))</f>
        <v>367.84920904283939</v>
      </c>
      <c r="AC155" s="48">
        <f>IF(ISNA(VLOOKUP(T155,'Données projet'!$A$62:$I$82,3,0)),0,VLOOKUP(T155,'Données projet'!$A$62:$I$82,3,0))</f>
        <v>0</v>
      </c>
      <c r="AD155" s="48">
        <f>IF(ISNA(VLOOKUP(T155,'Données projet'!$A$62:$I$82,4,0)),0,VLOOKUP(T155,'Données projet'!$A$62:$I$82,4,0))</f>
        <v>0</v>
      </c>
      <c r="AE155" s="49">
        <f>IF(ISNA(VLOOKUP(T155,'Données projet'!$A$62:$I$82,5,0)),0%,VLOOKUP(T155,'Données projet'!$A$62:$I$82,5,0)*VLOOKUP('Données projet'!$B$11,Paramètres!$A$1:$J$25,7,0))</f>
        <v>0</v>
      </c>
      <c r="AF155" s="49">
        <f>IF(ISNA(VLOOKUP(T155,'Données projet'!$A$62:$I$82,6,0)),0%,VLOOKUP(T155,'Données projet'!$A$62:$I$82,6,0)*VLOOKUP('Données projet'!$B$11,Paramètres!$A$1:$J$25,7,0))</f>
        <v>0</v>
      </c>
      <c r="AG155" s="49">
        <f>IF(ISNA(VLOOKUP(T155,'Données projet'!$A$62:$I$82,7,0)),0%,VLOOKUP(T155,'Données projet'!$A$62:$I$82,7,0))</f>
        <v>0</v>
      </c>
      <c r="AH155" s="53">
        <f>EXP(-LN(2)/35)*AH154+(1-EXP(-LN(2)/35))/(LN(2)/35)*AD155*AE155*VLOOKUP('Données projet'!$B$11,Paramètres!$A$1:$J$25,3,0)*0.475*44/12</f>
        <v>0</v>
      </c>
      <c r="AI155" s="53">
        <f>EXP(-LN(2)/5)*AI154+(1-EXP(-LN(2)/5))/(LN(2)/5)*Calculateur!AD155*Calculateur!AF155*VLOOKUP('Données projet'!$B$11,Paramètres!$A$1:$J$25,3,0)*0.475*44/12</f>
        <v>0</v>
      </c>
      <c r="AJ155" s="53">
        <f>EXP(-LN(2)/2)*AJ154+(1-EXP(-LN(2)/2))/(LN(2)/2)*AD155*AG155*VLOOKUP('Données projet'!$B$11,Paramètres!$A$1:$J$25,3,0)*0.475*44/12</f>
        <v>0</v>
      </c>
      <c r="AK155" s="53">
        <f t="shared" si="63"/>
        <v>0</v>
      </c>
      <c r="AL155" s="203">
        <f>IF(AL154+1&lt;='Données projet'!$E$13,AL154+1,1)</f>
        <v>1</v>
      </c>
      <c r="AM155" s="182" t="e">
        <f>VLOOKUP(B155,'Données projet'!$A$88:$I$108,2,0)</f>
        <v>#N/A</v>
      </c>
      <c r="AN155" s="182" t="e">
        <f>VLOOKUP(B155,'Données projet'!$A$88:$I$108,9,0)</f>
        <v>#N/A</v>
      </c>
      <c r="AO155" s="182">
        <f t="array" ref="AO155">INDEX(AN:AN,MIN(IF(ISNUMBER(AN155:AN351),ROW(AN155:AN351),"")))</f>
        <v>0</v>
      </c>
      <c r="AP155" s="182">
        <f>IF(B155&lt;'Données projet'!$A$89,$AM$205^B155,IF(B155='Données projet'!$A$89,'Données projet'!$B$89,AP154+AO155-AV154))</f>
        <v>0</v>
      </c>
      <c r="AQ155" s="186" t="e">
        <f>AP155*VLOOKUP('Données projet'!$B$13,Paramètres!$A$1:$J$25,3,0)*VLOOKUP('Données projet'!$B$13,Paramètres!$A$1:$J$25,5,0)</f>
        <v>#N/A</v>
      </c>
      <c r="AR155" s="186" t="e">
        <f t="shared" si="64"/>
        <v>#N/A</v>
      </c>
      <c r="AS155" s="187" t="e">
        <f t="shared" si="65"/>
        <v>#N/A</v>
      </c>
      <c r="AT155" s="185" t="e">
        <f ca="1">AVERAGE(OFFSET($AS$3,'Données projet'!$C$7,0,30,1))</f>
        <v>#N/A</v>
      </c>
      <c r="AU155" s="193">
        <f>IF(ISNA(VLOOKUP(B155,'Données projet'!$A$88:$I$108,3,0)),0,VLOOKUP(B155,'Données projet'!$A$88:$I$108,3,0))</f>
        <v>0</v>
      </c>
      <c r="AV155" s="193">
        <f>IF(ISNA(VLOOKUP(B155,'Données projet'!$A$88:$I$108,4,0)),0,VLOOKUP(B155,'Données projet'!$A$88:$I$108,4,0))</f>
        <v>0</v>
      </c>
      <c r="AW155" s="194">
        <f>IF(ISNA(VLOOKUP(B155,'Données projet'!$A$88:$I$108,5,0)),0%,VLOOKUP(B155,'Données projet'!$A$88:$I$108,5,0)*VLOOKUP('Données projet'!$B$13,Paramètres!$A$1:$J$25,7,0))</f>
        <v>0</v>
      </c>
      <c r="AX155" s="194">
        <f>IF(ISNA(VLOOKUP(B155,'Données projet'!$A$88:$I$108,6,0)),0%,VLOOKUP(B155,'Données projet'!$A$88:$I$108,6,0)*VLOOKUP('Données projet'!$B$13,Paramètres!$A$1:$J$25,7,0))</f>
        <v>0</v>
      </c>
      <c r="AY155" s="194">
        <f>IF(ISNA(VLOOKUP(B155,'Données projet'!$A$88:$I$108,7,0)),0%,VLOOKUP(B155,'Données projet'!$A$88:$I$108,7,0))</f>
        <v>0</v>
      </c>
      <c r="AZ155" s="196">
        <f>EXP(-LN(2)/35)*AZ154+(1-EXP(-LN(2)/35))/(LN(2)/35)*AV155*AW155*VLOOKUP('Données projet'!$B$11,Paramètres!$A$1:$J$25,3,0)*0.475*44/12</f>
        <v>0</v>
      </c>
      <c r="BA155" s="196">
        <f>EXP(-LN(2)/5)*BA154+(1-EXP(-LN(2)/5))/(LN(2)/5)*Calculateur!AV155*Calculateur!AX155*VLOOKUP('Données projet'!$B$11,Paramètres!$A$1:$J$25,3,0)*0.475*44/12</f>
        <v>0</v>
      </c>
      <c r="BB155" s="196">
        <f>EXP(-LN(2)/2)*BB154+(1-EXP(-LN(2)/2))/(LN(2)/2)*AV155*AY155*VLOOKUP('Données projet'!$B$11,Paramètres!$A$1:$J$25,3,0)*0.475*44/12</f>
        <v>0</v>
      </c>
      <c r="BC155" s="197">
        <f t="shared" si="66"/>
        <v>0</v>
      </c>
      <c r="BD155" s="50">
        <f>IF(BD154+1&lt;='Données projet'!$E$16,BD154+1,1)</f>
        <v>1</v>
      </c>
      <c r="BE155" s="45" t="e">
        <f>VLOOKUP(BD155,'Données projet'!$A$114:$I$134,2,0)</f>
        <v>#N/A</v>
      </c>
      <c r="BF155" s="45" t="e">
        <f>VLOOKUP(BD155,'Données projet'!$A$114:$I$134,9,0)</f>
        <v>#N/A</v>
      </c>
      <c r="BG155" s="45">
        <f t="array" ref="BG155">INDEX(BF:BF,MIN(IF(ISNUMBER(BF155:BF351),ROW(BF155:BF351),"")))</f>
        <v>0</v>
      </c>
      <c r="BH155" s="45">
        <f>IF(BD155&lt;'Données projet'!$A$115,$BE$205^BD155,IF(BD155='Données projet'!$A$115,'Données projet'!$B$115,BH154+BG155-BN154))</f>
        <v>0</v>
      </c>
      <c r="BI155" s="50" t="e">
        <f>BH155*VLOOKUP('Données projet'!$B$13,Paramètres!$A$1:$J$25,3,0)*VLOOKUP('Données projet'!$B$13,Paramètres!$A$1:$J$25,5,0)</f>
        <v>#N/A</v>
      </c>
      <c r="BJ155" s="46" t="e">
        <f t="shared" si="67"/>
        <v>#N/A</v>
      </c>
      <c r="BK155" s="52" t="e">
        <f t="shared" si="68"/>
        <v>#N/A</v>
      </c>
      <c r="BL155" s="149" t="e">
        <f ca="1">AVERAGE(OFFSET($BK$3,'Données projet'!$C$7,0,30,1))</f>
        <v>#N/A</v>
      </c>
      <c r="BM155" s="48">
        <f>IF(ISNA(VLOOKUP(BD155,'Données projet'!$A$114:$I$134,3,0)),0,VLOOKUP(BD155,'Données projet'!$A$114:$I$134,3,0))</f>
        <v>0</v>
      </c>
      <c r="BN155" s="48">
        <f>IF(ISNA(VLOOKUP(BD155,'Données projet'!$A$114:$I$134,4,0)),0,VLOOKUP(BD155,'Données projet'!$A$114:$I$134,4,0))</f>
        <v>0</v>
      </c>
      <c r="BO155" s="49">
        <f>IF(ISNA(VLOOKUP(BD155,'Données projet'!$A$114:$I$134,5,0)),0%,VLOOKUP(BD155,'Données projet'!$A$114:$I$134,5,0)*VLOOKUP('Données projet'!$B$13,Paramètres!$A$1:$J$25,7,0))</f>
        <v>0</v>
      </c>
      <c r="BP155" s="49">
        <f>IF(ISNA(VLOOKUP(BD155,'Données projet'!$A$114:$I$134,6,0)),0%,VLOOKUP(BD155,'Données projet'!$A$114:$I$134,6,0)*VLOOKUP('Données projet'!$B$13,Paramètres!$A$1:$J$25,7,0))</f>
        <v>0</v>
      </c>
      <c r="BQ155" s="49">
        <f>IF(ISNA(VLOOKUP(BD155,'Données projet'!$A$114:$I$134,7,0)),0%,VLOOKUP(BD155,'Données projet'!$A$114:$I$134,7,0))</f>
        <v>0</v>
      </c>
      <c r="BR155" s="53" t="e">
        <f>EXP(-LN(2)/35)*BR154+(1-EXP(-LN(2)/35))/(LN(2)/35)*BN155*BO155*VLOOKUP('Données projet'!$B$13,Paramètres!$A$1:$J$25,3,0)*0.475*44/12</f>
        <v>#N/A</v>
      </c>
      <c r="BS155" s="53" t="e">
        <f>EXP(-LN(2)/5)*BS154+(1-EXP(-LN(2)/5))/(LN(2)/5)*Calculateur!BN155*Calculateur!BP155*VLOOKUP('Données projet'!$B$13,Paramètres!$A$1:$J$25,3,0)*0.475*44/12</f>
        <v>#N/A</v>
      </c>
      <c r="BT155" s="53" t="e">
        <f>EXP(-LN(2)/2)*BT154+(1-EXP(-LN(2)/2))/(LN(2)/2)*BN155*BQ155*VLOOKUP('Données projet'!$B$13,Paramètres!$A$1:$J$25,3,0)*0.475*44/12</f>
        <v>#N/A</v>
      </c>
      <c r="BU155" s="54" t="e">
        <f t="shared" si="69"/>
        <v>#N/A</v>
      </c>
      <c r="BV155" s="203">
        <f>IF(BV154+1&lt;='Données projet'!$E$15,BV154+1,1)</f>
        <v>1</v>
      </c>
      <c r="BW155" s="182" t="e">
        <f>VLOOKUP(B155,'Données projet'!$A$140:$I$167,2,0)</f>
        <v>#N/A</v>
      </c>
      <c r="BX155" s="182" t="e">
        <f>VLOOKUP(B155,'Données projet'!$A$140:$I$167,9,0)</f>
        <v>#N/A</v>
      </c>
      <c r="BY155" s="182">
        <f t="array" ref="BY155">INDEX(BX:BX,MIN(IF(ISNUMBER(BX155:BX351),ROW(BX155:BX351),"")))</f>
        <v>0</v>
      </c>
      <c r="BZ155" s="182">
        <f>IF(B155&lt;'Données projet'!$A$141,$BW$205^B155,IF(B155='Données projet'!$A$141,'Données projet'!$B$141,BZ154+BY155-CF154))</f>
        <v>0</v>
      </c>
      <c r="CA155" s="183" t="e">
        <f>BZ155*VLOOKUP('Données projet'!$B$15,Paramètres!$A$1:$J$25,3,0)*VLOOKUP('Données projet'!$B$15,Paramètres!$A$1:$J$25,5,0)</f>
        <v>#N/A</v>
      </c>
      <c r="CB155" s="186" t="e">
        <f t="shared" si="70"/>
        <v>#N/A</v>
      </c>
      <c r="CC155" s="187" t="e">
        <f t="shared" si="71"/>
        <v>#N/A</v>
      </c>
      <c r="CD155" s="185" t="e">
        <f ca="1">AVERAGE(OFFSET($CC$3,'Données projet'!$C$7,0,30,1))</f>
        <v>#N/A</v>
      </c>
      <c r="CE155" s="193">
        <f>IF(ISNA(VLOOKUP(B155,'Données projet'!$A$140:$I$167,3,0)),0,VLOOKUP(B155,'Données projet'!$A$140:$I$167,3,0))</f>
        <v>0</v>
      </c>
      <c r="CF155" s="193">
        <f>IF(ISNA(VLOOKUP(B155,'Données projet'!$A$140:$I$167,4,0)),0,VLOOKUP(B155,'Données projet'!$A$140:$I$167,4,0))</f>
        <v>0</v>
      </c>
      <c r="CG155" s="194">
        <f>IF(ISNA(VLOOKUP(B155,'Données projet'!$A$140:$I$167,5,0)),0%,VLOOKUP(B155,'Données projet'!$A$140:$I$167,5,0)*VLOOKUP('Données projet'!$B$15,Paramètres!$A$1:$J$25,7,0))</f>
        <v>0</v>
      </c>
      <c r="CH155" s="194">
        <f>IF(ISNA(VLOOKUP(B155,'Données projet'!$A$140:$I$167,6,0)),0%,VLOOKUP(B155,'Données projet'!$A$140:$I$167,6,0)*VLOOKUP('Données projet'!$B$15,Paramètres!$A$1:$J$25,7,0))</f>
        <v>0</v>
      </c>
      <c r="CI155" s="194">
        <f>IF(ISNA(VLOOKUP(B155,'Données projet'!$A$140:$I$167,7,0)),0%,VLOOKUP(B155,'Données projet'!$A$140:$I$167,7,0))</f>
        <v>0</v>
      </c>
      <c r="CJ155" s="196">
        <f>EXP(-LN(2)/35)*CJ154+(1-EXP(-LN(2)/35))/(LN(2)/35)*CF155*CG155*VLOOKUP('Données projet'!$B$11,Paramètres!$A$1:$J$25,3,0)*0.475*44/12</f>
        <v>0</v>
      </c>
      <c r="CK155" s="196">
        <f>EXP(-LN(2)/5)*CK154+(1-EXP(-LN(2)/5))/(LN(2)/5)*Calculateur!CF155*Calculateur!CH155*VLOOKUP('Données projet'!$B$11,Paramètres!$A$1:$J$25,3,0)*0.475*44/12</f>
        <v>0</v>
      </c>
      <c r="CL155" s="196">
        <f>EXP(-LN(2)/2)*CL154+(1-EXP(-LN(2)/2))/(LN(2)/2)*CF155*CI155*VLOOKUP('Données projet'!$B$11,Paramètres!$A$1:$J$25,3,0)*0.475*44/12</f>
        <v>0</v>
      </c>
      <c r="CM155" s="197">
        <f t="shared" si="72"/>
        <v>0</v>
      </c>
      <c r="CN155" s="50">
        <f>IF(CN154+1&lt;='Données projet'!$E$16,CN154+1,1)</f>
        <v>1</v>
      </c>
      <c r="CO155" s="45" t="e">
        <f>VLOOKUP(CN155,'Données projet'!$A$173:$I$193,2,0)</f>
        <v>#N/A</v>
      </c>
      <c r="CP155" s="45" t="e">
        <f>VLOOKUP(CN155,'Données projet'!$A$173:$I$193,9,0)</f>
        <v>#N/A</v>
      </c>
      <c r="CQ155" s="45">
        <f t="array" ref="CQ155">INDEX(CP:CP,MIN(IF(ISNUMBER(CP155:CP351),ROW(CP155:CP351),"")))</f>
        <v>0</v>
      </c>
      <c r="CR155" s="45">
        <f>IF(CN155&lt;'Données projet'!$A$174,$CO$205^B155,IF(CN155='Données projet'!$A$174,'Données projet'!$B$174,CR154+CQ155-CX154))</f>
        <v>0</v>
      </c>
      <c r="CS155" s="50" t="e">
        <f>CR155*VLOOKUP('Données projet'!$B$15,Paramètres!$A$1:$J$25,3,0)*VLOOKUP('Données projet'!$B$15,Paramètres!$A$1:$J$25,5,0)</f>
        <v>#N/A</v>
      </c>
      <c r="CT155" s="46" t="e">
        <f t="shared" si="73"/>
        <v>#N/A</v>
      </c>
      <c r="CU155" s="52" t="e">
        <f t="shared" si="74"/>
        <v>#N/A</v>
      </c>
      <c r="CV155" s="149" t="e">
        <f ca="1">AVERAGE(OFFSET($CU$3,'Données projet'!$C$7,0,30,1))</f>
        <v>#N/A</v>
      </c>
      <c r="CW155" s="48">
        <f>IF(ISNA(VLOOKUP(CN155,'Données projet'!$A$173:$I$193,3,0)),0,VLOOKUP(CN155,'Données projet'!$A$173:$I$193,3,0))</f>
        <v>0</v>
      </c>
      <c r="CX155" s="48">
        <f>IF(ISNA(VLOOKUP(CN155,'Données projet'!$A$173:$I$193,4,0)),0,VLOOKUP(CN155,'Données projet'!$A$173:$I$193,4,0))</f>
        <v>0</v>
      </c>
      <c r="CY155" s="49">
        <f>IF(ISNA(VLOOKUP(CN155,'Données projet'!$A$173:$I$193,5,0)),0%,VLOOKUP(CN155,'Données projet'!$A$173:$I$193,5,0)*VLOOKUP('Données projet'!$B$15,Paramètres!$A$1:$J$25,7,0))</f>
        <v>0</v>
      </c>
      <c r="CZ155" s="49">
        <f>IF(ISNA(VLOOKUP(CN155,'Données projet'!$A$173:$I$193,6,0)),0%,VLOOKUP(CN155,'Données projet'!$A$173:$I$193,6,0)*VLOOKUP('Données projet'!$B$15,Paramètres!$A$1:$J$25,7,0))</f>
        <v>0</v>
      </c>
      <c r="DA155" s="49">
        <f>IF(ISNA(VLOOKUP(CN155,'Données projet'!$A$173:$I$193,7,0)),0%,VLOOKUP(CN155,'Données projet'!$A$173:$I$193,7,0))</f>
        <v>0</v>
      </c>
      <c r="DB155" s="53" t="e">
        <f>EXP(-LN(2)/35)*DB154+(1-EXP(-LN(2)/35))/(LN(2)/35)*CX155*CY155*VLOOKUP('Données projet'!$B$15,Paramètres!$A$1:$J$25,3,0)*0.475*44/12</f>
        <v>#N/A</v>
      </c>
      <c r="DC155" s="53" t="e">
        <f>EXP(-LN(2)/5)*DC154+(1-EXP(-LN(2)/5))/(LN(2)/5)*Calculateur!CX155*Calculateur!CZ155*VLOOKUP('Données projet'!$B$15,Paramètres!$A$1:$J$25,3,0)*0.475*44/12</f>
        <v>#N/A</v>
      </c>
      <c r="DD155" s="53" t="e">
        <f>EXP(-LN(2)/2)*DD154+(1-EXP(-LN(2)/2))/(LN(2)/2)*CX155*DA155*VLOOKUP('Données projet'!$B$15,Paramètres!$A$1:$J$25,3,0)*0.475*44/12</f>
        <v>#N/A</v>
      </c>
      <c r="DE155" s="54" t="e">
        <f t="shared" si="75"/>
        <v>#N/A</v>
      </c>
    </row>
    <row r="156" spans="1:109" x14ac:dyDescent="0.25">
      <c r="A156" s="208">
        <f t="shared" si="52"/>
        <v>153</v>
      </c>
      <c r="B156" s="200">
        <f>IF(B155+1&lt;='Données projet'!$E$11,B155+1,1)</f>
        <v>3</v>
      </c>
      <c r="C156" s="182" t="e">
        <f>VLOOKUP(B156,'Données projet'!$A$36:$I$56,2,0)</f>
        <v>#N/A</v>
      </c>
      <c r="D156" s="182" t="e">
        <f>VLOOKUP(B156,'Données projet'!$A$36:$I$56,9,0)</f>
        <v>#N/A</v>
      </c>
      <c r="E156" s="182">
        <f t="array" ref="E156">INDEX(D:D,MIN(IF(ISNUMBER(D156:D352),ROW(D156:D352),"")))</f>
        <v>14.47</v>
      </c>
      <c r="F156" s="186">
        <f>IF(B156&lt;'Données projet'!$A$37,$C$205^B156,IF(B156='Données projet'!$A$37,'Données projet'!$B$37,F155+E156-L155))</f>
        <v>7.2364994008462151</v>
      </c>
      <c r="G156" s="186">
        <f>F156*VLOOKUP('Données projet'!$B$11,Paramètres!$A$1:$J$25,3,0)*VLOOKUP('Données projet'!$B$11,Paramètres!$A$1:$J$25,5,0)</f>
        <v>5.3058013607004444</v>
      </c>
      <c r="H156" s="186">
        <f t="shared" si="53"/>
        <v>2.0134555056156427</v>
      </c>
      <c r="I156" s="187">
        <f t="shared" si="59"/>
        <v>12.74770570883385</v>
      </c>
      <c r="J156" s="188">
        <f ca="1">AVERAGE(OFFSET($I$3,'Données projet'!$C$7,0,30,1))</f>
        <v>281.50422421872497</v>
      </c>
      <c r="K156" s="193">
        <f>IF(ISNA(VLOOKUP(B156,'Données projet'!$A$36:$I$56,3,0)),0,VLOOKUP(B156,'Données projet'!$A$36:$I$56,3,0))</f>
        <v>0</v>
      </c>
      <c r="L156" s="193">
        <f>IF(ISNA(VLOOKUP(B156,'Données projet'!$A$36:$I$56,4,0)),0,VLOOKUP(B156,'Données projet'!$A$36:$I$56,4,0))</f>
        <v>0</v>
      </c>
      <c r="M156" s="194">
        <f>IF(ISNA(VLOOKUP(B156,'Données projet'!$A$36:$I$56,5,0)),0%,VLOOKUP(B156,'Données projet'!$A$36:$I$56,5,0)*VLOOKUP('Données projet'!$B$11,Paramètres!$A$1:$J$25,7,0))</f>
        <v>0</v>
      </c>
      <c r="N156" s="194">
        <f>IF(ISNA(VLOOKUP(B156,'Données projet'!$A$36:$I$56,6,0)),0%,VLOOKUP(B156,'Données projet'!$A$36:$I$56,6,0)*VLOOKUP('Données projet'!$B$11,Paramètres!$A$1:$J$25,7,0))</f>
        <v>0</v>
      </c>
      <c r="O156" s="194">
        <f>IF(ISNA(VLOOKUP(B156,'Données projet'!$A$36:$I$56,7,0)),0%,VLOOKUP(B156,'Données projet'!$A$36:$I$56,7,0))</f>
        <v>0</v>
      </c>
      <c r="P156" s="196">
        <f>EXP(-LN(2)/35)*P155+(1-EXP(-LN(2)/35))/(LN(2)/35)*L156*M156*VLOOKUP('Données projet'!$B$11,Paramètres!$A$1:$J$25,3,0)*0.475*44/12</f>
        <v>0</v>
      </c>
      <c r="Q156" s="196">
        <f>EXP(-LN(2)/5)*Q155+(1-EXP(-LN(2)/5))/(LN(2)/5)*Calculateur!L156*Calculateur!N156*VLOOKUP('Données projet'!$B$11,Paramètres!$A$1:$J$25,3,0)*0.475*44/12</f>
        <v>0</v>
      </c>
      <c r="R156" s="196">
        <f>EXP(-LN(2)/2)*R155+(1-EXP(-LN(2)/2))/(LN(2)/2)*L156*O156*VLOOKUP('Données projet'!$B$11,Paramètres!$A$1:$J$25,3,0)*0.475*44/12</f>
        <v>0</v>
      </c>
      <c r="S156" s="197">
        <f t="shared" si="60"/>
        <v>0</v>
      </c>
      <c r="T156" s="50">
        <f>IF(T155+1&lt;='Données projet'!$E$12,T155+1,1)</f>
        <v>3</v>
      </c>
      <c r="U156" s="45" t="e">
        <f>VLOOKUP(T156,'Données projet'!$A$62:$I$82,2,0)</f>
        <v>#N/A</v>
      </c>
      <c r="V156" s="45" t="e">
        <f>VLOOKUP(T156,'Données projet'!$A$62:$I$82,9,0)</f>
        <v>#N/A</v>
      </c>
      <c r="W156" s="45">
        <f t="array" ref="W156">INDEX(V:V,MIN(IF(ISNUMBER(V156:V352),ROW(V156:V352),"")))</f>
        <v>14.39625</v>
      </c>
      <c r="X156" s="46">
        <f>IF(T156&lt;'Données projet'!$A$63,$U$205^T156,IF(T156='Données projet'!$A$63,'Données projet'!$B$63,X155+W156-AD155))</f>
        <v>5.9292841357833019</v>
      </c>
      <c r="Y156" s="46">
        <f>X156*VLOOKUP('Données projet'!$B$11,Paramètres!$A$1:$J$25,3,0)*VLOOKUP('Données projet'!$B$11,Paramètres!$A$1:$J$25,5,0)</f>
        <v>4.3473511283563173</v>
      </c>
      <c r="Z156" s="46">
        <f t="shared" si="61"/>
        <v>1.688446975417679</v>
      </c>
      <c r="AA156" s="52">
        <f t="shared" si="62"/>
        <v>10.512348364073043</v>
      </c>
      <c r="AB156" s="149">
        <f ca="1">AVERAGE(OFFSET($AA$3,'Données projet'!$C$7,0,30,1))</f>
        <v>367.84920904283939</v>
      </c>
      <c r="AC156" s="48">
        <f>IF(ISNA(VLOOKUP(T156,'Données projet'!$A$62:$I$82,3,0)),0,VLOOKUP(T156,'Données projet'!$A$62:$I$82,3,0))</f>
        <v>0</v>
      </c>
      <c r="AD156" s="48">
        <f>IF(ISNA(VLOOKUP(T156,'Données projet'!$A$62:$I$82,4,0)),0,VLOOKUP(T156,'Données projet'!$A$62:$I$82,4,0))</f>
        <v>0</v>
      </c>
      <c r="AE156" s="49">
        <f>IF(ISNA(VLOOKUP(T156,'Données projet'!$A$62:$I$82,5,0)),0%,VLOOKUP(T156,'Données projet'!$A$62:$I$82,5,0)*VLOOKUP('Données projet'!$B$11,Paramètres!$A$1:$J$25,7,0))</f>
        <v>0</v>
      </c>
      <c r="AF156" s="49">
        <f>IF(ISNA(VLOOKUP(T156,'Données projet'!$A$62:$I$82,6,0)),0%,VLOOKUP(T156,'Données projet'!$A$62:$I$82,6,0)*VLOOKUP('Données projet'!$B$11,Paramètres!$A$1:$J$25,7,0))</f>
        <v>0</v>
      </c>
      <c r="AG156" s="49">
        <f>IF(ISNA(VLOOKUP(T156,'Données projet'!$A$62:$I$82,7,0)),0%,VLOOKUP(T156,'Données projet'!$A$62:$I$82,7,0))</f>
        <v>0</v>
      </c>
      <c r="AH156" s="53">
        <f>EXP(-LN(2)/35)*AH155+(1-EXP(-LN(2)/35))/(LN(2)/35)*AD156*AE156*VLOOKUP('Données projet'!$B$11,Paramètres!$A$1:$J$25,3,0)*0.475*44/12</f>
        <v>0</v>
      </c>
      <c r="AI156" s="53">
        <f>EXP(-LN(2)/5)*AI155+(1-EXP(-LN(2)/5))/(LN(2)/5)*Calculateur!AD156*Calculateur!AF156*VLOOKUP('Données projet'!$B$11,Paramètres!$A$1:$J$25,3,0)*0.475*44/12</f>
        <v>0</v>
      </c>
      <c r="AJ156" s="53">
        <f>EXP(-LN(2)/2)*AJ155+(1-EXP(-LN(2)/2))/(LN(2)/2)*AD156*AG156*VLOOKUP('Données projet'!$B$11,Paramètres!$A$1:$J$25,3,0)*0.475*44/12</f>
        <v>0</v>
      </c>
      <c r="AK156" s="53">
        <f t="shared" si="63"/>
        <v>0</v>
      </c>
      <c r="AL156" s="203">
        <f>IF(AL155+1&lt;='Données projet'!$E$13,AL155+1,1)</f>
        <v>1</v>
      </c>
      <c r="AM156" s="182" t="e">
        <f>VLOOKUP(B156,'Données projet'!$A$88:$I$108,2,0)</f>
        <v>#N/A</v>
      </c>
      <c r="AN156" s="182" t="e">
        <f>VLOOKUP(B156,'Données projet'!$A$88:$I$108,9,0)</f>
        <v>#N/A</v>
      </c>
      <c r="AO156" s="182">
        <f t="array" ref="AO156">INDEX(AN:AN,MIN(IF(ISNUMBER(AN156:AN352),ROW(AN156:AN352),"")))</f>
        <v>0</v>
      </c>
      <c r="AP156" s="182">
        <f>IF(B156&lt;'Données projet'!$A$89,$AM$205^B156,IF(B156='Données projet'!$A$89,'Données projet'!$B$89,AP155+AO156-AV155))</f>
        <v>0</v>
      </c>
      <c r="AQ156" s="186" t="e">
        <f>AP156*VLOOKUP('Données projet'!$B$13,Paramètres!$A$1:$J$25,3,0)*VLOOKUP('Données projet'!$B$13,Paramètres!$A$1:$J$25,5,0)</f>
        <v>#N/A</v>
      </c>
      <c r="AR156" s="186" t="e">
        <f t="shared" si="64"/>
        <v>#N/A</v>
      </c>
      <c r="AS156" s="187" t="e">
        <f t="shared" si="65"/>
        <v>#N/A</v>
      </c>
      <c r="AT156" s="185" t="e">
        <f ca="1">AVERAGE(OFFSET($AS$3,'Données projet'!$C$7,0,30,1))</f>
        <v>#N/A</v>
      </c>
      <c r="AU156" s="193">
        <f>IF(ISNA(VLOOKUP(B156,'Données projet'!$A$88:$I$108,3,0)),0,VLOOKUP(B156,'Données projet'!$A$88:$I$108,3,0))</f>
        <v>0</v>
      </c>
      <c r="AV156" s="193">
        <f>IF(ISNA(VLOOKUP(B156,'Données projet'!$A$88:$I$108,4,0)),0,VLOOKUP(B156,'Données projet'!$A$88:$I$108,4,0))</f>
        <v>0</v>
      </c>
      <c r="AW156" s="194">
        <f>IF(ISNA(VLOOKUP(B156,'Données projet'!$A$88:$I$108,5,0)),0%,VLOOKUP(B156,'Données projet'!$A$88:$I$108,5,0)*VLOOKUP('Données projet'!$B$13,Paramètres!$A$1:$J$25,7,0))</f>
        <v>0</v>
      </c>
      <c r="AX156" s="194">
        <f>IF(ISNA(VLOOKUP(B156,'Données projet'!$A$88:$I$108,6,0)),0%,VLOOKUP(B156,'Données projet'!$A$88:$I$108,6,0)*VLOOKUP('Données projet'!$B$13,Paramètres!$A$1:$J$25,7,0))</f>
        <v>0</v>
      </c>
      <c r="AY156" s="194">
        <f>IF(ISNA(VLOOKUP(B156,'Données projet'!$A$88:$I$108,7,0)),0%,VLOOKUP(B156,'Données projet'!$A$88:$I$108,7,0))</f>
        <v>0</v>
      </c>
      <c r="AZ156" s="196">
        <f>EXP(-LN(2)/35)*AZ155+(1-EXP(-LN(2)/35))/(LN(2)/35)*AV156*AW156*VLOOKUP('Données projet'!$B$11,Paramètres!$A$1:$J$25,3,0)*0.475*44/12</f>
        <v>0</v>
      </c>
      <c r="BA156" s="196">
        <f>EXP(-LN(2)/5)*BA155+(1-EXP(-LN(2)/5))/(LN(2)/5)*Calculateur!AV156*Calculateur!AX156*VLOOKUP('Données projet'!$B$11,Paramètres!$A$1:$J$25,3,0)*0.475*44/12</f>
        <v>0</v>
      </c>
      <c r="BB156" s="196">
        <f>EXP(-LN(2)/2)*BB155+(1-EXP(-LN(2)/2))/(LN(2)/2)*AV156*AY156*VLOOKUP('Données projet'!$B$11,Paramètres!$A$1:$J$25,3,0)*0.475*44/12</f>
        <v>0</v>
      </c>
      <c r="BC156" s="197">
        <f t="shared" si="66"/>
        <v>0</v>
      </c>
      <c r="BD156" s="50">
        <f>IF(BD155+1&lt;='Données projet'!$E$16,BD155+1,1)</f>
        <v>1</v>
      </c>
      <c r="BE156" s="45" t="e">
        <f>VLOOKUP(BD156,'Données projet'!$A$114:$I$134,2,0)</f>
        <v>#N/A</v>
      </c>
      <c r="BF156" s="45" t="e">
        <f>VLOOKUP(BD156,'Données projet'!$A$114:$I$134,9,0)</f>
        <v>#N/A</v>
      </c>
      <c r="BG156" s="45">
        <f t="array" ref="BG156">INDEX(BF:BF,MIN(IF(ISNUMBER(BF156:BF352),ROW(BF156:BF352),"")))</f>
        <v>0</v>
      </c>
      <c r="BH156" s="45">
        <f>IF(BD156&lt;'Données projet'!$A$115,$BE$205^BD156,IF(BD156='Données projet'!$A$115,'Données projet'!$B$115,BH155+BG156-BN155))</f>
        <v>0</v>
      </c>
      <c r="BI156" s="50" t="e">
        <f>BH156*VLOOKUP('Données projet'!$B$13,Paramètres!$A$1:$J$25,3,0)*VLOOKUP('Données projet'!$B$13,Paramètres!$A$1:$J$25,5,0)</f>
        <v>#N/A</v>
      </c>
      <c r="BJ156" s="46" t="e">
        <f t="shared" si="67"/>
        <v>#N/A</v>
      </c>
      <c r="BK156" s="52" t="e">
        <f t="shared" si="68"/>
        <v>#N/A</v>
      </c>
      <c r="BL156" s="149" t="e">
        <f ca="1">AVERAGE(OFFSET($BK$3,'Données projet'!$C$7,0,30,1))</f>
        <v>#N/A</v>
      </c>
      <c r="BM156" s="48">
        <f>IF(ISNA(VLOOKUP(BD156,'Données projet'!$A$114:$I$134,3,0)),0,VLOOKUP(BD156,'Données projet'!$A$114:$I$134,3,0))</f>
        <v>0</v>
      </c>
      <c r="BN156" s="48">
        <f>IF(ISNA(VLOOKUP(BD156,'Données projet'!$A$114:$I$134,4,0)),0,VLOOKUP(BD156,'Données projet'!$A$114:$I$134,4,0))</f>
        <v>0</v>
      </c>
      <c r="BO156" s="49">
        <f>IF(ISNA(VLOOKUP(BD156,'Données projet'!$A$114:$I$134,5,0)),0%,VLOOKUP(BD156,'Données projet'!$A$114:$I$134,5,0)*VLOOKUP('Données projet'!$B$13,Paramètres!$A$1:$J$25,7,0))</f>
        <v>0</v>
      </c>
      <c r="BP156" s="49">
        <f>IF(ISNA(VLOOKUP(BD156,'Données projet'!$A$114:$I$134,6,0)),0%,VLOOKUP(BD156,'Données projet'!$A$114:$I$134,6,0)*VLOOKUP('Données projet'!$B$13,Paramètres!$A$1:$J$25,7,0))</f>
        <v>0</v>
      </c>
      <c r="BQ156" s="49">
        <f>IF(ISNA(VLOOKUP(BD156,'Données projet'!$A$114:$I$134,7,0)),0%,VLOOKUP(BD156,'Données projet'!$A$114:$I$134,7,0))</f>
        <v>0</v>
      </c>
      <c r="BR156" s="53" t="e">
        <f>EXP(-LN(2)/35)*BR155+(1-EXP(-LN(2)/35))/(LN(2)/35)*BN156*BO156*VLOOKUP('Données projet'!$B$13,Paramètres!$A$1:$J$25,3,0)*0.475*44/12</f>
        <v>#N/A</v>
      </c>
      <c r="BS156" s="53" t="e">
        <f>EXP(-LN(2)/5)*BS155+(1-EXP(-LN(2)/5))/(LN(2)/5)*Calculateur!BN156*Calculateur!BP156*VLOOKUP('Données projet'!$B$13,Paramètres!$A$1:$J$25,3,0)*0.475*44/12</f>
        <v>#N/A</v>
      </c>
      <c r="BT156" s="53" t="e">
        <f>EXP(-LN(2)/2)*BT155+(1-EXP(-LN(2)/2))/(LN(2)/2)*BN156*BQ156*VLOOKUP('Données projet'!$B$13,Paramètres!$A$1:$J$25,3,0)*0.475*44/12</f>
        <v>#N/A</v>
      </c>
      <c r="BU156" s="54" t="e">
        <f t="shared" si="69"/>
        <v>#N/A</v>
      </c>
      <c r="BV156" s="203">
        <f>IF(BV155+1&lt;='Données projet'!$E$15,BV155+1,1)</f>
        <v>1</v>
      </c>
      <c r="BW156" s="182" t="e">
        <f>VLOOKUP(B156,'Données projet'!$A$140:$I$167,2,0)</f>
        <v>#N/A</v>
      </c>
      <c r="BX156" s="182" t="e">
        <f>VLOOKUP(B156,'Données projet'!$A$140:$I$167,9,0)</f>
        <v>#N/A</v>
      </c>
      <c r="BY156" s="182">
        <f t="array" ref="BY156">INDEX(BX:BX,MIN(IF(ISNUMBER(BX156:BX352),ROW(BX156:BX352),"")))</f>
        <v>0</v>
      </c>
      <c r="BZ156" s="182">
        <f>IF(B156&lt;'Données projet'!$A$141,$BW$205^B156,IF(B156='Données projet'!$A$141,'Données projet'!$B$141,BZ155+BY156-CF155))</f>
        <v>0</v>
      </c>
      <c r="CA156" s="183" t="e">
        <f>BZ156*VLOOKUP('Données projet'!$B$15,Paramètres!$A$1:$J$25,3,0)*VLOOKUP('Données projet'!$B$15,Paramètres!$A$1:$J$25,5,0)</f>
        <v>#N/A</v>
      </c>
      <c r="CB156" s="186" t="e">
        <f t="shared" si="70"/>
        <v>#N/A</v>
      </c>
      <c r="CC156" s="187" t="e">
        <f t="shared" si="71"/>
        <v>#N/A</v>
      </c>
      <c r="CD156" s="185" t="e">
        <f ca="1">AVERAGE(OFFSET($CC$3,'Données projet'!$C$7,0,30,1))</f>
        <v>#N/A</v>
      </c>
      <c r="CE156" s="193">
        <f>IF(ISNA(VLOOKUP(B156,'Données projet'!$A$140:$I$167,3,0)),0,VLOOKUP(B156,'Données projet'!$A$140:$I$167,3,0))</f>
        <v>0</v>
      </c>
      <c r="CF156" s="193">
        <f>IF(ISNA(VLOOKUP(B156,'Données projet'!$A$140:$I$167,4,0)),0,VLOOKUP(B156,'Données projet'!$A$140:$I$167,4,0))</f>
        <v>0</v>
      </c>
      <c r="CG156" s="194">
        <f>IF(ISNA(VLOOKUP(B156,'Données projet'!$A$140:$I$167,5,0)),0%,VLOOKUP(B156,'Données projet'!$A$140:$I$167,5,0)*VLOOKUP('Données projet'!$B$15,Paramètres!$A$1:$J$25,7,0))</f>
        <v>0</v>
      </c>
      <c r="CH156" s="194">
        <f>IF(ISNA(VLOOKUP(B156,'Données projet'!$A$140:$I$167,6,0)),0%,VLOOKUP(B156,'Données projet'!$A$140:$I$167,6,0)*VLOOKUP('Données projet'!$B$15,Paramètres!$A$1:$J$25,7,0))</f>
        <v>0</v>
      </c>
      <c r="CI156" s="194">
        <f>IF(ISNA(VLOOKUP(B156,'Données projet'!$A$140:$I$167,7,0)),0%,VLOOKUP(B156,'Données projet'!$A$140:$I$167,7,0))</f>
        <v>0</v>
      </c>
      <c r="CJ156" s="196">
        <f>EXP(-LN(2)/35)*CJ155+(1-EXP(-LN(2)/35))/(LN(2)/35)*CF156*CG156*VLOOKUP('Données projet'!$B$11,Paramètres!$A$1:$J$25,3,0)*0.475*44/12</f>
        <v>0</v>
      </c>
      <c r="CK156" s="196">
        <f>EXP(-LN(2)/5)*CK155+(1-EXP(-LN(2)/5))/(LN(2)/5)*Calculateur!CF156*Calculateur!CH156*VLOOKUP('Données projet'!$B$11,Paramètres!$A$1:$J$25,3,0)*0.475*44/12</f>
        <v>0</v>
      </c>
      <c r="CL156" s="196">
        <f>EXP(-LN(2)/2)*CL155+(1-EXP(-LN(2)/2))/(LN(2)/2)*CF156*CI156*VLOOKUP('Données projet'!$B$11,Paramètres!$A$1:$J$25,3,0)*0.475*44/12</f>
        <v>0</v>
      </c>
      <c r="CM156" s="197">
        <f t="shared" si="72"/>
        <v>0</v>
      </c>
      <c r="CN156" s="50">
        <f>IF(CN155+1&lt;='Données projet'!$E$16,CN155+1,1)</f>
        <v>1</v>
      </c>
      <c r="CO156" s="45" t="e">
        <f>VLOOKUP(CN156,'Données projet'!$A$173:$I$193,2,0)</f>
        <v>#N/A</v>
      </c>
      <c r="CP156" s="45" t="e">
        <f>VLOOKUP(CN156,'Données projet'!$A$173:$I$193,9,0)</f>
        <v>#N/A</v>
      </c>
      <c r="CQ156" s="45">
        <f t="array" ref="CQ156">INDEX(CP:CP,MIN(IF(ISNUMBER(CP156:CP352),ROW(CP156:CP352),"")))</f>
        <v>0</v>
      </c>
      <c r="CR156" s="45">
        <f>IF(CN156&lt;'Données projet'!$A$174,$CO$205^B156,IF(CN156='Données projet'!$A$174,'Données projet'!$B$174,CR155+CQ156-CX155))</f>
        <v>0</v>
      </c>
      <c r="CS156" s="50" t="e">
        <f>CR156*VLOOKUP('Données projet'!$B$15,Paramètres!$A$1:$J$25,3,0)*VLOOKUP('Données projet'!$B$15,Paramètres!$A$1:$J$25,5,0)</f>
        <v>#N/A</v>
      </c>
      <c r="CT156" s="46" t="e">
        <f t="shared" si="73"/>
        <v>#N/A</v>
      </c>
      <c r="CU156" s="52" t="e">
        <f t="shared" si="74"/>
        <v>#N/A</v>
      </c>
      <c r="CV156" s="149" t="e">
        <f ca="1">AVERAGE(OFFSET($CU$3,'Données projet'!$C$7,0,30,1))</f>
        <v>#N/A</v>
      </c>
      <c r="CW156" s="48">
        <f>IF(ISNA(VLOOKUP(CN156,'Données projet'!$A$173:$I$193,3,0)),0,VLOOKUP(CN156,'Données projet'!$A$173:$I$193,3,0))</f>
        <v>0</v>
      </c>
      <c r="CX156" s="48">
        <f>IF(ISNA(VLOOKUP(CN156,'Données projet'!$A$173:$I$193,4,0)),0,VLOOKUP(CN156,'Données projet'!$A$173:$I$193,4,0))</f>
        <v>0</v>
      </c>
      <c r="CY156" s="49">
        <f>IF(ISNA(VLOOKUP(CN156,'Données projet'!$A$173:$I$193,5,0)),0%,VLOOKUP(CN156,'Données projet'!$A$173:$I$193,5,0)*VLOOKUP('Données projet'!$B$15,Paramètres!$A$1:$J$25,7,0))</f>
        <v>0</v>
      </c>
      <c r="CZ156" s="49">
        <f>IF(ISNA(VLOOKUP(CN156,'Données projet'!$A$173:$I$193,6,0)),0%,VLOOKUP(CN156,'Données projet'!$A$173:$I$193,6,0)*VLOOKUP('Données projet'!$B$15,Paramètres!$A$1:$J$25,7,0))</f>
        <v>0</v>
      </c>
      <c r="DA156" s="49">
        <f>IF(ISNA(VLOOKUP(CN156,'Données projet'!$A$173:$I$193,7,0)),0%,VLOOKUP(CN156,'Données projet'!$A$173:$I$193,7,0))</f>
        <v>0</v>
      </c>
      <c r="DB156" s="53" t="e">
        <f>EXP(-LN(2)/35)*DB155+(1-EXP(-LN(2)/35))/(LN(2)/35)*CX156*CY156*VLOOKUP('Données projet'!$B$15,Paramètres!$A$1:$J$25,3,0)*0.475*44/12</f>
        <v>#N/A</v>
      </c>
      <c r="DC156" s="53" t="e">
        <f>EXP(-LN(2)/5)*DC155+(1-EXP(-LN(2)/5))/(LN(2)/5)*Calculateur!CX156*Calculateur!CZ156*VLOOKUP('Données projet'!$B$15,Paramètres!$A$1:$J$25,3,0)*0.475*44/12</f>
        <v>#N/A</v>
      </c>
      <c r="DD156" s="53" t="e">
        <f>EXP(-LN(2)/2)*DD155+(1-EXP(-LN(2)/2))/(LN(2)/2)*CX156*DA156*VLOOKUP('Données projet'!$B$15,Paramètres!$A$1:$J$25,3,0)*0.475*44/12</f>
        <v>#N/A</v>
      </c>
      <c r="DE156" s="54" t="e">
        <f t="shared" si="75"/>
        <v>#N/A</v>
      </c>
    </row>
    <row r="157" spans="1:109" x14ac:dyDescent="0.25">
      <c r="A157" s="208">
        <f t="shared" si="52"/>
        <v>154</v>
      </c>
      <c r="B157" s="200">
        <f>IF(B156+1&lt;='Données projet'!$E$11,B156+1,1)</f>
        <v>4</v>
      </c>
      <c r="C157" s="182" t="e">
        <f>VLOOKUP(B157,'Données projet'!$A$36:$I$56,2,0)</f>
        <v>#N/A</v>
      </c>
      <c r="D157" s="182" t="e">
        <f>VLOOKUP(B157,'Données projet'!$A$36:$I$56,9,0)</f>
        <v>#N/A</v>
      </c>
      <c r="E157" s="182">
        <f t="array" ref="E157">INDEX(D:D,MIN(IF(ISNUMBER(D157:D353),ROW(D157:D353),"")))</f>
        <v>14.47</v>
      </c>
      <c r="F157" s="186">
        <f>IF(B157&lt;'Données projet'!$A$37,$C$205^B157,IF(B157='Données projet'!$A$37,'Données projet'!$B$37,F156+E157-L156))</f>
        <v>13.997099203539692</v>
      </c>
      <c r="G157" s="186">
        <f>F157*VLOOKUP('Données projet'!$B$11,Paramètres!$A$1:$J$25,3,0)*VLOOKUP('Données projet'!$B$11,Paramètres!$A$1:$J$25,5,0)</f>
        <v>10.262673136035302</v>
      </c>
      <c r="H157" s="186">
        <f t="shared" si="53"/>
        <v>3.6066320689084663</v>
      </c>
      <c r="I157" s="187">
        <f t="shared" si="59"/>
        <v>24.155706565277061</v>
      </c>
      <c r="J157" s="188">
        <f ca="1">AVERAGE(OFFSET($I$3,'Données projet'!$C$7,0,30,1))</f>
        <v>281.50422421872497</v>
      </c>
      <c r="K157" s="193">
        <f>IF(ISNA(VLOOKUP(B157,'Données projet'!$A$36:$I$56,3,0)),0,VLOOKUP(B157,'Données projet'!$A$36:$I$56,3,0))</f>
        <v>0</v>
      </c>
      <c r="L157" s="193">
        <f>IF(ISNA(VLOOKUP(B157,'Données projet'!$A$36:$I$56,4,0)),0,VLOOKUP(B157,'Données projet'!$A$36:$I$56,4,0))</f>
        <v>0</v>
      </c>
      <c r="M157" s="194">
        <f>IF(ISNA(VLOOKUP(B157,'Données projet'!$A$36:$I$56,5,0)),0%,VLOOKUP(B157,'Données projet'!$A$36:$I$56,5,0)*VLOOKUP('Données projet'!$B$11,Paramètres!$A$1:$J$25,7,0))</f>
        <v>0</v>
      </c>
      <c r="N157" s="194">
        <f>IF(ISNA(VLOOKUP(B157,'Données projet'!$A$36:$I$56,6,0)),0%,VLOOKUP(B157,'Données projet'!$A$36:$I$56,6,0)*VLOOKUP('Données projet'!$B$11,Paramètres!$A$1:$J$25,7,0))</f>
        <v>0</v>
      </c>
      <c r="O157" s="194">
        <f>IF(ISNA(VLOOKUP(B157,'Données projet'!$A$36:$I$56,7,0)),0%,VLOOKUP(B157,'Données projet'!$A$36:$I$56,7,0))</f>
        <v>0</v>
      </c>
      <c r="P157" s="196">
        <f>EXP(-LN(2)/35)*P156+(1-EXP(-LN(2)/35))/(LN(2)/35)*L157*M157*VLOOKUP('Données projet'!$B$11,Paramètres!$A$1:$J$25,3,0)*0.475*44/12</f>
        <v>0</v>
      </c>
      <c r="Q157" s="196">
        <f>EXP(-LN(2)/5)*Q156+(1-EXP(-LN(2)/5))/(LN(2)/5)*Calculateur!L157*Calculateur!N157*VLOOKUP('Données projet'!$B$11,Paramètres!$A$1:$J$25,3,0)*0.475*44/12</f>
        <v>0</v>
      </c>
      <c r="R157" s="196">
        <f>EXP(-LN(2)/2)*R156+(1-EXP(-LN(2)/2))/(LN(2)/2)*L157*O157*VLOOKUP('Données projet'!$B$11,Paramètres!$A$1:$J$25,3,0)*0.475*44/12</f>
        <v>0</v>
      </c>
      <c r="S157" s="197">
        <f t="shared" si="60"/>
        <v>0</v>
      </c>
      <c r="T157" s="50">
        <f>IF(T156+1&lt;='Données projet'!$E$12,T156+1,1)</f>
        <v>4</v>
      </c>
      <c r="U157" s="45" t="e">
        <f>VLOOKUP(T157,'Données projet'!$A$62:$I$82,2,0)</f>
        <v>#N/A</v>
      </c>
      <c r="V157" s="45" t="e">
        <f>VLOOKUP(T157,'Données projet'!$A$62:$I$82,9,0)</f>
        <v>#N/A</v>
      </c>
      <c r="W157" s="45">
        <f t="array" ref="W157">INDEX(V:V,MIN(IF(ISNUMBER(V157:V353),ROW(V157:V353),"")))</f>
        <v>14.39625</v>
      </c>
      <c r="X157" s="46">
        <f>IF(T157&lt;'Données projet'!$A$63,$U$205^T157,IF(T157='Données projet'!$A$63,'Données projet'!$B$63,X156+W157-AD156))</f>
        <v>10.731728658515367</v>
      </c>
      <c r="Y157" s="46">
        <f>X157*VLOOKUP('Données projet'!$B$11,Paramètres!$A$1:$J$25,3,0)*VLOOKUP('Données projet'!$B$11,Paramètres!$A$1:$J$25,5,0)</f>
        <v>7.8685034524234672</v>
      </c>
      <c r="Z157" s="46">
        <f t="shared" si="61"/>
        <v>2.8520843102502358</v>
      </c>
      <c r="AA157" s="52">
        <f t="shared" si="62"/>
        <v>18.671690353323363</v>
      </c>
      <c r="AB157" s="149">
        <f ca="1">AVERAGE(OFFSET($AA$3,'Données projet'!$C$7,0,30,1))</f>
        <v>367.84920904283939</v>
      </c>
      <c r="AC157" s="48">
        <f>IF(ISNA(VLOOKUP(T157,'Données projet'!$A$62:$I$82,3,0)),0,VLOOKUP(T157,'Données projet'!$A$62:$I$82,3,0))</f>
        <v>0</v>
      </c>
      <c r="AD157" s="48">
        <f>IF(ISNA(VLOOKUP(T157,'Données projet'!$A$62:$I$82,4,0)),0,VLOOKUP(T157,'Données projet'!$A$62:$I$82,4,0))</f>
        <v>0</v>
      </c>
      <c r="AE157" s="49">
        <f>IF(ISNA(VLOOKUP(T157,'Données projet'!$A$62:$I$82,5,0)),0%,VLOOKUP(T157,'Données projet'!$A$62:$I$82,5,0)*VLOOKUP('Données projet'!$B$11,Paramètres!$A$1:$J$25,7,0))</f>
        <v>0</v>
      </c>
      <c r="AF157" s="49">
        <f>IF(ISNA(VLOOKUP(T157,'Données projet'!$A$62:$I$82,6,0)),0%,VLOOKUP(T157,'Données projet'!$A$62:$I$82,6,0)*VLOOKUP('Données projet'!$B$11,Paramètres!$A$1:$J$25,7,0))</f>
        <v>0</v>
      </c>
      <c r="AG157" s="49">
        <f>IF(ISNA(VLOOKUP(T157,'Données projet'!$A$62:$I$82,7,0)),0%,VLOOKUP(T157,'Données projet'!$A$62:$I$82,7,0))</f>
        <v>0</v>
      </c>
      <c r="AH157" s="53">
        <f>EXP(-LN(2)/35)*AH156+(1-EXP(-LN(2)/35))/(LN(2)/35)*AD157*AE157*VLOOKUP('Données projet'!$B$11,Paramètres!$A$1:$J$25,3,0)*0.475*44/12</f>
        <v>0</v>
      </c>
      <c r="AI157" s="53">
        <f>EXP(-LN(2)/5)*AI156+(1-EXP(-LN(2)/5))/(LN(2)/5)*Calculateur!AD157*Calculateur!AF157*VLOOKUP('Données projet'!$B$11,Paramètres!$A$1:$J$25,3,0)*0.475*44/12</f>
        <v>0</v>
      </c>
      <c r="AJ157" s="53">
        <f>EXP(-LN(2)/2)*AJ156+(1-EXP(-LN(2)/2))/(LN(2)/2)*AD157*AG157*VLOOKUP('Données projet'!$B$11,Paramètres!$A$1:$J$25,3,0)*0.475*44/12</f>
        <v>0</v>
      </c>
      <c r="AK157" s="53">
        <f t="shared" si="63"/>
        <v>0</v>
      </c>
      <c r="AL157" s="203">
        <f>IF(AL156+1&lt;='Données projet'!$E$13,AL156+1,1)</f>
        <v>1</v>
      </c>
      <c r="AM157" s="182" t="e">
        <f>VLOOKUP(B157,'Données projet'!$A$88:$I$108,2,0)</f>
        <v>#N/A</v>
      </c>
      <c r="AN157" s="182" t="e">
        <f>VLOOKUP(B157,'Données projet'!$A$88:$I$108,9,0)</f>
        <v>#N/A</v>
      </c>
      <c r="AO157" s="182">
        <f t="array" ref="AO157">INDEX(AN:AN,MIN(IF(ISNUMBER(AN157:AN353),ROW(AN157:AN353),"")))</f>
        <v>0</v>
      </c>
      <c r="AP157" s="182">
        <f>IF(B157&lt;'Données projet'!$A$89,$AM$205^B157,IF(B157='Données projet'!$A$89,'Données projet'!$B$89,AP156+AO157-AV156))</f>
        <v>0</v>
      </c>
      <c r="AQ157" s="186" t="e">
        <f>AP157*VLOOKUP('Données projet'!$B$13,Paramètres!$A$1:$J$25,3,0)*VLOOKUP('Données projet'!$B$13,Paramètres!$A$1:$J$25,5,0)</f>
        <v>#N/A</v>
      </c>
      <c r="AR157" s="186" t="e">
        <f t="shared" si="64"/>
        <v>#N/A</v>
      </c>
      <c r="AS157" s="187" t="e">
        <f t="shared" si="65"/>
        <v>#N/A</v>
      </c>
      <c r="AT157" s="185" t="e">
        <f ca="1">AVERAGE(OFFSET($AS$3,'Données projet'!$C$7,0,30,1))</f>
        <v>#N/A</v>
      </c>
      <c r="AU157" s="193">
        <f>IF(ISNA(VLOOKUP(B157,'Données projet'!$A$88:$I$108,3,0)),0,VLOOKUP(B157,'Données projet'!$A$88:$I$108,3,0))</f>
        <v>0</v>
      </c>
      <c r="AV157" s="193">
        <f>IF(ISNA(VLOOKUP(B157,'Données projet'!$A$88:$I$108,4,0)),0,VLOOKUP(B157,'Données projet'!$A$88:$I$108,4,0))</f>
        <v>0</v>
      </c>
      <c r="AW157" s="194">
        <f>IF(ISNA(VLOOKUP(B157,'Données projet'!$A$88:$I$108,5,0)),0%,VLOOKUP(B157,'Données projet'!$A$88:$I$108,5,0)*VLOOKUP('Données projet'!$B$13,Paramètres!$A$1:$J$25,7,0))</f>
        <v>0</v>
      </c>
      <c r="AX157" s="194">
        <f>IF(ISNA(VLOOKUP(B157,'Données projet'!$A$88:$I$108,6,0)),0%,VLOOKUP(B157,'Données projet'!$A$88:$I$108,6,0)*VLOOKUP('Données projet'!$B$13,Paramètres!$A$1:$J$25,7,0))</f>
        <v>0</v>
      </c>
      <c r="AY157" s="194">
        <f>IF(ISNA(VLOOKUP(B157,'Données projet'!$A$88:$I$108,7,0)),0%,VLOOKUP(B157,'Données projet'!$A$88:$I$108,7,0))</f>
        <v>0</v>
      </c>
      <c r="AZ157" s="196">
        <f>EXP(-LN(2)/35)*AZ156+(1-EXP(-LN(2)/35))/(LN(2)/35)*AV157*AW157*VLOOKUP('Données projet'!$B$11,Paramètres!$A$1:$J$25,3,0)*0.475*44/12</f>
        <v>0</v>
      </c>
      <c r="BA157" s="196">
        <f>EXP(-LN(2)/5)*BA156+(1-EXP(-LN(2)/5))/(LN(2)/5)*Calculateur!AV157*Calculateur!AX157*VLOOKUP('Données projet'!$B$11,Paramètres!$A$1:$J$25,3,0)*0.475*44/12</f>
        <v>0</v>
      </c>
      <c r="BB157" s="196">
        <f>EXP(-LN(2)/2)*BB156+(1-EXP(-LN(2)/2))/(LN(2)/2)*AV157*AY157*VLOOKUP('Données projet'!$B$11,Paramètres!$A$1:$J$25,3,0)*0.475*44/12</f>
        <v>0</v>
      </c>
      <c r="BC157" s="197">
        <f t="shared" si="66"/>
        <v>0</v>
      </c>
      <c r="BD157" s="50">
        <f>IF(BD156+1&lt;='Données projet'!$E$16,BD156+1,1)</f>
        <v>1</v>
      </c>
      <c r="BE157" s="45" t="e">
        <f>VLOOKUP(BD157,'Données projet'!$A$114:$I$134,2,0)</f>
        <v>#N/A</v>
      </c>
      <c r="BF157" s="45" t="e">
        <f>VLOOKUP(BD157,'Données projet'!$A$114:$I$134,9,0)</f>
        <v>#N/A</v>
      </c>
      <c r="BG157" s="45">
        <f t="array" ref="BG157">INDEX(BF:BF,MIN(IF(ISNUMBER(BF157:BF353),ROW(BF157:BF353),"")))</f>
        <v>0</v>
      </c>
      <c r="BH157" s="45">
        <f>IF(BD157&lt;'Données projet'!$A$115,$BE$205^BD157,IF(BD157='Données projet'!$A$115,'Données projet'!$B$115,BH156+BG157-BN156))</f>
        <v>0</v>
      </c>
      <c r="BI157" s="50" t="e">
        <f>BH157*VLOOKUP('Données projet'!$B$13,Paramètres!$A$1:$J$25,3,0)*VLOOKUP('Données projet'!$B$13,Paramètres!$A$1:$J$25,5,0)</f>
        <v>#N/A</v>
      </c>
      <c r="BJ157" s="46" t="e">
        <f t="shared" si="67"/>
        <v>#N/A</v>
      </c>
      <c r="BK157" s="52" t="e">
        <f t="shared" si="68"/>
        <v>#N/A</v>
      </c>
      <c r="BL157" s="149" t="e">
        <f ca="1">AVERAGE(OFFSET($BK$3,'Données projet'!$C$7,0,30,1))</f>
        <v>#N/A</v>
      </c>
      <c r="BM157" s="48">
        <f>IF(ISNA(VLOOKUP(BD157,'Données projet'!$A$114:$I$134,3,0)),0,VLOOKUP(BD157,'Données projet'!$A$114:$I$134,3,0))</f>
        <v>0</v>
      </c>
      <c r="BN157" s="48">
        <f>IF(ISNA(VLOOKUP(BD157,'Données projet'!$A$114:$I$134,4,0)),0,VLOOKUP(BD157,'Données projet'!$A$114:$I$134,4,0))</f>
        <v>0</v>
      </c>
      <c r="BO157" s="49">
        <f>IF(ISNA(VLOOKUP(BD157,'Données projet'!$A$114:$I$134,5,0)),0%,VLOOKUP(BD157,'Données projet'!$A$114:$I$134,5,0)*VLOOKUP('Données projet'!$B$13,Paramètres!$A$1:$J$25,7,0))</f>
        <v>0</v>
      </c>
      <c r="BP157" s="49">
        <f>IF(ISNA(VLOOKUP(BD157,'Données projet'!$A$114:$I$134,6,0)),0%,VLOOKUP(BD157,'Données projet'!$A$114:$I$134,6,0)*VLOOKUP('Données projet'!$B$13,Paramètres!$A$1:$J$25,7,0))</f>
        <v>0</v>
      </c>
      <c r="BQ157" s="49">
        <f>IF(ISNA(VLOOKUP(BD157,'Données projet'!$A$114:$I$134,7,0)),0%,VLOOKUP(BD157,'Données projet'!$A$114:$I$134,7,0))</f>
        <v>0</v>
      </c>
      <c r="BR157" s="53" t="e">
        <f>EXP(-LN(2)/35)*BR156+(1-EXP(-LN(2)/35))/(LN(2)/35)*BN157*BO157*VLOOKUP('Données projet'!$B$13,Paramètres!$A$1:$J$25,3,0)*0.475*44/12</f>
        <v>#N/A</v>
      </c>
      <c r="BS157" s="53" t="e">
        <f>EXP(-LN(2)/5)*BS156+(1-EXP(-LN(2)/5))/(LN(2)/5)*Calculateur!BN157*Calculateur!BP157*VLOOKUP('Données projet'!$B$13,Paramètres!$A$1:$J$25,3,0)*0.475*44/12</f>
        <v>#N/A</v>
      </c>
      <c r="BT157" s="53" t="e">
        <f>EXP(-LN(2)/2)*BT156+(1-EXP(-LN(2)/2))/(LN(2)/2)*BN157*BQ157*VLOOKUP('Données projet'!$B$13,Paramètres!$A$1:$J$25,3,0)*0.475*44/12</f>
        <v>#N/A</v>
      </c>
      <c r="BU157" s="54" t="e">
        <f t="shared" si="69"/>
        <v>#N/A</v>
      </c>
      <c r="BV157" s="203">
        <f>IF(BV156+1&lt;='Données projet'!$E$15,BV156+1,1)</f>
        <v>1</v>
      </c>
      <c r="BW157" s="182" t="e">
        <f>VLOOKUP(B157,'Données projet'!$A$140:$I$167,2,0)</f>
        <v>#N/A</v>
      </c>
      <c r="BX157" s="182" t="e">
        <f>VLOOKUP(B157,'Données projet'!$A$140:$I$167,9,0)</f>
        <v>#N/A</v>
      </c>
      <c r="BY157" s="182">
        <f t="array" ref="BY157">INDEX(BX:BX,MIN(IF(ISNUMBER(BX157:BX353),ROW(BX157:BX353),"")))</f>
        <v>0</v>
      </c>
      <c r="BZ157" s="182">
        <f>IF(B157&lt;'Données projet'!$A$141,$BW$205^B157,IF(B157='Données projet'!$A$141,'Données projet'!$B$141,BZ156+BY157-CF156))</f>
        <v>0</v>
      </c>
      <c r="CA157" s="183" t="e">
        <f>BZ157*VLOOKUP('Données projet'!$B$15,Paramètres!$A$1:$J$25,3,0)*VLOOKUP('Données projet'!$B$15,Paramètres!$A$1:$J$25,5,0)</f>
        <v>#N/A</v>
      </c>
      <c r="CB157" s="186" t="e">
        <f t="shared" si="70"/>
        <v>#N/A</v>
      </c>
      <c r="CC157" s="187" t="e">
        <f t="shared" si="71"/>
        <v>#N/A</v>
      </c>
      <c r="CD157" s="185" t="e">
        <f ca="1">AVERAGE(OFFSET($CC$3,'Données projet'!$C$7,0,30,1))</f>
        <v>#N/A</v>
      </c>
      <c r="CE157" s="193">
        <f>IF(ISNA(VLOOKUP(B157,'Données projet'!$A$140:$I$167,3,0)),0,VLOOKUP(B157,'Données projet'!$A$140:$I$167,3,0))</f>
        <v>0</v>
      </c>
      <c r="CF157" s="193">
        <f>IF(ISNA(VLOOKUP(B157,'Données projet'!$A$140:$I$167,4,0)),0,VLOOKUP(B157,'Données projet'!$A$140:$I$167,4,0))</f>
        <v>0</v>
      </c>
      <c r="CG157" s="194">
        <f>IF(ISNA(VLOOKUP(B157,'Données projet'!$A$140:$I$167,5,0)),0%,VLOOKUP(B157,'Données projet'!$A$140:$I$167,5,0)*VLOOKUP('Données projet'!$B$15,Paramètres!$A$1:$J$25,7,0))</f>
        <v>0</v>
      </c>
      <c r="CH157" s="194">
        <f>IF(ISNA(VLOOKUP(B157,'Données projet'!$A$140:$I$167,6,0)),0%,VLOOKUP(B157,'Données projet'!$A$140:$I$167,6,0)*VLOOKUP('Données projet'!$B$15,Paramètres!$A$1:$J$25,7,0))</f>
        <v>0</v>
      </c>
      <c r="CI157" s="194">
        <f>IF(ISNA(VLOOKUP(B157,'Données projet'!$A$140:$I$167,7,0)),0%,VLOOKUP(B157,'Données projet'!$A$140:$I$167,7,0))</f>
        <v>0</v>
      </c>
      <c r="CJ157" s="196">
        <f>EXP(-LN(2)/35)*CJ156+(1-EXP(-LN(2)/35))/(LN(2)/35)*CF157*CG157*VLOOKUP('Données projet'!$B$11,Paramètres!$A$1:$J$25,3,0)*0.475*44/12</f>
        <v>0</v>
      </c>
      <c r="CK157" s="196">
        <f>EXP(-LN(2)/5)*CK156+(1-EXP(-LN(2)/5))/(LN(2)/5)*Calculateur!CF157*Calculateur!CH157*VLOOKUP('Données projet'!$B$11,Paramètres!$A$1:$J$25,3,0)*0.475*44/12</f>
        <v>0</v>
      </c>
      <c r="CL157" s="196">
        <f>EXP(-LN(2)/2)*CL156+(1-EXP(-LN(2)/2))/(LN(2)/2)*CF157*CI157*VLOOKUP('Données projet'!$B$11,Paramètres!$A$1:$J$25,3,0)*0.475*44/12</f>
        <v>0</v>
      </c>
      <c r="CM157" s="197">
        <f t="shared" si="72"/>
        <v>0</v>
      </c>
      <c r="CN157" s="50">
        <f>IF(CN156+1&lt;='Données projet'!$E$16,CN156+1,1)</f>
        <v>1</v>
      </c>
      <c r="CO157" s="45" t="e">
        <f>VLOOKUP(CN157,'Données projet'!$A$173:$I$193,2,0)</f>
        <v>#N/A</v>
      </c>
      <c r="CP157" s="45" t="e">
        <f>VLOOKUP(CN157,'Données projet'!$A$173:$I$193,9,0)</f>
        <v>#N/A</v>
      </c>
      <c r="CQ157" s="45">
        <f t="array" ref="CQ157">INDEX(CP:CP,MIN(IF(ISNUMBER(CP157:CP353),ROW(CP157:CP353),"")))</f>
        <v>0</v>
      </c>
      <c r="CR157" s="45">
        <f>IF(CN157&lt;'Données projet'!$A$174,$CO$205^B157,IF(CN157='Données projet'!$A$174,'Données projet'!$B$174,CR156+CQ157-CX156))</f>
        <v>0</v>
      </c>
      <c r="CS157" s="50" t="e">
        <f>CR157*VLOOKUP('Données projet'!$B$15,Paramètres!$A$1:$J$25,3,0)*VLOOKUP('Données projet'!$B$15,Paramètres!$A$1:$J$25,5,0)</f>
        <v>#N/A</v>
      </c>
      <c r="CT157" s="46" t="e">
        <f t="shared" si="73"/>
        <v>#N/A</v>
      </c>
      <c r="CU157" s="52" t="e">
        <f t="shared" si="74"/>
        <v>#N/A</v>
      </c>
      <c r="CV157" s="149" t="e">
        <f ca="1">AVERAGE(OFFSET($CU$3,'Données projet'!$C$7,0,30,1))</f>
        <v>#N/A</v>
      </c>
      <c r="CW157" s="48">
        <f>IF(ISNA(VLOOKUP(CN157,'Données projet'!$A$173:$I$193,3,0)),0,VLOOKUP(CN157,'Données projet'!$A$173:$I$193,3,0))</f>
        <v>0</v>
      </c>
      <c r="CX157" s="48">
        <f>IF(ISNA(VLOOKUP(CN157,'Données projet'!$A$173:$I$193,4,0)),0,VLOOKUP(CN157,'Données projet'!$A$173:$I$193,4,0))</f>
        <v>0</v>
      </c>
      <c r="CY157" s="49">
        <f>IF(ISNA(VLOOKUP(CN157,'Données projet'!$A$173:$I$193,5,0)),0%,VLOOKUP(CN157,'Données projet'!$A$173:$I$193,5,0)*VLOOKUP('Données projet'!$B$15,Paramètres!$A$1:$J$25,7,0))</f>
        <v>0</v>
      </c>
      <c r="CZ157" s="49">
        <f>IF(ISNA(VLOOKUP(CN157,'Données projet'!$A$173:$I$193,6,0)),0%,VLOOKUP(CN157,'Données projet'!$A$173:$I$193,6,0)*VLOOKUP('Données projet'!$B$15,Paramètres!$A$1:$J$25,7,0))</f>
        <v>0</v>
      </c>
      <c r="DA157" s="49">
        <f>IF(ISNA(VLOOKUP(CN157,'Données projet'!$A$173:$I$193,7,0)),0%,VLOOKUP(CN157,'Données projet'!$A$173:$I$193,7,0))</f>
        <v>0</v>
      </c>
      <c r="DB157" s="53" t="e">
        <f>EXP(-LN(2)/35)*DB156+(1-EXP(-LN(2)/35))/(LN(2)/35)*CX157*CY157*VLOOKUP('Données projet'!$B$15,Paramètres!$A$1:$J$25,3,0)*0.475*44/12</f>
        <v>#N/A</v>
      </c>
      <c r="DC157" s="53" t="e">
        <f>EXP(-LN(2)/5)*DC156+(1-EXP(-LN(2)/5))/(LN(2)/5)*Calculateur!CX157*Calculateur!CZ157*VLOOKUP('Données projet'!$B$15,Paramètres!$A$1:$J$25,3,0)*0.475*44/12</f>
        <v>#N/A</v>
      </c>
      <c r="DD157" s="53" t="e">
        <f>EXP(-LN(2)/2)*DD156+(1-EXP(-LN(2)/2))/(LN(2)/2)*CX157*DA157*VLOOKUP('Données projet'!$B$15,Paramètres!$A$1:$J$25,3,0)*0.475*44/12</f>
        <v>#N/A</v>
      </c>
      <c r="DE157" s="54" t="e">
        <f t="shared" si="75"/>
        <v>#N/A</v>
      </c>
    </row>
    <row r="158" spans="1:109" x14ac:dyDescent="0.25">
      <c r="A158" s="208">
        <f t="shared" si="52"/>
        <v>155</v>
      </c>
      <c r="B158" s="200">
        <f>IF(B157+1&lt;='Données projet'!$E$11,B157+1,1)</f>
        <v>5</v>
      </c>
      <c r="C158" s="182" t="e">
        <f>VLOOKUP(B158,'Données projet'!$A$36:$I$56,2,0)</f>
        <v>#N/A</v>
      </c>
      <c r="D158" s="182" t="e">
        <f>VLOOKUP(B158,'Données projet'!$A$36:$I$56,9,0)</f>
        <v>#N/A</v>
      </c>
      <c r="E158" s="182">
        <f t="array" ref="E158">INDEX(D:D,MIN(IF(ISNUMBER(D158:D354),ROW(D158:D354),"")))</f>
        <v>14.47</v>
      </c>
      <c r="F158" s="186">
        <f>IF(B158&lt;'Données projet'!$A$37,$C$205^B158,IF(B158='Données projet'!$A$37,'Données projet'!$B$37,F157+E158-L157))</f>
        <v>27.073696170115252</v>
      </c>
      <c r="G158" s="186">
        <f>F158*VLOOKUP('Données projet'!$B$11,Paramètres!$A$1:$J$25,3,0)*VLOOKUP('Données projet'!$B$11,Paramètres!$A$1:$J$25,5,0)</f>
        <v>19.850434031928504</v>
      </c>
      <c r="H158" s="186">
        <f t="shared" si="53"/>
        <v>6.4604332423535</v>
      </c>
      <c r="I158" s="187">
        <f t="shared" si="59"/>
        <v>45.824760502707818</v>
      </c>
      <c r="J158" s="188">
        <f ca="1">AVERAGE(OFFSET($I$3,'Données projet'!$C$7,0,30,1))</f>
        <v>281.50422421872497</v>
      </c>
      <c r="K158" s="193">
        <f>IF(ISNA(VLOOKUP(B158,'Données projet'!$A$36:$I$56,3,0)),0,VLOOKUP(B158,'Données projet'!$A$36:$I$56,3,0))</f>
        <v>0</v>
      </c>
      <c r="L158" s="193">
        <f>IF(ISNA(VLOOKUP(B158,'Données projet'!$A$36:$I$56,4,0)),0,VLOOKUP(B158,'Données projet'!$A$36:$I$56,4,0))</f>
        <v>0</v>
      </c>
      <c r="M158" s="194">
        <f>IF(ISNA(VLOOKUP(B158,'Données projet'!$A$36:$I$56,5,0)),0%,VLOOKUP(B158,'Données projet'!$A$36:$I$56,5,0)*VLOOKUP('Données projet'!$B$11,Paramètres!$A$1:$J$25,7,0))</f>
        <v>0</v>
      </c>
      <c r="N158" s="194">
        <f>IF(ISNA(VLOOKUP(B158,'Données projet'!$A$36:$I$56,6,0)),0%,VLOOKUP(B158,'Données projet'!$A$36:$I$56,6,0)*VLOOKUP('Données projet'!$B$11,Paramètres!$A$1:$J$25,7,0))</f>
        <v>0</v>
      </c>
      <c r="O158" s="194">
        <f>IF(ISNA(VLOOKUP(B158,'Données projet'!$A$36:$I$56,7,0)),0%,VLOOKUP(B158,'Données projet'!$A$36:$I$56,7,0))</f>
        <v>0</v>
      </c>
      <c r="P158" s="196">
        <f>EXP(-LN(2)/35)*P157+(1-EXP(-LN(2)/35))/(LN(2)/35)*L158*M158*VLOOKUP('Données projet'!$B$11,Paramètres!$A$1:$J$25,3,0)*0.475*44/12</f>
        <v>0</v>
      </c>
      <c r="Q158" s="196">
        <f>EXP(-LN(2)/5)*Q157+(1-EXP(-LN(2)/5))/(LN(2)/5)*Calculateur!L158*Calculateur!N158*VLOOKUP('Données projet'!$B$11,Paramètres!$A$1:$J$25,3,0)*0.475*44/12</f>
        <v>0</v>
      </c>
      <c r="R158" s="196">
        <f>EXP(-LN(2)/2)*R157+(1-EXP(-LN(2)/2))/(LN(2)/2)*L158*O158*VLOOKUP('Données projet'!$B$11,Paramètres!$A$1:$J$25,3,0)*0.475*44/12</f>
        <v>0</v>
      </c>
      <c r="S158" s="197">
        <f t="shared" si="60"/>
        <v>0</v>
      </c>
      <c r="T158" s="50">
        <f>IF(T157+1&lt;='Données projet'!$E$12,T157+1,1)</f>
        <v>5</v>
      </c>
      <c r="U158" s="45" t="e">
        <f>VLOOKUP(T158,'Données projet'!$A$62:$I$82,2,0)</f>
        <v>#N/A</v>
      </c>
      <c r="V158" s="45" t="e">
        <f>VLOOKUP(T158,'Données projet'!$A$62:$I$82,9,0)</f>
        <v>#N/A</v>
      </c>
      <c r="W158" s="45">
        <f t="array" ref="W158">INDEX(V:V,MIN(IF(ISNUMBER(V158:V354),ROW(V158:V354),"")))</f>
        <v>14.39625</v>
      </c>
      <c r="X158" s="46">
        <f>IF(T158&lt;'Données projet'!$A$63,$U$205^T158,IF(T158='Données projet'!$A$63,'Données projet'!$B$63,X157+W158-AD157))</f>
        <v>19.423929999398695</v>
      </c>
      <c r="Y158" s="46">
        <f>X158*VLOOKUP('Données projet'!$B$11,Paramètres!$A$1:$J$25,3,0)*VLOOKUP('Données projet'!$B$11,Paramètres!$A$1:$J$25,5,0)</f>
        <v>14.241625475559122</v>
      </c>
      <c r="Z158" s="46">
        <f t="shared" si="61"/>
        <v>4.8176727082372981</v>
      </c>
      <c r="AA158" s="52">
        <f t="shared" si="62"/>
        <v>33.194944336778768</v>
      </c>
      <c r="AB158" s="149">
        <f ca="1">AVERAGE(OFFSET($AA$3,'Données projet'!$C$7,0,30,1))</f>
        <v>367.84920904283939</v>
      </c>
      <c r="AC158" s="48">
        <f>IF(ISNA(VLOOKUP(T158,'Données projet'!$A$62:$I$82,3,0)),0,VLOOKUP(T158,'Données projet'!$A$62:$I$82,3,0))</f>
        <v>0</v>
      </c>
      <c r="AD158" s="48">
        <f>IF(ISNA(VLOOKUP(T158,'Données projet'!$A$62:$I$82,4,0)),0,VLOOKUP(T158,'Données projet'!$A$62:$I$82,4,0))</f>
        <v>0</v>
      </c>
      <c r="AE158" s="49">
        <f>IF(ISNA(VLOOKUP(T158,'Données projet'!$A$62:$I$82,5,0)),0%,VLOOKUP(T158,'Données projet'!$A$62:$I$82,5,0)*VLOOKUP('Données projet'!$B$11,Paramètres!$A$1:$J$25,7,0))</f>
        <v>0</v>
      </c>
      <c r="AF158" s="49">
        <f>IF(ISNA(VLOOKUP(T158,'Données projet'!$A$62:$I$82,6,0)),0%,VLOOKUP(T158,'Données projet'!$A$62:$I$82,6,0)*VLOOKUP('Données projet'!$B$11,Paramètres!$A$1:$J$25,7,0))</f>
        <v>0</v>
      </c>
      <c r="AG158" s="49">
        <f>IF(ISNA(VLOOKUP(T158,'Données projet'!$A$62:$I$82,7,0)),0%,VLOOKUP(T158,'Données projet'!$A$62:$I$82,7,0))</f>
        <v>0</v>
      </c>
      <c r="AH158" s="53">
        <f>EXP(-LN(2)/35)*AH157+(1-EXP(-LN(2)/35))/(LN(2)/35)*AD158*AE158*VLOOKUP('Données projet'!$B$11,Paramètres!$A$1:$J$25,3,0)*0.475*44/12</f>
        <v>0</v>
      </c>
      <c r="AI158" s="53">
        <f>EXP(-LN(2)/5)*AI157+(1-EXP(-LN(2)/5))/(LN(2)/5)*Calculateur!AD158*Calculateur!AF158*VLOOKUP('Données projet'!$B$11,Paramètres!$A$1:$J$25,3,0)*0.475*44/12</f>
        <v>0</v>
      </c>
      <c r="AJ158" s="53">
        <f>EXP(-LN(2)/2)*AJ157+(1-EXP(-LN(2)/2))/(LN(2)/2)*AD158*AG158*VLOOKUP('Données projet'!$B$11,Paramètres!$A$1:$J$25,3,0)*0.475*44/12</f>
        <v>0</v>
      </c>
      <c r="AK158" s="53">
        <f t="shared" si="63"/>
        <v>0</v>
      </c>
      <c r="AL158" s="203">
        <f>IF(AL157+1&lt;='Données projet'!$E$13,AL157+1,1)</f>
        <v>1</v>
      </c>
      <c r="AM158" s="182" t="e">
        <f>VLOOKUP(B158,'Données projet'!$A$88:$I$108,2,0)</f>
        <v>#N/A</v>
      </c>
      <c r="AN158" s="182" t="e">
        <f>VLOOKUP(B158,'Données projet'!$A$88:$I$108,9,0)</f>
        <v>#N/A</v>
      </c>
      <c r="AO158" s="182">
        <f t="array" ref="AO158">INDEX(AN:AN,MIN(IF(ISNUMBER(AN158:AN354),ROW(AN158:AN354),"")))</f>
        <v>0</v>
      </c>
      <c r="AP158" s="182">
        <f>IF(B158&lt;'Données projet'!$A$89,$AM$205^B158,IF(B158='Données projet'!$A$89,'Données projet'!$B$89,AP157+AO158-AV157))</f>
        <v>0</v>
      </c>
      <c r="AQ158" s="186" t="e">
        <f>AP158*VLOOKUP('Données projet'!$B$13,Paramètres!$A$1:$J$25,3,0)*VLOOKUP('Données projet'!$B$13,Paramètres!$A$1:$J$25,5,0)</f>
        <v>#N/A</v>
      </c>
      <c r="AR158" s="186" t="e">
        <f t="shared" si="64"/>
        <v>#N/A</v>
      </c>
      <c r="AS158" s="187" t="e">
        <f t="shared" si="65"/>
        <v>#N/A</v>
      </c>
      <c r="AT158" s="185" t="e">
        <f ca="1">AVERAGE(OFFSET($AS$3,'Données projet'!$C$7,0,30,1))</f>
        <v>#N/A</v>
      </c>
      <c r="AU158" s="193">
        <f>IF(ISNA(VLOOKUP(B158,'Données projet'!$A$88:$I$108,3,0)),0,VLOOKUP(B158,'Données projet'!$A$88:$I$108,3,0))</f>
        <v>0</v>
      </c>
      <c r="AV158" s="193">
        <f>IF(ISNA(VLOOKUP(B158,'Données projet'!$A$88:$I$108,4,0)),0,VLOOKUP(B158,'Données projet'!$A$88:$I$108,4,0))</f>
        <v>0</v>
      </c>
      <c r="AW158" s="194">
        <f>IF(ISNA(VLOOKUP(B158,'Données projet'!$A$88:$I$108,5,0)),0%,VLOOKUP(B158,'Données projet'!$A$88:$I$108,5,0)*VLOOKUP('Données projet'!$B$13,Paramètres!$A$1:$J$25,7,0))</f>
        <v>0</v>
      </c>
      <c r="AX158" s="194">
        <f>IF(ISNA(VLOOKUP(B158,'Données projet'!$A$88:$I$108,6,0)),0%,VLOOKUP(B158,'Données projet'!$A$88:$I$108,6,0)*VLOOKUP('Données projet'!$B$13,Paramètres!$A$1:$J$25,7,0))</f>
        <v>0</v>
      </c>
      <c r="AY158" s="194">
        <f>IF(ISNA(VLOOKUP(B158,'Données projet'!$A$88:$I$108,7,0)),0%,VLOOKUP(B158,'Données projet'!$A$88:$I$108,7,0))</f>
        <v>0</v>
      </c>
      <c r="AZ158" s="196">
        <f>EXP(-LN(2)/35)*AZ157+(1-EXP(-LN(2)/35))/(LN(2)/35)*AV158*AW158*VLOOKUP('Données projet'!$B$11,Paramètres!$A$1:$J$25,3,0)*0.475*44/12</f>
        <v>0</v>
      </c>
      <c r="BA158" s="196">
        <f>EXP(-LN(2)/5)*BA157+(1-EXP(-LN(2)/5))/(LN(2)/5)*Calculateur!AV158*Calculateur!AX158*VLOOKUP('Données projet'!$B$11,Paramètres!$A$1:$J$25,3,0)*0.475*44/12</f>
        <v>0</v>
      </c>
      <c r="BB158" s="196">
        <f>EXP(-LN(2)/2)*BB157+(1-EXP(-LN(2)/2))/(LN(2)/2)*AV158*AY158*VLOOKUP('Données projet'!$B$11,Paramètres!$A$1:$J$25,3,0)*0.475*44/12</f>
        <v>0</v>
      </c>
      <c r="BC158" s="197">
        <f t="shared" si="66"/>
        <v>0</v>
      </c>
      <c r="BD158" s="50">
        <f>IF(BD157+1&lt;='Données projet'!$E$16,BD157+1,1)</f>
        <v>1</v>
      </c>
      <c r="BE158" s="45" t="e">
        <f>VLOOKUP(BD158,'Données projet'!$A$114:$I$134,2,0)</f>
        <v>#N/A</v>
      </c>
      <c r="BF158" s="45" t="e">
        <f>VLOOKUP(BD158,'Données projet'!$A$114:$I$134,9,0)</f>
        <v>#N/A</v>
      </c>
      <c r="BG158" s="45">
        <f t="array" ref="BG158">INDEX(BF:BF,MIN(IF(ISNUMBER(BF158:BF354),ROW(BF158:BF354),"")))</f>
        <v>0</v>
      </c>
      <c r="BH158" s="45">
        <f>IF(BD158&lt;'Données projet'!$A$115,$BE$205^BD158,IF(BD158='Données projet'!$A$115,'Données projet'!$B$115,BH157+BG158-BN157))</f>
        <v>0</v>
      </c>
      <c r="BI158" s="50" t="e">
        <f>BH158*VLOOKUP('Données projet'!$B$13,Paramètres!$A$1:$J$25,3,0)*VLOOKUP('Données projet'!$B$13,Paramètres!$A$1:$J$25,5,0)</f>
        <v>#N/A</v>
      </c>
      <c r="BJ158" s="46" t="e">
        <f t="shared" si="67"/>
        <v>#N/A</v>
      </c>
      <c r="BK158" s="52" t="e">
        <f t="shared" si="68"/>
        <v>#N/A</v>
      </c>
      <c r="BL158" s="149" t="e">
        <f ca="1">AVERAGE(OFFSET($BK$3,'Données projet'!$C$7,0,30,1))</f>
        <v>#N/A</v>
      </c>
      <c r="BM158" s="48">
        <f>IF(ISNA(VLOOKUP(BD158,'Données projet'!$A$114:$I$134,3,0)),0,VLOOKUP(BD158,'Données projet'!$A$114:$I$134,3,0))</f>
        <v>0</v>
      </c>
      <c r="BN158" s="48">
        <f>IF(ISNA(VLOOKUP(BD158,'Données projet'!$A$114:$I$134,4,0)),0,VLOOKUP(BD158,'Données projet'!$A$114:$I$134,4,0))</f>
        <v>0</v>
      </c>
      <c r="BO158" s="49">
        <f>IF(ISNA(VLOOKUP(BD158,'Données projet'!$A$114:$I$134,5,0)),0%,VLOOKUP(BD158,'Données projet'!$A$114:$I$134,5,0)*VLOOKUP('Données projet'!$B$13,Paramètres!$A$1:$J$25,7,0))</f>
        <v>0</v>
      </c>
      <c r="BP158" s="49">
        <f>IF(ISNA(VLOOKUP(BD158,'Données projet'!$A$114:$I$134,6,0)),0%,VLOOKUP(BD158,'Données projet'!$A$114:$I$134,6,0)*VLOOKUP('Données projet'!$B$13,Paramètres!$A$1:$J$25,7,0))</f>
        <v>0</v>
      </c>
      <c r="BQ158" s="49">
        <f>IF(ISNA(VLOOKUP(BD158,'Données projet'!$A$114:$I$134,7,0)),0%,VLOOKUP(BD158,'Données projet'!$A$114:$I$134,7,0))</f>
        <v>0</v>
      </c>
      <c r="BR158" s="53" t="e">
        <f>EXP(-LN(2)/35)*BR157+(1-EXP(-LN(2)/35))/(LN(2)/35)*BN158*BO158*VLOOKUP('Données projet'!$B$13,Paramètres!$A$1:$J$25,3,0)*0.475*44/12</f>
        <v>#N/A</v>
      </c>
      <c r="BS158" s="53" t="e">
        <f>EXP(-LN(2)/5)*BS157+(1-EXP(-LN(2)/5))/(LN(2)/5)*Calculateur!BN158*Calculateur!BP158*VLOOKUP('Données projet'!$B$13,Paramètres!$A$1:$J$25,3,0)*0.475*44/12</f>
        <v>#N/A</v>
      </c>
      <c r="BT158" s="53" t="e">
        <f>EXP(-LN(2)/2)*BT157+(1-EXP(-LN(2)/2))/(LN(2)/2)*BN158*BQ158*VLOOKUP('Données projet'!$B$13,Paramètres!$A$1:$J$25,3,0)*0.475*44/12</f>
        <v>#N/A</v>
      </c>
      <c r="BU158" s="54" t="e">
        <f t="shared" si="69"/>
        <v>#N/A</v>
      </c>
      <c r="BV158" s="203">
        <f>IF(BV157+1&lt;='Données projet'!$E$15,BV157+1,1)</f>
        <v>1</v>
      </c>
      <c r="BW158" s="182" t="e">
        <f>VLOOKUP(B158,'Données projet'!$A$140:$I$167,2,0)</f>
        <v>#N/A</v>
      </c>
      <c r="BX158" s="182" t="e">
        <f>VLOOKUP(B158,'Données projet'!$A$140:$I$167,9,0)</f>
        <v>#N/A</v>
      </c>
      <c r="BY158" s="182">
        <f t="array" ref="BY158">INDEX(BX:BX,MIN(IF(ISNUMBER(BX158:BX354),ROW(BX158:BX354),"")))</f>
        <v>0</v>
      </c>
      <c r="BZ158" s="182">
        <f>IF(B158&lt;'Données projet'!$A$141,$BW$205^B158,IF(B158='Données projet'!$A$141,'Données projet'!$B$141,BZ157+BY158-CF157))</f>
        <v>0</v>
      </c>
      <c r="CA158" s="183" t="e">
        <f>BZ158*VLOOKUP('Données projet'!$B$15,Paramètres!$A$1:$J$25,3,0)*VLOOKUP('Données projet'!$B$15,Paramètres!$A$1:$J$25,5,0)</f>
        <v>#N/A</v>
      </c>
      <c r="CB158" s="186" t="e">
        <f t="shared" si="70"/>
        <v>#N/A</v>
      </c>
      <c r="CC158" s="187" t="e">
        <f t="shared" si="71"/>
        <v>#N/A</v>
      </c>
      <c r="CD158" s="185" t="e">
        <f ca="1">AVERAGE(OFFSET($CC$3,'Données projet'!$C$7,0,30,1))</f>
        <v>#N/A</v>
      </c>
      <c r="CE158" s="193">
        <f>IF(ISNA(VLOOKUP(B158,'Données projet'!$A$140:$I$167,3,0)),0,VLOOKUP(B158,'Données projet'!$A$140:$I$167,3,0))</f>
        <v>0</v>
      </c>
      <c r="CF158" s="193">
        <f>IF(ISNA(VLOOKUP(B158,'Données projet'!$A$140:$I$167,4,0)),0,VLOOKUP(B158,'Données projet'!$A$140:$I$167,4,0))</f>
        <v>0</v>
      </c>
      <c r="CG158" s="194">
        <f>IF(ISNA(VLOOKUP(B158,'Données projet'!$A$140:$I$167,5,0)),0%,VLOOKUP(B158,'Données projet'!$A$140:$I$167,5,0)*VLOOKUP('Données projet'!$B$15,Paramètres!$A$1:$J$25,7,0))</f>
        <v>0</v>
      </c>
      <c r="CH158" s="194">
        <f>IF(ISNA(VLOOKUP(B158,'Données projet'!$A$140:$I$167,6,0)),0%,VLOOKUP(B158,'Données projet'!$A$140:$I$167,6,0)*VLOOKUP('Données projet'!$B$15,Paramètres!$A$1:$J$25,7,0))</f>
        <v>0</v>
      </c>
      <c r="CI158" s="194">
        <f>IF(ISNA(VLOOKUP(B158,'Données projet'!$A$140:$I$167,7,0)),0%,VLOOKUP(B158,'Données projet'!$A$140:$I$167,7,0))</f>
        <v>0</v>
      </c>
      <c r="CJ158" s="196">
        <f>EXP(-LN(2)/35)*CJ157+(1-EXP(-LN(2)/35))/(LN(2)/35)*CF158*CG158*VLOOKUP('Données projet'!$B$11,Paramètres!$A$1:$J$25,3,0)*0.475*44/12</f>
        <v>0</v>
      </c>
      <c r="CK158" s="196">
        <f>EXP(-LN(2)/5)*CK157+(1-EXP(-LN(2)/5))/(LN(2)/5)*Calculateur!CF158*Calculateur!CH158*VLOOKUP('Données projet'!$B$11,Paramètres!$A$1:$J$25,3,0)*0.475*44/12</f>
        <v>0</v>
      </c>
      <c r="CL158" s="196">
        <f>EXP(-LN(2)/2)*CL157+(1-EXP(-LN(2)/2))/(LN(2)/2)*CF158*CI158*VLOOKUP('Données projet'!$B$11,Paramètres!$A$1:$J$25,3,0)*0.475*44/12</f>
        <v>0</v>
      </c>
      <c r="CM158" s="197">
        <f t="shared" si="72"/>
        <v>0</v>
      </c>
      <c r="CN158" s="50">
        <f>IF(CN157+1&lt;='Données projet'!$E$16,CN157+1,1)</f>
        <v>1</v>
      </c>
      <c r="CO158" s="45" t="e">
        <f>VLOOKUP(CN158,'Données projet'!$A$173:$I$193,2,0)</f>
        <v>#N/A</v>
      </c>
      <c r="CP158" s="45" t="e">
        <f>VLOOKUP(CN158,'Données projet'!$A$173:$I$193,9,0)</f>
        <v>#N/A</v>
      </c>
      <c r="CQ158" s="45">
        <f t="array" ref="CQ158">INDEX(CP:CP,MIN(IF(ISNUMBER(CP158:CP354),ROW(CP158:CP354),"")))</f>
        <v>0</v>
      </c>
      <c r="CR158" s="45">
        <f>IF(CN158&lt;'Données projet'!$A$174,$CO$205^B158,IF(CN158='Données projet'!$A$174,'Données projet'!$B$174,CR157+CQ158-CX157))</f>
        <v>0</v>
      </c>
      <c r="CS158" s="50" t="e">
        <f>CR158*VLOOKUP('Données projet'!$B$15,Paramètres!$A$1:$J$25,3,0)*VLOOKUP('Données projet'!$B$15,Paramètres!$A$1:$J$25,5,0)</f>
        <v>#N/A</v>
      </c>
      <c r="CT158" s="46" t="e">
        <f t="shared" si="73"/>
        <v>#N/A</v>
      </c>
      <c r="CU158" s="52" t="e">
        <f t="shared" si="74"/>
        <v>#N/A</v>
      </c>
      <c r="CV158" s="149" t="e">
        <f ca="1">AVERAGE(OFFSET($CU$3,'Données projet'!$C$7,0,30,1))</f>
        <v>#N/A</v>
      </c>
      <c r="CW158" s="48">
        <f>IF(ISNA(VLOOKUP(CN158,'Données projet'!$A$173:$I$193,3,0)),0,VLOOKUP(CN158,'Données projet'!$A$173:$I$193,3,0))</f>
        <v>0</v>
      </c>
      <c r="CX158" s="48">
        <f>IF(ISNA(VLOOKUP(CN158,'Données projet'!$A$173:$I$193,4,0)),0,VLOOKUP(CN158,'Données projet'!$A$173:$I$193,4,0))</f>
        <v>0</v>
      </c>
      <c r="CY158" s="49">
        <f>IF(ISNA(VLOOKUP(CN158,'Données projet'!$A$173:$I$193,5,0)),0%,VLOOKUP(CN158,'Données projet'!$A$173:$I$193,5,0)*VLOOKUP('Données projet'!$B$15,Paramètres!$A$1:$J$25,7,0))</f>
        <v>0</v>
      </c>
      <c r="CZ158" s="49">
        <f>IF(ISNA(VLOOKUP(CN158,'Données projet'!$A$173:$I$193,6,0)),0%,VLOOKUP(CN158,'Données projet'!$A$173:$I$193,6,0)*VLOOKUP('Données projet'!$B$15,Paramètres!$A$1:$J$25,7,0))</f>
        <v>0</v>
      </c>
      <c r="DA158" s="49">
        <f>IF(ISNA(VLOOKUP(CN158,'Données projet'!$A$173:$I$193,7,0)),0%,VLOOKUP(CN158,'Données projet'!$A$173:$I$193,7,0))</f>
        <v>0</v>
      </c>
      <c r="DB158" s="53" t="e">
        <f>EXP(-LN(2)/35)*DB157+(1-EXP(-LN(2)/35))/(LN(2)/35)*CX158*CY158*VLOOKUP('Données projet'!$B$15,Paramètres!$A$1:$J$25,3,0)*0.475*44/12</f>
        <v>#N/A</v>
      </c>
      <c r="DC158" s="53" t="e">
        <f>EXP(-LN(2)/5)*DC157+(1-EXP(-LN(2)/5))/(LN(2)/5)*Calculateur!CX158*Calculateur!CZ158*VLOOKUP('Données projet'!$B$15,Paramètres!$A$1:$J$25,3,0)*0.475*44/12</f>
        <v>#N/A</v>
      </c>
      <c r="DD158" s="53" t="e">
        <f>EXP(-LN(2)/2)*DD157+(1-EXP(-LN(2)/2))/(LN(2)/2)*CX158*DA158*VLOOKUP('Données projet'!$B$15,Paramètres!$A$1:$J$25,3,0)*0.475*44/12</f>
        <v>#N/A</v>
      </c>
      <c r="DE158" s="54" t="e">
        <f t="shared" si="75"/>
        <v>#N/A</v>
      </c>
    </row>
    <row r="159" spans="1:109" x14ac:dyDescent="0.25">
      <c r="A159" s="208">
        <f t="shared" si="52"/>
        <v>156</v>
      </c>
      <c r="B159" s="200">
        <f>IF(B158+1&lt;='Données projet'!$E$11,B158+1,1)</f>
        <v>6</v>
      </c>
      <c r="C159" s="182" t="e">
        <f>VLOOKUP(B159,'Données projet'!$A$36:$I$56,2,0)</f>
        <v>#N/A</v>
      </c>
      <c r="D159" s="182" t="e">
        <f>VLOOKUP(B159,'Données projet'!$A$36:$I$56,9,0)</f>
        <v>#N/A</v>
      </c>
      <c r="E159" s="182">
        <f t="array" ref="E159">INDEX(D:D,MIN(IF(ISNUMBER(D159:D355),ROW(D159:D355),"")))</f>
        <v>14.47</v>
      </c>
      <c r="F159" s="186">
        <f>IF(B159&lt;'Données projet'!$A$37,$C$205^B159,IF(B159='Données projet'!$A$37,'Données projet'!$B$37,F158+E159-L158))</f>
        <v>52.366923578447626</v>
      </c>
      <c r="G159" s="186">
        <f>F159*VLOOKUP('Données projet'!$B$11,Paramètres!$A$1:$J$25,3,0)*VLOOKUP('Données projet'!$B$11,Paramètres!$A$1:$J$25,5,0)</f>
        <v>38.395428367717798</v>
      </c>
      <c r="H159" s="186">
        <f t="shared" si="53"/>
        <v>11.572346965665874</v>
      </c>
      <c r="I159" s="187">
        <f t="shared" si="59"/>
        <v>87.027208705643218</v>
      </c>
      <c r="J159" s="188">
        <f ca="1">AVERAGE(OFFSET($I$3,'Données projet'!$C$7,0,30,1))</f>
        <v>281.50422421872497</v>
      </c>
      <c r="K159" s="193">
        <f>IF(ISNA(VLOOKUP(B159,'Données projet'!$A$36:$I$56,3,0)),0,VLOOKUP(B159,'Données projet'!$A$36:$I$56,3,0))</f>
        <v>0</v>
      </c>
      <c r="L159" s="193">
        <f>IF(ISNA(VLOOKUP(B159,'Données projet'!$A$36:$I$56,4,0)),0,VLOOKUP(B159,'Données projet'!$A$36:$I$56,4,0))</f>
        <v>0</v>
      </c>
      <c r="M159" s="194">
        <f>IF(ISNA(VLOOKUP(B159,'Données projet'!$A$36:$I$56,5,0)),0%,VLOOKUP(B159,'Données projet'!$A$36:$I$56,5,0)*VLOOKUP('Données projet'!$B$11,Paramètres!$A$1:$J$25,7,0))</f>
        <v>0</v>
      </c>
      <c r="N159" s="194">
        <f>IF(ISNA(VLOOKUP(B159,'Données projet'!$A$36:$I$56,6,0)),0%,VLOOKUP(B159,'Données projet'!$A$36:$I$56,6,0)*VLOOKUP('Données projet'!$B$11,Paramètres!$A$1:$J$25,7,0))</f>
        <v>0</v>
      </c>
      <c r="O159" s="194">
        <f>IF(ISNA(VLOOKUP(B159,'Données projet'!$A$36:$I$56,7,0)),0%,VLOOKUP(B159,'Données projet'!$A$36:$I$56,7,0))</f>
        <v>0</v>
      </c>
      <c r="P159" s="196">
        <f>EXP(-LN(2)/35)*P158+(1-EXP(-LN(2)/35))/(LN(2)/35)*L159*M159*VLOOKUP('Données projet'!$B$11,Paramètres!$A$1:$J$25,3,0)*0.475*44/12</f>
        <v>0</v>
      </c>
      <c r="Q159" s="196">
        <f>EXP(-LN(2)/5)*Q158+(1-EXP(-LN(2)/5))/(LN(2)/5)*Calculateur!L159*Calculateur!N159*VLOOKUP('Données projet'!$B$11,Paramètres!$A$1:$J$25,3,0)*0.475*44/12</f>
        <v>0</v>
      </c>
      <c r="R159" s="196">
        <f>EXP(-LN(2)/2)*R158+(1-EXP(-LN(2)/2))/(LN(2)/2)*L159*O159*VLOOKUP('Données projet'!$B$11,Paramètres!$A$1:$J$25,3,0)*0.475*44/12</f>
        <v>0</v>
      </c>
      <c r="S159" s="197">
        <f t="shared" si="60"/>
        <v>0</v>
      </c>
      <c r="T159" s="50">
        <f>IF(T158+1&lt;='Données projet'!$E$12,T158+1,1)</f>
        <v>6</v>
      </c>
      <c r="U159" s="45" t="e">
        <f>VLOOKUP(T159,'Données projet'!$A$62:$I$82,2,0)</f>
        <v>#N/A</v>
      </c>
      <c r="V159" s="45" t="e">
        <f>VLOOKUP(T159,'Données projet'!$A$62:$I$82,9,0)</f>
        <v>#N/A</v>
      </c>
      <c r="W159" s="45">
        <f t="array" ref="W159">INDEX(V:V,MIN(IF(ISNUMBER(V159:V355),ROW(V159:V355),"")))</f>
        <v>14.39625</v>
      </c>
      <c r="X159" s="46">
        <f>IF(T159&lt;'Données projet'!$A$63,$U$205^T159,IF(T159='Données projet'!$A$63,'Données projet'!$B$63,X158+W159-AD158))</f>
        <v>35.156410362851538</v>
      </c>
      <c r="Y159" s="46">
        <f>X159*VLOOKUP('Données projet'!$B$11,Paramètres!$A$1:$J$25,3,0)*VLOOKUP('Données projet'!$B$11,Paramètres!$A$1:$J$25,5,0)</f>
        <v>25.776680078042748</v>
      </c>
      <c r="Z159" s="46">
        <f t="shared" si="61"/>
        <v>8.1378976912705951</v>
      </c>
      <c r="AA159" s="52">
        <f t="shared" si="62"/>
        <v>59.067889614887406</v>
      </c>
      <c r="AB159" s="149">
        <f ca="1">AVERAGE(OFFSET($AA$3,'Données projet'!$C$7,0,30,1))</f>
        <v>367.84920904283939</v>
      </c>
      <c r="AC159" s="48">
        <f>IF(ISNA(VLOOKUP(T159,'Données projet'!$A$62:$I$82,3,0)),0,VLOOKUP(T159,'Données projet'!$A$62:$I$82,3,0))</f>
        <v>0</v>
      </c>
      <c r="AD159" s="48">
        <f>IF(ISNA(VLOOKUP(T159,'Données projet'!$A$62:$I$82,4,0)),0,VLOOKUP(T159,'Données projet'!$A$62:$I$82,4,0))</f>
        <v>0</v>
      </c>
      <c r="AE159" s="49">
        <f>IF(ISNA(VLOOKUP(T159,'Données projet'!$A$62:$I$82,5,0)),0%,VLOOKUP(T159,'Données projet'!$A$62:$I$82,5,0)*VLOOKUP('Données projet'!$B$11,Paramètres!$A$1:$J$25,7,0))</f>
        <v>0</v>
      </c>
      <c r="AF159" s="49">
        <f>IF(ISNA(VLOOKUP(T159,'Données projet'!$A$62:$I$82,6,0)),0%,VLOOKUP(T159,'Données projet'!$A$62:$I$82,6,0)*VLOOKUP('Données projet'!$B$11,Paramètres!$A$1:$J$25,7,0))</f>
        <v>0</v>
      </c>
      <c r="AG159" s="49">
        <f>IF(ISNA(VLOOKUP(T159,'Données projet'!$A$62:$I$82,7,0)),0%,VLOOKUP(T159,'Données projet'!$A$62:$I$82,7,0))</f>
        <v>0</v>
      </c>
      <c r="AH159" s="53">
        <f>EXP(-LN(2)/35)*AH158+(1-EXP(-LN(2)/35))/(LN(2)/35)*AD159*AE159*VLOOKUP('Données projet'!$B$11,Paramètres!$A$1:$J$25,3,0)*0.475*44/12</f>
        <v>0</v>
      </c>
      <c r="AI159" s="53">
        <f>EXP(-LN(2)/5)*AI158+(1-EXP(-LN(2)/5))/(LN(2)/5)*Calculateur!AD159*Calculateur!AF159*VLOOKUP('Données projet'!$B$11,Paramètres!$A$1:$J$25,3,0)*0.475*44/12</f>
        <v>0</v>
      </c>
      <c r="AJ159" s="53">
        <f>EXP(-LN(2)/2)*AJ158+(1-EXP(-LN(2)/2))/(LN(2)/2)*AD159*AG159*VLOOKUP('Données projet'!$B$11,Paramètres!$A$1:$J$25,3,0)*0.475*44/12</f>
        <v>0</v>
      </c>
      <c r="AK159" s="53">
        <f t="shared" si="63"/>
        <v>0</v>
      </c>
      <c r="AL159" s="203">
        <f>IF(AL158+1&lt;='Données projet'!$E$13,AL158+1,1)</f>
        <v>1</v>
      </c>
      <c r="AM159" s="182" t="e">
        <f>VLOOKUP(B159,'Données projet'!$A$88:$I$108,2,0)</f>
        <v>#N/A</v>
      </c>
      <c r="AN159" s="182" t="e">
        <f>VLOOKUP(B159,'Données projet'!$A$88:$I$108,9,0)</f>
        <v>#N/A</v>
      </c>
      <c r="AO159" s="182">
        <f t="array" ref="AO159">INDEX(AN:AN,MIN(IF(ISNUMBER(AN159:AN355),ROW(AN159:AN355),"")))</f>
        <v>0</v>
      </c>
      <c r="AP159" s="182">
        <f>IF(B159&lt;'Données projet'!$A$89,$AM$205^B159,IF(B159='Données projet'!$A$89,'Données projet'!$B$89,AP158+AO159-AV158))</f>
        <v>0</v>
      </c>
      <c r="AQ159" s="186" t="e">
        <f>AP159*VLOOKUP('Données projet'!$B$13,Paramètres!$A$1:$J$25,3,0)*VLOOKUP('Données projet'!$B$13,Paramètres!$A$1:$J$25,5,0)</f>
        <v>#N/A</v>
      </c>
      <c r="AR159" s="186" t="e">
        <f t="shared" si="64"/>
        <v>#N/A</v>
      </c>
      <c r="AS159" s="187" t="e">
        <f t="shared" si="65"/>
        <v>#N/A</v>
      </c>
      <c r="AT159" s="185" t="e">
        <f ca="1">AVERAGE(OFFSET($AS$3,'Données projet'!$C$7,0,30,1))</f>
        <v>#N/A</v>
      </c>
      <c r="AU159" s="193">
        <f>IF(ISNA(VLOOKUP(B159,'Données projet'!$A$88:$I$108,3,0)),0,VLOOKUP(B159,'Données projet'!$A$88:$I$108,3,0))</f>
        <v>0</v>
      </c>
      <c r="AV159" s="193">
        <f>IF(ISNA(VLOOKUP(B159,'Données projet'!$A$88:$I$108,4,0)),0,VLOOKUP(B159,'Données projet'!$A$88:$I$108,4,0))</f>
        <v>0</v>
      </c>
      <c r="AW159" s="194">
        <f>IF(ISNA(VLOOKUP(B159,'Données projet'!$A$88:$I$108,5,0)),0%,VLOOKUP(B159,'Données projet'!$A$88:$I$108,5,0)*VLOOKUP('Données projet'!$B$13,Paramètres!$A$1:$J$25,7,0))</f>
        <v>0</v>
      </c>
      <c r="AX159" s="194">
        <f>IF(ISNA(VLOOKUP(B159,'Données projet'!$A$88:$I$108,6,0)),0%,VLOOKUP(B159,'Données projet'!$A$88:$I$108,6,0)*VLOOKUP('Données projet'!$B$13,Paramètres!$A$1:$J$25,7,0))</f>
        <v>0</v>
      </c>
      <c r="AY159" s="194">
        <f>IF(ISNA(VLOOKUP(B159,'Données projet'!$A$88:$I$108,7,0)),0%,VLOOKUP(B159,'Données projet'!$A$88:$I$108,7,0))</f>
        <v>0</v>
      </c>
      <c r="AZ159" s="196">
        <f>EXP(-LN(2)/35)*AZ158+(1-EXP(-LN(2)/35))/(LN(2)/35)*AV159*AW159*VLOOKUP('Données projet'!$B$11,Paramètres!$A$1:$J$25,3,0)*0.475*44/12</f>
        <v>0</v>
      </c>
      <c r="BA159" s="196">
        <f>EXP(-LN(2)/5)*BA158+(1-EXP(-LN(2)/5))/(LN(2)/5)*Calculateur!AV159*Calculateur!AX159*VLOOKUP('Données projet'!$B$11,Paramètres!$A$1:$J$25,3,0)*0.475*44/12</f>
        <v>0</v>
      </c>
      <c r="BB159" s="196">
        <f>EXP(-LN(2)/2)*BB158+(1-EXP(-LN(2)/2))/(LN(2)/2)*AV159*AY159*VLOOKUP('Données projet'!$B$11,Paramètres!$A$1:$J$25,3,0)*0.475*44/12</f>
        <v>0</v>
      </c>
      <c r="BC159" s="197">
        <f t="shared" si="66"/>
        <v>0</v>
      </c>
      <c r="BD159" s="50">
        <f>IF(BD158+1&lt;='Données projet'!$E$16,BD158+1,1)</f>
        <v>1</v>
      </c>
      <c r="BE159" s="45" t="e">
        <f>VLOOKUP(BD159,'Données projet'!$A$114:$I$134,2,0)</f>
        <v>#N/A</v>
      </c>
      <c r="BF159" s="45" t="e">
        <f>VLOOKUP(BD159,'Données projet'!$A$114:$I$134,9,0)</f>
        <v>#N/A</v>
      </c>
      <c r="BG159" s="45">
        <f t="array" ref="BG159">INDEX(BF:BF,MIN(IF(ISNUMBER(BF159:BF355),ROW(BF159:BF355),"")))</f>
        <v>0</v>
      </c>
      <c r="BH159" s="45">
        <f>IF(BD159&lt;'Données projet'!$A$115,$BE$205^BD159,IF(BD159='Données projet'!$A$115,'Données projet'!$B$115,BH158+BG159-BN158))</f>
        <v>0</v>
      </c>
      <c r="BI159" s="50" t="e">
        <f>BH159*VLOOKUP('Données projet'!$B$13,Paramètres!$A$1:$J$25,3,0)*VLOOKUP('Données projet'!$B$13,Paramètres!$A$1:$J$25,5,0)</f>
        <v>#N/A</v>
      </c>
      <c r="BJ159" s="46" t="e">
        <f t="shared" si="67"/>
        <v>#N/A</v>
      </c>
      <c r="BK159" s="52" t="e">
        <f t="shared" si="68"/>
        <v>#N/A</v>
      </c>
      <c r="BL159" s="149" t="e">
        <f ca="1">AVERAGE(OFFSET($BK$3,'Données projet'!$C$7,0,30,1))</f>
        <v>#N/A</v>
      </c>
      <c r="BM159" s="48">
        <f>IF(ISNA(VLOOKUP(BD159,'Données projet'!$A$114:$I$134,3,0)),0,VLOOKUP(BD159,'Données projet'!$A$114:$I$134,3,0))</f>
        <v>0</v>
      </c>
      <c r="BN159" s="48">
        <f>IF(ISNA(VLOOKUP(BD159,'Données projet'!$A$114:$I$134,4,0)),0,VLOOKUP(BD159,'Données projet'!$A$114:$I$134,4,0))</f>
        <v>0</v>
      </c>
      <c r="BO159" s="49">
        <f>IF(ISNA(VLOOKUP(BD159,'Données projet'!$A$114:$I$134,5,0)),0%,VLOOKUP(BD159,'Données projet'!$A$114:$I$134,5,0)*VLOOKUP('Données projet'!$B$13,Paramètres!$A$1:$J$25,7,0))</f>
        <v>0</v>
      </c>
      <c r="BP159" s="49">
        <f>IF(ISNA(VLOOKUP(BD159,'Données projet'!$A$114:$I$134,6,0)),0%,VLOOKUP(BD159,'Données projet'!$A$114:$I$134,6,0)*VLOOKUP('Données projet'!$B$13,Paramètres!$A$1:$J$25,7,0))</f>
        <v>0</v>
      </c>
      <c r="BQ159" s="49">
        <f>IF(ISNA(VLOOKUP(BD159,'Données projet'!$A$114:$I$134,7,0)),0%,VLOOKUP(BD159,'Données projet'!$A$114:$I$134,7,0))</f>
        <v>0</v>
      </c>
      <c r="BR159" s="53" t="e">
        <f>EXP(-LN(2)/35)*BR158+(1-EXP(-LN(2)/35))/(LN(2)/35)*BN159*BO159*VLOOKUP('Données projet'!$B$13,Paramètres!$A$1:$J$25,3,0)*0.475*44/12</f>
        <v>#N/A</v>
      </c>
      <c r="BS159" s="53" t="e">
        <f>EXP(-LN(2)/5)*BS158+(1-EXP(-LN(2)/5))/(LN(2)/5)*Calculateur!BN159*Calculateur!BP159*VLOOKUP('Données projet'!$B$13,Paramètres!$A$1:$J$25,3,0)*0.475*44/12</f>
        <v>#N/A</v>
      </c>
      <c r="BT159" s="53" t="e">
        <f>EXP(-LN(2)/2)*BT158+(1-EXP(-LN(2)/2))/(LN(2)/2)*BN159*BQ159*VLOOKUP('Données projet'!$B$13,Paramètres!$A$1:$J$25,3,0)*0.475*44/12</f>
        <v>#N/A</v>
      </c>
      <c r="BU159" s="54" t="e">
        <f t="shared" si="69"/>
        <v>#N/A</v>
      </c>
      <c r="BV159" s="203">
        <f>IF(BV158+1&lt;='Données projet'!$E$15,BV158+1,1)</f>
        <v>1</v>
      </c>
      <c r="BW159" s="182" t="e">
        <f>VLOOKUP(B159,'Données projet'!$A$140:$I$167,2,0)</f>
        <v>#N/A</v>
      </c>
      <c r="BX159" s="182" t="e">
        <f>VLOOKUP(B159,'Données projet'!$A$140:$I$167,9,0)</f>
        <v>#N/A</v>
      </c>
      <c r="BY159" s="182">
        <f t="array" ref="BY159">INDEX(BX:BX,MIN(IF(ISNUMBER(BX159:BX355),ROW(BX159:BX355),"")))</f>
        <v>0</v>
      </c>
      <c r="BZ159" s="182">
        <f>IF(B159&lt;'Données projet'!$A$141,$BW$205^B159,IF(B159='Données projet'!$A$141,'Données projet'!$B$141,BZ158+BY159-CF158))</f>
        <v>0</v>
      </c>
      <c r="CA159" s="183" t="e">
        <f>BZ159*VLOOKUP('Données projet'!$B$15,Paramètres!$A$1:$J$25,3,0)*VLOOKUP('Données projet'!$B$15,Paramètres!$A$1:$J$25,5,0)</f>
        <v>#N/A</v>
      </c>
      <c r="CB159" s="186" t="e">
        <f t="shared" si="70"/>
        <v>#N/A</v>
      </c>
      <c r="CC159" s="187" t="e">
        <f t="shared" si="71"/>
        <v>#N/A</v>
      </c>
      <c r="CD159" s="185" t="e">
        <f ca="1">AVERAGE(OFFSET($CC$3,'Données projet'!$C$7,0,30,1))</f>
        <v>#N/A</v>
      </c>
      <c r="CE159" s="193">
        <f>IF(ISNA(VLOOKUP(B159,'Données projet'!$A$140:$I$167,3,0)),0,VLOOKUP(B159,'Données projet'!$A$140:$I$167,3,0))</f>
        <v>0</v>
      </c>
      <c r="CF159" s="193">
        <f>IF(ISNA(VLOOKUP(B159,'Données projet'!$A$140:$I$167,4,0)),0,VLOOKUP(B159,'Données projet'!$A$140:$I$167,4,0))</f>
        <v>0</v>
      </c>
      <c r="CG159" s="194">
        <f>IF(ISNA(VLOOKUP(B159,'Données projet'!$A$140:$I$167,5,0)),0%,VLOOKUP(B159,'Données projet'!$A$140:$I$167,5,0)*VLOOKUP('Données projet'!$B$15,Paramètres!$A$1:$J$25,7,0))</f>
        <v>0</v>
      </c>
      <c r="CH159" s="194">
        <f>IF(ISNA(VLOOKUP(B159,'Données projet'!$A$140:$I$167,6,0)),0%,VLOOKUP(B159,'Données projet'!$A$140:$I$167,6,0)*VLOOKUP('Données projet'!$B$15,Paramètres!$A$1:$J$25,7,0))</f>
        <v>0</v>
      </c>
      <c r="CI159" s="194">
        <f>IF(ISNA(VLOOKUP(B159,'Données projet'!$A$140:$I$167,7,0)),0%,VLOOKUP(B159,'Données projet'!$A$140:$I$167,7,0))</f>
        <v>0</v>
      </c>
      <c r="CJ159" s="196">
        <f>EXP(-LN(2)/35)*CJ158+(1-EXP(-LN(2)/35))/(LN(2)/35)*CF159*CG159*VLOOKUP('Données projet'!$B$11,Paramètres!$A$1:$J$25,3,0)*0.475*44/12</f>
        <v>0</v>
      </c>
      <c r="CK159" s="196">
        <f>EXP(-LN(2)/5)*CK158+(1-EXP(-LN(2)/5))/(LN(2)/5)*Calculateur!CF159*Calculateur!CH159*VLOOKUP('Données projet'!$B$11,Paramètres!$A$1:$J$25,3,0)*0.475*44/12</f>
        <v>0</v>
      </c>
      <c r="CL159" s="196">
        <f>EXP(-LN(2)/2)*CL158+(1-EXP(-LN(2)/2))/(LN(2)/2)*CF159*CI159*VLOOKUP('Données projet'!$B$11,Paramètres!$A$1:$J$25,3,0)*0.475*44/12</f>
        <v>0</v>
      </c>
      <c r="CM159" s="197">
        <f t="shared" si="72"/>
        <v>0</v>
      </c>
      <c r="CN159" s="50">
        <f>IF(CN158+1&lt;='Données projet'!$E$16,CN158+1,1)</f>
        <v>1</v>
      </c>
      <c r="CO159" s="45" t="e">
        <f>VLOOKUP(CN159,'Données projet'!$A$173:$I$193,2,0)</f>
        <v>#N/A</v>
      </c>
      <c r="CP159" s="45" t="e">
        <f>VLOOKUP(CN159,'Données projet'!$A$173:$I$193,9,0)</f>
        <v>#N/A</v>
      </c>
      <c r="CQ159" s="45">
        <f t="array" ref="CQ159">INDEX(CP:CP,MIN(IF(ISNUMBER(CP159:CP355),ROW(CP159:CP355),"")))</f>
        <v>0</v>
      </c>
      <c r="CR159" s="45">
        <f>IF(CN159&lt;'Données projet'!$A$174,$CO$205^B159,IF(CN159='Données projet'!$A$174,'Données projet'!$B$174,CR158+CQ159-CX158))</f>
        <v>0</v>
      </c>
      <c r="CS159" s="50" t="e">
        <f>CR159*VLOOKUP('Données projet'!$B$15,Paramètres!$A$1:$J$25,3,0)*VLOOKUP('Données projet'!$B$15,Paramètres!$A$1:$J$25,5,0)</f>
        <v>#N/A</v>
      </c>
      <c r="CT159" s="46" t="e">
        <f t="shared" si="73"/>
        <v>#N/A</v>
      </c>
      <c r="CU159" s="52" t="e">
        <f t="shared" si="74"/>
        <v>#N/A</v>
      </c>
      <c r="CV159" s="149" t="e">
        <f ca="1">AVERAGE(OFFSET($CU$3,'Données projet'!$C$7,0,30,1))</f>
        <v>#N/A</v>
      </c>
      <c r="CW159" s="48">
        <f>IF(ISNA(VLOOKUP(CN159,'Données projet'!$A$173:$I$193,3,0)),0,VLOOKUP(CN159,'Données projet'!$A$173:$I$193,3,0))</f>
        <v>0</v>
      </c>
      <c r="CX159" s="48">
        <f>IF(ISNA(VLOOKUP(CN159,'Données projet'!$A$173:$I$193,4,0)),0,VLOOKUP(CN159,'Données projet'!$A$173:$I$193,4,0))</f>
        <v>0</v>
      </c>
      <c r="CY159" s="49">
        <f>IF(ISNA(VLOOKUP(CN159,'Données projet'!$A$173:$I$193,5,0)),0%,VLOOKUP(CN159,'Données projet'!$A$173:$I$193,5,0)*VLOOKUP('Données projet'!$B$15,Paramètres!$A$1:$J$25,7,0))</f>
        <v>0</v>
      </c>
      <c r="CZ159" s="49">
        <f>IF(ISNA(VLOOKUP(CN159,'Données projet'!$A$173:$I$193,6,0)),0%,VLOOKUP(CN159,'Données projet'!$A$173:$I$193,6,0)*VLOOKUP('Données projet'!$B$15,Paramètres!$A$1:$J$25,7,0))</f>
        <v>0</v>
      </c>
      <c r="DA159" s="49">
        <f>IF(ISNA(VLOOKUP(CN159,'Données projet'!$A$173:$I$193,7,0)),0%,VLOOKUP(CN159,'Données projet'!$A$173:$I$193,7,0))</f>
        <v>0</v>
      </c>
      <c r="DB159" s="53" t="e">
        <f>EXP(-LN(2)/35)*DB158+(1-EXP(-LN(2)/35))/(LN(2)/35)*CX159*CY159*VLOOKUP('Données projet'!$B$15,Paramètres!$A$1:$J$25,3,0)*0.475*44/12</f>
        <v>#N/A</v>
      </c>
      <c r="DC159" s="53" t="e">
        <f>EXP(-LN(2)/5)*DC158+(1-EXP(-LN(2)/5))/(LN(2)/5)*Calculateur!CX159*Calculateur!CZ159*VLOOKUP('Données projet'!$B$15,Paramètres!$A$1:$J$25,3,0)*0.475*44/12</f>
        <v>#N/A</v>
      </c>
      <c r="DD159" s="53" t="e">
        <f>EXP(-LN(2)/2)*DD158+(1-EXP(-LN(2)/2))/(LN(2)/2)*CX159*DA159*VLOOKUP('Données projet'!$B$15,Paramètres!$A$1:$J$25,3,0)*0.475*44/12</f>
        <v>#N/A</v>
      </c>
      <c r="DE159" s="54" t="e">
        <f t="shared" si="75"/>
        <v>#N/A</v>
      </c>
    </row>
    <row r="160" spans="1:109" x14ac:dyDescent="0.25">
      <c r="A160" s="208">
        <f t="shared" si="52"/>
        <v>157</v>
      </c>
      <c r="B160" s="200">
        <f>IF(B159+1&lt;='Données projet'!$E$11,B159+1,1)</f>
        <v>7</v>
      </c>
      <c r="C160" s="182">
        <f>VLOOKUP(B160,'Données projet'!$A$36:$I$56,2,0)</f>
        <v>101.29</v>
      </c>
      <c r="D160" s="182">
        <f>VLOOKUP(B160,'Données projet'!$A$36:$I$56,9,0)</f>
        <v>14.47</v>
      </c>
      <c r="E160" s="182">
        <f t="array" ref="E160">INDEX(D:D,MIN(IF(ISNUMBER(D160:D356),ROW(D160:D356),"")))</f>
        <v>14.47</v>
      </c>
      <c r="F160" s="186">
        <f>IF(B160&lt;'Données projet'!$A$37,$C$205^B160,IF(B160='Données projet'!$A$37,'Données projet'!$B$37,F159+E160-L159))</f>
        <v>101.29</v>
      </c>
      <c r="G160" s="186">
        <f>F160*VLOOKUP('Données projet'!$B$11,Paramètres!$A$1:$J$25,3,0)*VLOOKUP('Données projet'!$B$11,Paramètres!$A$1:$J$25,5,0)</f>
        <v>74.265827999999999</v>
      </c>
      <c r="H160" s="186">
        <f t="shared" si="53"/>
        <v>20.729138320910838</v>
      </c>
      <c r="I160" s="187">
        <f t="shared" si="59"/>
        <v>165.44956634225304</v>
      </c>
      <c r="J160" s="188">
        <f ca="1">AVERAGE(OFFSET($I$3,'Données projet'!$C$7,0,30,1))</f>
        <v>281.50422421872497</v>
      </c>
      <c r="K160" s="193">
        <f>IF(ISNA(VLOOKUP(B160,'Données projet'!$A$36:$I$56,3,0)),0,VLOOKUP(B160,'Données projet'!$A$36:$I$56,3,0))</f>
        <v>0</v>
      </c>
      <c r="L160" s="193">
        <f>IF(ISNA(VLOOKUP(B160,'Données projet'!$A$36:$I$56,4,0)),0,VLOOKUP(B160,'Données projet'!$A$36:$I$56,4,0))</f>
        <v>0</v>
      </c>
      <c r="M160" s="194">
        <f>IF(ISNA(VLOOKUP(B160,'Données projet'!$A$36:$I$56,5,0)),0%,VLOOKUP(B160,'Données projet'!$A$36:$I$56,5,0)*VLOOKUP('Données projet'!$B$11,Paramètres!$A$1:$J$25,7,0))</f>
        <v>0</v>
      </c>
      <c r="N160" s="194">
        <f>IF(ISNA(VLOOKUP(B160,'Données projet'!$A$36:$I$56,6,0)),0%,VLOOKUP(B160,'Données projet'!$A$36:$I$56,6,0)*VLOOKUP('Données projet'!$B$11,Paramètres!$A$1:$J$25,7,0))</f>
        <v>0</v>
      </c>
      <c r="O160" s="194">
        <f>IF(ISNA(VLOOKUP(B160,'Données projet'!$A$36:$I$56,7,0)),0%,VLOOKUP(B160,'Données projet'!$A$36:$I$56,7,0))</f>
        <v>0</v>
      </c>
      <c r="P160" s="196">
        <f>EXP(-LN(2)/35)*P159+(1-EXP(-LN(2)/35))/(LN(2)/35)*L160*M160*VLOOKUP('Données projet'!$B$11,Paramètres!$A$1:$J$25,3,0)*0.475*44/12</f>
        <v>0</v>
      </c>
      <c r="Q160" s="196">
        <f>EXP(-LN(2)/5)*Q159+(1-EXP(-LN(2)/5))/(LN(2)/5)*Calculateur!L160*Calculateur!N160*VLOOKUP('Données projet'!$B$11,Paramètres!$A$1:$J$25,3,0)*0.475*44/12</f>
        <v>0</v>
      </c>
      <c r="R160" s="196">
        <f>EXP(-LN(2)/2)*R159+(1-EXP(-LN(2)/2))/(LN(2)/2)*L160*O160*VLOOKUP('Données projet'!$B$11,Paramètres!$A$1:$J$25,3,0)*0.475*44/12</f>
        <v>0</v>
      </c>
      <c r="S160" s="197">
        <f t="shared" si="60"/>
        <v>0</v>
      </c>
      <c r="T160" s="50">
        <f>IF(T159+1&lt;='Données projet'!$E$12,T159+1,1)</f>
        <v>7</v>
      </c>
      <c r="U160" s="45" t="e">
        <f>VLOOKUP(T160,'Données projet'!$A$62:$I$82,2,0)</f>
        <v>#N/A</v>
      </c>
      <c r="V160" s="45" t="e">
        <f>VLOOKUP(T160,'Données projet'!$A$62:$I$82,9,0)</f>
        <v>#N/A</v>
      </c>
      <c r="W160" s="45">
        <f t="array" ref="W160">INDEX(V:V,MIN(IF(ISNUMBER(V160:V356),ROW(V160:V356),"")))</f>
        <v>14.39625</v>
      </c>
      <c r="X160" s="46">
        <f>IF(T160&lt;'Données projet'!$A$63,$U$205^T160,IF(T160='Données projet'!$A$63,'Données projet'!$B$63,X159+W160-AD159))</f>
        <v>63.631468484466183</v>
      </c>
      <c r="Y160" s="46">
        <f>X160*VLOOKUP('Données projet'!$B$11,Paramètres!$A$1:$J$25,3,0)*VLOOKUP('Données projet'!$B$11,Paramètres!$A$1:$J$25,5,0)</f>
        <v>46.654592692810603</v>
      </c>
      <c r="Z160" s="46">
        <f t="shared" si="61"/>
        <v>13.746342444631948</v>
      </c>
      <c r="AA160" s="52">
        <f t="shared" si="62"/>
        <v>105.19829536437909</v>
      </c>
      <c r="AB160" s="149">
        <f ca="1">AVERAGE(OFFSET($AA$3,'Données projet'!$C$7,0,30,1))</f>
        <v>367.84920904283939</v>
      </c>
      <c r="AC160" s="48">
        <f>IF(ISNA(VLOOKUP(T160,'Données projet'!$A$62:$I$82,3,0)),0,VLOOKUP(T160,'Données projet'!$A$62:$I$82,3,0))</f>
        <v>0</v>
      </c>
      <c r="AD160" s="48">
        <f>IF(ISNA(VLOOKUP(T160,'Données projet'!$A$62:$I$82,4,0)),0,VLOOKUP(T160,'Données projet'!$A$62:$I$82,4,0))</f>
        <v>0</v>
      </c>
      <c r="AE160" s="49">
        <f>IF(ISNA(VLOOKUP(T160,'Données projet'!$A$62:$I$82,5,0)),0%,VLOOKUP(T160,'Données projet'!$A$62:$I$82,5,0)*VLOOKUP('Données projet'!$B$11,Paramètres!$A$1:$J$25,7,0))</f>
        <v>0</v>
      </c>
      <c r="AF160" s="49">
        <f>IF(ISNA(VLOOKUP(T160,'Données projet'!$A$62:$I$82,6,0)),0%,VLOOKUP(T160,'Données projet'!$A$62:$I$82,6,0)*VLOOKUP('Données projet'!$B$11,Paramètres!$A$1:$J$25,7,0))</f>
        <v>0</v>
      </c>
      <c r="AG160" s="49">
        <f>IF(ISNA(VLOOKUP(T160,'Données projet'!$A$62:$I$82,7,0)),0%,VLOOKUP(T160,'Données projet'!$A$62:$I$82,7,0))</f>
        <v>0</v>
      </c>
      <c r="AH160" s="53">
        <f>EXP(-LN(2)/35)*AH159+(1-EXP(-LN(2)/35))/(LN(2)/35)*AD160*AE160*VLOOKUP('Données projet'!$B$11,Paramètres!$A$1:$J$25,3,0)*0.475*44/12</f>
        <v>0</v>
      </c>
      <c r="AI160" s="53">
        <f>EXP(-LN(2)/5)*AI159+(1-EXP(-LN(2)/5))/(LN(2)/5)*Calculateur!AD160*Calculateur!AF160*VLOOKUP('Données projet'!$B$11,Paramètres!$A$1:$J$25,3,0)*0.475*44/12</f>
        <v>0</v>
      </c>
      <c r="AJ160" s="53">
        <f>EXP(-LN(2)/2)*AJ159+(1-EXP(-LN(2)/2))/(LN(2)/2)*AD160*AG160*VLOOKUP('Données projet'!$B$11,Paramètres!$A$1:$J$25,3,0)*0.475*44/12</f>
        <v>0</v>
      </c>
      <c r="AK160" s="53">
        <f t="shared" si="63"/>
        <v>0</v>
      </c>
      <c r="AL160" s="203">
        <f>IF(AL159+1&lt;='Données projet'!$E$13,AL159+1,1)</f>
        <v>1</v>
      </c>
      <c r="AM160" s="182" t="e">
        <f>VLOOKUP(B160,'Données projet'!$A$88:$I$108,2,0)</f>
        <v>#N/A</v>
      </c>
      <c r="AN160" s="182" t="e">
        <f>VLOOKUP(B160,'Données projet'!$A$88:$I$108,9,0)</f>
        <v>#N/A</v>
      </c>
      <c r="AO160" s="182">
        <f t="array" ref="AO160">INDEX(AN:AN,MIN(IF(ISNUMBER(AN160:AN356),ROW(AN160:AN356),"")))</f>
        <v>0</v>
      </c>
      <c r="AP160" s="182">
        <f>IF(B160&lt;'Données projet'!$A$89,$AM$205^B160,IF(B160='Données projet'!$A$89,'Données projet'!$B$89,AP159+AO160-AV159))</f>
        <v>0</v>
      </c>
      <c r="AQ160" s="186" t="e">
        <f>AP160*VLOOKUP('Données projet'!$B$13,Paramètres!$A$1:$J$25,3,0)*VLOOKUP('Données projet'!$B$13,Paramètres!$A$1:$J$25,5,0)</f>
        <v>#N/A</v>
      </c>
      <c r="AR160" s="186" t="e">
        <f t="shared" si="64"/>
        <v>#N/A</v>
      </c>
      <c r="AS160" s="187" t="e">
        <f t="shared" si="65"/>
        <v>#N/A</v>
      </c>
      <c r="AT160" s="185" t="e">
        <f ca="1">AVERAGE(OFFSET($AS$3,'Données projet'!$C$7,0,30,1))</f>
        <v>#N/A</v>
      </c>
      <c r="AU160" s="193">
        <f>IF(ISNA(VLOOKUP(B160,'Données projet'!$A$88:$I$108,3,0)),0,VLOOKUP(B160,'Données projet'!$A$88:$I$108,3,0))</f>
        <v>0</v>
      </c>
      <c r="AV160" s="193">
        <f>IF(ISNA(VLOOKUP(B160,'Données projet'!$A$88:$I$108,4,0)),0,VLOOKUP(B160,'Données projet'!$A$88:$I$108,4,0))</f>
        <v>0</v>
      </c>
      <c r="AW160" s="194">
        <f>IF(ISNA(VLOOKUP(B160,'Données projet'!$A$88:$I$108,5,0)),0%,VLOOKUP(B160,'Données projet'!$A$88:$I$108,5,0)*VLOOKUP('Données projet'!$B$13,Paramètres!$A$1:$J$25,7,0))</f>
        <v>0</v>
      </c>
      <c r="AX160" s="194">
        <f>IF(ISNA(VLOOKUP(B160,'Données projet'!$A$88:$I$108,6,0)),0%,VLOOKUP(B160,'Données projet'!$A$88:$I$108,6,0)*VLOOKUP('Données projet'!$B$13,Paramètres!$A$1:$J$25,7,0))</f>
        <v>0</v>
      </c>
      <c r="AY160" s="194">
        <f>IF(ISNA(VLOOKUP(B160,'Données projet'!$A$88:$I$108,7,0)),0%,VLOOKUP(B160,'Données projet'!$A$88:$I$108,7,0))</f>
        <v>0</v>
      </c>
      <c r="AZ160" s="196">
        <f>EXP(-LN(2)/35)*AZ159+(1-EXP(-LN(2)/35))/(LN(2)/35)*AV160*AW160*VLOOKUP('Données projet'!$B$11,Paramètres!$A$1:$J$25,3,0)*0.475*44/12</f>
        <v>0</v>
      </c>
      <c r="BA160" s="196">
        <f>EXP(-LN(2)/5)*BA159+(1-EXP(-LN(2)/5))/(LN(2)/5)*Calculateur!AV160*Calculateur!AX160*VLOOKUP('Données projet'!$B$11,Paramètres!$A$1:$J$25,3,0)*0.475*44/12</f>
        <v>0</v>
      </c>
      <c r="BB160" s="196">
        <f>EXP(-LN(2)/2)*BB159+(1-EXP(-LN(2)/2))/(LN(2)/2)*AV160*AY160*VLOOKUP('Données projet'!$B$11,Paramètres!$A$1:$J$25,3,0)*0.475*44/12</f>
        <v>0</v>
      </c>
      <c r="BC160" s="197">
        <f t="shared" si="66"/>
        <v>0</v>
      </c>
      <c r="BD160" s="50">
        <f>IF(BD159+1&lt;='Données projet'!$E$16,BD159+1,1)</f>
        <v>1</v>
      </c>
      <c r="BE160" s="45" t="e">
        <f>VLOOKUP(BD160,'Données projet'!$A$114:$I$134,2,0)</f>
        <v>#N/A</v>
      </c>
      <c r="BF160" s="45" t="e">
        <f>VLOOKUP(BD160,'Données projet'!$A$114:$I$134,9,0)</f>
        <v>#N/A</v>
      </c>
      <c r="BG160" s="45">
        <f t="array" ref="BG160">INDEX(BF:BF,MIN(IF(ISNUMBER(BF160:BF356),ROW(BF160:BF356),"")))</f>
        <v>0</v>
      </c>
      <c r="BH160" s="45">
        <f>IF(BD160&lt;'Données projet'!$A$115,$BE$205^BD160,IF(BD160='Données projet'!$A$115,'Données projet'!$B$115,BH159+BG160-BN159))</f>
        <v>0</v>
      </c>
      <c r="BI160" s="50" t="e">
        <f>BH160*VLOOKUP('Données projet'!$B$13,Paramètres!$A$1:$J$25,3,0)*VLOOKUP('Données projet'!$B$13,Paramètres!$A$1:$J$25,5,0)</f>
        <v>#N/A</v>
      </c>
      <c r="BJ160" s="46" t="e">
        <f t="shared" si="67"/>
        <v>#N/A</v>
      </c>
      <c r="BK160" s="52" t="e">
        <f t="shared" si="68"/>
        <v>#N/A</v>
      </c>
      <c r="BL160" s="149" t="e">
        <f ca="1">AVERAGE(OFFSET($BK$3,'Données projet'!$C$7,0,30,1))</f>
        <v>#N/A</v>
      </c>
      <c r="BM160" s="48">
        <f>IF(ISNA(VLOOKUP(BD160,'Données projet'!$A$114:$I$134,3,0)),0,VLOOKUP(BD160,'Données projet'!$A$114:$I$134,3,0))</f>
        <v>0</v>
      </c>
      <c r="BN160" s="48">
        <f>IF(ISNA(VLOOKUP(BD160,'Données projet'!$A$114:$I$134,4,0)),0,VLOOKUP(BD160,'Données projet'!$A$114:$I$134,4,0))</f>
        <v>0</v>
      </c>
      <c r="BO160" s="49">
        <f>IF(ISNA(VLOOKUP(BD160,'Données projet'!$A$114:$I$134,5,0)),0%,VLOOKUP(BD160,'Données projet'!$A$114:$I$134,5,0)*VLOOKUP('Données projet'!$B$13,Paramètres!$A$1:$J$25,7,0))</f>
        <v>0</v>
      </c>
      <c r="BP160" s="49">
        <f>IF(ISNA(VLOOKUP(BD160,'Données projet'!$A$114:$I$134,6,0)),0%,VLOOKUP(BD160,'Données projet'!$A$114:$I$134,6,0)*VLOOKUP('Données projet'!$B$13,Paramètres!$A$1:$J$25,7,0))</f>
        <v>0</v>
      </c>
      <c r="BQ160" s="49">
        <f>IF(ISNA(VLOOKUP(BD160,'Données projet'!$A$114:$I$134,7,0)),0%,VLOOKUP(BD160,'Données projet'!$A$114:$I$134,7,0))</f>
        <v>0</v>
      </c>
      <c r="BR160" s="53" t="e">
        <f>EXP(-LN(2)/35)*BR159+(1-EXP(-LN(2)/35))/(LN(2)/35)*BN160*BO160*VLOOKUP('Données projet'!$B$13,Paramètres!$A$1:$J$25,3,0)*0.475*44/12</f>
        <v>#N/A</v>
      </c>
      <c r="BS160" s="53" t="e">
        <f>EXP(-LN(2)/5)*BS159+(1-EXP(-LN(2)/5))/(LN(2)/5)*Calculateur!BN160*Calculateur!BP160*VLOOKUP('Données projet'!$B$13,Paramètres!$A$1:$J$25,3,0)*0.475*44/12</f>
        <v>#N/A</v>
      </c>
      <c r="BT160" s="53" t="e">
        <f>EXP(-LN(2)/2)*BT159+(1-EXP(-LN(2)/2))/(LN(2)/2)*BN160*BQ160*VLOOKUP('Données projet'!$B$13,Paramètres!$A$1:$J$25,3,0)*0.475*44/12</f>
        <v>#N/A</v>
      </c>
      <c r="BU160" s="54" t="e">
        <f t="shared" si="69"/>
        <v>#N/A</v>
      </c>
      <c r="BV160" s="203">
        <f>IF(BV159+1&lt;='Données projet'!$E$15,BV159+1,1)</f>
        <v>1</v>
      </c>
      <c r="BW160" s="182" t="e">
        <f>VLOOKUP(B160,'Données projet'!$A$140:$I$167,2,0)</f>
        <v>#N/A</v>
      </c>
      <c r="BX160" s="182" t="e">
        <f>VLOOKUP(B160,'Données projet'!$A$140:$I$167,9,0)</f>
        <v>#N/A</v>
      </c>
      <c r="BY160" s="182">
        <f t="array" ref="BY160">INDEX(BX:BX,MIN(IF(ISNUMBER(BX160:BX356),ROW(BX160:BX356),"")))</f>
        <v>0</v>
      </c>
      <c r="BZ160" s="182">
        <f>IF(B160&lt;'Données projet'!$A$141,$BW$205^B160,IF(B160='Données projet'!$A$141,'Données projet'!$B$141,BZ159+BY160-CF159))</f>
        <v>0</v>
      </c>
      <c r="CA160" s="183" t="e">
        <f>BZ160*VLOOKUP('Données projet'!$B$15,Paramètres!$A$1:$J$25,3,0)*VLOOKUP('Données projet'!$B$15,Paramètres!$A$1:$J$25,5,0)</f>
        <v>#N/A</v>
      </c>
      <c r="CB160" s="186" t="e">
        <f t="shared" si="70"/>
        <v>#N/A</v>
      </c>
      <c r="CC160" s="187" t="e">
        <f t="shared" si="71"/>
        <v>#N/A</v>
      </c>
      <c r="CD160" s="185" t="e">
        <f ca="1">AVERAGE(OFFSET($CC$3,'Données projet'!$C$7,0,30,1))</f>
        <v>#N/A</v>
      </c>
      <c r="CE160" s="193">
        <f>IF(ISNA(VLOOKUP(B160,'Données projet'!$A$140:$I$167,3,0)),0,VLOOKUP(B160,'Données projet'!$A$140:$I$167,3,0))</f>
        <v>0</v>
      </c>
      <c r="CF160" s="193">
        <f>IF(ISNA(VLOOKUP(B160,'Données projet'!$A$140:$I$167,4,0)),0,VLOOKUP(B160,'Données projet'!$A$140:$I$167,4,0))</f>
        <v>0</v>
      </c>
      <c r="CG160" s="194">
        <f>IF(ISNA(VLOOKUP(B160,'Données projet'!$A$140:$I$167,5,0)),0%,VLOOKUP(B160,'Données projet'!$A$140:$I$167,5,0)*VLOOKUP('Données projet'!$B$15,Paramètres!$A$1:$J$25,7,0))</f>
        <v>0</v>
      </c>
      <c r="CH160" s="194">
        <f>IF(ISNA(VLOOKUP(B160,'Données projet'!$A$140:$I$167,6,0)),0%,VLOOKUP(B160,'Données projet'!$A$140:$I$167,6,0)*VLOOKUP('Données projet'!$B$15,Paramètres!$A$1:$J$25,7,0))</f>
        <v>0</v>
      </c>
      <c r="CI160" s="194">
        <f>IF(ISNA(VLOOKUP(B160,'Données projet'!$A$140:$I$167,7,0)),0%,VLOOKUP(B160,'Données projet'!$A$140:$I$167,7,0))</f>
        <v>0</v>
      </c>
      <c r="CJ160" s="196">
        <f>EXP(-LN(2)/35)*CJ159+(1-EXP(-LN(2)/35))/(LN(2)/35)*CF160*CG160*VLOOKUP('Données projet'!$B$11,Paramètres!$A$1:$J$25,3,0)*0.475*44/12</f>
        <v>0</v>
      </c>
      <c r="CK160" s="196">
        <f>EXP(-LN(2)/5)*CK159+(1-EXP(-LN(2)/5))/(LN(2)/5)*Calculateur!CF160*Calculateur!CH160*VLOOKUP('Données projet'!$B$11,Paramètres!$A$1:$J$25,3,0)*0.475*44/12</f>
        <v>0</v>
      </c>
      <c r="CL160" s="196">
        <f>EXP(-LN(2)/2)*CL159+(1-EXP(-LN(2)/2))/(LN(2)/2)*CF160*CI160*VLOOKUP('Données projet'!$B$11,Paramètres!$A$1:$J$25,3,0)*0.475*44/12</f>
        <v>0</v>
      </c>
      <c r="CM160" s="197">
        <f t="shared" si="72"/>
        <v>0</v>
      </c>
      <c r="CN160" s="50">
        <f>IF(CN159+1&lt;='Données projet'!$E$16,CN159+1,1)</f>
        <v>1</v>
      </c>
      <c r="CO160" s="45" t="e">
        <f>VLOOKUP(CN160,'Données projet'!$A$173:$I$193,2,0)</f>
        <v>#N/A</v>
      </c>
      <c r="CP160" s="45" t="e">
        <f>VLOOKUP(CN160,'Données projet'!$A$173:$I$193,9,0)</f>
        <v>#N/A</v>
      </c>
      <c r="CQ160" s="45">
        <f t="array" ref="CQ160">INDEX(CP:CP,MIN(IF(ISNUMBER(CP160:CP356),ROW(CP160:CP356),"")))</f>
        <v>0</v>
      </c>
      <c r="CR160" s="45">
        <f>IF(CN160&lt;'Données projet'!$A$174,$CO$205^B160,IF(CN160='Données projet'!$A$174,'Données projet'!$B$174,CR159+CQ160-CX159))</f>
        <v>0</v>
      </c>
      <c r="CS160" s="50" t="e">
        <f>CR160*VLOOKUP('Données projet'!$B$15,Paramètres!$A$1:$J$25,3,0)*VLOOKUP('Données projet'!$B$15,Paramètres!$A$1:$J$25,5,0)</f>
        <v>#N/A</v>
      </c>
      <c r="CT160" s="46" t="e">
        <f t="shared" si="73"/>
        <v>#N/A</v>
      </c>
      <c r="CU160" s="52" t="e">
        <f t="shared" si="74"/>
        <v>#N/A</v>
      </c>
      <c r="CV160" s="149" t="e">
        <f ca="1">AVERAGE(OFFSET($CU$3,'Données projet'!$C$7,0,30,1))</f>
        <v>#N/A</v>
      </c>
      <c r="CW160" s="48">
        <f>IF(ISNA(VLOOKUP(CN160,'Données projet'!$A$173:$I$193,3,0)),0,VLOOKUP(CN160,'Données projet'!$A$173:$I$193,3,0))</f>
        <v>0</v>
      </c>
      <c r="CX160" s="48">
        <f>IF(ISNA(VLOOKUP(CN160,'Données projet'!$A$173:$I$193,4,0)),0,VLOOKUP(CN160,'Données projet'!$A$173:$I$193,4,0))</f>
        <v>0</v>
      </c>
      <c r="CY160" s="49">
        <f>IF(ISNA(VLOOKUP(CN160,'Données projet'!$A$173:$I$193,5,0)),0%,VLOOKUP(CN160,'Données projet'!$A$173:$I$193,5,0)*VLOOKUP('Données projet'!$B$15,Paramètres!$A$1:$J$25,7,0))</f>
        <v>0</v>
      </c>
      <c r="CZ160" s="49">
        <f>IF(ISNA(VLOOKUP(CN160,'Données projet'!$A$173:$I$193,6,0)),0%,VLOOKUP(CN160,'Données projet'!$A$173:$I$193,6,0)*VLOOKUP('Données projet'!$B$15,Paramètres!$A$1:$J$25,7,0))</f>
        <v>0</v>
      </c>
      <c r="DA160" s="49">
        <f>IF(ISNA(VLOOKUP(CN160,'Données projet'!$A$173:$I$193,7,0)),0%,VLOOKUP(CN160,'Données projet'!$A$173:$I$193,7,0))</f>
        <v>0</v>
      </c>
      <c r="DB160" s="53" t="e">
        <f>EXP(-LN(2)/35)*DB159+(1-EXP(-LN(2)/35))/(LN(2)/35)*CX160*CY160*VLOOKUP('Données projet'!$B$15,Paramètres!$A$1:$J$25,3,0)*0.475*44/12</f>
        <v>#N/A</v>
      </c>
      <c r="DC160" s="53" t="e">
        <f>EXP(-LN(2)/5)*DC159+(1-EXP(-LN(2)/5))/(LN(2)/5)*Calculateur!CX160*Calculateur!CZ160*VLOOKUP('Données projet'!$B$15,Paramètres!$A$1:$J$25,3,0)*0.475*44/12</f>
        <v>#N/A</v>
      </c>
      <c r="DD160" s="53" t="e">
        <f>EXP(-LN(2)/2)*DD159+(1-EXP(-LN(2)/2))/(LN(2)/2)*CX160*DA160*VLOOKUP('Données projet'!$B$15,Paramètres!$A$1:$J$25,3,0)*0.475*44/12</f>
        <v>#N/A</v>
      </c>
      <c r="DE160" s="54" t="e">
        <f t="shared" si="75"/>
        <v>#N/A</v>
      </c>
    </row>
    <row r="161" spans="1:109" x14ac:dyDescent="0.25">
      <c r="A161" s="208">
        <f t="shared" si="52"/>
        <v>158</v>
      </c>
      <c r="B161" s="200">
        <f>IF(B160+1&lt;='Données projet'!$E$11,B160+1,1)</f>
        <v>8</v>
      </c>
      <c r="C161" s="182">
        <f>VLOOKUP(B161,'Données projet'!$A$36:$I$56,2,0)</f>
        <v>115.17</v>
      </c>
      <c r="D161" s="182">
        <f>VLOOKUP(B161,'Données projet'!$A$36:$I$56,9,0)</f>
        <v>13.879999999999995</v>
      </c>
      <c r="E161" s="182">
        <f t="array" ref="E161">INDEX(D:D,MIN(IF(ISNUMBER(D161:D357),ROW(D161:D357),"")))</f>
        <v>13.879999999999995</v>
      </c>
      <c r="F161" s="186">
        <f>IF(B161&lt;'Données projet'!$A$37,$C$205^B161,IF(B161='Données projet'!$A$37,'Données projet'!$B$37,F160+E161-L160))</f>
        <v>115.17</v>
      </c>
      <c r="G161" s="186">
        <f>F161*VLOOKUP('Données projet'!$B$11,Paramètres!$A$1:$J$25,3,0)*VLOOKUP('Données projet'!$B$11,Paramètres!$A$1:$J$25,5,0)</f>
        <v>84.442644000000001</v>
      </c>
      <c r="H161" s="186">
        <f t="shared" si="53"/>
        <v>23.219993390650089</v>
      </c>
      <c r="I161" s="187">
        <f t="shared" si="59"/>
        <v>187.51242678871554</v>
      </c>
      <c r="J161" s="188">
        <f ca="1">AVERAGE(OFFSET($I$3,'Données projet'!$C$7,0,30,1))</f>
        <v>281.50422421872497</v>
      </c>
      <c r="K161" s="193">
        <f>IF(ISNA(VLOOKUP(B161,'Données projet'!$A$36:$I$56,3,0)),0,VLOOKUP(B161,'Données projet'!$A$36:$I$56,3,0))</f>
        <v>0</v>
      </c>
      <c r="L161" s="193">
        <f>IF(ISNA(VLOOKUP(B161,'Données projet'!$A$36:$I$56,4,0)),0,VLOOKUP(B161,'Données projet'!$A$36:$I$56,4,0))</f>
        <v>0</v>
      </c>
      <c r="M161" s="194">
        <f>IF(ISNA(VLOOKUP(B161,'Données projet'!$A$36:$I$56,5,0)),0%,VLOOKUP(B161,'Données projet'!$A$36:$I$56,5,0)*VLOOKUP('Données projet'!$B$11,Paramètres!$A$1:$J$25,7,0))</f>
        <v>0</v>
      </c>
      <c r="N161" s="194">
        <f>IF(ISNA(VLOOKUP(B161,'Données projet'!$A$36:$I$56,6,0)),0%,VLOOKUP(B161,'Données projet'!$A$36:$I$56,6,0)*VLOOKUP('Données projet'!$B$11,Paramètres!$A$1:$J$25,7,0))</f>
        <v>0</v>
      </c>
      <c r="O161" s="194">
        <f>IF(ISNA(VLOOKUP(B161,'Données projet'!$A$36:$I$56,7,0)),0%,VLOOKUP(B161,'Données projet'!$A$36:$I$56,7,0))</f>
        <v>0</v>
      </c>
      <c r="P161" s="196">
        <f>EXP(-LN(2)/35)*P160+(1-EXP(-LN(2)/35))/(LN(2)/35)*L161*M161*VLOOKUP('Données projet'!$B$11,Paramètres!$A$1:$J$25,3,0)*0.475*44/12</f>
        <v>0</v>
      </c>
      <c r="Q161" s="196">
        <f>EXP(-LN(2)/5)*Q160+(1-EXP(-LN(2)/5))/(LN(2)/5)*Calculateur!L161*Calculateur!N161*VLOOKUP('Données projet'!$B$11,Paramètres!$A$1:$J$25,3,0)*0.475*44/12</f>
        <v>0</v>
      </c>
      <c r="R161" s="196">
        <f>EXP(-LN(2)/2)*R160+(1-EXP(-LN(2)/2))/(LN(2)/2)*L161*O161*VLOOKUP('Données projet'!$B$11,Paramètres!$A$1:$J$25,3,0)*0.475*44/12</f>
        <v>0</v>
      </c>
      <c r="S161" s="197">
        <f t="shared" si="60"/>
        <v>0</v>
      </c>
      <c r="T161" s="50">
        <f>IF(T160+1&lt;='Données projet'!$E$12,T160+1,1)</f>
        <v>8</v>
      </c>
      <c r="U161" s="45">
        <f>VLOOKUP(T161,'Données projet'!$A$62:$I$82,2,0)</f>
        <v>115.17</v>
      </c>
      <c r="V161" s="45">
        <f>VLOOKUP(T161,'Données projet'!$A$62:$I$82,9,0)</f>
        <v>14.39625</v>
      </c>
      <c r="W161" s="45">
        <f t="array" ref="W161">INDEX(V:V,MIN(IF(ISNUMBER(V161:V357),ROW(V161:V357),"")))</f>
        <v>14.39625</v>
      </c>
      <c r="X161" s="46">
        <f>IF(T161&lt;'Données projet'!$A$63,$U$205^T161,IF(T161='Données projet'!$A$63,'Données projet'!$B$63,X160+W161-AD160))</f>
        <v>115.17</v>
      </c>
      <c r="Y161" s="46">
        <f>X161*VLOOKUP('Données projet'!$B$11,Paramètres!$A$1:$J$25,3,0)*VLOOKUP('Données projet'!$B$11,Paramètres!$A$1:$J$25,5,0)</f>
        <v>84.442644000000001</v>
      </c>
      <c r="Z161" s="46">
        <f t="shared" si="61"/>
        <v>23.219993390650089</v>
      </c>
      <c r="AA161" s="52">
        <f t="shared" si="62"/>
        <v>187.51242678871554</v>
      </c>
      <c r="AB161" s="149">
        <f ca="1">AVERAGE(OFFSET($AA$3,'Données projet'!$C$7,0,30,1))</f>
        <v>367.84920904283939</v>
      </c>
      <c r="AC161" s="48">
        <f>IF(ISNA(VLOOKUP(T161,'Données projet'!$A$62:$I$82,3,0)),0,VLOOKUP(T161,'Données projet'!$A$62:$I$82,3,0))</f>
        <v>0</v>
      </c>
      <c r="AD161" s="48">
        <f>IF(ISNA(VLOOKUP(T161,'Données projet'!$A$62:$I$82,4,0)),0,VLOOKUP(T161,'Données projet'!$A$62:$I$82,4,0))</f>
        <v>0</v>
      </c>
      <c r="AE161" s="49">
        <f>IF(ISNA(VLOOKUP(T161,'Données projet'!$A$62:$I$82,5,0)),0%,VLOOKUP(T161,'Données projet'!$A$62:$I$82,5,0)*VLOOKUP('Données projet'!$B$11,Paramètres!$A$1:$J$25,7,0))</f>
        <v>0</v>
      </c>
      <c r="AF161" s="49">
        <f>IF(ISNA(VLOOKUP(T161,'Données projet'!$A$62:$I$82,6,0)),0%,VLOOKUP(T161,'Données projet'!$A$62:$I$82,6,0)*VLOOKUP('Données projet'!$B$11,Paramètres!$A$1:$J$25,7,0))</f>
        <v>0</v>
      </c>
      <c r="AG161" s="49">
        <f>IF(ISNA(VLOOKUP(T161,'Données projet'!$A$62:$I$82,7,0)),0%,VLOOKUP(T161,'Données projet'!$A$62:$I$82,7,0))</f>
        <v>0</v>
      </c>
      <c r="AH161" s="53">
        <f>EXP(-LN(2)/35)*AH160+(1-EXP(-LN(2)/35))/(LN(2)/35)*AD161*AE161*VLOOKUP('Données projet'!$B$11,Paramètres!$A$1:$J$25,3,0)*0.475*44/12</f>
        <v>0</v>
      </c>
      <c r="AI161" s="53">
        <f>EXP(-LN(2)/5)*AI160+(1-EXP(-LN(2)/5))/(LN(2)/5)*Calculateur!AD161*Calculateur!AF161*VLOOKUP('Données projet'!$B$11,Paramètres!$A$1:$J$25,3,0)*0.475*44/12</f>
        <v>0</v>
      </c>
      <c r="AJ161" s="53">
        <f>EXP(-LN(2)/2)*AJ160+(1-EXP(-LN(2)/2))/(LN(2)/2)*AD161*AG161*VLOOKUP('Données projet'!$B$11,Paramètres!$A$1:$J$25,3,0)*0.475*44/12</f>
        <v>0</v>
      </c>
      <c r="AK161" s="53">
        <f t="shared" si="63"/>
        <v>0</v>
      </c>
      <c r="AL161" s="203">
        <f>IF(AL160+1&lt;='Données projet'!$E$13,AL160+1,1)</f>
        <v>1</v>
      </c>
      <c r="AM161" s="182" t="e">
        <f>VLOOKUP(B161,'Données projet'!$A$88:$I$108,2,0)</f>
        <v>#N/A</v>
      </c>
      <c r="AN161" s="182" t="e">
        <f>VLOOKUP(B161,'Données projet'!$A$88:$I$108,9,0)</f>
        <v>#N/A</v>
      </c>
      <c r="AO161" s="182">
        <f t="array" ref="AO161">INDEX(AN:AN,MIN(IF(ISNUMBER(AN161:AN357),ROW(AN161:AN357),"")))</f>
        <v>0</v>
      </c>
      <c r="AP161" s="182">
        <f>IF(B161&lt;'Données projet'!$A$89,$AM$205^B161,IF(B161='Données projet'!$A$89,'Données projet'!$B$89,AP160+AO161-AV160))</f>
        <v>0</v>
      </c>
      <c r="AQ161" s="186" t="e">
        <f>AP161*VLOOKUP('Données projet'!$B$13,Paramètres!$A$1:$J$25,3,0)*VLOOKUP('Données projet'!$B$13,Paramètres!$A$1:$J$25,5,0)</f>
        <v>#N/A</v>
      </c>
      <c r="AR161" s="186" t="e">
        <f t="shared" si="64"/>
        <v>#N/A</v>
      </c>
      <c r="AS161" s="187" t="e">
        <f t="shared" si="65"/>
        <v>#N/A</v>
      </c>
      <c r="AT161" s="185" t="e">
        <f ca="1">AVERAGE(OFFSET($AS$3,'Données projet'!$C$7,0,30,1))</f>
        <v>#N/A</v>
      </c>
      <c r="AU161" s="193">
        <f>IF(ISNA(VLOOKUP(B161,'Données projet'!$A$88:$I$108,3,0)),0,VLOOKUP(B161,'Données projet'!$A$88:$I$108,3,0))</f>
        <v>0</v>
      </c>
      <c r="AV161" s="193">
        <f>IF(ISNA(VLOOKUP(B161,'Données projet'!$A$88:$I$108,4,0)),0,VLOOKUP(B161,'Données projet'!$A$88:$I$108,4,0))</f>
        <v>0</v>
      </c>
      <c r="AW161" s="194">
        <f>IF(ISNA(VLOOKUP(B161,'Données projet'!$A$88:$I$108,5,0)),0%,VLOOKUP(B161,'Données projet'!$A$88:$I$108,5,0)*VLOOKUP('Données projet'!$B$13,Paramètres!$A$1:$J$25,7,0))</f>
        <v>0</v>
      </c>
      <c r="AX161" s="194">
        <f>IF(ISNA(VLOOKUP(B161,'Données projet'!$A$88:$I$108,6,0)),0%,VLOOKUP(B161,'Données projet'!$A$88:$I$108,6,0)*VLOOKUP('Données projet'!$B$13,Paramètres!$A$1:$J$25,7,0))</f>
        <v>0</v>
      </c>
      <c r="AY161" s="194">
        <f>IF(ISNA(VLOOKUP(B161,'Données projet'!$A$88:$I$108,7,0)),0%,VLOOKUP(B161,'Données projet'!$A$88:$I$108,7,0))</f>
        <v>0</v>
      </c>
      <c r="AZ161" s="196">
        <f>EXP(-LN(2)/35)*AZ160+(1-EXP(-LN(2)/35))/(LN(2)/35)*AV161*AW161*VLOOKUP('Données projet'!$B$11,Paramètres!$A$1:$J$25,3,0)*0.475*44/12</f>
        <v>0</v>
      </c>
      <c r="BA161" s="196">
        <f>EXP(-LN(2)/5)*BA160+(1-EXP(-LN(2)/5))/(LN(2)/5)*Calculateur!AV161*Calculateur!AX161*VLOOKUP('Données projet'!$B$11,Paramètres!$A$1:$J$25,3,0)*0.475*44/12</f>
        <v>0</v>
      </c>
      <c r="BB161" s="196">
        <f>EXP(-LN(2)/2)*BB160+(1-EXP(-LN(2)/2))/(LN(2)/2)*AV161*AY161*VLOOKUP('Données projet'!$B$11,Paramètres!$A$1:$J$25,3,0)*0.475*44/12</f>
        <v>0</v>
      </c>
      <c r="BC161" s="197">
        <f t="shared" si="66"/>
        <v>0</v>
      </c>
      <c r="BD161" s="50">
        <f>IF(BD160+1&lt;='Données projet'!$E$16,BD160+1,1)</f>
        <v>1</v>
      </c>
      <c r="BE161" s="45" t="e">
        <f>VLOOKUP(BD161,'Données projet'!$A$114:$I$134,2,0)</f>
        <v>#N/A</v>
      </c>
      <c r="BF161" s="45" t="e">
        <f>VLOOKUP(BD161,'Données projet'!$A$114:$I$134,9,0)</f>
        <v>#N/A</v>
      </c>
      <c r="BG161" s="45">
        <f t="array" ref="BG161">INDEX(BF:BF,MIN(IF(ISNUMBER(BF161:BF357),ROW(BF161:BF357),"")))</f>
        <v>0</v>
      </c>
      <c r="BH161" s="45">
        <f>IF(BD161&lt;'Données projet'!$A$115,$BE$205^BD161,IF(BD161='Données projet'!$A$115,'Données projet'!$B$115,BH160+BG161-BN160))</f>
        <v>0</v>
      </c>
      <c r="BI161" s="50" t="e">
        <f>BH161*VLOOKUP('Données projet'!$B$13,Paramètres!$A$1:$J$25,3,0)*VLOOKUP('Données projet'!$B$13,Paramètres!$A$1:$J$25,5,0)</f>
        <v>#N/A</v>
      </c>
      <c r="BJ161" s="46" t="e">
        <f t="shared" si="67"/>
        <v>#N/A</v>
      </c>
      <c r="BK161" s="52" t="e">
        <f t="shared" si="68"/>
        <v>#N/A</v>
      </c>
      <c r="BL161" s="149" t="e">
        <f ca="1">AVERAGE(OFFSET($BK$3,'Données projet'!$C$7,0,30,1))</f>
        <v>#N/A</v>
      </c>
      <c r="BM161" s="48">
        <f>IF(ISNA(VLOOKUP(BD161,'Données projet'!$A$114:$I$134,3,0)),0,VLOOKUP(BD161,'Données projet'!$A$114:$I$134,3,0))</f>
        <v>0</v>
      </c>
      <c r="BN161" s="48">
        <f>IF(ISNA(VLOOKUP(BD161,'Données projet'!$A$114:$I$134,4,0)),0,VLOOKUP(BD161,'Données projet'!$A$114:$I$134,4,0))</f>
        <v>0</v>
      </c>
      <c r="BO161" s="49">
        <f>IF(ISNA(VLOOKUP(BD161,'Données projet'!$A$114:$I$134,5,0)),0%,VLOOKUP(BD161,'Données projet'!$A$114:$I$134,5,0)*VLOOKUP('Données projet'!$B$13,Paramètres!$A$1:$J$25,7,0))</f>
        <v>0</v>
      </c>
      <c r="BP161" s="49">
        <f>IF(ISNA(VLOOKUP(BD161,'Données projet'!$A$114:$I$134,6,0)),0%,VLOOKUP(BD161,'Données projet'!$A$114:$I$134,6,0)*VLOOKUP('Données projet'!$B$13,Paramètres!$A$1:$J$25,7,0))</f>
        <v>0</v>
      </c>
      <c r="BQ161" s="49">
        <f>IF(ISNA(VLOOKUP(BD161,'Données projet'!$A$114:$I$134,7,0)),0%,VLOOKUP(BD161,'Données projet'!$A$114:$I$134,7,0))</f>
        <v>0</v>
      </c>
      <c r="BR161" s="53" t="e">
        <f>EXP(-LN(2)/35)*BR160+(1-EXP(-LN(2)/35))/(LN(2)/35)*BN161*BO161*VLOOKUP('Données projet'!$B$13,Paramètres!$A$1:$J$25,3,0)*0.475*44/12</f>
        <v>#N/A</v>
      </c>
      <c r="BS161" s="53" t="e">
        <f>EXP(-LN(2)/5)*BS160+(1-EXP(-LN(2)/5))/(LN(2)/5)*Calculateur!BN161*Calculateur!BP161*VLOOKUP('Données projet'!$B$13,Paramètres!$A$1:$J$25,3,0)*0.475*44/12</f>
        <v>#N/A</v>
      </c>
      <c r="BT161" s="53" t="e">
        <f>EXP(-LN(2)/2)*BT160+(1-EXP(-LN(2)/2))/(LN(2)/2)*BN161*BQ161*VLOOKUP('Données projet'!$B$13,Paramètres!$A$1:$J$25,3,0)*0.475*44/12</f>
        <v>#N/A</v>
      </c>
      <c r="BU161" s="54" t="e">
        <f t="shared" si="69"/>
        <v>#N/A</v>
      </c>
      <c r="BV161" s="203">
        <f>IF(BV160+1&lt;='Données projet'!$E$15,BV160+1,1)</f>
        <v>1</v>
      </c>
      <c r="BW161" s="182" t="e">
        <f>VLOOKUP(B161,'Données projet'!$A$140:$I$167,2,0)</f>
        <v>#N/A</v>
      </c>
      <c r="BX161" s="182" t="e">
        <f>VLOOKUP(B161,'Données projet'!$A$140:$I$167,9,0)</f>
        <v>#N/A</v>
      </c>
      <c r="BY161" s="182">
        <f t="array" ref="BY161">INDEX(BX:BX,MIN(IF(ISNUMBER(BX161:BX357),ROW(BX161:BX357),"")))</f>
        <v>0</v>
      </c>
      <c r="BZ161" s="182">
        <f>IF(B161&lt;'Données projet'!$A$141,$BW$205^B161,IF(B161='Données projet'!$A$141,'Données projet'!$B$141,BZ160+BY161-CF160))</f>
        <v>0</v>
      </c>
      <c r="CA161" s="183" t="e">
        <f>BZ161*VLOOKUP('Données projet'!$B$15,Paramètres!$A$1:$J$25,3,0)*VLOOKUP('Données projet'!$B$15,Paramètres!$A$1:$J$25,5,0)</f>
        <v>#N/A</v>
      </c>
      <c r="CB161" s="186" t="e">
        <f t="shared" si="70"/>
        <v>#N/A</v>
      </c>
      <c r="CC161" s="187" t="e">
        <f t="shared" si="71"/>
        <v>#N/A</v>
      </c>
      <c r="CD161" s="185" t="e">
        <f ca="1">AVERAGE(OFFSET($CC$3,'Données projet'!$C$7,0,30,1))</f>
        <v>#N/A</v>
      </c>
      <c r="CE161" s="193">
        <f>IF(ISNA(VLOOKUP(B161,'Données projet'!$A$140:$I$167,3,0)),0,VLOOKUP(B161,'Données projet'!$A$140:$I$167,3,0))</f>
        <v>0</v>
      </c>
      <c r="CF161" s="193">
        <f>IF(ISNA(VLOOKUP(B161,'Données projet'!$A$140:$I$167,4,0)),0,VLOOKUP(B161,'Données projet'!$A$140:$I$167,4,0))</f>
        <v>0</v>
      </c>
      <c r="CG161" s="194">
        <f>IF(ISNA(VLOOKUP(B161,'Données projet'!$A$140:$I$167,5,0)),0%,VLOOKUP(B161,'Données projet'!$A$140:$I$167,5,0)*VLOOKUP('Données projet'!$B$15,Paramètres!$A$1:$J$25,7,0))</f>
        <v>0</v>
      </c>
      <c r="CH161" s="194">
        <f>IF(ISNA(VLOOKUP(B161,'Données projet'!$A$140:$I$167,6,0)),0%,VLOOKUP(B161,'Données projet'!$A$140:$I$167,6,0)*VLOOKUP('Données projet'!$B$15,Paramètres!$A$1:$J$25,7,0))</f>
        <v>0</v>
      </c>
      <c r="CI161" s="194">
        <f>IF(ISNA(VLOOKUP(B161,'Données projet'!$A$140:$I$167,7,0)),0%,VLOOKUP(B161,'Données projet'!$A$140:$I$167,7,0))</f>
        <v>0</v>
      </c>
      <c r="CJ161" s="196">
        <f>EXP(-LN(2)/35)*CJ160+(1-EXP(-LN(2)/35))/(LN(2)/35)*CF161*CG161*VLOOKUP('Données projet'!$B$11,Paramètres!$A$1:$J$25,3,0)*0.475*44/12</f>
        <v>0</v>
      </c>
      <c r="CK161" s="196">
        <f>EXP(-LN(2)/5)*CK160+(1-EXP(-LN(2)/5))/(LN(2)/5)*Calculateur!CF161*Calculateur!CH161*VLOOKUP('Données projet'!$B$11,Paramètres!$A$1:$J$25,3,0)*0.475*44/12</f>
        <v>0</v>
      </c>
      <c r="CL161" s="196">
        <f>EXP(-LN(2)/2)*CL160+(1-EXP(-LN(2)/2))/(LN(2)/2)*CF161*CI161*VLOOKUP('Données projet'!$B$11,Paramètres!$A$1:$J$25,3,0)*0.475*44/12</f>
        <v>0</v>
      </c>
      <c r="CM161" s="197">
        <f t="shared" si="72"/>
        <v>0</v>
      </c>
      <c r="CN161" s="50">
        <f>IF(CN160+1&lt;='Données projet'!$E$16,CN160+1,1)</f>
        <v>1</v>
      </c>
      <c r="CO161" s="45" t="e">
        <f>VLOOKUP(CN161,'Données projet'!$A$173:$I$193,2,0)</f>
        <v>#N/A</v>
      </c>
      <c r="CP161" s="45" t="e">
        <f>VLOOKUP(CN161,'Données projet'!$A$173:$I$193,9,0)</f>
        <v>#N/A</v>
      </c>
      <c r="CQ161" s="45">
        <f t="array" ref="CQ161">INDEX(CP:CP,MIN(IF(ISNUMBER(CP161:CP357),ROW(CP161:CP357),"")))</f>
        <v>0</v>
      </c>
      <c r="CR161" s="45">
        <f>IF(CN161&lt;'Données projet'!$A$174,$CO$205^B161,IF(CN161='Données projet'!$A$174,'Données projet'!$B$174,CR160+CQ161-CX160))</f>
        <v>0</v>
      </c>
      <c r="CS161" s="50" t="e">
        <f>CR161*VLOOKUP('Données projet'!$B$15,Paramètres!$A$1:$J$25,3,0)*VLOOKUP('Données projet'!$B$15,Paramètres!$A$1:$J$25,5,0)</f>
        <v>#N/A</v>
      </c>
      <c r="CT161" s="46" t="e">
        <f t="shared" si="73"/>
        <v>#N/A</v>
      </c>
      <c r="CU161" s="52" t="e">
        <f t="shared" si="74"/>
        <v>#N/A</v>
      </c>
      <c r="CV161" s="149" t="e">
        <f ca="1">AVERAGE(OFFSET($CU$3,'Données projet'!$C$7,0,30,1))</f>
        <v>#N/A</v>
      </c>
      <c r="CW161" s="48">
        <f>IF(ISNA(VLOOKUP(CN161,'Données projet'!$A$173:$I$193,3,0)),0,VLOOKUP(CN161,'Données projet'!$A$173:$I$193,3,0))</f>
        <v>0</v>
      </c>
      <c r="CX161" s="48">
        <f>IF(ISNA(VLOOKUP(CN161,'Données projet'!$A$173:$I$193,4,0)),0,VLOOKUP(CN161,'Données projet'!$A$173:$I$193,4,0))</f>
        <v>0</v>
      </c>
      <c r="CY161" s="49">
        <f>IF(ISNA(VLOOKUP(CN161,'Données projet'!$A$173:$I$193,5,0)),0%,VLOOKUP(CN161,'Données projet'!$A$173:$I$193,5,0)*VLOOKUP('Données projet'!$B$15,Paramètres!$A$1:$J$25,7,0))</f>
        <v>0</v>
      </c>
      <c r="CZ161" s="49">
        <f>IF(ISNA(VLOOKUP(CN161,'Données projet'!$A$173:$I$193,6,0)),0%,VLOOKUP(CN161,'Données projet'!$A$173:$I$193,6,0)*VLOOKUP('Données projet'!$B$15,Paramètres!$A$1:$J$25,7,0))</f>
        <v>0</v>
      </c>
      <c r="DA161" s="49">
        <f>IF(ISNA(VLOOKUP(CN161,'Données projet'!$A$173:$I$193,7,0)),0%,VLOOKUP(CN161,'Données projet'!$A$173:$I$193,7,0))</f>
        <v>0</v>
      </c>
      <c r="DB161" s="53" t="e">
        <f>EXP(-LN(2)/35)*DB160+(1-EXP(-LN(2)/35))/(LN(2)/35)*CX161*CY161*VLOOKUP('Données projet'!$B$15,Paramètres!$A$1:$J$25,3,0)*0.475*44/12</f>
        <v>#N/A</v>
      </c>
      <c r="DC161" s="53" t="e">
        <f>EXP(-LN(2)/5)*DC160+(1-EXP(-LN(2)/5))/(LN(2)/5)*Calculateur!CX161*Calculateur!CZ161*VLOOKUP('Données projet'!$B$15,Paramètres!$A$1:$J$25,3,0)*0.475*44/12</f>
        <v>#N/A</v>
      </c>
      <c r="DD161" s="53" t="e">
        <f>EXP(-LN(2)/2)*DD160+(1-EXP(-LN(2)/2))/(LN(2)/2)*CX161*DA161*VLOOKUP('Données projet'!$B$15,Paramètres!$A$1:$J$25,3,0)*0.475*44/12</f>
        <v>#N/A</v>
      </c>
      <c r="DE161" s="54" t="e">
        <f t="shared" si="75"/>
        <v>#N/A</v>
      </c>
    </row>
    <row r="162" spans="1:109" x14ac:dyDescent="0.25">
      <c r="A162" s="208">
        <f t="shared" si="52"/>
        <v>159</v>
      </c>
      <c r="B162" s="200">
        <f>IF(B161+1&lt;='Données projet'!$E$11,B161+1,1)</f>
        <v>9</v>
      </c>
      <c r="C162" s="182" t="e">
        <f>VLOOKUP(B162,'Données projet'!$A$36:$I$56,2,0)</f>
        <v>#N/A</v>
      </c>
      <c r="D162" s="182" t="e">
        <f>VLOOKUP(B162,'Données projet'!$A$36:$I$56,9,0)</f>
        <v>#N/A</v>
      </c>
      <c r="E162" s="182">
        <f t="array" ref="E162">INDEX(D:D,MIN(IF(ISNUMBER(D162:D358),ROW(D162:D358),"")))</f>
        <v>14.589999999999996</v>
      </c>
      <c r="F162" s="186">
        <f>IF(B162&lt;'Données projet'!$A$37,$C$205^B162,IF(B162='Données projet'!$A$37,'Données projet'!$B$37,F161+E162-L161))</f>
        <v>129.76</v>
      </c>
      <c r="G162" s="186">
        <f>F162*VLOOKUP('Données projet'!$B$11,Paramètres!$A$1:$J$25,3,0)*VLOOKUP('Données projet'!$B$11,Paramètres!$A$1:$J$25,5,0)</f>
        <v>95.140031999999991</v>
      </c>
      <c r="H162" s="186">
        <f t="shared" si="53"/>
        <v>25.800841494121876</v>
      </c>
      <c r="I162" s="187">
        <f t="shared" si="59"/>
        <v>210.63868800226223</v>
      </c>
      <c r="J162" s="188">
        <f ca="1">AVERAGE(OFFSET($I$3,'Données projet'!$C$7,0,30,1))</f>
        <v>281.50422421872497</v>
      </c>
      <c r="K162" s="193">
        <f>IF(ISNA(VLOOKUP(B162,'Données projet'!$A$36:$I$56,3,0)),0,VLOOKUP(B162,'Données projet'!$A$36:$I$56,3,0))</f>
        <v>0</v>
      </c>
      <c r="L162" s="193">
        <f>IF(ISNA(VLOOKUP(B162,'Données projet'!$A$36:$I$56,4,0)),0,VLOOKUP(B162,'Données projet'!$A$36:$I$56,4,0))</f>
        <v>0</v>
      </c>
      <c r="M162" s="194">
        <f>IF(ISNA(VLOOKUP(B162,'Données projet'!$A$36:$I$56,5,0)),0%,VLOOKUP(B162,'Données projet'!$A$36:$I$56,5,0)*VLOOKUP('Données projet'!$B$11,Paramètres!$A$1:$J$25,7,0))</f>
        <v>0</v>
      </c>
      <c r="N162" s="194">
        <f>IF(ISNA(VLOOKUP(B162,'Données projet'!$A$36:$I$56,6,0)),0%,VLOOKUP(B162,'Données projet'!$A$36:$I$56,6,0)*VLOOKUP('Données projet'!$B$11,Paramètres!$A$1:$J$25,7,0))</f>
        <v>0</v>
      </c>
      <c r="O162" s="194">
        <f>IF(ISNA(VLOOKUP(B162,'Données projet'!$A$36:$I$56,7,0)),0%,VLOOKUP(B162,'Données projet'!$A$36:$I$56,7,0))</f>
        <v>0</v>
      </c>
      <c r="P162" s="196">
        <f>EXP(-LN(2)/35)*P161+(1-EXP(-LN(2)/35))/(LN(2)/35)*L162*M162*VLOOKUP('Données projet'!$B$11,Paramètres!$A$1:$J$25,3,0)*0.475*44/12</f>
        <v>0</v>
      </c>
      <c r="Q162" s="196">
        <f>EXP(-LN(2)/5)*Q161+(1-EXP(-LN(2)/5))/(LN(2)/5)*Calculateur!L162*Calculateur!N162*VLOOKUP('Données projet'!$B$11,Paramètres!$A$1:$J$25,3,0)*0.475*44/12</f>
        <v>0</v>
      </c>
      <c r="R162" s="196">
        <f>EXP(-LN(2)/2)*R161+(1-EXP(-LN(2)/2))/(LN(2)/2)*L162*O162*VLOOKUP('Données projet'!$B$11,Paramètres!$A$1:$J$25,3,0)*0.475*44/12</f>
        <v>0</v>
      </c>
      <c r="S162" s="197">
        <f t="shared" si="60"/>
        <v>0</v>
      </c>
      <c r="T162" s="50">
        <f>IF(T161+1&lt;='Données projet'!$E$12,T161+1,1)</f>
        <v>9</v>
      </c>
      <c r="U162" s="45" t="e">
        <f>VLOOKUP(T162,'Données projet'!$A$62:$I$82,2,0)</f>
        <v>#N/A</v>
      </c>
      <c r="V162" s="45" t="e">
        <f>VLOOKUP(T162,'Données projet'!$A$62:$I$82,9,0)</f>
        <v>#N/A</v>
      </c>
      <c r="W162" s="45">
        <f t="array" ref="W162">INDEX(V:V,MIN(IF(ISNUMBER(V162:V358),ROW(V162:V358),"")))</f>
        <v>18.195</v>
      </c>
      <c r="X162" s="46">
        <f>IF(T162&lt;'Données projet'!$A$63,$U$205^T162,IF(T162='Données projet'!$A$63,'Données projet'!$B$63,X161+W162-AD161))</f>
        <v>133.36500000000001</v>
      </c>
      <c r="Y162" s="46">
        <f>X162*VLOOKUP('Données projet'!$B$11,Paramètres!$A$1:$J$25,3,0)*VLOOKUP('Données projet'!$B$11,Paramètres!$A$1:$J$25,5,0)</f>
        <v>97.783218000000005</v>
      </c>
      <c r="Z162" s="46">
        <f t="shared" si="61"/>
        <v>26.433192757724466</v>
      </c>
      <c r="AA162" s="52">
        <f t="shared" si="62"/>
        <v>216.34358206970344</v>
      </c>
      <c r="AB162" s="149">
        <f ca="1">AVERAGE(OFFSET($AA$3,'Données projet'!$C$7,0,30,1))</f>
        <v>367.84920904283939</v>
      </c>
      <c r="AC162" s="48">
        <f>IF(ISNA(VLOOKUP(T162,'Données projet'!$A$62:$I$82,3,0)),0,VLOOKUP(T162,'Données projet'!$A$62:$I$82,3,0))</f>
        <v>0</v>
      </c>
      <c r="AD162" s="48">
        <f>IF(ISNA(VLOOKUP(T162,'Données projet'!$A$62:$I$82,4,0)),0,VLOOKUP(T162,'Données projet'!$A$62:$I$82,4,0))</f>
        <v>0</v>
      </c>
      <c r="AE162" s="49">
        <f>IF(ISNA(VLOOKUP(T162,'Données projet'!$A$62:$I$82,5,0)),0%,VLOOKUP(T162,'Données projet'!$A$62:$I$82,5,0)*VLOOKUP('Données projet'!$B$11,Paramètres!$A$1:$J$25,7,0))</f>
        <v>0</v>
      </c>
      <c r="AF162" s="49">
        <f>IF(ISNA(VLOOKUP(T162,'Données projet'!$A$62:$I$82,6,0)),0%,VLOOKUP(T162,'Données projet'!$A$62:$I$82,6,0)*VLOOKUP('Données projet'!$B$11,Paramètres!$A$1:$J$25,7,0))</f>
        <v>0</v>
      </c>
      <c r="AG162" s="49">
        <f>IF(ISNA(VLOOKUP(T162,'Données projet'!$A$62:$I$82,7,0)),0%,VLOOKUP(T162,'Données projet'!$A$62:$I$82,7,0))</f>
        <v>0</v>
      </c>
      <c r="AH162" s="53">
        <f>EXP(-LN(2)/35)*AH161+(1-EXP(-LN(2)/35))/(LN(2)/35)*AD162*AE162*VLOOKUP('Données projet'!$B$11,Paramètres!$A$1:$J$25,3,0)*0.475*44/12</f>
        <v>0</v>
      </c>
      <c r="AI162" s="53">
        <f>EXP(-LN(2)/5)*AI161+(1-EXP(-LN(2)/5))/(LN(2)/5)*Calculateur!AD162*Calculateur!AF162*VLOOKUP('Données projet'!$B$11,Paramètres!$A$1:$J$25,3,0)*0.475*44/12</f>
        <v>0</v>
      </c>
      <c r="AJ162" s="53">
        <f>EXP(-LN(2)/2)*AJ161+(1-EXP(-LN(2)/2))/(LN(2)/2)*AD162*AG162*VLOOKUP('Données projet'!$B$11,Paramètres!$A$1:$J$25,3,0)*0.475*44/12</f>
        <v>0</v>
      </c>
      <c r="AK162" s="53">
        <f t="shared" si="63"/>
        <v>0</v>
      </c>
      <c r="AL162" s="203">
        <f>IF(AL161+1&lt;='Données projet'!$E$13,AL161+1,1)</f>
        <v>1</v>
      </c>
      <c r="AM162" s="182" t="e">
        <f>VLOOKUP(B162,'Données projet'!$A$88:$I$108,2,0)</f>
        <v>#N/A</v>
      </c>
      <c r="AN162" s="182" t="e">
        <f>VLOOKUP(B162,'Données projet'!$A$88:$I$108,9,0)</f>
        <v>#N/A</v>
      </c>
      <c r="AO162" s="182">
        <f t="array" ref="AO162">INDEX(AN:AN,MIN(IF(ISNUMBER(AN162:AN358),ROW(AN162:AN358),"")))</f>
        <v>0</v>
      </c>
      <c r="AP162" s="182">
        <f>IF(B162&lt;'Données projet'!$A$89,$AM$205^B162,IF(B162='Données projet'!$A$89,'Données projet'!$B$89,AP161+AO162-AV161))</f>
        <v>0</v>
      </c>
      <c r="AQ162" s="186" t="e">
        <f>AP162*VLOOKUP('Données projet'!$B$13,Paramètres!$A$1:$J$25,3,0)*VLOOKUP('Données projet'!$B$13,Paramètres!$A$1:$J$25,5,0)</f>
        <v>#N/A</v>
      </c>
      <c r="AR162" s="186" t="e">
        <f t="shared" si="64"/>
        <v>#N/A</v>
      </c>
      <c r="AS162" s="187" t="e">
        <f t="shared" si="65"/>
        <v>#N/A</v>
      </c>
      <c r="AT162" s="185" t="e">
        <f ca="1">AVERAGE(OFFSET($AS$3,'Données projet'!$C$7,0,30,1))</f>
        <v>#N/A</v>
      </c>
      <c r="AU162" s="193">
        <f>IF(ISNA(VLOOKUP(B162,'Données projet'!$A$88:$I$108,3,0)),0,VLOOKUP(B162,'Données projet'!$A$88:$I$108,3,0))</f>
        <v>0</v>
      </c>
      <c r="AV162" s="193">
        <f>IF(ISNA(VLOOKUP(B162,'Données projet'!$A$88:$I$108,4,0)),0,VLOOKUP(B162,'Données projet'!$A$88:$I$108,4,0))</f>
        <v>0</v>
      </c>
      <c r="AW162" s="194">
        <f>IF(ISNA(VLOOKUP(B162,'Données projet'!$A$88:$I$108,5,0)),0%,VLOOKUP(B162,'Données projet'!$A$88:$I$108,5,0)*VLOOKUP('Données projet'!$B$13,Paramètres!$A$1:$J$25,7,0))</f>
        <v>0</v>
      </c>
      <c r="AX162" s="194">
        <f>IF(ISNA(VLOOKUP(B162,'Données projet'!$A$88:$I$108,6,0)),0%,VLOOKUP(B162,'Données projet'!$A$88:$I$108,6,0)*VLOOKUP('Données projet'!$B$13,Paramètres!$A$1:$J$25,7,0))</f>
        <v>0</v>
      </c>
      <c r="AY162" s="194">
        <f>IF(ISNA(VLOOKUP(B162,'Données projet'!$A$88:$I$108,7,0)),0%,VLOOKUP(B162,'Données projet'!$A$88:$I$108,7,0))</f>
        <v>0</v>
      </c>
      <c r="AZ162" s="196">
        <f>EXP(-LN(2)/35)*AZ161+(1-EXP(-LN(2)/35))/(LN(2)/35)*AV162*AW162*VLOOKUP('Données projet'!$B$11,Paramètres!$A$1:$J$25,3,0)*0.475*44/12</f>
        <v>0</v>
      </c>
      <c r="BA162" s="196">
        <f>EXP(-LN(2)/5)*BA161+(1-EXP(-LN(2)/5))/(LN(2)/5)*Calculateur!AV162*Calculateur!AX162*VLOOKUP('Données projet'!$B$11,Paramètres!$A$1:$J$25,3,0)*0.475*44/12</f>
        <v>0</v>
      </c>
      <c r="BB162" s="196">
        <f>EXP(-LN(2)/2)*BB161+(1-EXP(-LN(2)/2))/(LN(2)/2)*AV162*AY162*VLOOKUP('Données projet'!$B$11,Paramètres!$A$1:$J$25,3,0)*0.475*44/12</f>
        <v>0</v>
      </c>
      <c r="BC162" s="197">
        <f t="shared" si="66"/>
        <v>0</v>
      </c>
      <c r="BD162" s="50">
        <f>IF(BD161+1&lt;='Données projet'!$E$16,BD161+1,1)</f>
        <v>1</v>
      </c>
      <c r="BE162" s="45" t="e">
        <f>VLOOKUP(BD162,'Données projet'!$A$114:$I$134,2,0)</f>
        <v>#N/A</v>
      </c>
      <c r="BF162" s="45" t="e">
        <f>VLOOKUP(BD162,'Données projet'!$A$114:$I$134,9,0)</f>
        <v>#N/A</v>
      </c>
      <c r="BG162" s="45">
        <f t="array" ref="BG162">INDEX(BF:BF,MIN(IF(ISNUMBER(BF162:BF358),ROW(BF162:BF358),"")))</f>
        <v>0</v>
      </c>
      <c r="BH162" s="45">
        <f>IF(BD162&lt;'Données projet'!$A$115,$BE$205^BD162,IF(BD162='Données projet'!$A$115,'Données projet'!$B$115,BH161+BG162-BN161))</f>
        <v>0</v>
      </c>
      <c r="BI162" s="50" t="e">
        <f>BH162*VLOOKUP('Données projet'!$B$13,Paramètres!$A$1:$J$25,3,0)*VLOOKUP('Données projet'!$B$13,Paramètres!$A$1:$J$25,5,0)</f>
        <v>#N/A</v>
      </c>
      <c r="BJ162" s="46" t="e">
        <f t="shared" si="67"/>
        <v>#N/A</v>
      </c>
      <c r="BK162" s="52" t="e">
        <f t="shared" si="68"/>
        <v>#N/A</v>
      </c>
      <c r="BL162" s="149" t="e">
        <f ca="1">AVERAGE(OFFSET($BK$3,'Données projet'!$C$7,0,30,1))</f>
        <v>#N/A</v>
      </c>
      <c r="BM162" s="48">
        <f>IF(ISNA(VLOOKUP(BD162,'Données projet'!$A$114:$I$134,3,0)),0,VLOOKUP(BD162,'Données projet'!$A$114:$I$134,3,0))</f>
        <v>0</v>
      </c>
      <c r="BN162" s="48">
        <f>IF(ISNA(VLOOKUP(BD162,'Données projet'!$A$114:$I$134,4,0)),0,VLOOKUP(BD162,'Données projet'!$A$114:$I$134,4,0))</f>
        <v>0</v>
      </c>
      <c r="BO162" s="49">
        <f>IF(ISNA(VLOOKUP(BD162,'Données projet'!$A$114:$I$134,5,0)),0%,VLOOKUP(BD162,'Données projet'!$A$114:$I$134,5,0)*VLOOKUP('Données projet'!$B$13,Paramètres!$A$1:$J$25,7,0))</f>
        <v>0</v>
      </c>
      <c r="BP162" s="49">
        <f>IF(ISNA(VLOOKUP(BD162,'Données projet'!$A$114:$I$134,6,0)),0%,VLOOKUP(BD162,'Données projet'!$A$114:$I$134,6,0)*VLOOKUP('Données projet'!$B$13,Paramètres!$A$1:$J$25,7,0))</f>
        <v>0</v>
      </c>
      <c r="BQ162" s="49">
        <f>IF(ISNA(VLOOKUP(BD162,'Données projet'!$A$114:$I$134,7,0)),0%,VLOOKUP(BD162,'Données projet'!$A$114:$I$134,7,0))</f>
        <v>0</v>
      </c>
      <c r="BR162" s="53" t="e">
        <f>EXP(-LN(2)/35)*BR161+(1-EXP(-LN(2)/35))/(LN(2)/35)*BN162*BO162*VLOOKUP('Données projet'!$B$13,Paramètres!$A$1:$J$25,3,0)*0.475*44/12</f>
        <v>#N/A</v>
      </c>
      <c r="BS162" s="53" t="e">
        <f>EXP(-LN(2)/5)*BS161+(1-EXP(-LN(2)/5))/(LN(2)/5)*Calculateur!BN162*Calculateur!BP162*VLOOKUP('Données projet'!$B$13,Paramètres!$A$1:$J$25,3,0)*0.475*44/12</f>
        <v>#N/A</v>
      </c>
      <c r="BT162" s="53" t="e">
        <f>EXP(-LN(2)/2)*BT161+(1-EXP(-LN(2)/2))/(LN(2)/2)*BN162*BQ162*VLOOKUP('Données projet'!$B$13,Paramètres!$A$1:$J$25,3,0)*0.475*44/12</f>
        <v>#N/A</v>
      </c>
      <c r="BU162" s="54" t="e">
        <f t="shared" si="69"/>
        <v>#N/A</v>
      </c>
      <c r="BV162" s="203">
        <f>IF(BV161+1&lt;='Données projet'!$E$15,BV161+1,1)</f>
        <v>1</v>
      </c>
      <c r="BW162" s="182" t="e">
        <f>VLOOKUP(B162,'Données projet'!$A$140:$I$167,2,0)</f>
        <v>#N/A</v>
      </c>
      <c r="BX162" s="182" t="e">
        <f>VLOOKUP(B162,'Données projet'!$A$140:$I$167,9,0)</f>
        <v>#N/A</v>
      </c>
      <c r="BY162" s="182">
        <f t="array" ref="BY162">INDEX(BX:BX,MIN(IF(ISNUMBER(BX162:BX358),ROW(BX162:BX358),"")))</f>
        <v>0</v>
      </c>
      <c r="BZ162" s="182">
        <f>IF(B162&lt;'Données projet'!$A$141,$BW$205^B162,IF(B162='Données projet'!$A$141,'Données projet'!$B$141,BZ161+BY162-CF161))</f>
        <v>0</v>
      </c>
      <c r="CA162" s="183" t="e">
        <f>BZ162*VLOOKUP('Données projet'!$B$15,Paramètres!$A$1:$J$25,3,0)*VLOOKUP('Données projet'!$B$15,Paramètres!$A$1:$J$25,5,0)</f>
        <v>#N/A</v>
      </c>
      <c r="CB162" s="186" t="e">
        <f t="shared" si="70"/>
        <v>#N/A</v>
      </c>
      <c r="CC162" s="187" t="e">
        <f t="shared" si="71"/>
        <v>#N/A</v>
      </c>
      <c r="CD162" s="185" t="e">
        <f ca="1">AVERAGE(OFFSET($CC$3,'Données projet'!$C$7,0,30,1))</f>
        <v>#N/A</v>
      </c>
      <c r="CE162" s="193">
        <f>IF(ISNA(VLOOKUP(B162,'Données projet'!$A$140:$I$167,3,0)),0,VLOOKUP(B162,'Données projet'!$A$140:$I$167,3,0))</f>
        <v>0</v>
      </c>
      <c r="CF162" s="193">
        <f>IF(ISNA(VLOOKUP(B162,'Données projet'!$A$140:$I$167,4,0)),0,VLOOKUP(B162,'Données projet'!$A$140:$I$167,4,0))</f>
        <v>0</v>
      </c>
      <c r="CG162" s="194">
        <f>IF(ISNA(VLOOKUP(B162,'Données projet'!$A$140:$I$167,5,0)),0%,VLOOKUP(B162,'Données projet'!$A$140:$I$167,5,0)*VLOOKUP('Données projet'!$B$15,Paramètres!$A$1:$J$25,7,0))</f>
        <v>0</v>
      </c>
      <c r="CH162" s="194">
        <f>IF(ISNA(VLOOKUP(B162,'Données projet'!$A$140:$I$167,6,0)),0%,VLOOKUP(B162,'Données projet'!$A$140:$I$167,6,0)*VLOOKUP('Données projet'!$B$15,Paramètres!$A$1:$J$25,7,0))</f>
        <v>0</v>
      </c>
      <c r="CI162" s="194">
        <f>IF(ISNA(VLOOKUP(B162,'Données projet'!$A$140:$I$167,7,0)),0%,VLOOKUP(B162,'Données projet'!$A$140:$I$167,7,0))</f>
        <v>0</v>
      </c>
      <c r="CJ162" s="196">
        <f>EXP(-LN(2)/35)*CJ161+(1-EXP(-LN(2)/35))/(LN(2)/35)*CF162*CG162*VLOOKUP('Données projet'!$B$11,Paramètres!$A$1:$J$25,3,0)*0.475*44/12</f>
        <v>0</v>
      </c>
      <c r="CK162" s="196">
        <f>EXP(-LN(2)/5)*CK161+(1-EXP(-LN(2)/5))/(LN(2)/5)*Calculateur!CF162*Calculateur!CH162*VLOOKUP('Données projet'!$B$11,Paramètres!$A$1:$J$25,3,0)*0.475*44/12</f>
        <v>0</v>
      </c>
      <c r="CL162" s="196">
        <f>EXP(-LN(2)/2)*CL161+(1-EXP(-LN(2)/2))/(LN(2)/2)*CF162*CI162*VLOOKUP('Données projet'!$B$11,Paramètres!$A$1:$J$25,3,0)*0.475*44/12</f>
        <v>0</v>
      </c>
      <c r="CM162" s="197">
        <f t="shared" si="72"/>
        <v>0</v>
      </c>
      <c r="CN162" s="50">
        <f>IF(CN161+1&lt;='Données projet'!$E$16,CN161+1,1)</f>
        <v>1</v>
      </c>
      <c r="CO162" s="45" t="e">
        <f>VLOOKUP(CN162,'Données projet'!$A$173:$I$193,2,0)</f>
        <v>#N/A</v>
      </c>
      <c r="CP162" s="45" t="e">
        <f>VLOOKUP(CN162,'Données projet'!$A$173:$I$193,9,0)</f>
        <v>#N/A</v>
      </c>
      <c r="CQ162" s="45">
        <f t="array" ref="CQ162">INDEX(CP:CP,MIN(IF(ISNUMBER(CP162:CP358),ROW(CP162:CP358),"")))</f>
        <v>0</v>
      </c>
      <c r="CR162" s="45">
        <f>IF(CN162&lt;'Données projet'!$A$174,$CO$205^B162,IF(CN162='Données projet'!$A$174,'Données projet'!$B$174,CR161+CQ162-CX161))</f>
        <v>0</v>
      </c>
      <c r="CS162" s="50" t="e">
        <f>CR162*VLOOKUP('Données projet'!$B$15,Paramètres!$A$1:$J$25,3,0)*VLOOKUP('Données projet'!$B$15,Paramètres!$A$1:$J$25,5,0)</f>
        <v>#N/A</v>
      </c>
      <c r="CT162" s="46" t="e">
        <f t="shared" si="73"/>
        <v>#N/A</v>
      </c>
      <c r="CU162" s="52" t="e">
        <f t="shared" si="74"/>
        <v>#N/A</v>
      </c>
      <c r="CV162" s="149" t="e">
        <f ca="1">AVERAGE(OFFSET($CU$3,'Données projet'!$C$7,0,30,1))</f>
        <v>#N/A</v>
      </c>
      <c r="CW162" s="48">
        <f>IF(ISNA(VLOOKUP(CN162,'Données projet'!$A$173:$I$193,3,0)),0,VLOOKUP(CN162,'Données projet'!$A$173:$I$193,3,0))</f>
        <v>0</v>
      </c>
      <c r="CX162" s="48">
        <f>IF(ISNA(VLOOKUP(CN162,'Données projet'!$A$173:$I$193,4,0)),0,VLOOKUP(CN162,'Données projet'!$A$173:$I$193,4,0))</f>
        <v>0</v>
      </c>
      <c r="CY162" s="49">
        <f>IF(ISNA(VLOOKUP(CN162,'Données projet'!$A$173:$I$193,5,0)),0%,VLOOKUP(CN162,'Données projet'!$A$173:$I$193,5,0)*VLOOKUP('Données projet'!$B$15,Paramètres!$A$1:$J$25,7,0))</f>
        <v>0</v>
      </c>
      <c r="CZ162" s="49">
        <f>IF(ISNA(VLOOKUP(CN162,'Données projet'!$A$173:$I$193,6,0)),0%,VLOOKUP(CN162,'Données projet'!$A$173:$I$193,6,0)*VLOOKUP('Données projet'!$B$15,Paramètres!$A$1:$J$25,7,0))</f>
        <v>0</v>
      </c>
      <c r="DA162" s="49">
        <f>IF(ISNA(VLOOKUP(CN162,'Données projet'!$A$173:$I$193,7,0)),0%,VLOOKUP(CN162,'Données projet'!$A$173:$I$193,7,0))</f>
        <v>0</v>
      </c>
      <c r="DB162" s="53" t="e">
        <f>EXP(-LN(2)/35)*DB161+(1-EXP(-LN(2)/35))/(LN(2)/35)*CX162*CY162*VLOOKUP('Données projet'!$B$15,Paramètres!$A$1:$J$25,3,0)*0.475*44/12</f>
        <v>#N/A</v>
      </c>
      <c r="DC162" s="53" t="e">
        <f>EXP(-LN(2)/5)*DC161+(1-EXP(-LN(2)/5))/(LN(2)/5)*Calculateur!CX162*Calculateur!CZ162*VLOOKUP('Données projet'!$B$15,Paramètres!$A$1:$J$25,3,0)*0.475*44/12</f>
        <v>#N/A</v>
      </c>
      <c r="DD162" s="53" t="e">
        <f>EXP(-LN(2)/2)*DD161+(1-EXP(-LN(2)/2))/(LN(2)/2)*CX162*DA162*VLOOKUP('Données projet'!$B$15,Paramètres!$A$1:$J$25,3,0)*0.475*44/12</f>
        <v>#N/A</v>
      </c>
      <c r="DE162" s="54" t="e">
        <f t="shared" si="75"/>
        <v>#N/A</v>
      </c>
    </row>
    <row r="163" spans="1:109" x14ac:dyDescent="0.25">
      <c r="A163" s="208">
        <f t="shared" si="52"/>
        <v>160</v>
      </c>
      <c r="B163" s="200">
        <f>IF(B162+1&lt;='Données projet'!$E$11,B162+1,1)</f>
        <v>10</v>
      </c>
      <c r="C163" s="182">
        <f>VLOOKUP(B163,'Données projet'!$A$36:$I$56,2,0)</f>
        <v>144.35</v>
      </c>
      <c r="D163" s="182">
        <f>VLOOKUP(B163,'Données projet'!$A$36:$I$56,9,0)</f>
        <v>14.589999999999996</v>
      </c>
      <c r="E163" s="182">
        <f t="array" ref="E163">INDEX(D:D,MIN(IF(ISNUMBER(D163:D359),ROW(D163:D359),"")))</f>
        <v>14.589999999999996</v>
      </c>
      <c r="F163" s="186">
        <f>IF(B163&lt;'Données projet'!$A$37,$C$205^B163,IF(B163='Données projet'!$A$37,'Données projet'!$B$37,F162+E163-L162))</f>
        <v>144.35</v>
      </c>
      <c r="G163" s="186">
        <f>F163*VLOOKUP('Données projet'!$B$11,Paramètres!$A$1:$J$25,3,0)*VLOOKUP('Données projet'!$B$11,Paramètres!$A$1:$J$25,5,0)</f>
        <v>105.83741999999999</v>
      </c>
      <c r="H163" s="186">
        <f t="shared" si="53"/>
        <v>28.348057259854123</v>
      </c>
      <c r="I163" s="187">
        <f t="shared" si="59"/>
        <v>233.70637289424587</v>
      </c>
      <c r="J163" s="188">
        <f ca="1">AVERAGE(OFFSET($I$3,'Données projet'!$C$7,0,30,1))</f>
        <v>281.50422421872497</v>
      </c>
      <c r="K163" s="193">
        <f>IF(ISNA(VLOOKUP(B163,'Données projet'!$A$36:$I$56,3,0)),0,VLOOKUP(B163,'Données projet'!$A$36:$I$56,3,0))</f>
        <v>0</v>
      </c>
      <c r="L163" s="193">
        <f>IF(ISNA(VLOOKUP(B163,'Données projet'!$A$36:$I$56,4,0)),0,VLOOKUP(B163,'Données projet'!$A$36:$I$56,4,0))</f>
        <v>0</v>
      </c>
      <c r="M163" s="194">
        <f>IF(ISNA(VLOOKUP(B163,'Données projet'!$A$36:$I$56,5,0)),0%,VLOOKUP(B163,'Données projet'!$A$36:$I$56,5,0)*VLOOKUP('Données projet'!$B$11,Paramètres!$A$1:$J$25,7,0))</f>
        <v>0</v>
      </c>
      <c r="N163" s="194">
        <f>IF(ISNA(VLOOKUP(B163,'Données projet'!$A$36:$I$56,6,0)),0%,VLOOKUP(B163,'Données projet'!$A$36:$I$56,6,0)*VLOOKUP('Données projet'!$B$11,Paramètres!$A$1:$J$25,7,0))</f>
        <v>0</v>
      </c>
      <c r="O163" s="194">
        <f>IF(ISNA(VLOOKUP(B163,'Données projet'!$A$36:$I$56,7,0)),0%,VLOOKUP(B163,'Données projet'!$A$36:$I$56,7,0))</f>
        <v>0</v>
      </c>
      <c r="P163" s="196">
        <f>EXP(-LN(2)/35)*P162+(1-EXP(-LN(2)/35))/(LN(2)/35)*L163*M163*VLOOKUP('Données projet'!$B$11,Paramètres!$A$1:$J$25,3,0)*0.475*44/12</f>
        <v>0</v>
      </c>
      <c r="Q163" s="196">
        <f>EXP(-LN(2)/5)*Q162+(1-EXP(-LN(2)/5))/(LN(2)/5)*Calculateur!L163*Calculateur!N163*VLOOKUP('Données projet'!$B$11,Paramètres!$A$1:$J$25,3,0)*0.475*44/12</f>
        <v>0</v>
      </c>
      <c r="R163" s="196">
        <f>EXP(-LN(2)/2)*R162+(1-EXP(-LN(2)/2))/(LN(2)/2)*L163*O163*VLOOKUP('Données projet'!$B$11,Paramètres!$A$1:$J$25,3,0)*0.475*44/12</f>
        <v>0</v>
      </c>
      <c r="S163" s="197">
        <f t="shared" si="60"/>
        <v>0</v>
      </c>
      <c r="T163" s="50">
        <f>IF(T162+1&lt;='Données projet'!$E$12,T162+1,1)</f>
        <v>10</v>
      </c>
      <c r="U163" s="45">
        <f>VLOOKUP(T163,'Données projet'!$A$62:$I$82,2,0)</f>
        <v>151.56</v>
      </c>
      <c r="V163" s="45">
        <f>VLOOKUP(T163,'Données projet'!$A$62:$I$82,9,0)</f>
        <v>18.195</v>
      </c>
      <c r="W163" s="45">
        <f t="array" ref="W163">INDEX(V:V,MIN(IF(ISNUMBER(V163:V359),ROW(V163:V359),"")))</f>
        <v>18.195</v>
      </c>
      <c r="X163" s="46">
        <f>IF(T163&lt;'Données projet'!$A$63,$U$205^T163,IF(T163='Données projet'!$A$63,'Données projet'!$B$63,X162+W163-AD162))</f>
        <v>151.56</v>
      </c>
      <c r="Y163" s="46">
        <f>X163*VLOOKUP('Données projet'!$B$11,Paramètres!$A$1:$J$25,3,0)*VLOOKUP('Données projet'!$B$11,Paramètres!$A$1:$J$25,5,0)</f>
        <v>111.12379199999999</v>
      </c>
      <c r="Z163" s="46">
        <f t="shared" si="61"/>
        <v>29.595601896751784</v>
      </c>
      <c r="AA163" s="52">
        <f t="shared" si="62"/>
        <v>245.0862777035093</v>
      </c>
      <c r="AB163" s="149">
        <f ca="1">AVERAGE(OFFSET($AA$3,'Données projet'!$C$7,0,30,1))</f>
        <v>367.84920904283939</v>
      </c>
      <c r="AC163" s="48">
        <f>IF(ISNA(VLOOKUP(T163,'Données projet'!$A$62:$I$82,3,0)),0,VLOOKUP(T163,'Données projet'!$A$62:$I$82,3,0))</f>
        <v>0</v>
      </c>
      <c r="AD163" s="48">
        <f>IF(ISNA(VLOOKUP(T163,'Données projet'!$A$62:$I$82,4,0)),0,VLOOKUP(T163,'Données projet'!$A$62:$I$82,4,0))</f>
        <v>0</v>
      </c>
      <c r="AE163" s="49">
        <f>IF(ISNA(VLOOKUP(T163,'Données projet'!$A$62:$I$82,5,0)),0%,VLOOKUP(T163,'Données projet'!$A$62:$I$82,5,0)*VLOOKUP('Données projet'!$B$11,Paramètres!$A$1:$J$25,7,0))</f>
        <v>0</v>
      </c>
      <c r="AF163" s="49">
        <f>IF(ISNA(VLOOKUP(T163,'Données projet'!$A$62:$I$82,6,0)),0%,VLOOKUP(T163,'Données projet'!$A$62:$I$82,6,0)*VLOOKUP('Données projet'!$B$11,Paramètres!$A$1:$J$25,7,0))</f>
        <v>0</v>
      </c>
      <c r="AG163" s="49">
        <f>IF(ISNA(VLOOKUP(T163,'Données projet'!$A$62:$I$82,7,0)),0%,VLOOKUP(T163,'Données projet'!$A$62:$I$82,7,0))</f>
        <v>0</v>
      </c>
      <c r="AH163" s="53">
        <f>EXP(-LN(2)/35)*AH162+(1-EXP(-LN(2)/35))/(LN(2)/35)*AD163*AE163*VLOOKUP('Données projet'!$B$11,Paramètres!$A$1:$J$25,3,0)*0.475*44/12</f>
        <v>0</v>
      </c>
      <c r="AI163" s="53">
        <f>EXP(-LN(2)/5)*AI162+(1-EXP(-LN(2)/5))/(LN(2)/5)*Calculateur!AD163*Calculateur!AF163*VLOOKUP('Données projet'!$B$11,Paramètres!$A$1:$J$25,3,0)*0.475*44/12</f>
        <v>0</v>
      </c>
      <c r="AJ163" s="53">
        <f>EXP(-LN(2)/2)*AJ162+(1-EXP(-LN(2)/2))/(LN(2)/2)*AD163*AG163*VLOOKUP('Données projet'!$B$11,Paramètres!$A$1:$J$25,3,0)*0.475*44/12</f>
        <v>0</v>
      </c>
      <c r="AK163" s="53">
        <f t="shared" si="63"/>
        <v>0</v>
      </c>
      <c r="AL163" s="203">
        <f>IF(AL162+1&lt;='Données projet'!$E$13,AL162+1,1)</f>
        <v>1</v>
      </c>
      <c r="AM163" s="182" t="e">
        <f>VLOOKUP(B163,'Données projet'!$A$88:$I$108,2,0)</f>
        <v>#N/A</v>
      </c>
      <c r="AN163" s="182" t="e">
        <f>VLOOKUP(B163,'Données projet'!$A$88:$I$108,9,0)</f>
        <v>#N/A</v>
      </c>
      <c r="AO163" s="182">
        <f t="array" ref="AO163">INDEX(AN:AN,MIN(IF(ISNUMBER(AN163:AN359),ROW(AN163:AN359),"")))</f>
        <v>0</v>
      </c>
      <c r="AP163" s="182">
        <f>IF(B163&lt;'Données projet'!$A$89,$AM$205^B163,IF(B163='Données projet'!$A$89,'Données projet'!$B$89,AP162+AO163-AV162))</f>
        <v>0</v>
      </c>
      <c r="AQ163" s="186" t="e">
        <f>AP163*VLOOKUP('Données projet'!$B$13,Paramètres!$A$1:$J$25,3,0)*VLOOKUP('Données projet'!$B$13,Paramètres!$A$1:$J$25,5,0)</f>
        <v>#N/A</v>
      </c>
      <c r="AR163" s="186" t="e">
        <f t="shared" si="64"/>
        <v>#N/A</v>
      </c>
      <c r="AS163" s="187" t="e">
        <f t="shared" si="65"/>
        <v>#N/A</v>
      </c>
      <c r="AT163" s="185" t="e">
        <f ca="1">AVERAGE(OFFSET($AS$3,'Données projet'!$C$7,0,30,1))</f>
        <v>#N/A</v>
      </c>
      <c r="AU163" s="193">
        <f>IF(ISNA(VLOOKUP(B163,'Données projet'!$A$88:$I$108,3,0)),0,VLOOKUP(B163,'Données projet'!$A$88:$I$108,3,0))</f>
        <v>0</v>
      </c>
      <c r="AV163" s="193">
        <f>IF(ISNA(VLOOKUP(B163,'Données projet'!$A$88:$I$108,4,0)),0,VLOOKUP(B163,'Données projet'!$A$88:$I$108,4,0))</f>
        <v>0</v>
      </c>
      <c r="AW163" s="194">
        <f>IF(ISNA(VLOOKUP(B163,'Données projet'!$A$88:$I$108,5,0)),0%,VLOOKUP(B163,'Données projet'!$A$88:$I$108,5,0)*VLOOKUP('Données projet'!$B$13,Paramètres!$A$1:$J$25,7,0))</f>
        <v>0</v>
      </c>
      <c r="AX163" s="194">
        <f>IF(ISNA(VLOOKUP(B163,'Données projet'!$A$88:$I$108,6,0)),0%,VLOOKUP(B163,'Données projet'!$A$88:$I$108,6,0)*VLOOKUP('Données projet'!$B$13,Paramètres!$A$1:$J$25,7,0))</f>
        <v>0</v>
      </c>
      <c r="AY163" s="194">
        <f>IF(ISNA(VLOOKUP(B163,'Données projet'!$A$88:$I$108,7,0)),0%,VLOOKUP(B163,'Données projet'!$A$88:$I$108,7,0))</f>
        <v>0</v>
      </c>
      <c r="AZ163" s="196">
        <f>EXP(-LN(2)/35)*AZ162+(1-EXP(-LN(2)/35))/(LN(2)/35)*AV163*AW163*VLOOKUP('Données projet'!$B$11,Paramètres!$A$1:$J$25,3,0)*0.475*44/12</f>
        <v>0</v>
      </c>
      <c r="BA163" s="196">
        <f>EXP(-LN(2)/5)*BA162+(1-EXP(-LN(2)/5))/(LN(2)/5)*Calculateur!AV163*Calculateur!AX163*VLOOKUP('Données projet'!$B$11,Paramètres!$A$1:$J$25,3,0)*0.475*44/12</f>
        <v>0</v>
      </c>
      <c r="BB163" s="196">
        <f>EXP(-LN(2)/2)*BB162+(1-EXP(-LN(2)/2))/(LN(2)/2)*AV163*AY163*VLOOKUP('Données projet'!$B$11,Paramètres!$A$1:$J$25,3,0)*0.475*44/12</f>
        <v>0</v>
      </c>
      <c r="BC163" s="197">
        <f t="shared" si="66"/>
        <v>0</v>
      </c>
      <c r="BD163" s="50">
        <f>IF(BD162+1&lt;='Données projet'!$E$16,BD162+1,1)</f>
        <v>1</v>
      </c>
      <c r="BE163" s="45" t="e">
        <f>VLOOKUP(BD163,'Données projet'!$A$114:$I$134,2,0)</f>
        <v>#N/A</v>
      </c>
      <c r="BF163" s="45" t="e">
        <f>VLOOKUP(BD163,'Données projet'!$A$114:$I$134,9,0)</f>
        <v>#N/A</v>
      </c>
      <c r="BG163" s="45">
        <f t="array" ref="BG163">INDEX(BF:BF,MIN(IF(ISNUMBER(BF163:BF359),ROW(BF163:BF359),"")))</f>
        <v>0</v>
      </c>
      <c r="BH163" s="45">
        <f>IF(BD163&lt;'Données projet'!$A$115,$BE$205^BD163,IF(BD163='Données projet'!$A$115,'Données projet'!$B$115,BH162+BG163-BN162))</f>
        <v>0</v>
      </c>
      <c r="BI163" s="50" t="e">
        <f>BH163*VLOOKUP('Données projet'!$B$13,Paramètres!$A$1:$J$25,3,0)*VLOOKUP('Données projet'!$B$13,Paramètres!$A$1:$J$25,5,0)</f>
        <v>#N/A</v>
      </c>
      <c r="BJ163" s="46" t="e">
        <f t="shared" si="67"/>
        <v>#N/A</v>
      </c>
      <c r="BK163" s="52" t="e">
        <f t="shared" si="68"/>
        <v>#N/A</v>
      </c>
      <c r="BL163" s="149" t="e">
        <f ca="1">AVERAGE(OFFSET($BK$3,'Données projet'!$C$7,0,30,1))</f>
        <v>#N/A</v>
      </c>
      <c r="BM163" s="48">
        <f>IF(ISNA(VLOOKUP(BD163,'Données projet'!$A$114:$I$134,3,0)),0,VLOOKUP(BD163,'Données projet'!$A$114:$I$134,3,0))</f>
        <v>0</v>
      </c>
      <c r="BN163" s="48">
        <f>IF(ISNA(VLOOKUP(BD163,'Données projet'!$A$114:$I$134,4,0)),0,VLOOKUP(BD163,'Données projet'!$A$114:$I$134,4,0))</f>
        <v>0</v>
      </c>
      <c r="BO163" s="49">
        <f>IF(ISNA(VLOOKUP(BD163,'Données projet'!$A$114:$I$134,5,0)),0%,VLOOKUP(BD163,'Données projet'!$A$114:$I$134,5,0)*VLOOKUP('Données projet'!$B$13,Paramètres!$A$1:$J$25,7,0))</f>
        <v>0</v>
      </c>
      <c r="BP163" s="49">
        <f>IF(ISNA(VLOOKUP(BD163,'Données projet'!$A$114:$I$134,6,0)),0%,VLOOKUP(BD163,'Données projet'!$A$114:$I$134,6,0)*VLOOKUP('Données projet'!$B$13,Paramètres!$A$1:$J$25,7,0))</f>
        <v>0</v>
      </c>
      <c r="BQ163" s="49">
        <f>IF(ISNA(VLOOKUP(BD163,'Données projet'!$A$114:$I$134,7,0)),0%,VLOOKUP(BD163,'Données projet'!$A$114:$I$134,7,0))</f>
        <v>0</v>
      </c>
      <c r="BR163" s="53" t="e">
        <f>EXP(-LN(2)/35)*BR162+(1-EXP(-LN(2)/35))/(LN(2)/35)*BN163*BO163*VLOOKUP('Données projet'!$B$13,Paramètres!$A$1:$J$25,3,0)*0.475*44/12</f>
        <v>#N/A</v>
      </c>
      <c r="BS163" s="53" t="e">
        <f>EXP(-LN(2)/5)*BS162+(1-EXP(-LN(2)/5))/(LN(2)/5)*Calculateur!BN163*Calculateur!BP163*VLOOKUP('Données projet'!$B$13,Paramètres!$A$1:$J$25,3,0)*0.475*44/12</f>
        <v>#N/A</v>
      </c>
      <c r="BT163" s="53" t="e">
        <f>EXP(-LN(2)/2)*BT162+(1-EXP(-LN(2)/2))/(LN(2)/2)*BN163*BQ163*VLOOKUP('Données projet'!$B$13,Paramètres!$A$1:$J$25,3,0)*0.475*44/12</f>
        <v>#N/A</v>
      </c>
      <c r="BU163" s="54" t="e">
        <f t="shared" si="69"/>
        <v>#N/A</v>
      </c>
      <c r="BV163" s="203">
        <f>IF(BV162+1&lt;='Données projet'!$E$15,BV162+1,1)</f>
        <v>1</v>
      </c>
      <c r="BW163" s="182" t="e">
        <f>VLOOKUP(B163,'Données projet'!$A$140:$I$167,2,0)</f>
        <v>#N/A</v>
      </c>
      <c r="BX163" s="182" t="e">
        <f>VLOOKUP(B163,'Données projet'!$A$140:$I$167,9,0)</f>
        <v>#N/A</v>
      </c>
      <c r="BY163" s="182">
        <f t="array" ref="BY163">INDEX(BX:BX,MIN(IF(ISNUMBER(BX163:BX359),ROW(BX163:BX359),"")))</f>
        <v>0</v>
      </c>
      <c r="BZ163" s="182">
        <f>IF(B163&lt;'Données projet'!$A$141,$BW$205^B163,IF(B163='Données projet'!$A$141,'Données projet'!$B$141,BZ162+BY163-CF162))</f>
        <v>0</v>
      </c>
      <c r="CA163" s="183" t="e">
        <f>BZ163*VLOOKUP('Données projet'!$B$15,Paramètres!$A$1:$J$25,3,0)*VLOOKUP('Données projet'!$B$15,Paramètres!$A$1:$J$25,5,0)</f>
        <v>#N/A</v>
      </c>
      <c r="CB163" s="186" t="e">
        <f t="shared" si="70"/>
        <v>#N/A</v>
      </c>
      <c r="CC163" s="187" t="e">
        <f t="shared" si="71"/>
        <v>#N/A</v>
      </c>
      <c r="CD163" s="185" t="e">
        <f ca="1">AVERAGE(OFFSET($CC$3,'Données projet'!$C$7,0,30,1))</f>
        <v>#N/A</v>
      </c>
      <c r="CE163" s="193">
        <f>IF(ISNA(VLOOKUP(B163,'Données projet'!$A$140:$I$167,3,0)),0,VLOOKUP(B163,'Données projet'!$A$140:$I$167,3,0))</f>
        <v>0</v>
      </c>
      <c r="CF163" s="193">
        <f>IF(ISNA(VLOOKUP(B163,'Données projet'!$A$140:$I$167,4,0)),0,VLOOKUP(B163,'Données projet'!$A$140:$I$167,4,0))</f>
        <v>0</v>
      </c>
      <c r="CG163" s="194">
        <f>IF(ISNA(VLOOKUP(B163,'Données projet'!$A$140:$I$167,5,0)),0%,VLOOKUP(B163,'Données projet'!$A$140:$I$167,5,0)*VLOOKUP('Données projet'!$B$15,Paramètres!$A$1:$J$25,7,0))</f>
        <v>0</v>
      </c>
      <c r="CH163" s="194">
        <f>IF(ISNA(VLOOKUP(B163,'Données projet'!$A$140:$I$167,6,0)),0%,VLOOKUP(B163,'Données projet'!$A$140:$I$167,6,0)*VLOOKUP('Données projet'!$B$15,Paramètres!$A$1:$J$25,7,0))</f>
        <v>0</v>
      </c>
      <c r="CI163" s="194">
        <f>IF(ISNA(VLOOKUP(B163,'Données projet'!$A$140:$I$167,7,0)),0%,VLOOKUP(B163,'Données projet'!$A$140:$I$167,7,0))</f>
        <v>0</v>
      </c>
      <c r="CJ163" s="196">
        <f>EXP(-LN(2)/35)*CJ162+(1-EXP(-LN(2)/35))/(LN(2)/35)*CF163*CG163*VLOOKUP('Données projet'!$B$11,Paramètres!$A$1:$J$25,3,0)*0.475*44/12</f>
        <v>0</v>
      </c>
      <c r="CK163" s="196">
        <f>EXP(-LN(2)/5)*CK162+(1-EXP(-LN(2)/5))/(LN(2)/5)*Calculateur!CF163*Calculateur!CH163*VLOOKUP('Données projet'!$B$11,Paramètres!$A$1:$J$25,3,0)*0.475*44/12</f>
        <v>0</v>
      </c>
      <c r="CL163" s="196">
        <f>EXP(-LN(2)/2)*CL162+(1-EXP(-LN(2)/2))/(LN(2)/2)*CF163*CI163*VLOOKUP('Données projet'!$B$11,Paramètres!$A$1:$J$25,3,0)*0.475*44/12</f>
        <v>0</v>
      </c>
      <c r="CM163" s="197">
        <f t="shared" si="72"/>
        <v>0</v>
      </c>
      <c r="CN163" s="50">
        <f>IF(CN162+1&lt;='Données projet'!$E$16,CN162+1,1)</f>
        <v>1</v>
      </c>
      <c r="CO163" s="45" t="e">
        <f>VLOOKUP(CN163,'Données projet'!$A$173:$I$193,2,0)</f>
        <v>#N/A</v>
      </c>
      <c r="CP163" s="45" t="e">
        <f>VLOOKUP(CN163,'Données projet'!$A$173:$I$193,9,0)</f>
        <v>#N/A</v>
      </c>
      <c r="CQ163" s="45">
        <f t="array" ref="CQ163">INDEX(CP:CP,MIN(IF(ISNUMBER(CP163:CP359),ROW(CP163:CP359),"")))</f>
        <v>0</v>
      </c>
      <c r="CR163" s="45">
        <f>IF(CN163&lt;'Données projet'!$A$174,$CO$205^B163,IF(CN163='Données projet'!$A$174,'Données projet'!$B$174,CR162+CQ163-CX162))</f>
        <v>0</v>
      </c>
      <c r="CS163" s="50" t="e">
        <f>CR163*VLOOKUP('Données projet'!$B$15,Paramètres!$A$1:$J$25,3,0)*VLOOKUP('Données projet'!$B$15,Paramètres!$A$1:$J$25,5,0)</f>
        <v>#N/A</v>
      </c>
      <c r="CT163" s="46" t="e">
        <f t="shared" si="73"/>
        <v>#N/A</v>
      </c>
      <c r="CU163" s="52" t="e">
        <f t="shared" si="74"/>
        <v>#N/A</v>
      </c>
      <c r="CV163" s="149" t="e">
        <f ca="1">AVERAGE(OFFSET($CU$3,'Données projet'!$C$7,0,30,1))</f>
        <v>#N/A</v>
      </c>
      <c r="CW163" s="48">
        <f>IF(ISNA(VLOOKUP(CN163,'Données projet'!$A$173:$I$193,3,0)),0,VLOOKUP(CN163,'Données projet'!$A$173:$I$193,3,0))</f>
        <v>0</v>
      </c>
      <c r="CX163" s="48">
        <f>IF(ISNA(VLOOKUP(CN163,'Données projet'!$A$173:$I$193,4,0)),0,VLOOKUP(CN163,'Données projet'!$A$173:$I$193,4,0))</f>
        <v>0</v>
      </c>
      <c r="CY163" s="49">
        <f>IF(ISNA(VLOOKUP(CN163,'Données projet'!$A$173:$I$193,5,0)),0%,VLOOKUP(CN163,'Données projet'!$A$173:$I$193,5,0)*VLOOKUP('Données projet'!$B$15,Paramètres!$A$1:$J$25,7,0))</f>
        <v>0</v>
      </c>
      <c r="CZ163" s="49">
        <f>IF(ISNA(VLOOKUP(CN163,'Données projet'!$A$173:$I$193,6,0)),0%,VLOOKUP(CN163,'Données projet'!$A$173:$I$193,6,0)*VLOOKUP('Données projet'!$B$15,Paramètres!$A$1:$J$25,7,0))</f>
        <v>0</v>
      </c>
      <c r="DA163" s="49">
        <f>IF(ISNA(VLOOKUP(CN163,'Données projet'!$A$173:$I$193,7,0)),0%,VLOOKUP(CN163,'Données projet'!$A$173:$I$193,7,0))</f>
        <v>0</v>
      </c>
      <c r="DB163" s="53" t="e">
        <f>EXP(-LN(2)/35)*DB162+(1-EXP(-LN(2)/35))/(LN(2)/35)*CX163*CY163*VLOOKUP('Données projet'!$B$15,Paramètres!$A$1:$J$25,3,0)*0.475*44/12</f>
        <v>#N/A</v>
      </c>
      <c r="DC163" s="53" t="e">
        <f>EXP(-LN(2)/5)*DC162+(1-EXP(-LN(2)/5))/(LN(2)/5)*Calculateur!CX163*Calculateur!CZ163*VLOOKUP('Données projet'!$B$15,Paramètres!$A$1:$J$25,3,0)*0.475*44/12</f>
        <v>#N/A</v>
      </c>
      <c r="DD163" s="53" t="e">
        <f>EXP(-LN(2)/2)*DD162+(1-EXP(-LN(2)/2))/(LN(2)/2)*CX163*DA163*VLOOKUP('Données projet'!$B$15,Paramètres!$A$1:$J$25,3,0)*0.475*44/12</f>
        <v>#N/A</v>
      </c>
      <c r="DE163" s="54" t="e">
        <f t="shared" si="75"/>
        <v>#N/A</v>
      </c>
    </row>
    <row r="164" spans="1:109" x14ac:dyDescent="0.25">
      <c r="A164" s="208">
        <f t="shared" si="52"/>
        <v>161</v>
      </c>
      <c r="B164" s="200">
        <f>IF(B163+1&lt;='Données projet'!$E$11,B163+1,1)</f>
        <v>11</v>
      </c>
      <c r="C164" s="182" t="e">
        <f>VLOOKUP(B164,'Données projet'!$A$36:$I$56,2,0)</f>
        <v>#N/A</v>
      </c>
      <c r="D164" s="182" t="e">
        <f>VLOOKUP(B164,'Données projet'!$A$36:$I$56,9,0)</f>
        <v>#N/A</v>
      </c>
      <c r="E164" s="182">
        <f t="array" ref="E164">INDEX(D:D,MIN(IF(ISNUMBER(D164:D360),ROW(D164:D360),"")))</f>
        <v>15.77</v>
      </c>
      <c r="F164" s="186">
        <f>IF(B164&lt;'Données projet'!$A$37,$C$205^B164,IF(B164='Données projet'!$A$37,'Données projet'!$B$37,F163+E164-L163))</f>
        <v>160.12</v>
      </c>
      <c r="G164" s="186">
        <f>F164*VLOOKUP('Données projet'!$B$11,Paramètres!$A$1:$J$25,3,0)*VLOOKUP('Données projet'!$B$11,Paramètres!$A$1:$J$25,5,0)</f>
        <v>117.399984</v>
      </c>
      <c r="H164" s="186">
        <f t="shared" si="53"/>
        <v>31.067817332920349</v>
      </c>
      <c r="I164" s="187">
        <f t="shared" si="59"/>
        <v>258.58142065483622</v>
      </c>
      <c r="J164" s="188">
        <f ca="1">AVERAGE(OFFSET($I$3,'Données projet'!$C$7,0,30,1))</f>
        <v>281.50422421872497</v>
      </c>
      <c r="K164" s="193">
        <f>IF(ISNA(VLOOKUP(B164,'Données projet'!$A$36:$I$56,3,0)),0,VLOOKUP(B164,'Données projet'!$A$36:$I$56,3,0))</f>
        <v>0</v>
      </c>
      <c r="L164" s="193">
        <f>IF(ISNA(VLOOKUP(B164,'Données projet'!$A$36:$I$56,4,0)),0,VLOOKUP(B164,'Données projet'!$A$36:$I$56,4,0))</f>
        <v>0</v>
      </c>
      <c r="M164" s="194">
        <f>IF(ISNA(VLOOKUP(B164,'Données projet'!$A$36:$I$56,5,0)),0%,VLOOKUP(B164,'Données projet'!$A$36:$I$56,5,0)*VLOOKUP('Données projet'!$B$11,Paramètres!$A$1:$J$25,7,0))</f>
        <v>0</v>
      </c>
      <c r="N164" s="194">
        <f>IF(ISNA(VLOOKUP(B164,'Données projet'!$A$36:$I$56,6,0)),0%,VLOOKUP(B164,'Données projet'!$A$36:$I$56,6,0)*VLOOKUP('Données projet'!$B$11,Paramètres!$A$1:$J$25,7,0))</f>
        <v>0</v>
      </c>
      <c r="O164" s="194">
        <f>IF(ISNA(VLOOKUP(B164,'Données projet'!$A$36:$I$56,7,0)),0%,VLOOKUP(B164,'Données projet'!$A$36:$I$56,7,0))</f>
        <v>0</v>
      </c>
      <c r="P164" s="196">
        <f>EXP(-LN(2)/35)*P163+(1-EXP(-LN(2)/35))/(LN(2)/35)*L164*M164*VLOOKUP('Données projet'!$B$11,Paramètres!$A$1:$J$25,3,0)*0.475*44/12</f>
        <v>0</v>
      </c>
      <c r="Q164" s="196">
        <f>EXP(-LN(2)/5)*Q163+(1-EXP(-LN(2)/5))/(LN(2)/5)*Calculateur!L164*Calculateur!N164*VLOOKUP('Données projet'!$B$11,Paramètres!$A$1:$J$25,3,0)*0.475*44/12</f>
        <v>0</v>
      </c>
      <c r="R164" s="196">
        <f>EXP(-LN(2)/2)*R163+(1-EXP(-LN(2)/2))/(LN(2)/2)*L164*O164*VLOOKUP('Données projet'!$B$11,Paramètres!$A$1:$J$25,3,0)*0.475*44/12</f>
        <v>0</v>
      </c>
      <c r="S164" s="197">
        <f t="shared" si="60"/>
        <v>0</v>
      </c>
      <c r="T164" s="50">
        <f>IF(T163+1&lt;='Données projet'!$E$12,T163+1,1)</f>
        <v>11</v>
      </c>
      <c r="U164" s="45" t="e">
        <f>VLOOKUP(T164,'Données projet'!$A$62:$I$82,2,0)</f>
        <v>#N/A</v>
      </c>
      <c r="V164" s="45" t="e">
        <f>VLOOKUP(T164,'Données projet'!$A$62:$I$82,9,0)</f>
        <v>#N/A</v>
      </c>
      <c r="W164" s="45">
        <f t="array" ref="W164">INDEX(V:V,MIN(IF(ISNUMBER(V164:V360),ROW(V164:V360),"")))</f>
        <v>14.256250000000001</v>
      </c>
      <c r="X164" s="46">
        <f>IF(T164&lt;'Données projet'!$A$63,$U$205^T164,IF(T164='Données projet'!$A$63,'Données projet'!$B$63,X163+W164-AD163))</f>
        <v>165.81625</v>
      </c>
      <c r="Y164" s="46">
        <f>X164*VLOOKUP('Données projet'!$B$11,Paramètres!$A$1:$J$25,3,0)*VLOOKUP('Données projet'!$B$11,Paramètres!$A$1:$J$25,5,0)</f>
        <v>121.57647449999999</v>
      </c>
      <c r="Z164" s="46">
        <f t="shared" si="61"/>
        <v>32.04240631782482</v>
      </c>
      <c r="AA164" s="52">
        <f t="shared" si="62"/>
        <v>267.55288409104492</v>
      </c>
      <c r="AB164" s="149">
        <f ca="1">AVERAGE(OFFSET($AA$3,'Données projet'!$C$7,0,30,1))</f>
        <v>367.84920904283939</v>
      </c>
      <c r="AC164" s="48">
        <f>IF(ISNA(VLOOKUP(T164,'Données projet'!$A$62:$I$82,3,0)),0,VLOOKUP(T164,'Données projet'!$A$62:$I$82,3,0))</f>
        <v>0</v>
      </c>
      <c r="AD164" s="48">
        <f>IF(ISNA(VLOOKUP(T164,'Données projet'!$A$62:$I$82,4,0)),0,VLOOKUP(T164,'Données projet'!$A$62:$I$82,4,0))</f>
        <v>0</v>
      </c>
      <c r="AE164" s="49">
        <f>IF(ISNA(VLOOKUP(T164,'Données projet'!$A$62:$I$82,5,0)),0%,VLOOKUP(T164,'Données projet'!$A$62:$I$82,5,0)*VLOOKUP('Données projet'!$B$11,Paramètres!$A$1:$J$25,7,0))</f>
        <v>0</v>
      </c>
      <c r="AF164" s="49">
        <f>IF(ISNA(VLOOKUP(T164,'Données projet'!$A$62:$I$82,6,0)),0%,VLOOKUP(T164,'Données projet'!$A$62:$I$82,6,0)*VLOOKUP('Données projet'!$B$11,Paramètres!$A$1:$J$25,7,0))</f>
        <v>0</v>
      </c>
      <c r="AG164" s="49">
        <f>IF(ISNA(VLOOKUP(T164,'Données projet'!$A$62:$I$82,7,0)),0%,VLOOKUP(T164,'Données projet'!$A$62:$I$82,7,0))</f>
        <v>0</v>
      </c>
      <c r="AH164" s="53">
        <f>EXP(-LN(2)/35)*AH163+(1-EXP(-LN(2)/35))/(LN(2)/35)*AD164*AE164*VLOOKUP('Données projet'!$B$11,Paramètres!$A$1:$J$25,3,0)*0.475*44/12</f>
        <v>0</v>
      </c>
      <c r="AI164" s="53">
        <f>EXP(-LN(2)/5)*AI163+(1-EXP(-LN(2)/5))/(LN(2)/5)*Calculateur!AD164*Calculateur!AF164*VLOOKUP('Données projet'!$B$11,Paramètres!$A$1:$J$25,3,0)*0.475*44/12</f>
        <v>0</v>
      </c>
      <c r="AJ164" s="53">
        <f>EXP(-LN(2)/2)*AJ163+(1-EXP(-LN(2)/2))/(LN(2)/2)*AD164*AG164*VLOOKUP('Données projet'!$B$11,Paramètres!$A$1:$J$25,3,0)*0.475*44/12</f>
        <v>0</v>
      </c>
      <c r="AK164" s="53">
        <f t="shared" si="63"/>
        <v>0</v>
      </c>
      <c r="AL164" s="203">
        <f>IF(AL163+1&lt;='Données projet'!$E$13,AL163+1,1)</f>
        <v>1</v>
      </c>
      <c r="AM164" s="182" t="e">
        <f>VLOOKUP(B164,'Données projet'!$A$88:$I$108,2,0)</f>
        <v>#N/A</v>
      </c>
      <c r="AN164" s="182" t="e">
        <f>VLOOKUP(B164,'Données projet'!$A$88:$I$108,9,0)</f>
        <v>#N/A</v>
      </c>
      <c r="AO164" s="182">
        <f t="array" ref="AO164">INDEX(AN:AN,MIN(IF(ISNUMBER(AN164:AN360),ROW(AN164:AN360),"")))</f>
        <v>0</v>
      </c>
      <c r="AP164" s="182">
        <f>IF(B164&lt;'Données projet'!$A$89,$AM$205^B164,IF(B164='Données projet'!$A$89,'Données projet'!$B$89,AP163+AO164-AV163))</f>
        <v>0</v>
      </c>
      <c r="AQ164" s="186" t="e">
        <f>AP164*VLOOKUP('Données projet'!$B$13,Paramètres!$A$1:$J$25,3,0)*VLOOKUP('Données projet'!$B$13,Paramètres!$A$1:$J$25,5,0)</f>
        <v>#N/A</v>
      </c>
      <c r="AR164" s="186" t="e">
        <f t="shared" si="64"/>
        <v>#N/A</v>
      </c>
      <c r="AS164" s="187" t="e">
        <f t="shared" si="65"/>
        <v>#N/A</v>
      </c>
      <c r="AT164" s="185" t="e">
        <f ca="1">AVERAGE(OFFSET($AS$3,'Données projet'!$C$7,0,30,1))</f>
        <v>#N/A</v>
      </c>
      <c r="AU164" s="193">
        <f>IF(ISNA(VLOOKUP(B164,'Données projet'!$A$88:$I$108,3,0)),0,VLOOKUP(B164,'Données projet'!$A$88:$I$108,3,0))</f>
        <v>0</v>
      </c>
      <c r="AV164" s="193">
        <f>IF(ISNA(VLOOKUP(B164,'Données projet'!$A$88:$I$108,4,0)),0,VLOOKUP(B164,'Données projet'!$A$88:$I$108,4,0))</f>
        <v>0</v>
      </c>
      <c r="AW164" s="194">
        <f>IF(ISNA(VLOOKUP(B164,'Données projet'!$A$88:$I$108,5,0)),0%,VLOOKUP(B164,'Données projet'!$A$88:$I$108,5,0)*VLOOKUP('Données projet'!$B$13,Paramètres!$A$1:$J$25,7,0))</f>
        <v>0</v>
      </c>
      <c r="AX164" s="194">
        <f>IF(ISNA(VLOOKUP(B164,'Données projet'!$A$88:$I$108,6,0)),0%,VLOOKUP(B164,'Données projet'!$A$88:$I$108,6,0)*VLOOKUP('Données projet'!$B$13,Paramètres!$A$1:$J$25,7,0))</f>
        <v>0</v>
      </c>
      <c r="AY164" s="194">
        <f>IF(ISNA(VLOOKUP(B164,'Données projet'!$A$88:$I$108,7,0)),0%,VLOOKUP(B164,'Données projet'!$A$88:$I$108,7,0))</f>
        <v>0</v>
      </c>
      <c r="AZ164" s="196">
        <f>EXP(-LN(2)/35)*AZ163+(1-EXP(-LN(2)/35))/(LN(2)/35)*AV164*AW164*VLOOKUP('Données projet'!$B$11,Paramètres!$A$1:$J$25,3,0)*0.475*44/12</f>
        <v>0</v>
      </c>
      <c r="BA164" s="196">
        <f>EXP(-LN(2)/5)*BA163+(1-EXP(-LN(2)/5))/(LN(2)/5)*Calculateur!AV164*Calculateur!AX164*VLOOKUP('Données projet'!$B$11,Paramètres!$A$1:$J$25,3,0)*0.475*44/12</f>
        <v>0</v>
      </c>
      <c r="BB164" s="196">
        <f>EXP(-LN(2)/2)*BB163+(1-EXP(-LN(2)/2))/(LN(2)/2)*AV164*AY164*VLOOKUP('Données projet'!$B$11,Paramètres!$A$1:$J$25,3,0)*0.475*44/12</f>
        <v>0</v>
      </c>
      <c r="BC164" s="197">
        <f t="shared" si="66"/>
        <v>0</v>
      </c>
      <c r="BD164" s="50">
        <f>IF(BD163+1&lt;='Données projet'!$E$16,BD163+1,1)</f>
        <v>1</v>
      </c>
      <c r="BE164" s="45" t="e">
        <f>VLOOKUP(BD164,'Données projet'!$A$114:$I$134,2,0)</f>
        <v>#N/A</v>
      </c>
      <c r="BF164" s="45" t="e">
        <f>VLOOKUP(BD164,'Données projet'!$A$114:$I$134,9,0)</f>
        <v>#N/A</v>
      </c>
      <c r="BG164" s="45">
        <f t="array" ref="BG164">INDEX(BF:BF,MIN(IF(ISNUMBER(BF164:BF360),ROW(BF164:BF360),"")))</f>
        <v>0</v>
      </c>
      <c r="BH164" s="45">
        <f>IF(BD164&lt;'Données projet'!$A$115,$BE$205^BD164,IF(BD164='Données projet'!$A$115,'Données projet'!$B$115,BH163+BG164-BN163))</f>
        <v>0</v>
      </c>
      <c r="BI164" s="50" t="e">
        <f>BH164*VLOOKUP('Données projet'!$B$13,Paramètres!$A$1:$J$25,3,0)*VLOOKUP('Données projet'!$B$13,Paramètres!$A$1:$J$25,5,0)</f>
        <v>#N/A</v>
      </c>
      <c r="BJ164" s="46" t="e">
        <f t="shared" si="67"/>
        <v>#N/A</v>
      </c>
      <c r="BK164" s="52" t="e">
        <f t="shared" si="68"/>
        <v>#N/A</v>
      </c>
      <c r="BL164" s="149" t="e">
        <f ca="1">AVERAGE(OFFSET($BK$3,'Données projet'!$C$7,0,30,1))</f>
        <v>#N/A</v>
      </c>
      <c r="BM164" s="48">
        <f>IF(ISNA(VLOOKUP(BD164,'Données projet'!$A$114:$I$134,3,0)),0,VLOOKUP(BD164,'Données projet'!$A$114:$I$134,3,0))</f>
        <v>0</v>
      </c>
      <c r="BN164" s="48">
        <f>IF(ISNA(VLOOKUP(BD164,'Données projet'!$A$114:$I$134,4,0)),0,VLOOKUP(BD164,'Données projet'!$A$114:$I$134,4,0))</f>
        <v>0</v>
      </c>
      <c r="BO164" s="49">
        <f>IF(ISNA(VLOOKUP(BD164,'Données projet'!$A$114:$I$134,5,0)),0%,VLOOKUP(BD164,'Données projet'!$A$114:$I$134,5,0)*VLOOKUP('Données projet'!$B$13,Paramètres!$A$1:$J$25,7,0))</f>
        <v>0</v>
      </c>
      <c r="BP164" s="49">
        <f>IF(ISNA(VLOOKUP(BD164,'Données projet'!$A$114:$I$134,6,0)),0%,VLOOKUP(BD164,'Données projet'!$A$114:$I$134,6,0)*VLOOKUP('Données projet'!$B$13,Paramètres!$A$1:$J$25,7,0))</f>
        <v>0</v>
      </c>
      <c r="BQ164" s="49">
        <f>IF(ISNA(VLOOKUP(BD164,'Données projet'!$A$114:$I$134,7,0)),0%,VLOOKUP(BD164,'Données projet'!$A$114:$I$134,7,0))</f>
        <v>0</v>
      </c>
      <c r="BR164" s="53" t="e">
        <f>EXP(-LN(2)/35)*BR163+(1-EXP(-LN(2)/35))/(LN(2)/35)*BN164*BO164*VLOOKUP('Données projet'!$B$13,Paramètres!$A$1:$J$25,3,0)*0.475*44/12</f>
        <v>#N/A</v>
      </c>
      <c r="BS164" s="53" t="e">
        <f>EXP(-LN(2)/5)*BS163+(1-EXP(-LN(2)/5))/(LN(2)/5)*Calculateur!BN164*Calculateur!BP164*VLOOKUP('Données projet'!$B$13,Paramètres!$A$1:$J$25,3,0)*0.475*44/12</f>
        <v>#N/A</v>
      </c>
      <c r="BT164" s="53" t="e">
        <f>EXP(-LN(2)/2)*BT163+(1-EXP(-LN(2)/2))/(LN(2)/2)*BN164*BQ164*VLOOKUP('Données projet'!$B$13,Paramètres!$A$1:$J$25,3,0)*0.475*44/12</f>
        <v>#N/A</v>
      </c>
      <c r="BU164" s="54" t="e">
        <f t="shared" si="69"/>
        <v>#N/A</v>
      </c>
      <c r="BV164" s="203">
        <f>IF(BV163+1&lt;='Données projet'!$E$15,BV163+1,1)</f>
        <v>1</v>
      </c>
      <c r="BW164" s="182" t="e">
        <f>VLOOKUP(B164,'Données projet'!$A$140:$I$167,2,0)</f>
        <v>#N/A</v>
      </c>
      <c r="BX164" s="182" t="e">
        <f>VLOOKUP(B164,'Données projet'!$A$140:$I$167,9,0)</f>
        <v>#N/A</v>
      </c>
      <c r="BY164" s="182">
        <f t="array" ref="BY164">INDEX(BX:BX,MIN(IF(ISNUMBER(BX164:BX360),ROW(BX164:BX360),"")))</f>
        <v>0</v>
      </c>
      <c r="BZ164" s="182">
        <f>IF(B164&lt;'Données projet'!$A$141,$BW$205^B164,IF(B164='Données projet'!$A$141,'Données projet'!$B$141,BZ163+BY164-CF163))</f>
        <v>0</v>
      </c>
      <c r="CA164" s="183" t="e">
        <f>BZ164*VLOOKUP('Données projet'!$B$15,Paramètres!$A$1:$J$25,3,0)*VLOOKUP('Données projet'!$B$15,Paramètres!$A$1:$J$25,5,0)</f>
        <v>#N/A</v>
      </c>
      <c r="CB164" s="186" t="e">
        <f t="shared" si="70"/>
        <v>#N/A</v>
      </c>
      <c r="CC164" s="187" t="e">
        <f t="shared" si="71"/>
        <v>#N/A</v>
      </c>
      <c r="CD164" s="185" t="e">
        <f ca="1">AVERAGE(OFFSET($CC$3,'Données projet'!$C$7,0,30,1))</f>
        <v>#N/A</v>
      </c>
      <c r="CE164" s="193">
        <f>IF(ISNA(VLOOKUP(B164,'Données projet'!$A$140:$I$167,3,0)),0,VLOOKUP(B164,'Données projet'!$A$140:$I$167,3,0))</f>
        <v>0</v>
      </c>
      <c r="CF164" s="193">
        <f>IF(ISNA(VLOOKUP(B164,'Données projet'!$A$140:$I$167,4,0)),0,VLOOKUP(B164,'Données projet'!$A$140:$I$167,4,0))</f>
        <v>0</v>
      </c>
      <c r="CG164" s="194">
        <f>IF(ISNA(VLOOKUP(B164,'Données projet'!$A$140:$I$167,5,0)),0%,VLOOKUP(B164,'Données projet'!$A$140:$I$167,5,0)*VLOOKUP('Données projet'!$B$15,Paramètres!$A$1:$J$25,7,0))</f>
        <v>0</v>
      </c>
      <c r="CH164" s="194">
        <f>IF(ISNA(VLOOKUP(B164,'Données projet'!$A$140:$I$167,6,0)),0%,VLOOKUP(B164,'Données projet'!$A$140:$I$167,6,0)*VLOOKUP('Données projet'!$B$15,Paramètres!$A$1:$J$25,7,0))</f>
        <v>0</v>
      </c>
      <c r="CI164" s="194">
        <f>IF(ISNA(VLOOKUP(B164,'Données projet'!$A$140:$I$167,7,0)),0%,VLOOKUP(B164,'Données projet'!$A$140:$I$167,7,0))</f>
        <v>0</v>
      </c>
      <c r="CJ164" s="196">
        <f>EXP(-LN(2)/35)*CJ163+(1-EXP(-LN(2)/35))/(LN(2)/35)*CF164*CG164*VLOOKUP('Données projet'!$B$11,Paramètres!$A$1:$J$25,3,0)*0.475*44/12</f>
        <v>0</v>
      </c>
      <c r="CK164" s="196">
        <f>EXP(-LN(2)/5)*CK163+(1-EXP(-LN(2)/5))/(LN(2)/5)*Calculateur!CF164*Calculateur!CH164*VLOOKUP('Données projet'!$B$11,Paramètres!$A$1:$J$25,3,0)*0.475*44/12</f>
        <v>0</v>
      </c>
      <c r="CL164" s="196">
        <f>EXP(-LN(2)/2)*CL163+(1-EXP(-LN(2)/2))/(LN(2)/2)*CF164*CI164*VLOOKUP('Données projet'!$B$11,Paramètres!$A$1:$J$25,3,0)*0.475*44/12</f>
        <v>0</v>
      </c>
      <c r="CM164" s="197">
        <f t="shared" si="72"/>
        <v>0</v>
      </c>
      <c r="CN164" s="50">
        <f>IF(CN163+1&lt;='Données projet'!$E$16,CN163+1,1)</f>
        <v>1</v>
      </c>
      <c r="CO164" s="45" t="e">
        <f>VLOOKUP(CN164,'Données projet'!$A$173:$I$193,2,0)</f>
        <v>#N/A</v>
      </c>
      <c r="CP164" s="45" t="e">
        <f>VLOOKUP(CN164,'Données projet'!$A$173:$I$193,9,0)</f>
        <v>#N/A</v>
      </c>
      <c r="CQ164" s="45">
        <f t="array" ref="CQ164">INDEX(CP:CP,MIN(IF(ISNUMBER(CP164:CP360),ROW(CP164:CP360),"")))</f>
        <v>0</v>
      </c>
      <c r="CR164" s="45">
        <f>IF(CN164&lt;'Données projet'!$A$174,$CO$205^B164,IF(CN164='Données projet'!$A$174,'Données projet'!$B$174,CR163+CQ164-CX163))</f>
        <v>0</v>
      </c>
      <c r="CS164" s="50" t="e">
        <f>CR164*VLOOKUP('Données projet'!$B$15,Paramètres!$A$1:$J$25,3,0)*VLOOKUP('Données projet'!$B$15,Paramètres!$A$1:$J$25,5,0)</f>
        <v>#N/A</v>
      </c>
      <c r="CT164" s="46" t="e">
        <f t="shared" si="73"/>
        <v>#N/A</v>
      </c>
      <c r="CU164" s="52" t="e">
        <f t="shared" si="74"/>
        <v>#N/A</v>
      </c>
      <c r="CV164" s="149" t="e">
        <f ca="1">AVERAGE(OFFSET($CU$3,'Données projet'!$C$7,0,30,1))</f>
        <v>#N/A</v>
      </c>
      <c r="CW164" s="48">
        <f>IF(ISNA(VLOOKUP(CN164,'Données projet'!$A$173:$I$193,3,0)),0,VLOOKUP(CN164,'Données projet'!$A$173:$I$193,3,0))</f>
        <v>0</v>
      </c>
      <c r="CX164" s="48">
        <f>IF(ISNA(VLOOKUP(CN164,'Données projet'!$A$173:$I$193,4,0)),0,VLOOKUP(CN164,'Données projet'!$A$173:$I$193,4,0))</f>
        <v>0</v>
      </c>
      <c r="CY164" s="49">
        <f>IF(ISNA(VLOOKUP(CN164,'Données projet'!$A$173:$I$193,5,0)),0%,VLOOKUP(CN164,'Données projet'!$A$173:$I$193,5,0)*VLOOKUP('Données projet'!$B$15,Paramètres!$A$1:$J$25,7,0))</f>
        <v>0</v>
      </c>
      <c r="CZ164" s="49">
        <f>IF(ISNA(VLOOKUP(CN164,'Données projet'!$A$173:$I$193,6,0)),0%,VLOOKUP(CN164,'Données projet'!$A$173:$I$193,6,0)*VLOOKUP('Données projet'!$B$15,Paramètres!$A$1:$J$25,7,0))</f>
        <v>0</v>
      </c>
      <c r="DA164" s="49">
        <f>IF(ISNA(VLOOKUP(CN164,'Données projet'!$A$173:$I$193,7,0)),0%,VLOOKUP(CN164,'Données projet'!$A$173:$I$193,7,0))</f>
        <v>0</v>
      </c>
      <c r="DB164" s="53" t="e">
        <f>EXP(-LN(2)/35)*DB163+(1-EXP(-LN(2)/35))/(LN(2)/35)*CX164*CY164*VLOOKUP('Données projet'!$B$15,Paramètres!$A$1:$J$25,3,0)*0.475*44/12</f>
        <v>#N/A</v>
      </c>
      <c r="DC164" s="53" t="e">
        <f>EXP(-LN(2)/5)*DC163+(1-EXP(-LN(2)/5))/(LN(2)/5)*Calculateur!CX164*Calculateur!CZ164*VLOOKUP('Données projet'!$B$15,Paramètres!$A$1:$J$25,3,0)*0.475*44/12</f>
        <v>#N/A</v>
      </c>
      <c r="DD164" s="53" t="e">
        <f>EXP(-LN(2)/2)*DD163+(1-EXP(-LN(2)/2))/(LN(2)/2)*CX164*DA164*VLOOKUP('Données projet'!$B$15,Paramètres!$A$1:$J$25,3,0)*0.475*44/12</f>
        <v>#N/A</v>
      </c>
      <c r="DE164" s="54" t="e">
        <f t="shared" si="75"/>
        <v>#N/A</v>
      </c>
    </row>
    <row r="165" spans="1:109" x14ac:dyDescent="0.25">
      <c r="A165" s="208">
        <f t="shared" si="52"/>
        <v>162</v>
      </c>
      <c r="B165" s="200">
        <f>IF(B164+1&lt;='Données projet'!$E$11,B164+1,1)</f>
        <v>12</v>
      </c>
      <c r="C165" s="182" t="e">
        <f>VLOOKUP(B165,'Données projet'!$A$36:$I$56,2,0)</f>
        <v>#N/A</v>
      </c>
      <c r="D165" s="182" t="e">
        <f>VLOOKUP(B165,'Données projet'!$A$36:$I$56,9,0)</f>
        <v>#N/A</v>
      </c>
      <c r="E165" s="182">
        <f t="array" ref="E165">INDEX(D:D,MIN(IF(ISNUMBER(D165:D361),ROW(D165:D361),"")))</f>
        <v>15.77</v>
      </c>
      <c r="F165" s="186">
        <f>IF(B165&lt;'Données projet'!$A$37,$C$205^B165,IF(B165='Données projet'!$A$37,'Données projet'!$B$37,F164+E165-L164))</f>
        <v>175.89000000000001</v>
      </c>
      <c r="G165" s="186">
        <f>F165*VLOOKUP('Données projet'!$B$11,Paramètres!$A$1:$J$25,3,0)*VLOOKUP('Données projet'!$B$11,Paramètres!$A$1:$J$25,5,0)</f>
        <v>128.962548</v>
      </c>
      <c r="H165" s="186">
        <f t="shared" si="53"/>
        <v>33.756522961065308</v>
      </c>
      <c r="I165" s="187">
        <f t="shared" si="59"/>
        <v>283.40238192385544</v>
      </c>
      <c r="J165" s="188">
        <f ca="1">AVERAGE(OFFSET($I$3,'Données projet'!$C$7,0,30,1))</f>
        <v>281.50422421872497</v>
      </c>
      <c r="K165" s="193">
        <f>IF(ISNA(VLOOKUP(B165,'Données projet'!$A$36:$I$56,3,0)),0,VLOOKUP(B165,'Données projet'!$A$36:$I$56,3,0))</f>
        <v>0</v>
      </c>
      <c r="L165" s="193">
        <f>IF(ISNA(VLOOKUP(B165,'Données projet'!$A$36:$I$56,4,0)),0,VLOOKUP(B165,'Données projet'!$A$36:$I$56,4,0))</f>
        <v>0</v>
      </c>
      <c r="M165" s="194">
        <f>IF(ISNA(VLOOKUP(B165,'Données projet'!$A$36:$I$56,5,0)),0%,VLOOKUP(B165,'Données projet'!$A$36:$I$56,5,0)*VLOOKUP('Données projet'!$B$11,Paramètres!$A$1:$J$25,7,0))</f>
        <v>0</v>
      </c>
      <c r="N165" s="194">
        <f>IF(ISNA(VLOOKUP(B165,'Données projet'!$A$36:$I$56,6,0)),0%,VLOOKUP(B165,'Données projet'!$A$36:$I$56,6,0)*VLOOKUP('Données projet'!$B$11,Paramètres!$A$1:$J$25,7,0))</f>
        <v>0</v>
      </c>
      <c r="O165" s="194">
        <f>IF(ISNA(VLOOKUP(B165,'Données projet'!$A$36:$I$56,7,0)),0%,VLOOKUP(B165,'Données projet'!$A$36:$I$56,7,0))</f>
        <v>0</v>
      </c>
      <c r="P165" s="196">
        <f>EXP(-LN(2)/35)*P164+(1-EXP(-LN(2)/35))/(LN(2)/35)*L165*M165*VLOOKUP('Données projet'!$B$11,Paramètres!$A$1:$J$25,3,0)*0.475*44/12</f>
        <v>0</v>
      </c>
      <c r="Q165" s="196">
        <f>EXP(-LN(2)/5)*Q164+(1-EXP(-LN(2)/5))/(LN(2)/5)*Calculateur!L165*Calculateur!N165*VLOOKUP('Données projet'!$B$11,Paramètres!$A$1:$J$25,3,0)*0.475*44/12</f>
        <v>0</v>
      </c>
      <c r="R165" s="196">
        <f>EXP(-LN(2)/2)*R164+(1-EXP(-LN(2)/2))/(LN(2)/2)*L165*O165*VLOOKUP('Données projet'!$B$11,Paramètres!$A$1:$J$25,3,0)*0.475*44/12</f>
        <v>0</v>
      </c>
      <c r="S165" s="197">
        <f t="shared" si="60"/>
        <v>0</v>
      </c>
      <c r="T165" s="50">
        <f>IF(T164+1&lt;='Données projet'!$E$12,T164+1,1)</f>
        <v>12</v>
      </c>
      <c r="U165" s="45" t="e">
        <f>VLOOKUP(T165,'Données projet'!$A$62:$I$82,2,0)</f>
        <v>#N/A</v>
      </c>
      <c r="V165" s="45" t="e">
        <f>VLOOKUP(T165,'Données projet'!$A$62:$I$82,9,0)</f>
        <v>#N/A</v>
      </c>
      <c r="W165" s="45">
        <f t="array" ref="W165">INDEX(V:V,MIN(IF(ISNUMBER(V165:V361),ROW(V165:V361),"")))</f>
        <v>14.256250000000001</v>
      </c>
      <c r="X165" s="46">
        <f>IF(T165&lt;'Données projet'!$A$63,$U$205^T165,IF(T165='Données projet'!$A$63,'Données projet'!$B$63,X164+W165-AD164))</f>
        <v>180.07249999999999</v>
      </c>
      <c r="Y165" s="46">
        <f>X165*VLOOKUP('Données projet'!$B$11,Paramètres!$A$1:$J$25,3,0)*VLOOKUP('Données projet'!$B$11,Paramètres!$A$1:$J$25,5,0)</f>
        <v>132.029157</v>
      </c>
      <c r="Z165" s="46">
        <f t="shared" si="61"/>
        <v>34.464814444317632</v>
      </c>
      <c r="AA165" s="52">
        <f t="shared" si="62"/>
        <v>289.97700026551985</v>
      </c>
      <c r="AB165" s="149">
        <f ca="1">AVERAGE(OFFSET($AA$3,'Données projet'!$C$7,0,30,1))</f>
        <v>367.84920904283939</v>
      </c>
      <c r="AC165" s="48">
        <f>IF(ISNA(VLOOKUP(T165,'Données projet'!$A$62:$I$82,3,0)),0,VLOOKUP(T165,'Données projet'!$A$62:$I$82,3,0))</f>
        <v>0</v>
      </c>
      <c r="AD165" s="48">
        <f>IF(ISNA(VLOOKUP(T165,'Données projet'!$A$62:$I$82,4,0)),0,VLOOKUP(T165,'Données projet'!$A$62:$I$82,4,0))</f>
        <v>0</v>
      </c>
      <c r="AE165" s="49">
        <f>IF(ISNA(VLOOKUP(T165,'Données projet'!$A$62:$I$82,5,0)),0%,VLOOKUP(T165,'Données projet'!$A$62:$I$82,5,0)*VLOOKUP('Données projet'!$B$11,Paramètres!$A$1:$J$25,7,0))</f>
        <v>0</v>
      </c>
      <c r="AF165" s="49">
        <f>IF(ISNA(VLOOKUP(T165,'Données projet'!$A$62:$I$82,6,0)),0%,VLOOKUP(T165,'Données projet'!$A$62:$I$82,6,0)*VLOOKUP('Données projet'!$B$11,Paramètres!$A$1:$J$25,7,0))</f>
        <v>0</v>
      </c>
      <c r="AG165" s="49">
        <f>IF(ISNA(VLOOKUP(T165,'Données projet'!$A$62:$I$82,7,0)),0%,VLOOKUP(T165,'Données projet'!$A$62:$I$82,7,0))</f>
        <v>0</v>
      </c>
      <c r="AH165" s="53">
        <f>EXP(-LN(2)/35)*AH164+(1-EXP(-LN(2)/35))/(LN(2)/35)*AD165*AE165*VLOOKUP('Données projet'!$B$11,Paramètres!$A$1:$J$25,3,0)*0.475*44/12</f>
        <v>0</v>
      </c>
      <c r="AI165" s="53">
        <f>EXP(-LN(2)/5)*AI164+(1-EXP(-LN(2)/5))/(LN(2)/5)*Calculateur!AD165*Calculateur!AF165*VLOOKUP('Données projet'!$B$11,Paramètres!$A$1:$J$25,3,0)*0.475*44/12</f>
        <v>0</v>
      </c>
      <c r="AJ165" s="53">
        <f>EXP(-LN(2)/2)*AJ164+(1-EXP(-LN(2)/2))/(LN(2)/2)*AD165*AG165*VLOOKUP('Données projet'!$B$11,Paramètres!$A$1:$J$25,3,0)*0.475*44/12</f>
        <v>0</v>
      </c>
      <c r="AK165" s="53">
        <f t="shared" si="63"/>
        <v>0</v>
      </c>
      <c r="AL165" s="203">
        <f>IF(AL164+1&lt;='Données projet'!$E$13,AL164+1,1)</f>
        <v>1</v>
      </c>
      <c r="AM165" s="182" t="e">
        <f>VLOOKUP(B165,'Données projet'!$A$88:$I$108,2,0)</f>
        <v>#N/A</v>
      </c>
      <c r="AN165" s="182" t="e">
        <f>VLOOKUP(B165,'Données projet'!$A$88:$I$108,9,0)</f>
        <v>#N/A</v>
      </c>
      <c r="AO165" s="182">
        <f t="array" ref="AO165">INDEX(AN:AN,MIN(IF(ISNUMBER(AN165:AN361),ROW(AN165:AN361),"")))</f>
        <v>0</v>
      </c>
      <c r="AP165" s="182">
        <f>IF(B165&lt;'Données projet'!$A$89,$AM$205^B165,IF(B165='Données projet'!$A$89,'Données projet'!$B$89,AP164+AO165-AV164))</f>
        <v>0</v>
      </c>
      <c r="AQ165" s="186" t="e">
        <f>AP165*VLOOKUP('Données projet'!$B$13,Paramètres!$A$1:$J$25,3,0)*VLOOKUP('Données projet'!$B$13,Paramètres!$A$1:$J$25,5,0)</f>
        <v>#N/A</v>
      </c>
      <c r="AR165" s="186" t="e">
        <f t="shared" si="64"/>
        <v>#N/A</v>
      </c>
      <c r="AS165" s="187" t="e">
        <f t="shared" si="65"/>
        <v>#N/A</v>
      </c>
      <c r="AT165" s="185" t="e">
        <f ca="1">AVERAGE(OFFSET($AS$3,'Données projet'!$C$7,0,30,1))</f>
        <v>#N/A</v>
      </c>
      <c r="AU165" s="193">
        <f>IF(ISNA(VLOOKUP(B165,'Données projet'!$A$88:$I$108,3,0)),0,VLOOKUP(B165,'Données projet'!$A$88:$I$108,3,0))</f>
        <v>0</v>
      </c>
      <c r="AV165" s="193">
        <f>IF(ISNA(VLOOKUP(B165,'Données projet'!$A$88:$I$108,4,0)),0,VLOOKUP(B165,'Données projet'!$A$88:$I$108,4,0))</f>
        <v>0</v>
      </c>
      <c r="AW165" s="194">
        <f>IF(ISNA(VLOOKUP(B165,'Données projet'!$A$88:$I$108,5,0)),0%,VLOOKUP(B165,'Données projet'!$A$88:$I$108,5,0)*VLOOKUP('Données projet'!$B$13,Paramètres!$A$1:$J$25,7,0))</f>
        <v>0</v>
      </c>
      <c r="AX165" s="194">
        <f>IF(ISNA(VLOOKUP(B165,'Données projet'!$A$88:$I$108,6,0)),0%,VLOOKUP(B165,'Données projet'!$A$88:$I$108,6,0)*VLOOKUP('Données projet'!$B$13,Paramètres!$A$1:$J$25,7,0))</f>
        <v>0</v>
      </c>
      <c r="AY165" s="194">
        <f>IF(ISNA(VLOOKUP(B165,'Données projet'!$A$88:$I$108,7,0)),0%,VLOOKUP(B165,'Données projet'!$A$88:$I$108,7,0))</f>
        <v>0</v>
      </c>
      <c r="AZ165" s="196">
        <f>EXP(-LN(2)/35)*AZ164+(1-EXP(-LN(2)/35))/(LN(2)/35)*AV165*AW165*VLOOKUP('Données projet'!$B$11,Paramètres!$A$1:$J$25,3,0)*0.475*44/12</f>
        <v>0</v>
      </c>
      <c r="BA165" s="196">
        <f>EXP(-LN(2)/5)*BA164+(1-EXP(-LN(2)/5))/(LN(2)/5)*Calculateur!AV165*Calculateur!AX165*VLOOKUP('Données projet'!$B$11,Paramètres!$A$1:$J$25,3,0)*0.475*44/12</f>
        <v>0</v>
      </c>
      <c r="BB165" s="196">
        <f>EXP(-LN(2)/2)*BB164+(1-EXP(-LN(2)/2))/(LN(2)/2)*AV165*AY165*VLOOKUP('Données projet'!$B$11,Paramètres!$A$1:$J$25,3,0)*0.475*44/12</f>
        <v>0</v>
      </c>
      <c r="BC165" s="197">
        <f t="shared" si="66"/>
        <v>0</v>
      </c>
      <c r="BD165" s="50">
        <f>IF(BD164+1&lt;='Données projet'!$E$16,BD164+1,1)</f>
        <v>1</v>
      </c>
      <c r="BE165" s="45" t="e">
        <f>VLOOKUP(BD165,'Données projet'!$A$114:$I$134,2,0)</f>
        <v>#N/A</v>
      </c>
      <c r="BF165" s="45" t="e">
        <f>VLOOKUP(BD165,'Données projet'!$A$114:$I$134,9,0)</f>
        <v>#N/A</v>
      </c>
      <c r="BG165" s="45">
        <f t="array" ref="BG165">INDEX(BF:BF,MIN(IF(ISNUMBER(BF165:BF361),ROW(BF165:BF361),"")))</f>
        <v>0</v>
      </c>
      <c r="BH165" s="45">
        <f>IF(BD165&lt;'Données projet'!$A$115,$BE$205^BD165,IF(BD165='Données projet'!$A$115,'Données projet'!$B$115,BH164+BG165-BN164))</f>
        <v>0</v>
      </c>
      <c r="BI165" s="50" t="e">
        <f>BH165*VLOOKUP('Données projet'!$B$13,Paramètres!$A$1:$J$25,3,0)*VLOOKUP('Données projet'!$B$13,Paramètres!$A$1:$J$25,5,0)</f>
        <v>#N/A</v>
      </c>
      <c r="BJ165" s="46" t="e">
        <f t="shared" si="67"/>
        <v>#N/A</v>
      </c>
      <c r="BK165" s="52" t="e">
        <f t="shared" si="68"/>
        <v>#N/A</v>
      </c>
      <c r="BL165" s="149" t="e">
        <f ca="1">AVERAGE(OFFSET($BK$3,'Données projet'!$C$7,0,30,1))</f>
        <v>#N/A</v>
      </c>
      <c r="BM165" s="48">
        <f>IF(ISNA(VLOOKUP(BD165,'Données projet'!$A$114:$I$134,3,0)),0,VLOOKUP(BD165,'Données projet'!$A$114:$I$134,3,0))</f>
        <v>0</v>
      </c>
      <c r="BN165" s="48">
        <f>IF(ISNA(VLOOKUP(BD165,'Données projet'!$A$114:$I$134,4,0)),0,VLOOKUP(BD165,'Données projet'!$A$114:$I$134,4,0))</f>
        <v>0</v>
      </c>
      <c r="BO165" s="49">
        <f>IF(ISNA(VLOOKUP(BD165,'Données projet'!$A$114:$I$134,5,0)),0%,VLOOKUP(BD165,'Données projet'!$A$114:$I$134,5,0)*VLOOKUP('Données projet'!$B$13,Paramètres!$A$1:$J$25,7,0))</f>
        <v>0</v>
      </c>
      <c r="BP165" s="49">
        <f>IF(ISNA(VLOOKUP(BD165,'Données projet'!$A$114:$I$134,6,0)),0%,VLOOKUP(BD165,'Données projet'!$A$114:$I$134,6,0)*VLOOKUP('Données projet'!$B$13,Paramètres!$A$1:$J$25,7,0))</f>
        <v>0</v>
      </c>
      <c r="BQ165" s="49">
        <f>IF(ISNA(VLOOKUP(BD165,'Données projet'!$A$114:$I$134,7,0)),0%,VLOOKUP(BD165,'Données projet'!$A$114:$I$134,7,0))</f>
        <v>0</v>
      </c>
      <c r="BR165" s="53" t="e">
        <f>EXP(-LN(2)/35)*BR164+(1-EXP(-LN(2)/35))/(LN(2)/35)*BN165*BO165*VLOOKUP('Données projet'!$B$13,Paramètres!$A$1:$J$25,3,0)*0.475*44/12</f>
        <v>#N/A</v>
      </c>
      <c r="BS165" s="53" t="e">
        <f>EXP(-LN(2)/5)*BS164+(1-EXP(-LN(2)/5))/(LN(2)/5)*Calculateur!BN165*Calculateur!BP165*VLOOKUP('Données projet'!$B$13,Paramètres!$A$1:$J$25,3,0)*0.475*44/12</f>
        <v>#N/A</v>
      </c>
      <c r="BT165" s="53" t="e">
        <f>EXP(-LN(2)/2)*BT164+(1-EXP(-LN(2)/2))/(LN(2)/2)*BN165*BQ165*VLOOKUP('Données projet'!$B$13,Paramètres!$A$1:$J$25,3,0)*0.475*44/12</f>
        <v>#N/A</v>
      </c>
      <c r="BU165" s="54" t="e">
        <f t="shared" si="69"/>
        <v>#N/A</v>
      </c>
      <c r="BV165" s="203">
        <f>IF(BV164+1&lt;='Données projet'!$E$15,BV164+1,1)</f>
        <v>1</v>
      </c>
      <c r="BW165" s="182" t="e">
        <f>VLOOKUP(B165,'Données projet'!$A$140:$I$167,2,0)</f>
        <v>#N/A</v>
      </c>
      <c r="BX165" s="182" t="e">
        <f>VLOOKUP(B165,'Données projet'!$A$140:$I$167,9,0)</f>
        <v>#N/A</v>
      </c>
      <c r="BY165" s="182">
        <f t="array" ref="BY165">INDEX(BX:BX,MIN(IF(ISNUMBER(BX165:BX361),ROW(BX165:BX361),"")))</f>
        <v>0</v>
      </c>
      <c r="BZ165" s="182">
        <f>IF(B165&lt;'Données projet'!$A$141,$BW$205^B165,IF(B165='Données projet'!$A$141,'Données projet'!$B$141,BZ164+BY165-CF164))</f>
        <v>0</v>
      </c>
      <c r="CA165" s="183" t="e">
        <f>BZ165*VLOOKUP('Données projet'!$B$15,Paramètres!$A$1:$J$25,3,0)*VLOOKUP('Données projet'!$B$15,Paramètres!$A$1:$J$25,5,0)</f>
        <v>#N/A</v>
      </c>
      <c r="CB165" s="186" t="e">
        <f t="shared" si="70"/>
        <v>#N/A</v>
      </c>
      <c r="CC165" s="187" t="e">
        <f t="shared" si="71"/>
        <v>#N/A</v>
      </c>
      <c r="CD165" s="185" t="e">
        <f ca="1">AVERAGE(OFFSET($CC$3,'Données projet'!$C$7,0,30,1))</f>
        <v>#N/A</v>
      </c>
      <c r="CE165" s="193">
        <f>IF(ISNA(VLOOKUP(B165,'Données projet'!$A$140:$I$167,3,0)),0,VLOOKUP(B165,'Données projet'!$A$140:$I$167,3,0))</f>
        <v>0</v>
      </c>
      <c r="CF165" s="193">
        <f>IF(ISNA(VLOOKUP(B165,'Données projet'!$A$140:$I$167,4,0)),0,VLOOKUP(B165,'Données projet'!$A$140:$I$167,4,0))</f>
        <v>0</v>
      </c>
      <c r="CG165" s="194">
        <f>IF(ISNA(VLOOKUP(B165,'Données projet'!$A$140:$I$167,5,0)),0%,VLOOKUP(B165,'Données projet'!$A$140:$I$167,5,0)*VLOOKUP('Données projet'!$B$15,Paramètres!$A$1:$J$25,7,0))</f>
        <v>0</v>
      </c>
      <c r="CH165" s="194">
        <f>IF(ISNA(VLOOKUP(B165,'Données projet'!$A$140:$I$167,6,0)),0%,VLOOKUP(B165,'Données projet'!$A$140:$I$167,6,0)*VLOOKUP('Données projet'!$B$15,Paramètres!$A$1:$J$25,7,0))</f>
        <v>0</v>
      </c>
      <c r="CI165" s="194">
        <f>IF(ISNA(VLOOKUP(B165,'Données projet'!$A$140:$I$167,7,0)),0%,VLOOKUP(B165,'Données projet'!$A$140:$I$167,7,0))</f>
        <v>0</v>
      </c>
      <c r="CJ165" s="196">
        <f>EXP(-LN(2)/35)*CJ164+(1-EXP(-LN(2)/35))/(LN(2)/35)*CF165*CG165*VLOOKUP('Données projet'!$B$11,Paramètres!$A$1:$J$25,3,0)*0.475*44/12</f>
        <v>0</v>
      </c>
      <c r="CK165" s="196">
        <f>EXP(-LN(2)/5)*CK164+(1-EXP(-LN(2)/5))/(LN(2)/5)*Calculateur!CF165*Calculateur!CH165*VLOOKUP('Données projet'!$B$11,Paramètres!$A$1:$J$25,3,0)*0.475*44/12</f>
        <v>0</v>
      </c>
      <c r="CL165" s="196">
        <f>EXP(-LN(2)/2)*CL164+(1-EXP(-LN(2)/2))/(LN(2)/2)*CF165*CI165*VLOOKUP('Données projet'!$B$11,Paramètres!$A$1:$J$25,3,0)*0.475*44/12</f>
        <v>0</v>
      </c>
      <c r="CM165" s="197">
        <f t="shared" si="72"/>
        <v>0</v>
      </c>
      <c r="CN165" s="50">
        <f>IF(CN164+1&lt;='Données projet'!$E$16,CN164+1,1)</f>
        <v>1</v>
      </c>
      <c r="CO165" s="45" t="e">
        <f>VLOOKUP(CN165,'Données projet'!$A$173:$I$193,2,0)</f>
        <v>#N/A</v>
      </c>
      <c r="CP165" s="45" t="e">
        <f>VLOOKUP(CN165,'Données projet'!$A$173:$I$193,9,0)</f>
        <v>#N/A</v>
      </c>
      <c r="CQ165" s="45">
        <f t="array" ref="CQ165">INDEX(CP:CP,MIN(IF(ISNUMBER(CP165:CP361),ROW(CP165:CP361),"")))</f>
        <v>0</v>
      </c>
      <c r="CR165" s="45">
        <f>IF(CN165&lt;'Données projet'!$A$174,$CO$205^B165,IF(CN165='Données projet'!$A$174,'Données projet'!$B$174,CR164+CQ165-CX164))</f>
        <v>0</v>
      </c>
      <c r="CS165" s="50" t="e">
        <f>CR165*VLOOKUP('Données projet'!$B$15,Paramètres!$A$1:$J$25,3,0)*VLOOKUP('Données projet'!$B$15,Paramètres!$A$1:$J$25,5,0)</f>
        <v>#N/A</v>
      </c>
      <c r="CT165" s="46" t="e">
        <f t="shared" si="73"/>
        <v>#N/A</v>
      </c>
      <c r="CU165" s="52" t="e">
        <f t="shared" si="74"/>
        <v>#N/A</v>
      </c>
      <c r="CV165" s="149" t="e">
        <f ca="1">AVERAGE(OFFSET($CU$3,'Données projet'!$C$7,0,30,1))</f>
        <v>#N/A</v>
      </c>
      <c r="CW165" s="48">
        <f>IF(ISNA(VLOOKUP(CN165,'Données projet'!$A$173:$I$193,3,0)),0,VLOOKUP(CN165,'Données projet'!$A$173:$I$193,3,0))</f>
        <v>0</v>
      </c>
      <c r="CX165" s="48">
        <f>IF(ISNA(VLOOKUP(CN165,'Données projet'!$A$173:$I$193,4,0)),0,VLOOKUP(CN165,'Données projet'!$A$173:$I$193,4,0))</f>
        <v>0</v>
      </c>
      <c r="CY165" s="49">
        <f>IF(ISNA(VLOOKUP(CN165,'Données projet'!$A$173:$I$193,5,0)),0%,VLOOKUP(CN165,'Données projet'!$A$173:$I$193,5,0)*VLOOKUP('Données projet'!$B$15,Paramètres!$A$1:$J$25,7,0))</f>
        <v>0</v>
      </c>
      <c r="CZ165" s="49">
        <f>IF(ISNA(VLOOKUP(CN165,'Données projet'!$A$173:$I$193,6,0)),0%,VLOOKUP(CN165,'Données projet'!$A$173:$I$193,6,0)*VLOOKUP('Données projet'!$B$15,Paramètres!$A$1:$J$25,7,0))</f>
        <v>0</v>
      </c>
      <c r="DA165" s="49">
        <f>IF(ISNA(VLOOKUP(CN165,'Données projet'!$A$173:$I$193,7,0)),0%,VLOOKUP(CN165,'Données projet'!$A$173:$I$193,7,0))</f>
        <v>0</v>
      </c>
      <c r="DB165" s="53" t="e">
        <f>EXP(-LN(2)/35)*DB164+(1-EXP(-LN(2)/35))/(LN(2)/35)*CX165*CY165*VLOOKUP('Données projet'!$B$15,Paramètres!$A$1:$J$25,3,0)*0.475*44/12</f>
        <v>#N/A</v>
      </c>
      <c r="DC165" s="53" t="e">
        <f>EXP(-LN(2)/5)*DC164+(1-EXP(-LN(2)/5))/(LN(2)/5)*Calculateur!CX165*Calculateur!CZ165*VLOOKUP('Données projet'!$B$15,Paramètres!$A$1:$J$25,3,0)*0.475*44/12</f>
        <v>#N/A</v>
      </c>
      <c r="DD165" s="53" t="e">
        <f>EXP(-LN(2)/2)*DD164+(1-EXP(-LN(2)/2))/(LN(2)/2)*CX165*DA165*VLOOKUP('Données projet'!$B$15,Paramètres!$A$1:$J$25,3,0)*0.475*44/12</f>
        <v>#N/A</v>
      </c>
      <c r="DE165" s="54" t="e">
        <f t="shared" si="75"/>
        <v>#N/A</v>
      </c>
    </row>
    <row r="166" spans="1:109" x14ac:dyDescent="0.25">
      <c r="A166" s="208">
        <f t="shared" si="52"/>
        <v>163</v>
      </c>
      <c r="B166" s="200">
        <f>IF(B165+1&lt;='Données projet'!$E$11,B165+1,1)</f>
        <v>13</v>
      </c>
      <c r="C166" s="182" t="e">
        <f>VLOOKUP(B166,'Données projet'!$A$36:$I$56,2,0)</f>
        <v>#N/A</v>
      </c>
      <c r="D166" s="182" t="e">
        <f>VLOOKUP(B166,'Données projet'!$A$36:$I$56,9,0)</f>
        <v>#N/A</v>
      </c>
      <c r="E166" s="182">
        <f t="array" ref="E166">INDEX(D:D,MIN(IF(ISNUMBER(D166:D362),ROW(D166:D362),"")))</f>
        <v>15.77</v>
      </c>
      <c r="F166" s="186">
        <f>IF(B166&lt;'Données projet'!$A$37,$C$205^B166,IF(B166='Données projet'!$A$37,'Données projet'!$B$37,F165+E166-L165))</f>
        <v>191.66000000000003</v>
      </c>
      <c r="G166" s="186">
        <f>F166*VLOOKUP('Données projet'!$B$11,Paramètres!$A$1:$J$25,3,0)*VLOOKUP('Données projet'!$B$11,Paramètres!$A$1:$J$25,5,0)</f>
        <v>140.52511200000001</v>
      </c>
      <c r="H166" s="186">
        <f t="shared" si="53"/>
        <v>36.417275056768148</v>
      </c>
      <c r="I166" s="187">
        <f t="shared" si="59"/>
        <v>308.17465745720455</v>
      </c>
      <c r="J166" s="188">
        <f ca="1">AVERAGE(OFFSET($I$3,'Données projet'!$C$7,0,30,1))</f>
        <v>281.50422421872497</v>
      </c>
      <c r="K166" s="193">
        <f>IF(ISNA(VLOOKUP(B166,'Données projet'!$A$36:$I$56,3,0)),0,VLOOKUP(B166,'Données projet'!$A$36:$I$56,3,0))</f>
        <v>0</v>
      </c>
      <c r="L166" s="193">
        <f>IF(ISNA(VLOOKUP(B166,'Données projet'!$A$36:$I$56,4,0)),0,VLOOKUP(B166,'Données projet'!$A$36:$I$56,4,0))</f>
        <v>0</v>
      </c>
      <c r="M166" s="194">
        <f>IF(ISNA(VLOOKUP(B166,'Données projet'!$A$36:$I$56,5,0)),0%,VLOOKUP(B166,'Données projet'!$A$36:$I$56,5,0)*VLOOKUP('Données projet'!$B$11,Paramètres!$A$1:$J$25,7,0))</f>
        <v>0</v>
      </c>
      <c r="N166" s="194">
        <f>IF(ISNA(VLOOKUP(B166,'Données projet'!$A$36:$I$56,6,0)),0%,VLOOKUP(B166,'Données projet'!$A$36:$I$56,6,0)*VLOOKUP('Données projet'!$B$11,Paramètres!$A$1:$J$25,7,0))</f>
        <v>0</v>
      </c>
      <c r="O166" s="194">
        <f>IF(ISNA(VLOOKUP(B166,'Données projet'!$A$36:$I$56,7,0)),0%,VLOOKUP(B166,'Données projet'!$A$36:$I$56,7,0))</f>
        <v>0</v>
      </c>
      <c r="P166" s="196">
        <f>EXP(-LN(2)/35)*P165+(1-EXP(-LN(2)/35))/(LN(2)/35)*L166*M166*VLOOKUP('Données projet'!$B$11,Paramètres!$A$1:$J$25,3,0)*0.475*44/12</f>
        <v>0</v>
      </c>
      <c r="Q166" s="196">
        <f>EXP(-LN(2)/5)*Q165+(1-EXP(-LN(2)/5))/(LN(2)/5)*Calculateur!L166*Calculateur!N166*VLOOKUP('Données projet'!$B$11,Paramètres!$A$1:$J$25,3,0)*0.475*44/12</f>
        <v>0</v>
      </c>
      <c r="R166" s="196">
        <f>EXP(-LN(2)/2)*R165+(1-EXP(-LN(2)/2))/(LN(2)/2)*L166*O166*VLOOKUP('Données projet'!$B$11,Paramètres!$A$1:$J$25,3,0)*0.475*44/12</f>
        <v>0</v>
      </c>
      <c r="S166" s="197">
        <f t="shared" si="60"/>
        <v>0</v>
      </c>
      <c r="T166" s="50">
        <f>IF(T165+1&lt;='Données projet'!$E$12,T165+1,1)</f>
        <v>13</v>
      </c>
      <c r="U166" s="45" t="e">
        <f>VLOOKUP(T166,'Données projet'!$A$62:$I$82,2,0)</f>
        <v>#N/A</v>
      </c>
      <c r="V166" s="45" t="e">
        <f>VLOOKUP(T166,'Données projet'!$A$62:$I$82,9,0)</f>
        <v>#N/A</v>
      </c>
      <c r="W166" s="45">
        <f t="array" ref="W166">INDEX(V:V,MIN(IF(ISNUMBER(V166:V362),ROW(V166:V362),"")))</f>
        <v>14.256250000000001</v>
      </c>
      <c r="X166" s="46">
        <f>IF(T166&lt;'Données projet'!$A$63,$U$205^T166,IF(T166='Données projet'!$A$63,'Données projet'!$B$63,X165+W166-AD165))</f>
        <v>194.32874999999999</v>
      </c>
      <c r="Y166" s="46">
        <f>X166*VLOOKUP('Données projet'!$B$11,Paramètres!$A$1:$J$25,3,0)*VLOOKUP('Données projet'!$B$11,Paramètres!$A$1:$J$25,5,0)</f>
        <v>142.48183949999998</v>
      </c>
      <c r="Z166" s="46">
        <f t="shared" si="61"/>
        <v>36.864977308887532</v>
      </c>
      <c r="AA166" s="52">
        <f t="shared" si="62"/>
        <v>312.36237260881239</v>
      </c>
      <c r="AB166" s="149">
        <f ca="1">AVERAGE(OFFSET($AA$3,'Données projet'!$C$7,0,30,1))</f>
        <v>367.84920904283939</v>
      </c>
      <c r="AC166" s="48">
        <f>IF(ISNA(VLOOKUP(T166,'Données projet'!$A$62:$I$82,3,0)),0,VLOOKUP(T166,'Données projet'!$A$62:$I$82,3,0))</f>
        <v>0</v>
      </c>
      <c r="AD166" s="48">
        <f>IF(ISNA(VLOOKUP(T166,'Données projet'!$A$62:$I$82,4,0)),0,VLOOKUP(T166,'Données projet'!$A$62:$I$82,4,0))</f>
        <v>0</v>
      </c>
      <c r="AE166" s="49">
        <f>IF(ISNA(VLOOKUP(T166,'Données projet'!$A$62:$I$82,5,0)),0%,VLOOKUP(T166,'Données projet'!$A$62:$I$82,5,0)*VLOOKUP('Données projet'!$B$11,Paramètres!$A$1:$J$25,7,0))</f>
        <v>0</v>
      </c>
      <c r="AF166" s="49">
        <f>IF(ISNA(VLOOKUP(T166,'Données projet'!$A$62:$I$82,6,0)),0%,VLOOKUP(T166,'Données projet'!$A$62:$I$82,6,0)*VLOOKUP('Données projet'!$B$11,Paramètres!$A$1:$J$25,7,0))</f>
        <v>0</v>
      </c>
      <c r="AG166" s="49">
        <f>IF(ISNA(VLOOKUP(T166,'Données projet'!$A$62:$I$82,7,0)),0%,VLOOKUP(T166,'Données projet'!$A$62:$I$82,7,0))</f>
        <v>0</v>
      </c>
      <c r="AH166" s="53">
        <f>EXP(-LN(2)/35)*AH165+(1-EXP(-LN(2)/35))/(LN(2)/35)*AD166*AE166*VLOOKUP('Données projet'!$B$11,Paramètres!$A$1:$J$25,3,0)*0.475*44/12</f>
        <v>0</v>
      </c>
      <c r="AI166" s="53">
        <f>EXP(-LN(2)/5)*AI165+(1-EXP(-LN(2)/5))/(LN(2)/5)*Calculateur!AD166*Calculateur!AF166*VLOOKUP('Données projet'!$B$11,Paramètres!$A$1:$J$25,3,0)*0.475*44/12</f>
        <v>0</v>
      </c>
      <c r="AJ166" s="53">
        <f>EXP(-LN(2)/2)*AJ165+(1-EXP(-LN(2)/2))/(LN(2)/2)*AD166*AG166*VLOOKUP('Données projet'!$B$11,Paramètres!$A$1:$J$25,3,0)*0.475*44/12</f>
        <v>0</v>
      </c>
      <c r="AK166" s="53">
        <f t="shared" si="63"/>
        <v>0</v>
      </c>
      <c r="AL166" s="203">
        <f>IF(AL165+1&lt;='Données projet'!$E$13,AL165+1,1)</f>
        <v>1</v>
      </c>
      <c r="AM166" s="182" t="e">
        <f>VLOOKUP(B166,'Données projet'!$A$88:$I$108,2,0)</f>
        <v>#N/A</v>
      </c>
      <c r="AN166" s="182" t="e">
        <f>VLOOKUP(B166,'Données projet'!$A$88:$I$108,9,0)</f>
        <v>#N/A</v>
      </c>
      <c r="AO166" s="182">
        <f t="array" ref="AO166">INDEX(AN:AN,MIN(IF(ISNUMBER(AN166:AN362),ROW(AN166:AN362),"")))</f>
        <v>0</v>
      </c>
      <c r="AP166" s="182">
        <f>IF(B166&lt;'Données projet'!$A$89,$AM$205^B166,IF(B166='Données projet'!$A$89,'Données projet'!$B$89,AP165+AO166-AV165))</f>
        <v>0</v>
      </c>
      <c r="AQ166" s="186" t="e">
        <f>AP166*VLOOKUP('Données projet'!$B$13,Paramètres!$A$1:$J$25,3,0)*VLOOKUP('Données projet'!$B$13,Paramètres!$A$1:$J$25,5,0)</f>
        <v>#N/A</v>
      </c>
      <c r="AR166" s="186" t="e">
        <f t="shared" si="64"/>
        <v>#N/A</v>
      </c>
      <c r="AS166" s="187" t="e">
        <f t="shared" si="65"/>
        <v>#N/A</v>
      </c>
      <c r="AT166" s="185" t="e">
        <f ca="1">AVERAGE(OFFSET($AS$3,'Données projet'!$C$7,0,30,1))</f>
        <v>#N/A</v>
      </c>
      <c r="AU166" s="193">
        <f>IF(ISNA(VLOOKUP(B166,'Données projet'!$A$88:$I$108,3,0)),0,VLOOKUP(B166,'Données projet'!$A$88:$I$108,3,0))</f>
        <v>0</v>
      </c>
      <c r="AV166" s="193">
        <f>IF(ISNA(VLOOKUP(B166,'Données projet'!$A$88:$I$108,4,0)),0,VLOOKUP(B166,'Données projet'!$A$88:$I$108,4,0))</f>
        <v>0</v>
      </c>
      <c r="AW166" s="194">
        <f>IF(ISNA(VLOOKUP(B166,'Données projet'!$A$88:$I$108,5,0)),0%,VLOOKUP(B166,'Données projet'!$A$88:$I$108,5,0)*VLOOKUP('Données projet'!$B$13,Paramètres!$A$1:$J$25,7,0))</f>
        <v>0</v>
      </c>
      <c r="AX166" s="194">
        <f>IF(ISNA(VLOOKUP(B166,'Données projet'!$A$88:$I$108,6,0)),0%,VLOOKUP(B166,'Données projet'!$A$88:$I$108,6,0)*VLOOKUP('Données projet'!$B$13,Paramètres!$A$1:$J$25,7,0))</f>
        <v>0</v>
      </c>
      <c r="AY166" s="194">
        <f>IF(ISNA(VLOOKUP(B166,'Données projet'!$A$88:$I$108,7,0)),0%,VLOOKUP(B166,'Données projet'!$A$88:$I$108,7,0))</f>
        <v>0</v>
      </c>
      <c r="AZ166" s="196">
        <f>EXP(-LN(2)/35)*AZ165+(1-EXP(-LN(2)/35))/(LN(2)/35)*AV166*AW166*VLOOKUP('Données projet'!$B$11,Paramètres!$A$1:$J$25,3,0)*0.475*44/12</f>
        <v>0</v>
      </c>
      <c r="BA166" s="196">
        <f>EXP(-LN(2)/5)*BA165+(1-EXP(-LN(2)/5))/(LN(2)/5)*Calculateur!AV166*Calculateur!AX166*VLOOKUP('Données projet'!$B$11,Paramètres!$A$1:$J$25,3,0)*0.475*44/12</f>
        <v>0</v>
      </c>
      <c r="BB166" s="196">
        <f>EXP(-LN(2)/2)*BB165+(1-EXP(-LN(2)/2))/(LN(2)/2)*AV166*AY166*VLOOKUP('Données projet'!$B$11,Paramètres!$A$1:$J$25,3,0)*0.475*44/12</f>
        <v>0</v>
      </c>
      <c r="BC166" s="197">
        <f t="shared" si="66"/>
        <v>0</v>
      </c>
      <c r="BD166" s="50">
        <f>IF(BD165+1&lt;='Données projet'!$E$16,BD165+1,1)</f>
        <v>1</v>
      </c>
      <c r="BE166" s="45" t="e">
        <f>VLOOKUP(BD166,'Données projet'!$A$114:$I$134,2,0)</f>
        <v>#N/A</v>
      </c>
      <c r="BF166" s="45" t="e">
        <f>VLOOKUP(BD166,'Données projet'!$A$114:$I$134,9,0)</f>
        <v>#N/A</v>
      </c>
      <c r="BG166" s="45">
        <f t="array" ref="BG166">INDEX(BF:BF,MIN(IF(ISNUMBER(BF166:BF362),ROW(BF166:BF362),"")))</f>
        <v>0</v>
      </c>
      <c r="BH166" s="45">
        <f>IF(BD166&lt;'Données projet'!$A$115,$BE$205^BD166,IF(BD166='Données projet'!$A$115,'Données projet'!$B$115,BH165+BG166-BN165))</f>
        <v>0</v>
      </c>
      <c r="BI166" s="50" t="e">
        <f>BH166*VLOOKUP('Données projet'!$B$13,Paramètres!$A$1:$J$25,3,0)*VLOOKUP('Données projet'!$B$13,Paramètres!$A$1:$J$25,5,0)</f>
        <v>#N/A</v>
      </c>
      <c r="BJ166" s="46" t="e">
        <f t="shared" si="67"/>
        <v>#N/A</v>
      </c>
      <c r="BK166" s="52" t="e">
        <f t="shared" si="68"/>
        <v>#N/A</v>
      </c>
      <c r="BL166" s="149" t="e">
        <f ca="1">AVERAGE(OFFSET($BK$3,'Données projet'!$C$7,0,30,1))</f>
        <v>#N/A</v>
      </c>
      <c r="BM166" s="48">
        <f>IF(ISNA(VLOOKUP(BD166,'Données projet'!$A$114:$I$134,3,0)),0,VLOOKUP(BD166,'Données projet'!$A$114:$I$134,3,0))</f>
        <v>0</v>
      </c>
      <c r="BN166" s="48">
        <f>IF(ISNA(VLOOKUP(BD166,'Données projet'!$A$114:$I$134,4,0)),0,VLOOKUP(BD166,'Données projet'!$A$114:$I$134,4,0))</f>
        <v>0</v>
      </c>
      <c r="BO166" s="49">
        <f>IF(ISNA(VLOOKUP(BD166,'Données projet'!$A$114:$I$134,5,0)),0%,VLOOKUP(BD166,'Données projet'!$A$114:$I$134,5,0)*VLOOKUP('Données projet'!$B$13,Paramètres!$A$1:$J$25,7,0))</f>
        <v>0</v>
      </c>
      <c r="BP166" s="49">
        <f>IF(ISNA(VLOOKUP(BD166,'Données projet'!$A$114:$I$134,6,0)),0%,VLOOKUP(BD166,'Données projet'!$A$114:$I$134,6,0)*VLOOKUP('Données projet'!$B$13,Paramètres!$A$1:$J$25,7,0))</f>
        <v>0</v>
      </c>
      <c r="BQ166" s="49">
        <f>IF(ISNA(VLOOKUP(BD166,'Données projet'!$A$114:$I$134,7,0)),0%,VLOOKUP(BD166,'Données projet'!$A$114:$I$134,7,0))</f>
        <v>0</v>
      </c>
      <c r="BR166" s="53" t="e">
        <f>EXP(-LN(2)/35)*BR165+(1-EXP(-LN(2)/35))/(LN(2)/35)*BN166*BO166*VLOOKUP('Données projet'!$B$13,Paramètres!$A$1:$J$25,3,0)*0.475*44/12</f>
        <v>#N/A</v>
      </c>
      <c r="BS166" s="53" t="e">
        <f>EXP(-LN(2)/5)*BS165+(1-EXP(-LN(2)/5))/(LN(2)/5)*Calculateur!BN166*Calculateur!BP166*VLOOKUP('Données projet'!$B$13,Paramètres!$A$1:$J$25,3,0)*0.475*44/12</f>
        <v>#N/A</v>
      </c>
      <c r="BT166" s="53" t="e">
        <f>EXP(-LN(2)/2)*BT165+(1-EXP(-LN(2)/2))/(LN(2)/2)*BN166*BQ166*VLOOKUP('Données projet'!$B$13,Paramètres!$A$1:$J$25,3,0)*0.475*44/12</f>
        <v>#N/A</v>
      </c>
      <c r="BU166" s="54" t="e">
        <f t="shared" si="69"/>
        <v>#N/A</v>
      </c>
      <c r="BV166" s="203">
        <f>IF(BV165+1&lt;='Données projet'!$E$15,BV165+1,1)</f>
        <v>1</v>
      </c>
      <c r="BW166" s="182" t="e">
        <f>VLOOKUP(B166,'Données projet'!$A$140:$I$167,2,0)</f>
        <v>#N/A</v>
      </c>
      <c r="BX166" s="182" t="e">
        <f>VLOOKUP(B166,'Données projet'!$A$140:$I$167,9,0)</f>
        <v>#N/A</v>
      </c>
      <c r="BY166" s="182">
        <f t="array" ref="BY166">INDEX(BX:BX,MIN(IF(ISNUMBER(BX166:BX362),ROW(BX166:BX362),"")))</f>
        <v>0</v>
      </c>
      <c r="BZ166" s="182">
        <f>IF(B166&lt;'Données projet'!$A$141,$BW$205^B166,IF(B166='Données projet'!$A$141,'Données projet'!$B$141,BZ165+BY166-CF165))</f>
        <v>0</v>
      </c>
      <c r="CA166" s="183" t="e">
        <f>BZ166*VLOOKUP('Données projet'!$B$15,Paramètres!$A$1:$J$25,3,0)*VLOOKUP('Données projet'!$B$15,Paramètres!$A$1:$J$25,5,0)</f>
        <v>#N/A</v>
      </c>
      <c r="CB166" s="186" t="e">
        <f t="shared" si="70"/>
        <v>#N/A</v>
      </c>
      <c r="CC166" s="187" t="e">
        <f t="shared" si="71"/>
        <v>#N/A</v>
      </c>
      <c r="CD166" s="185" t="e">
        <f ca="1">AVERAGE(OFFSET($CC$3,'Données projet'!$C$7,0,30,1))</f>
        <v>#N/A</v>
      </c>
      <c r="CE166" s="193">
        <f>IF(ISNA(VLOOKUP(B166,'Données projet'!$A$140:$I$167,3,0)),0,VLOOKUP(B166,'Données projet'!$A$140:$I$167,3,0))</f>
        <v>0</v>
      </c>
      <c r="CF166" s="193">
        <f>IF(ISNA(VLOOKUP(B166,'Données projet'!$A$140:$I$167,4,0)),0,VLOOKUP(B166,'Données projet'!$A$140:$I$167,4,0))</f>
        <v>0</v>
      </c>
      <c r="CG166" s="194">
        <f>IF(ISNA(VLOOKUP(B166,'Données projet'!$A$140:$I$167,5,0)),0%,VLOOKUP(B166,'Données projet'!$A$140:$I$167,5,0)*VLOOKUP('Données projet'!$B$15,Paramètres!$A$1:$J$25,7,0))</f>
        <v>0</v>
      </c>
      <c r="CH166" s="194">
        <f>IF(ISNA(VLOOKUP(B166,'Données projet'!$A$140:$I$167,6,0)),0%,VLOOKUP(B166,'Données projet'!$A$140:$I$167,6,0)*VLOOKUP('Données projet'!$B$15,Paramètres!$A$1:$J$25,7,0))</f>
        <v>0</v>
      </c>
      <c r="CI166" s="194">
        <f>IF(ISNA(VLOOKUP(B166,'Données projet'!$A$140:$I$167,7,0)),0%,VLOOKUP(B166,'Données projet'!$A$140:$I$167,7,0))</f>
        <v>0</v>
      </c>
      <c r="CJ166" s="196">
        <f>EXP(-LN(2)/35)*CJ165+(1-EXP(-LN(2)/35))/(LN(2)/35)*CF166*CG166*VLOOKUP('Données projet'!$B$11,Paramètres!$A$1:$J$25,3,0)*0.475*44/12</f>
        <v>0</v>
      </c>
      <c r="CK166" s="196">
        <f>EXP(-LN(2)/5)*CK165+(1-EXP(-LN(2)/5))/(LN(2)/5)*Calculateur!CF166*Calculateur!CH166*VLOOKUP('Données projet'!$B$11,Paramètres!$A$1:$J$25,3,0)*0.475*44/12</f>
        <v>0</v>
      </c>
      <c r="CL166" s="196">
        <f>EXP(-LN(2)/2)*CL165+(1-EXP(-LN(2)/2))/(LN(2)/2)*CF166*CI166*VLOOKUP('Données projet'!$B$11,Paramètres!$A$1:$J$25,3,0)*0.475*44/12</f>
        <v>0</v>
      </c>
      <c r="CM166" s="197">
        <f t="shared" si="72"/>
        <v>0</v>
      </c>
      <c r="CN166" s="50">
        <f>IF(CN165+1&lt;='Données projet'!$E$16,CN165+1,1)</f>
        <v>1</v>
      </c>
      <c r="CO166" s="45" t="e">
        <f>VLOOKUP(CN166,'Données projet'!$A$173:$I$193,2,0)</f>
        <v>#N/A</v>
      </c>
      <c r="CP166" s="45" t="e">
        <f>VLOOKUP(CN166,'Données projet'!$A$173:$I$193,9,0)</f>
        <v>#N/A</v>
      </c>
      <c r="CQ166" s="45">
        <f t="array" ref="CQ166">INDEX(CP:CP,MIN(IF(ISNUMBER(CP166:CP362),ROW(CP166:CP362),"")))</f>
        <v>0</v>
      </c>
      <c r="CR166" s="45">
        <f>IF(CN166&lt;'Données projet'!$A$174,$CO$205^B166,IF(CN166='Données projet'!$A$174,'Données projet'!$B$174,CR165+CQ166-CX165))</f>
        <v>0</v>
      </c>
      <c r="CS166" s="50" t="e">
        <f>CR166*VLOOKUP('Données projet'!$B$15,Paramètres!$A$1:$J$25,3,0)*VLOOKUP('Données projet'!$B$15,Paramètres!$A$1:$J$25,5,0)</f>
        <v>#N/A</v>
      </c>
      <c r="CT166" s="46" t="e">
        <f t="shared" si="73"/>
        <v>#N/A</v>
      </c>
      <c r="CU166" s="52" t="e">
        <f t="shared" si="74"/>
        <v>#N/A</v>
      </c>
      <c r="CV166" s="149" t="e">
        <f ca="1">AVERAGE(OFFSET($CU$3,'Données projet'!$C$7,0,30,1))</f>
        <v>#N/A</v>
      </c>
      <c r="CW166" s="48">
        <f>IF(ISNA(VLOOKUP(CN166,'Données projet'!$A$173:$I$193,3,0)),0,VLOOKUP(CN166,'Données projet'!$A$173:$I$193,3,0))</f>
        <v>0</v>
      </c>
      <c r="CX166" s="48">
        <f>IF(ISNA(VLOOKUP(CN166,'Données projet'!$A$173:$I$193,4,0)),0,VLOOKUP(CN166,'Données projet'!$A$173:$I$193,4,0))</f>
        <v>0</v>
      </c>
      <c r="CY166" s="49">
        <f>IF(ISNA(VLOOKUP(CN166,'Données projet'!$A$173:$I$193,5,0)),0%,VLOOKUP(CN166,'Données projet'!$A$173:$I$193,5,0)*VLOOKUP('Données projet'!$B$15,Paramètres!$A$1:$J$25,7,0))</f>
        <v>0</v>
      </c>
      <c r="CZ166" s="49">
        <f>IF(ISNA(VLOOKUP(CN166,'Données projet'!$A$173:$I$193,6,0)),0%,VLOOKUP(CN166,'Données projet'!$A$173:$I$193,6,0)*VLOOKUP('Données projet'!$B$15,Paramètres!$A$1:$J$25,7,0))</f>
        <v>0</v>
      </c>
      <c r="DA166" s="49">
        <f>IF(ISNA(VLOOKUP(CN166,'Données projet'!$A$173:$I$193,7,0)),0%,VLOOKUP(CN166,'Données projet'!$A$173:$I$193,7,0))</f>
        <v>0</v>
      </c>
      <c r="DB166" s="53" t="e">
        <f>EXP(-LN(2)/35)*DB165+(1-EXP(-LN(2)/35))/(LN(2)/35)*CX166*CY166*VLOOKUP('Données projet'!$B$15,Paramètres!$A$1:$J$25,3,0)*0.475*44/12</f>
        <v>#N/A</v>
      </c>
      <c r="DC166" s="53" t="e">
        <f>EXP(-LN(2)/5)*DC165+(1-EXP(-LN(2)/5))/(LN(2)/5)*Calculateur!CX166*Calculateur!CZ166*VLOOKUP('Données projet'!$B$15,Paramètres!$A$1:$J$25,3,0)*0.475*44/12</f>
        <v>#N/A</v>
      </c>
      <c r="DD166" s="53" t="e">
        <f>EXP(-LN(2)/2)*DD165+(1-EXP(-LN(2)/2))/(LN(2)/2)*CX166*DA166*VLOOKUP('Données projet'!$B$15,Paramètres!$A$1:$J$25,3,0)*0.475*44/12</f>
        <v>#N/A</v>
      </c>
      <c r="DE166" s="54" t="e">
        <f t="shared" si="75"/>
        <v>#N/A</v>
      </c>
    </row>
    <row r="167" spans="1:109" x14ac:dyDescent="0.25">
      <c r="A167" s="208">
        <f t="shared" si="52"/>
        <v>164</v>
      </c>
      <c r="B167" s="200">
        <f>IF(B166+1&lt;='Données projet'!$E$11,B166+1,1)</f>
        <v>14</v>
      </c>
      <c r="C167" s="182" t="e">
        <f>VLOOKUP(B167,'Données projet'!$A$36:$I$56,2,0)</f>
        <v>#N/A</v>
      </c>
      <c r="D167" s="182" t="e">
        <f>VLOOKUP(B167,'Données projet'!$A$36:$I$56,9,0)</f>
        <v>#N/A</v>
      </c>
      <c r="E167" s="182">
        <f t="array" ref="E167">INDEX(D:D,MIN(IF(ISNUMBER(D167:D363),ROW(D167:D363),"")))</f>
        <v>15.77</v>
      </c>
      <c r="F167" s="186">
        <f>IF(B167&lt;'Données projet'!$A$37,$C$205^B167,IF(B167='Données projet'!$A$37,'Données projet'!$B$37,F166+E167-L166))</f>
        <v>207.43000000000004</v>
      </c>
      <c r="G167" s="186">
        <f>F167*VLOOKUP('Données projet'!$B$11,Paramètres!$A$1:$J$25,3,0)*VLOOKUP('Données projet'!$B$11,Paramètres!$A$1:$J$25,5,0)</f>
        <v>152.08767600000002</v>
      </c>
      <c r="H167" s="186">
        <f t="shared" si="53"/>
        <v>39.052635160572962</v>
      </c>
      <c r="I167" s="187">
        <f t="shared" si="59"/>
        <v>332.90270860466461</v>
      </c>
      <c r="J167" s="188">
        <f ca="1">AVERAGE(OFFSET($I$3,'Données projet'!$C$7,0,30,1))</f>
        <v>281.50422421872497</v>
      </c>
      <c r="K167" s="193">
        <f>IF(ISNA(VLOOKUP(B167,'Données projet'!$A$36:$I$56,3,0)),0,VLOOKUP(B167,'Données projet'!$A$36:$I$56,3,0))</f>
        <v>0</v>
      </c>
      <c r="L167" s="193">
        <f>IF(ISNA(VLOOKUP(B167,'Données projet'!$A$36:$I$56,4,0)),0,VLOOKUP(B167,'Données projet'!$A$36:$I$56,4,0))</f>
        <v>0</v>
      </c>
      <c r="M167" s="194">
        <f>IF(ISNA(VLOOKUP(B167,'Données projet'!$A$36:$I$56,5,0)),0%,VLOOKUP(B167,'Données projet'!$A$36:$I$56,5,0)*VLOOKUP('Données projet'!$B$11,Paramètres!$A$1:$J$25,7,0))</f>
        <v>0</v>
      </c>
      <c r="N167" s="194">
        <f>IF(ISNA(VLOOKUP(B167,'Données projet'!$A$36:$I$56,6,0)),0%,VLOOKUP(B167,'Données projet'!$A$36:$I$56,6,0)*VLOOKUP('Données projet'!$B$11,Paramètres!$A$1:$J$25,7,0))</f>
        <v>0</v>
      </c>
      <c r="O167" s="194">
        <f>IF(ISNA(VLOOKUP(B167,'Données projet'!$A$36:$I$56,7,0)),0%,VLOOKUP(B167,'Données projet'!$A$36:$I$56,7,0))</f>
        <v>0</v>
      </c>
      <c r="P167" s="196">
        <f>EXP(-LN(2)/35)*P166+(1-EXP(-LN(2)/35))/(LN(2)/35)*L167*M167*VLOOKUP('Données projet'!$B$11,Paramètres!$A$1:$J$25,3,0)*0.475*44/12</f>
        <v>0</v>
      </c>
      <c r="Q167" s="196">
        <f>EXP(-LN(2)/5)*Q166+(1-EXP(-LN(2)/5))/(LN(2)/5)*Calculateur!L167*Calculateur!N167*VLOOKUP('Données projet'!$B$11,Paramètres!$A$1:$J$25,3,0)*0.475*44/12</f>
        <v>0</v>
      </c>
      <c r="R167" s="196">
        <f>EXP(-LN(2)/2)*R166+(1-EXP(-LN(2)/2))/(LN(2)/2)*L167*O167*VLOOKUP('Données projet'!$B$11,Paramètres!$A$1:$J$25,3,0)*0.475*44/12</f>
        <v>0</v>
      </c>
      <c r="S167" s="197">
        <f t="shared" si="60"/>
        <v>0</v>
      </c>
      <c r="T167" s="50">
        <f>IF(T166+1&lt;='Données projet'!$E$12,T166+1,1)</f>
        <v>14</v>
      </c>
      <c r="U167" s="45" t="e">
        <f>VLOOKUP(T167,'Données projet'!$A$62:$I$82,2,0)</f>
        <v>#N/A</v>
      </c>
      <c r="V167" s="45" t="e">
        <f>VLOOKUP(T167,'Données projet'!$A$62:$I$82,9,0)</f>
        <v>#N/A</v>
      </c>
      <c r="W167" s="45">
        <f t="array" ref="W167">INDEX(V:V,MIN(IF(ISNUMBER(V167:V363),ROW(V167:V363),"")))</f>
        <v>14.256250000000001</v>
      </c>
      <c r="X167" s="46">
        <f>IF(T167&lt;'Données projet'!$A$63,$U$205^T167,IF(T167='Données projet'!$A$63,'Données projet'!$B$63,X166+W167-AD166))</f>
        <v>208.58499999999998</v>
      </c>
      <c r="Y167" s="46">
        <f>X167*VLOOKUP('Données projet'!$B$11,Paramètres!$A$1:$J$25,3,0)*VLOOKUP('Données projet'!$B$11,Paramètres!$A$1:$J$25,5,0)</f>
        <v>152.93452199999999</v>
      </c>
      <c r="Z167" s="46">
        <f t="shared" si="61"/>
        <v>39.244712440207621</v>
      </c>
      <c r="AA167" s="52">
        <f t="shared" si="62"/>
        <v>334.71216665002822</v>
      </c>
      <c r="AB167" s="149">
        <f ca="1">AVERAGE(OFFSET($AA$3,'Données projet'!$C$7,0,30,1))</f>
        <v>367.84920904283939</v>
      </c>
      <c r="AC167" s="48">
        <f>IF(ISNA(VLOOKUP(T167,'Données projet'!$A$62:$I$82,3,0)),0,VLOOKUP(T167,'Données projet'!$A$62:$I$82,3,0))</f>
        <v>0</v>
      </c>
      <c r="AD167" s="48">
        <f>IF(ISNA(VLOOKUP(T167,'Données projet'!$A$62:$I$82,4,0)),0,VLOOKUP(T167,'Données projet'!$A$62:$I$82,4,0))</f>
        <v>0</v>
      </c>
      <c r="AE167" s="49">
        <f>IF(ISNA(VLOOKUP(T167,'Données projet'!$A$62:$I$82,5,0)),0%,VLOOKUP(T167,'Données projet'!$A$62:$I$82,5,0)*VLOOKUP('Données projet'!$B$11,Paramètres!$A$1:$J$25,7,0))</f>
        <v>0</v>
      </c>
      <c r="AF167" s="49">
        <f>IF(ISNA(VLOOKUP(T167,'Données projet'!$A$62:$I$82,6,0)),0%,VLOOKUP(T167,'Données projet'!$A$62:$I$82,6,0)*VLOOKUP('Données projet'!$B$11,Paramètres!$A$1:$J$25,7,0))</f>
        <v>0</v>
      </c>
      <c r="AG167" s="49">
        <f>IF(ISNA(VLOOKUP(T167,'Données projet'!$A$62:$I$82,7,0)),0%,VLOOKUP(T167,'Données projet'!$A$62:$I$82,7,0))</f>
        <v>0</v>
      </c>
      <c r="AH167" s="53">
        <f>EXP(-LN(2)/35)*AH166+(1-EXP(-LN(2)/35))/(LN(2)/35)*AD167*AE167*VLOOKUP('Données projet'!$B$11,Paramètres!$A$1:$J$25,3,0)*0.475*44/12</f>
        <v>0</v>
      </c>
      <c r="AI167" s="53">
        <f>EXP(-LN(2)/5)*AI166+(1-EXP(-LN(2)/5))/(LN(2)/5)*Calculateur!AD167*Calculateur!AF167*VLOOKUP('Données projet'!$B$11,Paramètres!$A$1:$J$25,3,0)*0.475*44/12</f>
        <v>0</v>
      </c>
      <c r="AJ167" s="53">
        <f>EXP(-LN(2)/2)*AJ166+(1-EXP(-LN(2)/2))/(LN(2)/2)*AD167*AG167*VLOOKUP('Données projet'!$B$11,Paramètres!$A$1:$J$25,3,0)*0.475*44/12</f>
        <v>0</v>
      </c>
      <c r="AK167" s="53">
        <f t="shared" si="63"/>
        <v>0</v>
      </c>
      <c r="AL167" s="203">
        <f>IF(AL166+1&lt;='Données projet'!$E$13,AL166+1,1)</f>
        <v>1</v>
      </c>
      <c r="AM167" s="182" t="e">
        <f>VLOOKUP(B167,'Données projet'!$A$88:$I$108,2,0)</f>
        <v>#N/A</v>
      </c>
      <c r="AN167" s="182" t="e">
        <f>VLOOKUP(B167,'Données projet'!$A$88:$I$108,9,0)</f>
        <v>#N/A</v>
      </c>
      <c r="AO167" s="182">
        <f t="array" ref="AO167">INDEX(AN:AN,MIN(IF(ISNUMBER(AN167:AN363),ROW(AN167:AN363),"")))</f>
        <v>0</v>
      </c>
      <c r="AP167" s="182">
        <f>IF(B167&lt;'Données projet'!$A$89,$AM$205^B167,IF(B167='Données projet'!$A$89,'Données projet'!$B$89,AP166+AO167-AV166))</f>
        <v>0</v>
      </c>
      <c r="AQ167" s="186" t="e">
        <f>AP167*VLOOKUP('Données projet'!$B$13,Paramètres!$A$1:$J$25,3,0)*VLOOKUP('Données projet'!$B$13,Paramètres!$A$1:$J$25,5,0)</f>
        <v>#N/A</v>
      </c>
      <c r="AR167" s="186" t="e">
        <f t="shared" si="64"/>
        <v>#N/A</v>
      </c>
      <c r="AS167" s="187" t="e">
        <f t="shared" si="65"/>
        <v>#N/A</v>
      </c>
      <c r="AT167" s="185" t="e">
        <f ca="1">AVERAGE(OFFSET($AS$3,'Données projet'!$C$7,0,30,1))</f>
        <v>#N/A</v>
      </c>
      <c r="AU167" s="193">
        <f>IF(ISNA(VLOOKUP(B167,'Données projet'!$A$88:$I$108,3,0)),0,VLOOKUP(B167,'Données projet'!$A$88:$I$108,3,0))</f>
        <v>0</v>
      </c>
      <c r="AV167" s="193">
        <f>IF(ISNA(VLOOKUP(B167,'Données projet'!$A$88:$I$108,4,0)),0,VLOOKUP(B167,'Données projet'!$A$88:$I$108,4,0))</f>
        <v>0</v>
      </c>
      <c r="AW167" s="194">
        <f>IF(ISNA(VLOOKUP(B167,'Données projet'!$A$88:$I$108,5,0)),0%,VLOOKUP(B167,'Données projet'!$A$88:$I$108,5,0)*VLOOKUP('Données projet'!$B$13,Paramètres!$A$1:$J$25,7,0))</f>
        <v>0</v>
      </c>
      <c r="AX167" s="194">
        <f>IF(ISNA(VLOOKUP(B167,'Données projet'!$A$88:$I$108,6,0)),0%,VLOOKUP(B167,'Données projet'!$A$88:$I$108,6,0)*VLOOKUP('Données projet'!$B$13,Paramètres!$A$1:$J$25,7,0))</f>
        <v>0</v>
      </c>
      <c r="AY167" s="194">
        <f>IF(ISNA(VLOOKUP(B167,'Données projet'!$A$88:$I$108,7,0)),0%,VLOOKUP(B167,'Données projet'!$A$88:$I$108,7,0))</f>
        <v>0</v>
      </c>
      <c r="AZ167" s="196">
        <f>EXP(-LN(2)/35)*AZ166+(1-EXP(-LN(2)/35))/(LN(2)/35)*AV167*AW167*VLOOKUP('Données projet'!$B$11,Paramètres!$A$1:$J$25,3,0)*0.475*44/12</f>
        <v>0</v>
      </c>
      <c r="BA167" s="196">
        <f>EXP(-LN(2)/5)*BA166+(1-EXP(-LN(2)/5))/(LN(2)/5)*Calculateur!AV167*Calculateur!AX167*VLOOKUP('Données projet'!$B$11,Paramètres!$A$1:$J$25,3,0)*0.475*44/12</f>
        <v>0</v>
      </c>
      <c r="BB167" s="196">
        <f>EXP(-LN(2)/2)*BB166+(1-EXP(-LN(2)/2))/(LN(2)/2)*AV167*AY167*VLOOKUP('Données projet'!$B$11,Paramètres!$A$1:$J$25,3,0)*0.475*44/12</f>
        <v>0</v>
      </c>
      <c r="BC167" s="197">
        <f t="shared" si="66"/>
        <v>0</v>
      </c>
      <c r="BD167" s="50">
        <f>IF(BD166+1&lt;='Données projet'!$E$16,BD166+1,1)</f>
        <v>1</v>
      </c>
      <c r="BE167" s="45" t="e">
        <f>VLOOKUP(BD167,'Données projet'!$A$114:$I$134,2,0)</f>
        <v>#N/A</v>
      </c>
      <c r="BF167" s="45" t="e">
        <f>VLOOKUP(BD167,'Données projet'!$A$114:$I$134,9,0)</f>
        <v>#N/A</v>
      </c>
      <c r="BG167" s="45">
        <f t="array" ref="BG167">INDEX(BF:BF,MIN(IF(ISNUMBER(BF167:BF363),ROW(BF167:BF363),"")))</f>
        <v>0</v>
      </c>
      <c r="BH167" s="45">
        <f>IF(BD167&lt;'Données projet'!$A$115,$BE$205^BD167,IF(BD167='Données projet'!$A$115,'Données projet'!$B$115,BH166+BG167-BN166))</f>
        <v>0</v>
      </c>
      <c r="BI167" s="50" t="e">
        <f>BH167*VLOOKUP('Données projet'!$B$13,Paramètres!$A$1:$J$25,3,0)*VLOOKUP('Données projet'!$B$13,Paramètres!$A$1:$J$25,5,0)</f>
        <v>#N/A</v>
      </c>
      <c r="BJ167" s="46" t="e">
        <f t="shared" si="67"/>
        <v>#N/A</v>
      </c>
      <c r="BK167" s="52" t="e">
        <f t="shared" si="68"/>
        <v>#N/A</v>
      </c>
      <c r="BL167" s="149" t="e">
        <f ca="1">AVERAGE(OFFSET($BK$3,'Données projet'!$C$7,0,30,1))</f>
        <v>#N/A</v>
      </c>
      <c r="BM167" s="48">
        <f>IF(ISNA(VLOOKUP(BD167,'Données projet'!$A$114:$I$134,3,0)),0,VLOOKUP(BD167,'Données projet'!$A$114:$I$134,3,0))</f>
        <v>0</v>
      </c>
      <c r="BN167" s="48">
        <f>IF(ISNA(VLOOKUP(BD167,'Données projet'!$A$114:$I$134,4,0)),0,VLOOKUP(BD167,'Données projet'!$A$114:$I$134,4,0))</f>
        <v>0</v>
      </c>
      <c r="BO167" s="49">
        <f>IF(ISNA(VLOOKUP(BD167,'Données projet'!$A$114:$I$134,5,0)),0%,VLOOKUP(BD167,'Données projet'!$A$114:$I$134,5,0)*VLOOKUP('Données projet'!$B$13,Paramètres!$A$1:$J$25,7,0))</f>
        <v>0</v>
      </c>
      <c r="BP167" s="49">
        <f>IF(ISNA(VLOOKUP(BD167,'Données projet'!$A$114:$I$134,6,0)),0%,VLOOKUP(BD167,'Données projet'!$A$114:$I$134,6,0)*VLOOKUP('Données projet'!$B$13,Paramètres!$A$1:$J$25,7,0))</f>
        <v>0</v>
      </c>
      <c r="BQ167" s="49">
        <f>IF(ISNA(VLOOKUP(BD167,'Données projet'!$A$114:$I$134,7,0)),0%,VLOOKUP(BD167,'Données projet'!$A$114:$I$134,7,0))</f>
        <v>0</v>
      </c>
      <c r="BR167" s="53" t="e">
        <f>EXP(-LN(2)/35)*BR166+(1-EXP(-LN(2)/35))/(LN(2)/35)*BN167*BO167*VLOOKUP('Données projet'!$B$13,Paramètres!$A$1:$J$25,3,0)*0.475*44/12</f>
        <v>#N/A</v>
      </c>
      <c r="BS167" s="53" t="e">
        <f>EXP(-LN(2)/5)*BS166+(1-EXP(-LN(2)/5))/(LN(2)/5)*Calculateur!BN167*Calculateur!BP167*VLOOKUP('Données projet'!$B$13,Paramètres!$A$1:$J$25,3,0)*0.475*44/12</f>
        <v>#N/A</v>
      </c>
      <c r="BT167" s="53" t="e">
        <f>EXP(-LN(2)/2)*BT166+(1-EXP(-LN(2)/2))/(LN(2)/2)*BN167*BQ167*VLOOKUP('Données projet'!$B$13,Paramètres!$A$1:$J$25,3,0)*0.475*44/12</f>
        <v>#N/A</v>
      </c>
      <c r="BU167" s="54" t="e">
        <f t="shared" si="69"/>
        <v>#N/A</v>
      </c>
      <c r="BV167" s="203">
        <f>IF(BV166+1&lt;='Données projet'!$E$15,BV166+1,1)</f>
        <v>1</v>
      </c>
      <c r="BW167" s="182" t="e">
        <f>VLOOKUP(B167,'Données projet'!$A$140:$I$167,2,0)</f>
        <v>#N/A</v>
      </c>
      <c r="BX167" s="182" t="e">
        <f>VLOOKUP(B167,'Données projet'!$A$140:$I$167,9,0)</f>
        <v>#N/A</v>
      </c>
      <c r="BY167" s="182">
        <f t="array" ref="BY167">INDEX(BX:BX,MIN(IF(ISNUMBER(BX167:BX363),ROW(BX167:BX363),"")))</f>
        <v>0</v>
      </c>
      <c r="BZ167" s="182">
        <f>IF(B167&lt;'Données projet'!$A$141,$BW$205^B167,IF(B167='Données projet'!$A$141,'Données projet'!$B$141,BZ166+BY167-CF166))</f>
        <v>0</v>
      </c>
      <c r="CA167" s="183" t="e">
        <f>BZ167*VLOOKUP('Données projet'!$B$15,Paramètres!$A$1:$J$25,3,0)*VLOOKUP('Données projet'!$B$15,Paramètres!$A$1:$J$25,5,0)</f>
        <v>#N/A</v>
      </c>
      <c r="CB167" s="186" t="e">
        <f t="shared" si="70"/>
        <v>#N/A</v>
      </c>
      <c r="CC167" s="187" t="e">
        <f t="shared" si="71"/>
        <v>#N/A</v>
      </c>
      <c r="CD167" s="185" t="e">
        <f ca="1">AVERAGE(OFFSET($CC$3,'Données projet'!$C$7,0,30,1))</f>
        <v>#N/A</v>
      </c>
      <c r="CE167" s="193">
        <f>IF(ISNA(VLOOKUP(B167,'Données projet'!$A$140:$I$167,3,0)),0,VLOOKUP(B167,'Données projet'!$A$140:$I$167,3,0))</f>
        <v>0</v>
      </c>
      <c r="CF167" s="193">
        <f>IF(ISNA(VLOOKUP(B167,'Données projet'!$A$140:$I$167,4,0)),0,VLOOKUP(B167,'Données projet'!$A$140:$I$167,4,0))</f>
        <v>0</v>
      </c>
      <c r="CG167" s="194">
        <f>IF(ISNA(VLOOKUP(B167,'Données projet'!$A$140:$I$167,5,0)),0%,VLOOKUP(B167,'Données projet'!$A$140:$I$167,5,0)*VLOOKUP('Données projet'!$B$15,Paramètres!$A$1:$J$25,7,0))</f>
        <v>0</v>
      </c>
      <c r="CH167" s="194">
        <f>IF(ISNA(VLOOKUP(B167,'Données projet'!$A$140:$I$167,6,0)),0%,VLOOKUP(B167,'Données projet'!$A$140:$I$167,6,0)*VLOOKUP('Données projet'!$B$15,Paramètres!$A$1:$J$25,7,0))</f>
        <v>0</v>
      </c>
      <c r="CI167" s="194">
        <f>IF(ISNA(VLOOKUP(B167,'Données projet'!$A$140:$I$167,7,0)),0%,VLOOKUP(B167,'Données projet'!$A$140:$I$167,7,0))</f>
        <v>0</v>
      </c>
      <c r="CJ167" s="196">
        <f>EXP(-LN(2)/35)*CJ166+(1-EXP(-LN(2)/35))/(LN(2)/35)*CF167*CG167*VLOOKUP('Données projet'!$B$11,Paramètres!$A$1:$J$25,3,0)*0.475*44/12</f>
        <v>0</v>
      </c>
      <c r="CK167" s="196">
        <f>EXP(-LN(2)/5)*CK166+(1-EXP(-LN(2)/5))/(LN(2)/5)*Calculateur!CF167*Calculateur!CH167*VLOOKUP('Données projet'!$B$11,Paramètres!$A$1:$J$25,3,0)*0.475*44/12</f>
        <v>0</v>
      </c>
      <c r="CL167" s="196">
        <f>EXP(-LN(2)/2)*CL166+(1-EXP(-LN(2)/2))/(LN(2)/2)*CF167*CI167*VLOOKUP('Données projet'!$B$11,Paramètres!$A$1:$J$25,3,0)*0.475*44/12</f>
        <v>0</v>
      </c>
      <c r="CM167" s="197">
        <f t="shared" si="72"/>
        <v>0</v>
      </c>
      <c r="CN167" s="50">
        <f>IF(CN166+1&lt;='Données projet'!$E$16,CN166+1,1)</f>
        <v>1</v>
      </c>
      <c r="CO167" s="45" t="e">
        <f>VLOOKUP(CN167,'Données projet'!$A$173:$I$193,2,0)</f>
        <v>#N/A</v>
      </c>
      <c r="CP167" s="45" t="e">
        <f>VLOOKUP(CN167,'Données projet'!$A$173:$I$193,9,0)</f>
        <v>#N/A</v>
      </c>
      <c r="CQ167" s="45">
        <f t="array" ref="CQ167">INDEX(CP:CP,MIN(IF(ISNUMBER(CP167:CP363),ROW(CP167:CP363),"")))</f>
        <v>0</v>
      </c>
      <c r="CR167" s="45">
        <f>IF(CN167&lt;'Données projet'!$A$174,$CO$205^B167,IF(CN167='Données projet'!$A$174,'Données projet'!$B$174,CR166+CQ167-CX166))</f>
        <v>0</v>
      </c>
      <c r="CS167" s="50" t="e">
        <f>CR167*VLOOKUP('Données projet'!$B$15,Paramètres!$A$1:$J$25,3,0)*VLOOKUP('Données projet'!$B$15,Paramètres!$A$1:$J$25,5,0)</f>
        <v>#N/A</v>
      </c>
      <c r="CT167" s="46" t="e">
        <f t="shared" si="73"/>
        <v>#N/A</v>
      </c>
      <c r="CU167" s="52" t="e">
        <f t="shared" si="74"/>
        <v>#N/A</v>
      </c>
      <c r="CV167" s="149" t="e">
        <f ca="1">AVERAGE(OFFSET($CU$3,'Données projet'!$C$7,0,30,1))</f>
        <v>#N/A</v>
      </c>
      <c r="CW167" s="48">
        <f>IF(ISNA(VLOOKUP(CN167,'Données projet'!$A$173:$I$193,3,0)),0,VLOOKUP(CN167,'Données projet'!$A$173:$I$193,3,0))</f>
        <v>0</v>
      </c>
      <c r="CX167" s="48">
        <f>IF(ISNA(VLOOKUP(CN167,'Données projet'!$A$173:$I$193,4,0)),0,VLOOKUP(CN167,'Données projet'!$A$173:$I$193,4,0))</f>
        <v>0</v>
      </c>
      <c r="CY167" s="49">
        <f>IF(ISNA(VLOOKUP(CN167,'Données projet'!$A$173:$I$193,5,0)),0%,VLOOKUP(CN167,'Données projet'!$A$173:$I$193,5,0)*VLOOKUP('Données projet'!$B$15,Paramètres!$A$1:$J$25,7,0))</f>
        <v>0</v>
      </c>
      <c r="CZ167" s="49">
        <f>IF(ISNA(VLOOKUP(CN167,'Données projet'!$A$173:$I$193,6,0)),0%,VLOOKUP(CN167,'Données projet'!$A$173:$I$193,6,0)*VLOOKUP('Données projet'!$B$15,Paramètres!$A$1:$J$25,7,0))</f>
        <v>0</v>
      </c>
      <c r="DA167" s="49">
        <f>IF(ISNA(VLOOKUP(CN167,'Données projet'!$A$173:$I$193,7,0)),0%,VLOOKUP(CN167,'Données projet'!$A$173:$I$193,7,0))</f>
        <v>0</v>
      </c>
      <c r="DB167" s="53" t="e">
        <f>EXP(-LN(2)/35)*DB166+(1-EXP(-LN(2)/35))/(LN(2)/35)*CX167*CY167*VLOOKUP('Données projet'!$B$15,Paramètres!$A$1:$J$25,3,0)*0.475*44/12</f>
        <v>#N/A</v>
      </c>
      <c r="DC167" s="53" t="e">
        <f>EXP(-LN(2)/5)*DC166+(1-EXP(-LN(2)/5))/(LN(2)/5)*Calculateur!CX167*Calculateur!CZ167*VLOOKUP('Données projet'!$B$15,Paramètres!$A$1:$J$25,3,0)*0.475*44/12</f>
        <v>#N/A</v>
      </c>
      <c r="DD167" s="53" t="e">
        <f>EXP(-LN(2)/2)*DD166+(1-EXP(-LN(2)/2))/(LN(2)/2)*CX167*DA167*VLOOKUP('Données projet'!$B$15,Paramètres!$A$1:$J$25,3,0)*0.475*44/12</f>
        <v>#N/A</v>
      </c>
      <c r="DE167" s="54" t="e">
        <f t="shared" si="75"/>
        <v>#N/A</v>
      </c>
    </row>
    <row r="168" spans="1:109" x14ac:dyDescent="0.25">
      <c r="A168" s="208">
        <f t="shared" si="52"/>
        <v>165</v>
      </c>
      <c r="B168" s="200">
        <f>IF(B167+1&lt;='Données projet'!$E$11,B167+1,1)</f>
        <v>15</v>
      </c>
      <c r="C168" s="182">
        <f>VLOOKUP(B168,'Données projet'!$A$36:$I$56,2,0)</f>
        <v>223.2</v>
      </c>
      <c r="D168" s="182">
        <f>VLOOKUP(B168,'Données projet'!$A$36:$I$56,9,0)</f>
        <v>15.77</v>
      </c>
      <c r="E168" s="182">
        <f t="array" ref="E168">INDEX(D:D,MIN(IF(ISNUMBER(D168:D364),ROW(D168:D364),"")))</f>
        <v>15.77</v>
      </c>
      <c r="F168" s="186">
        <f>IF(B168&lt;'Données projet'!$A$37,$C$205^B168,IF(B168='Données projet'!$A$37,'Données projet'!$B$37,F167+E168-L167))</f>
        <v>223.20000000000005</v>
      </c>
      <c r="G168" s="186">
        <f>F168*VLOOKUP('Données projet'!$B$11,Paramètres!$A$1:$J$25,3,0)*VLOOKUP('Données projet'!$B$11,Paramètres!$A$1:$J$25,5,0)</f>
        <v>163.65024000000003</v>
      </c>
      <c r="H168" s="186">
        <f t="shared" si="53"/>
        <v>41.664753212290165</v>
      </c>
      <c r="I168" s="187">
        <f t="shared" si="59"/>
        <v>357.59027984473869</v>
      </c>
      <c r="J168" s="188">
        <f ca="1">AVERAGE(OFFSET($I$3,'Données projet'!$C$7,0,30,1))</f>
        <v>281.50422421872497</v>
      </c>
      <c r="K168" s="193">
        <f>IF(ISNA(VLOOKUP(B168,'Données projet'!$A$36:$I$56,3,0)),0,VLOOKUP(B168,'Données projet'!$A$36:$I$56,3,0))</f>
        <v>0</v>
      </c>
      <c r="L168" s="193">
        <f>IF(ISNA(VLOOKUP(B168,'Données projet'!$A$36:$I$56,4,0)),0,VLOOKUP(B168,'Données projet'!$A$36:$I$56,4,0))</f>
        <v>0</v>
      </c>
      <c r="M168" s="194">
        <f>IF(ISNA(VLOOKUP(B168,'Données projet'!$A$36:$I$56,5,0)),0%,VLOOKUP(B168,'Données projet'!$A$36:$I$56,5,0)*VLOOKUP('Données projet'!$B$11,Paramètres!$A$1:$J$25,7,0))</f>
        <v>0</v>
      </c>
      <c r="N168" s="194">
        <f>IF(ISNA(VLOOKUP(B168,'Données projet'!$A$36:$I$56,6,0)),0%,VLOOKUP(B168,'Données projet'!$A$36:$I$56,6,0)*VLOOKUP('Données projet'!$B$11,Paramètres!$A$1:$J$25,7,0))</f>
        <v>0</v>
      </c>
      <c r="O168" s="194">
        <f>IF(ISNA(VLOOKUP(B168,'Données projet'!$A$36:$I$56,7,0)),0%,VLOOKUP(B168,'Données projet'!$A$36:$I$56,7,0))</f>
        <v>0</v>
      </c>
      <c r="P168" s="196">
        <f>EXP(-LN(2)/35)*P167+(1-EXP(-LN(2)/35))/(LN(2)/35)*L168*M168*VLOOKUP('Données projet'!$B$11,Paramètres!$A$1:$J$25,3,0)*0.475*44/12</f>
        <v>0</v>
      </c>
      <c r="Q168" s="196">
        <f>EXP(-LN(2)/5)*Q167+(1-EXP(-LN(2)/5))/(LN(2)/5)*Calculateur!L168*Calculateur!N168*VLOOKUP('Données projet'!$B$11,Paramètres!$A$1:$J$25,3,0)*0.475*44/12</f>
        <v>0</v>
      </c>
      <c r="R168" s="196">
        <f>EXP(-LN(2)/2)*R167+(1-EXP(-LN(2)/2))/(LN(2)/2)*L168*O168*VLOOKUP('Données projet'!$B$11,Paramètres!$A$1:$J$25,3,0)*0.475*44/12</f>
        <v>0</v>
      </c>
      <c r="S168" s="197">
        <f t="shared" si="60"/>
        <v>0</v>
      </c>
      <c r="T168" s="50">
        <f>IF(T167+1&lt;='Données projet'!$E$12,T167+1,1)</f>
        <v>15</v>
      </c>
      <c r="U168" s="45" t="e">
        <f>VLOOKUP(T168,'Données projet'!$A$62:$I$82,2,0)</f>
        <v>#N/A</v>
      </c>
      <c r="V168" s="45" t="e">
        <f>VLOOKUP(T168,'Données projet'!$A$62:$I$82,9,0)</f>
        <v>#N/A</v>
      </c>
      <c r="W168" s="45">
        <f t="array" ref="W168">INDEX(V:V,MIN(IF(ISNUMBER(V168:V364),ROW(V168:V364),"")))</f>
        <v>14.256250000000001</v>
      </c>
      <c r="X168" s="46">
        <f>IF(T168&lt;'Données projet'!$A$63,$U$205^T168,IF(T168='Données projet'!$A$63,'Données projet'!$B$63,X167+W168-AD167))</f>
        <v>222.84124999999997</v>
      </c>
      <c r="Y168" s="46">
        <f>X168*VLOOKUP('Données projet'!$B$11,Paramètres!$A$1:$J$25,3,0)*VLOOKUP('Données projet'!$B$11,Paramètres!$A$1:$J$25,5,0)</f>
        <v>163.3872045</v>
      </c>
      <c r="Z168" s="46">
        <f t="shared" si="61"/>
        <v>41.605574857265381</v>
      </c>
      <c r="AA168" s="52">
        <f t="shared" si="62"/>
        <v>357.02909071390377</v>
      </c>
      <c r="AB168" s="149">
        <f ca="1">AVERAGE(OFFSET($AA$3,'Données projet'!$C$7,0,30,1))</f>
        <v>367.84920904283939</v>
      </c>
      <c r="AC168" s="48">
        <f>IF(ISNA(VLOOKUP(T168,'Données projet'!$A$62:$I$82,3,0)),0,VLOOKUP(T168,'Données projet'!$A$62:$I$82,3,0))</f>
        <v>0</v>
      </c>
      <c r="AD168" s="48">
        <f>IF(ISNA(VLOOKUP(T168,'Données projet'!$A$62:$I$82,4,0)),0,VLOOKUP(T168,'Données projet'!$A$62:$I$82,4,0))</f>
        <v>0</v>
      </c>
      <c r="AE168" s="49">
        <f>IF(ISNA(VLOOKUP(T168,'Données projet'!$A$62:$I$82,5,0)),0%,VLOOKUP(T168,'Données projet'!$A$62:$I$82,5,0)*VLOOKUP('Données projet'!$B$11,Paramètres!$A$1:$J$25,7,0))</f>
        <v>0</v>
      </c>
      <c r="AF168" s="49">
        <f>IF(ISNA(VLOOKUP(T168,'Données projet'!$A$62:$I$82,6,0)),0%,VLOOKUP(T168,'Données projet'!$A$62:$I$82,6,0)*VLOOKUP('Données projet'!$B$11,Paramètres!$A$1:$J$25,7,0))</f>
        <v>0</v>
      </c>
      <c r="AG168" s="49">
        <f>IF(ISNA(VLOOKUP(T168,'Données projet'!$A$62:$I$82,7,0)),0%,VLOOKUP(T168,'Données projet'!$A$62:$I$82,7,0))</f>
        <v>0</v>
      </c>
      <c r="AH168" s="53">
        <f>EXP(-LN(2)/35)*AH167+(1-EXP(-LN(2)/35))/(LN(2)/35)*AD168*AE168*VLOOKUP('Données projet'!$B$11,Paramètres!$A$1:$J$25,3,0)*0.475*44/12</f>
        <v>0</v>
      </c>
      <c r="AI168" s="53">
        <f>EXP(-LN(2)/5)*AI167+(1-EXP(-LN(2)/5))/(LN(2)/5)*Calculateur!AD168*Calculateur!AF168*VLOOKUP('Données projet'!$B$11,Paramètres!$A$1:$J$25,3,0)*0.475*44/12</f>
        <v>0</v>
      </c>
      <c r="AJ168" s="53">
        <f>EXP(-LN(2)/2)*AJ167+(1-EXP(-LN(2)/2))/(LN(2)/2)*AD168*AG168*VLOOKUP('Données projet'!$B$11,Paramètres!$A$1:$J$25,3,0)*0.475*44/12</f>
        <v>0</v>
      </c>
      <c r="AK168" s="53">
        <f t="shared" si="63"/>
        <v>0</v>
      </c>
      <c r="AL168" s="203">
        <f>IF(AL167+1&lt;='Données projet'!$E$13,AL167+1,1)</f>
        <v>1</v>
      </c>
      <c r="AM168" s="182" t="e">
        <f>VLOOKUP(B168,'Données projet'!$A$88:$I$108,2,0)</f>
        <v>#N/A</v>
      </c>
      <c r="AN168" s="182" t="e">
        <f>VLOOKUP(B168,'Données projet'!$A$88:$I$108,9,0)</f>
        <v>#N/A</v>
      </c>
      <c r="AO168" s="182">
        <f t="array" ref="AO168">INDEX(AN:AN,MIN(IF(ISNUMBER(AN168:AN364),ROW(AN168:AN364),"")))</f>
        <v>0</v>
      </c>
      <c r="AP168" s="182">
        <f>IF(B168&lt;'Données projet'!$A$89,$AM$205^B168,IF(B168='Données projet'!$A$89,'Données projet'!$B$89,AP167+AO168-AV167))</f>
        <v>0</v>
      </c>
      <c r="AQ168" s="186" t="e">
        <f>AP168*VLOOKUP('Données projet'!$B$13,Paramètres!$A$1:$J$25,3,0)*VLOOKUP('Données projet'!$B$13,Paramètres!$A$1:$J$25,5,0)</f>
        <v>#N/A</v>
      </c>
      <c r="AR168" s="186" t="e">
        <f t="shared" si="64"/>
        <v>#N/A</v>
      </c>
      <c r="AS168" s="187" t="e">
        <f t="shared" si="65"/>
        <v>#N/A</v>
      </c>
      <c r="AT168" s="185" t="e">
        <f ca="1">AVERAGE(OFFSET($AS$3,'Données projet'!$C$7,0,30,1))</f>
        <v>#N/A</v>
      </c>
      <c r="AU168" s="193">
        <f>IF(ISNA(VLOOKUP(B168,'Données projet'!$A$88:$I$108,3,0)),0,VLOOKUP(B168,'Données projet'!$A$88:$I$108,3,0))</f>
        <v>0</v>
      </c>
      <c r="AV168" s="193">
        <f>IF(ISNA(VLOOKUP(B168,'Données projet'!$A$88:$I$108,4,0)),0,VLOOKUP(B168,'Données projet'!$A$88:$I$108,4,0))</f>
        <v>0</v>
      </c>
      <c r="AW168" s="194">
        <f>IF(ISNA(VLOOKUP(B168,'Données projet'!$A$88:$I$108,5,0)),0%,VLOOKUP(B168,'Données projet'!$A$88:$I$108,5,0)*VLOOKUP('Données projet'!$B$13,Paramètres!$A$1:$J$25,7,0))</f>
        <v>0</v>
      </c>
      <c r="AX168" s="194">
        <f>IF(ISNA(VLOOKUP(B168,'Données projet'!$A$88:$I$108,6,0)),0%,VLOOKUP(B168,'Données projet'!$A$88:$I$108,6,0)*VLOOKUP('Données projet'!$B$13,Paramètres!$A$1:$J$25,7,0))</f>
        <v>0</v>
      </c>
      <c r="AY168" s="194">
        <f>IF(ISNA(VLOOKUP(B168,'Données projet'!$A$88:$I$108,7,0)),0%,VLOOKUP(B168,'Données projet'!$A$88:$I$108,7,0))</f>
        <v>0</v>
      </c>
      <c r="AZ168" s="196">
        <f>EXP(-LN(2)/35)*AZ167+(1-EXP(-LN(2)/35))/(LN(2)/35)*AV168*AW168*VLOOKUP('Données projet'!$B$11,Paramètres!$A$1:$J$25,3,0)*0.475*44/12</f>
        <v>0</v>
      </c>
      <c r="BA168" s="196">
        <f>EXP(-LN(2)/5)*BA167+(1-EXP(-LN(2)/5))/(LN(2)/5)*Calculateur!AV168*Calculateur!AX168*VLOOKUP('Données projet'!$B$11,Paramètres!$A$1:$J$25,3,0)*0.475*44/12</f>
        <v>0</v>
      </c>
      <c r="BB168" s="196">
        <f>EXP(-LN(2)/2)*BB167+(1-EXP(-LN(2)/2))/(LN(2)/2)*AV168*AY168*VLOOKUP('Données projet'!$B$11,Paramètres!$A$1:$J$25,3,0)*0.475*44/12</f>
        <v>0</v>
      </c>
      <c r="BC168" s="197">
        <f t="shared" si="66"/>
        <v>0</v>
      </c>
      <c r="BD168" s="50">
        <f>IF(BD167+1&lt;='Données projet'!$E$16,BD167+1,1)</f>
        <v>1</v>
      </c>
      <c r="BE168" s="45" t="e">
        <f>VLOOKUP(BD168,'Données projet'!$A$114:$I$134,2,0)</f>
        <v>#N/A</v>
      </c>
      <c r="BF168" s="45" t="e">
        <f>VLOOKUP(BD168,'Données projet'!$A$114:$I$134,9,0)</f>
        <v>#N/A</v>
      </c>
      <c r="BG168" s="45">
        <f t="array" ref="BG168">INDEX(BF:BF,MIN(IF(ISNUMBER(BF168:BF364),ROW(BF168:BF364),"")))</f>
        <v>0</v>
      </c>
      <c r="BH168" s="45">
        <f>IF(BD168&lt;'Données projet'!$A$115,$BE$205^BD168,IF(BD168='Données projet'!$A$115,'Données projet'!$B$115,BH167+BG168-BN167))</f>
        <v>0</v>
      </c>
      <c r="BI168" s="50" t="e">
        <f>BH168*VLOOKUP('Données projet'!$B$13,Paramètres!$A$1:$J$25,3,0)*VLOOKUP('Données projet'!$B$13,Paramètres!$A$1:$J$25,5,0)</f>
        <v>#N/A</v>
      </c>
      <c r="BJ168" s="46" t="e">
        <f t="shared" si="67"/>
        <v>#N/A</v>
      </c>
      <c r="BK168" s="52" t="e">
        <f t="shared" si="68"/>
        <v>#N/A</v>
      </c>
      <c r="BL168" s="149" t="e">
        <f ca="1">AVERAGE(OFFSET($BK$3,'Données projet'!$C$7,0,30,1))</f>
        <v>#N/A</v>
      </c>
      <c r="BM168" s="48">
        <f>IF(ISNA(VLOOKUP(BD168,'Données projet'!$A$114:$I$134,3,0)),0,VLOOKUP(BD168,'Données projet'!$A$114:$I$134,3,0))</f>
        <v>0</v>
      </c>
      <c r="BN168" s="48">
        <f>IF(ISNA(VLOOKUP(BD168,'Données projet'!$A$114:$I$134,4,0)),0,VLOOKUP(BD168,'Données projet'!$A$114:$I$134,4,0))</f>
        <v>0</v>
      </c>
      <c r="BO168" s="49">
        <f>IF(ISNA(VLOOKUP(BD168,'Données projet'!$A$114:$I$134,5,0)),0%,VLOOKUP(BD168,'Données projet'!$A$114:$I$134,5,0)*VLOOKUP('Données projet'!$B$13,Paramètres!$A$1:$J$25,7,0))</f>
        <v>0</v>
      </c>
      <c r="BP168" s="49">
        <f>IF(ISNA(VLOOKUP(BD168,'Données projet'!$A$114:$I$134,6,0)),0%,VLOOKUP(BD168,'Données projet'!$A$114:$I$134,6,0)*VLOOKUP('Données projet'!$B$13,Paramètres!$A$1:$J$25,7,0))</f>
        <v>0</v>
      </c>
      <c r="BQ168" s="49">
        <f>IF(ISNA(VLOOKUP(BD168,'Données projet'!$A$114:$I$134,7,0)),0%,VLOOKUP(BD168,'Données projet'!$A$114:$I$134,7,0))</f>
        <v>0</v>
      </c>
      <c r="BR168" s="53" t="e">
        <f>EXP(-LN(2)/35)*BR167+(1-EXP(-LN(2)/35))/(LN(2)/35)*BN168*BO168*VLOOKUP('Données projet'!$B$13,Paramètres!$A$1:$J$25,3,0)*0.475*44/12</f>
        <v>#N/A</v>
      </c>
      <c r="BS168" s="53" t="e">
        <f>EXP(-LN(2)/5)*BS167+(1-EXP(-LN(2)/5))/(LN(2)/5)*Calculateur!BN168*Calculateur!BP168*VLOOKUP('Données projet'!$B$13,Paramètres!$A$1:$J$25,3,0)*0.475*44/12</f>
        <v>#N/A</v>
      </c>
      <c r="BT168" s="53" t="e">
        <f>EXP(-LN(2)/2)*BT167+(1-EXP(-LN(2)/2))/(LN(2)/2)*BN168*BQ168*VLOOKUP('Données projet'!$B$13,Paramètres!$A$1:$J$25,3,0)*0.475*44/12</f>
        <v>#N/A</v>
      </c>
      <c r="BU168" s="54" t="e">
        <f t="shared" si="69"/>
        <v>#N/A</v>
      </c>
      <c r="BV168" s="203">
        <f>IF(BV167+1&lt;='Données projet'!$E$15,BV167+1,1)</f>
        <v>1</v>
      </c>
      <c r="BW168" s="182" t="e">
        <f>VLOOKUP(B168,'Données projet'!$A$140:$I$167,2,0)</f>
        <v>#N/A</v>
      </c>
      <c r="BX168" s="182" t="e">
        <f>VLOOKUP(B168,'Données projet'!$A$140:$I$167,9,0)</f>
        <v>#N/A</v>
      </c>
      <c r="BY168" s="182">
        <f t="array" ref="BY168">INDEX(BX:BX,MIN(IF(ISNUMBER(BX168:BX364),ROW(BX168:BX364),"")))</f>
        <v>0</v>
      </c>
      <c r="BZ168" s="182">
        <f>IF(B168&lt;'Données projet'!$A$141,$BW$205^B168,IF(B168='Données projet'!$A$141,'Données projet'!$B$141,BZ167+BY168-CF167))</f>
        <v>0</v>
      </c>
      <c r="CA168" s="183" t="e">
        <f>BZ168*VLOOKUP('Données projet'!$B$15,Paramètres!$A$1:$J$25,3,0)*VLOOKUP('Données projet'!$B$15,Paramètres!$A$1:$J$25,5,0)</f>
        <v>#N/A</v>
      </c>
      <c r="CB168" s="186" t="e">
        <f t="shared" si="70"/>
        <v>#N/A</v>
      </c>
      <c r="CC168" s="187" t="e">
        <f t="shared" si="71"/>
        <v>#N/A</v>
      </c>
      <c r="CD168" s="185" t="e">
        <f ca="1">AVERAGE(OFFSET($CC$3,'Données projet'!$C$7,0,30,1))</f>
        <v>#N/A</v>
      </c>
      <c r="CE168" s="193">
        <f>IF(ISNA(VLOOKUP(B168,'Données projet'!$A$140:$I$167,3,0)),0,VLOOKUP(B168,'Données projet'!$A$140:$I$167,3,0))</f>
        <v>0</v>
      </c>
      <c r="CF168" s="193">
        <f>IF(ISNA(VLOOKUP(B168,'Données projet'!$A$140:$I$167,4,0)),0,VLOOKUP(B168,'Données projet'!$A$140:$I$167,4,0))</f>
        <v>0</v>
      </c>
      <c r="CG168" s="194">
        <f>IF(ISNA(VLOOKUP(B168,'Données projet'!$A$140:$I$167,5,0)),0%,VLOOKUP(B168,'Données projet'!$A$140:$I$167,5,0)*VLOOKUP('Données projet'!$B$15,Paramètres!$A$1:$J$25,7,0))</f>
        <v>0</v>
      </c>
      <c r="CH168" s="194">
        <f>IF(ISNA(VLOOKUP(B168,'Données projet'!$A$140:$I$167,6,0)),0%,VLOOKUP(B168,'Données projet'!$A$140:$I$167,6,0)*VLOOKUP('Données projet'!$B$15,Paramètres!$A$1:$J$25,7,0))</f>
        <v>0</v>
      </c>
      <c r="CI168" s="194">
        <f>IF(ISNA(VLOOKUP(B168,'Données projet'!$A$140:$I$167,7,0)),0%,VLOOKUP(B168,'Données projet'!$A$140:$I$167,7,0))</f>
        <v>0</v>
      </c>
      <c r="CJ168" s="196">
        <f>EXP(-LN(2)/35)*CJ167+(1-EXP(-LN(2)/35))/(LN(2)/35)*CF168*CG168*VLOOKUP('Données projet'!$B$11,Paramètres!$A$1:$J$25,3,0)*0.475*44/12</f>
        <v>0</v>
      </c>
      <c r="CK168" s="196">
        <f>EXP(-LN(2)/5)*CK167+(1-EXP(-LN(2)/5))/(LN(2)/5)*Calculateur!CF168*Calculateur!CH168*VLOOKUP('Données projet'!$B$11,Paramètres!$A$1:$J$25,3,0)*0.475*44/12</f>
        <v>0</v>
      </c>
      <c r="CL168" s="196">
        <f>EXP(-LN(2)/2)*CL167+(1-EXP(-LN(2)/2))/(LN(2)/2)*CF168*CI168*VLOOKUP('Données projet'!$B$11,Paramètres!$A$1:$J$25,3,0)*0.475*44/12</f>
        <v>0</v>
      </c>
      <c r="CM168" s="197">
        <f t="shared" si="72"/>
        <v>0</v>
      </c>
      <c r="CN168" s="50">
        <f>IF(CN167+1&lt;='Données projet'!$E$16,CN167+1,1)</f>
        <v>1</v>
      </c>
      <c r="CO168" s="45" t="e">
        <f>VLOOKUP(CN168,'Données projet'!$A$173:$I$193,2,0)</f>
        <v>#N/A</v>
      </c>
      <c r="CP168" s="45" t="e">
        <f>VLOOKUP(CN168,'Données projet'!$A$173:$I$193,9,0)</f>
        <v>#N/A</v>
      </c>
      <c r="CQ168" s="45">
        <f t="array" ref="CQ168">INDEX(CP:CP,MIN(IF(ISNUMBER(CP168:CP364),ROW(CP168:CP364),"")))</f>
        <v>0</v>
      </c>
      <c r="CR168" s="45">
        <f>IF(CN168&lt;'Données projet'!$A$174,$CO$205^B168,IF(CN168='Données projet'!$A$174,'Données projet'!$B$174,CR167+CQ168-CX167))</f>
        <v>0</v>
      </c>
      <c r="CS168" s="50" t="e">
        <f>CR168*VLOOKUP('Données projet'!$B$15,Paramètres!$A$1:$J$25,3,0)*VLOOKUP('Données projet'!$B$15,Paramètres!$A$1:$J$25,5,0)</f>
        <v>#N/A</v>
      </c>
      <c r="CT168" s="46" t="e">
        <f t="shared" si="73"/>
        <v>#N/A</v>
      </c>
      <c r="CU168" s="52" t="e">
        <f t="shared" si="74"/>
        <v>#N/A</v>
      </c>
      <c r="CV168" s="149" t="e">
        <f ca="1">AVERAGE(OFFSET($CU$3,'Données projet'!$C$7,0,30,1))</f>
        <v>#N/A</v>
      </c>
      <c r="CW168" s="48">
        <f>IF(ISNA(VLOOKUP(CN168,'Données projet'!$A$173:$I$193,3,0)),0,VLOOKUP(CN168,'Données projet'!$A$173:$I$193,3,0))</f>
        <v>0</v>
      </c>
      <c r="CX168" s="48">
        <f>IF(ISNA(VLOOKUP(CN168,'Données projet'!$A$173:$I$193,4,0)),0,VLOOKUP(CN168,'Données projet'!$A$173:$I$193,4,0))</f>
        <v>0</v>
      </c>
      <c r="CY168" s="49">
        <f>IF(ISNA(VLOOKUP(CN168,'Données projet'!$A$173:$I$193,5,0)),0%,VLOOKUP(CN168,'Données projet'!$A$173:$I$193,5,0)*VLOOKUP('Données projet'!$B$15,Paramètres!$A$1:$J$25,7,0))</f>
        <v>0</v>
      </c>
      <c r="CZ168" s="49">
        <f>IF(ISNA(VLOOKUP(CN168,'Données projet'!$A$173:$I$193,6,0)),0%,VLOOKUP(CN168,'Données projet'!$A$173:$I$193,6,0)*VLOOKUP('Données projet'!$B$15,Paramètres!$A$1:$J$25,7,0))</f>
        <v>0</v>
      </c>
      <c r="DA168" s="49">
        <f>IF(ISNA(VLOOKUP(CN168,'Données projet'!$A$173:$I$193,7,0)),0%,VLOOKUP(CN168,'Données projet'!$A$173:$I$193,7,0))</f>
        <v>0</v>
      </c>
      <c r="DB168" s="53" t="e">
        <f>EXP(-LN(2)/35)*DB167+(1-EXP(-LN(2)/35))/(LN(2)/35)*CX168*CY168*VLOOKUP('Données projet'!$B$15,Paramètres!$A$1:$J$25,3,0)*0.475*44/12</f>
        <v>#N/A</v>
      </c>
      <c r="DC168" s="53" t="e">
        <f>EXP(-LN(2)/5)*DC167+(1-EXP(-LN(2)/5))/(LN(2)/5)*Calculateur!CX168*Calculateur!CZ168*VLOOKUP('Données projet'!$B$15,Paramètres!$A$1:$J$25,3,0)*0.475*44/12</f>
        <v>#N/A</v>
      </c>
      <c r="DD168" s="53" t="e">
        <f>EXP(-LN(2)/2)*DD167+(1-EXP(-LN(2)/2))/(LN(2)/2)*CX168*DA168*VLOOKUP('Données projet'!$B$15,Paramètres!$A$1:$J$25,3,0)*0.475*44/12</f>
        <v>#N/A</v>
      </c>
      <c r="DE168" s="54" t="e">
        <f t="shared" si="75"/>
        <v>#N/A</v>
      </c>
    </row>
    <row r="169" spans="1:109" x14ac:dyDescent="0.25">
      <c r="A169" s="208">
        <f t="shared" si="52"/>
        <v>166</v>
      </c>
      <c r="B169" s="200">
        <f>IF(B168+1&lt;='Données projet'!$E$11,B168+1,1)</f>
        <v>16</v>
      </c>
      <c r="C169" s="182" t="e">
        <f>VLOOKUP(B169,'Données projet'!$A$36:$I$56,2,0)</f>
        <v>#N/A</v>
      </c>
      <c r="D169" s="182" t="e">
        <f>VLOOKUP(B169,'Données projet'!$A$36:$I$56,9,0)</f>
        <v>#N/A</v>
      </c>
      <c r="E169" s="182">
        <f t="array" ref="E169">INDEX(D:D,MIN(IF(ISNUMBER(D169:D365),ROW(D169:D365),"")))</f>
        <v>27.73</v>
      </c>
      <c r="F169" s="186">
        <f>IF(B169&lt;'Données projet'!$A$37,$C$205^B169,IF(B169='Données projet'!$A$37,'Données projet'!$B$37,F168+E169-L168))</f>
        <v>250.93000000000004</v>
      </c>
      <c r="G169" s="186">
        <f>F169*VLOOKUP('Données projet'!$B$11,Paramètres!$A$1:$J$25,3,0)*VLOOKUP('Données projet'!$B$11,Paramètres!$A$1:$J$25,5,0)</f>
        <v>183.98187600000003</v>
      </c>
      <c r="H169" s="186">
        <f t="shared" si="53"/>
        <v>46.206948930878973</v>
      </c>
      <c r="I169" s="187">
        <f t="shared" si="59"/>
        <v>400.91220342128094</v>
      </c>
      <c r="J169" s="188">
        <f ca="1">AVERAGE(OFFSET($I$3,'Données projet'!$C$7,0,30,1))</f>
        <v>281.50422421872497</v>
      </c>
      <c r="K169" s="193">
        <f>IF(ISNA(VLOOKUP(B169,'Données projet'!$A$36:$I$56,3,0)),0,VLOOKUP(B169,'Données projet'!$A$36:$I$56,3,0))</f>
        <v>0</v>
      </c>
      <c r="L169" s="193">
        <f>IF(ISNA(VLOOKUP(B169,'Données projet'!$A$36:$I$56,4,0)),0,VLOOKUP(B169,'Données projet'!$A$36:$I$56,4,0))</f>
        <v>0</v>
      </c>
      <c r="M169" s="194">
        <f>IF(ISNA(VLOOKUP(B169,'Données projet'!$A$36:$I$56,5,0)),0%,VLOOKUP(B169,'Données projet'!$A$36:$I$56,5,0)*VLOOKUP('Données projet'!$B$11,Paramètres!$A$1:$J$25,7,0))</f>
        <v>0</v>
      </c>
      <c r="N169" s="194">
        <f>IF(ISNA(VLOOKUP(B169,'Données projet'!$A$36:$I$56,6,0)),0%,VLOOKUP(B169,'Données projet'!$A$36:$I$56,6,0)*VLOOKUP('Données projet'!$B$11,Paramètres!$A$1:$J$25,7,0))</f>
        <v>0</v>
      </c>
      <c r="O169" s="194">
        <f>IF(ISNA(VLOOKUP(B169,'Données projet'!$A$36:$I$56,7,0)),0%,VLOOKUP(B169,'Données projet'!$A$36:$I$56,7,0))</f>
        <v>0</v>
      </c>
      <c r="P169" s="196">
        <f>EXP(-LN(2)/35)*P168+(1-EXP(-LN(2)/35))/(LN(2)/35)*L169*M169*VLOOKUP('Données projet'!$B$11,Paramètres!$A$1:$J$25,3,0)*0.475*44/12</f>
        <v>0</v>
      </c>
      <c r="Q169" s="196">
        <f>EXP(-LN(2)/5)*Q168+(1-EXP(-LN(2)/5))/(LN(2)/5)*Calculateur!L169*Calculateur!N169*VLOOKUP('Données projet'!$B$11,Paramètres!$A$1:$J$25,3,0)*0.475*44/12</f>
        <v>0</v>
      </c>
      <c r="R169" s="196">
        <f>EXP(-LN(2)/2)*R168+(1-EXP(-LN(2)/2))/(LN(2)/2)*L169*O169*VLOOKUP('Données projet'!$B$11,Paramètres!$A$1:$J$25,3,0)*0.475*44/12</f>
        <v>0</v>
      </c>
      <c r="S169" s="197">
        <f t="shared" si="60"/>
        <v>0</v>
      </c>
      <c r="T169" s="50">
        <f>IF(T168+1&lt;='Données projet'!$E$12,T168+1,1)</f>
        <v>16</v>
      </c>
      <c r="U169" s="45" t="e">
        <f>VLOOKUP(T169,'Données projet'!$A$62:$I$82,2,0)</f>
        <v>#N/A</v>
      </c>
      <c r="V169" s="45" t="e">
        <f>VLOOKUP(T169,'Données projet'!$A$62:$I$82,9,0)</f>
        <v>#N/A</v>
      </c>
      <c r="W169" s="45">
        <f t="array" ref="W169">INDEX(V:V,MIN(IF(ISNUMBER(V169:V365),ROW(V169:V365),"")))</f>
        <v>14.256250000000001</v>
      </c>
      <c r="X169" s="46">
        <f>IF(T169&lt;'Données projet'!$A$63,$U$205^T169,IF(T169='Données projet'!$A$63,'Données projet'!$B$63,X168+W169-AD168))</f>
        <v>237.09749999999997</v>
      </c>
      <c r="Y169" s="46">
        <f>X169*VLOOKUP('Données projet'!$B$11,Paramètres!$A$1:$J$25,3,0)*VLOOKUP('Données projet'!$B$11,Paramètres!$A$1:$J$25,5,0)</f>
        <v>173.83988699999998</v>
      </c>
      <c r="Z169" s="46">
        <f t="shared" si="61"/>
        <v>43.948909365807339</v>
      </c>
      <c r="AA169" s="52">
        <f t="shared" si="62"/>
        <v>379.31548700378107</v>
      </c>
      <c r="AB169" s="149">
        <f ca="1">AVERAGE(OFFSET($AA$3,'Données projet'!$C$7,0,30,1))</f>
        <v>367.84920904283939</v>
      </c>
      <c r="AC169" s="48">
        <f>IF(ISNA(VLOOKUP(T169,'Données projet'!$A$62:$I$82,3,0)),0,VLOOKUP(T169,'Données projet'!$A$62:$I$82,3,0))</f>
        <v>0</v>
      </c>
      <c r="AD169" s="48">
        <f>IF(ISNA(VLOOKUP(T169,'Données projet'!$A$62:$I$82,4,0)),0,VLOOKUP(T169,'Données projet'!$A$62:$I$82,4,0))</f>
        <v>0</v>
      </c>
      <c r="AE169" s="49">
        <f>IF(ISNA(VLOOKUP(T169,'Données projet'!$A$62:$I$82,5,0)),0%,VLOOKUP(T169,'Données projet'!$A$62:$I$82,5,0)*VLOOKUP('Données projet'!$B$11,Paramètres!$A$1:$J$25,7,0))</f>
        <v>0</v>
      </c>
      <c r="AF169" s="49">
        <f>IF(ISNA(VLOOKUP(T169,'Données projet'!$A$62:$I$82,6,0)),0%,VLOOKUP(T169,'Données projet'!$A$62:$I$82,6,0)*VLOOKUP('Données projet'!$B$11,Paramètres!$A$1:$J$25,7,0))</f>
        <v>0</v>
      </c>
      <c r="AG169" s="49">
        <f>IF(ISNA(VLOOKUP(T169,'Données projet'!$A$62:$I$82,7,0)),0%,VLOOKUP(T169,'Données projet'!$A$62:$I$82,7,0))</f>
        <v>0</v>
      </c>
      <c r="AH169" s="53">
        <f>EXP(-LN(2)/35)*AH168+(1-EXP(-LN(2)/35))/(LN(2)/35)*AD169*AE169*VLOOKUP('Données projet'!$B$11,Paramètres!$A$1:$J$25,3,0)*0.475*44/12</f>
        <v>0</v>
      </c>
      <c r="AI169" s="53">
        <f>EXP(-LN(2)/5)*AI168+(1-EXP(-LN(2)/5))/(LN(2)/5)*Calculateur!AD169*Calculateur!AF169*VLOOKUP('Données projet'!$B$11,Paramètres!$A$1:$J$25,3,0)*0.475*44/12</f>
        <v>0</v>
      </c>
      <c r="AJ169" s="53">
        <f>EXP(-LN(2)/2)*AJ168+(1-EXP(-LN(2)/2))/(LN(2)/2)*AD169*AG169*VLOOKUP('Données projet'!$B$11,Paramètres!$A$1:$J$25,3,0)*0.475*44/12</f>
        <v>0</v>
      </c>
      <c r="AK169" s="53">
        <f t="shared" si="63"/>
        <v>0</v>
      </c>
      <c r="AL169" s="203">
        <f>IF(AL168+1&lt;='Données projet'!$E$13,AL168+1,1)</f>
        <v>1</v>
      </c>
      <c r="AM169" s="182" t="e">
        <f>VLOOKUP(B169,'Données projet'!$A$88:$I$108,2,0)</f>
        <v>#N/A</v>
      </c>
      <c r="AN169" s="182" t="e">
        <f>VLOOKUP(B169,'Données projet'!$A$88:$I$108,9,0)</f>
        <v>#N/A</v>
      </c>
      <c r="AO169" s="182">
        <f t="array" ref="AO169">INDEX(AN:AN,MIN(IF(ISNUMBER(AN169:AN365),ROW(AN169:AN365),"")))</f>
        <v>0</v>
      </c>
      <c r="AP169" s="182">
        <f>IF(B169&lt;'Données projet'!$A$89,$AM$205^B169,IF(B169='Données projet'!$A$89,'Données projet'!$B$89,AP168+AO169-AV168))</f>
        <v>0</v>
      </c>
      <c r="AQ169" s="186" t="e">
        <f>AP169*VLOOKUP('Données projet'!$B$13,Paramètres!$A$1:$J$25,3,0)*VLOOKUP('Données projet'!$B$13,Paramètres!$A$1:$J$25,5,0)</f>
        <v>#N/A</v>
      </c>
      <c r="AR169" s="186" t="e">
        <f t="shared" si="64"/>
        <v>#N/A</v>
      </c>
      <c r="AS169" s="187" t="e">
        <f t="shared" si="65"/>
        <v>#N/A</v>
      </c>
      <c r="AT169" s="185" t="e">
        <f ca="1">AVERAGE(OFFSET($AS$3,'Données projet'!$C$7,0,30,1))</f>
        <v>#N/A</v>
      </c>
      <c r="AU169" s="193">
        <f>IF(ISNA(VLOOKUP(B169,'Données projet'!$A$88:$I$108,3,0)),0,VLOOKUP(B169,'Données projet'!$A$88:$I$108,3,0))</f>
        <v>0</v>
      </c>
      <c r="AV169" s="193">
        <f>IF(ISNA(VLOOKUP(B169,'Données projet'!$A$88:$I$108,4,0)),0,VLOOKUP(B169,'Données projet'!$A$88:$I$108,4,0))</f>
        <v>0</v>
      </c>
      <c r="AW169" s="194">
        <f>IF(ISNA(VLOOKUP(B169,'Données projet'!$A$88:$I$108,5,0)),0%,VLOOKUP(B169,'Données projet'!$A$88:$I$108,5,0)*VLOOKUP('Données projet'!$B$13,Paramètres!$A$1:$J$25,7,0))</f>
        <v>0</v>
      </c>
      <c r="AX169" s="194">
        <f>IF(ISNA(VLOOKUP(B169,'Données projet'!$A$88:$I$108,6,0)),0%,VLOOKUP(B169,'Données projet'!$A$88:$I$108,6,0)*VLOOKUP('Données projet'!$B$13,Paramètres!$A$1:$J$25,7,0))</f>
        <v>0</v>
      </c>
      <c r="AY169" s="194">
        <f>IF(ISNA(VLOOKUP(B169,'Données projet'!$A$88:$I$108,7,0)),0%,VLOOKUP(B169,'Données projet'!$A$88:$I$108,7,0))</f>
        <v>0</v>
      </c>
      <c r="AZ169" s="196">
        <f>EXP(-LN(2)/35)*AZ168+(1-EXP(-LN(2)/35))/(LN(2)/35)*AV169*AW169*VLOOKUP('Données projet'!$B$11,Paramètres!$A$1:$J$25,3,0)*0.475*44/12</f>
        <v>0</v>
      </c>
      <c r="BA169" s="196">
        <f>EXP(-LN(2)/5)*BA168+(1-EXP(-LN(2)/5))/(LN(2)/5)*Calculateur!AV169*Calculateur!AX169*VLOOKUP('Données projet'!$B$11,Paramètres!$A$1:$J$25,3,0)*0.475*44/12</f>
        <v>0</v>
      </c>
      <c r="BB169" s="196">
        <f>EXP(-LN(2)/2)*BB168+(1-EXP(-LN(2)/2))/(LN(2)/2)*AV169*AY169*VLOOKUP('Données projet'!$B$11,Paramètres!$A$1:$J$25,3,0)*0.475*44/12</f>
        <v>0</v>
      </c>
      <c r="BC169" s="197">
        <f t="shared" si="66"/>
        <v>0</v>
      </c>
      <c r="BD169" s="50">
        <f>IF(BD168+1&lt;='Données projet'!$E$16,BD168+1,1)</f>
        <v>1</v>
      </c>
      <c r="BE169" s="45" t="e">
        <f>VLOOKUP(BD169,'Données projet'!$A$114:$I$134,2,0)</f>
        <v>#N/A</v>
      </c>
      <c r="BF169" s="45" t="e">
        <f>VLOOKUP(BD169,'Données projet'!$A$114:$I$134,9,0)</f>
        <v>#N/A</v>
      </c>
      <c r="BG169" s="45">
        <f t="array" ref="BG169">INDEX(BF:BF,MIN(IF(ISNUMBER(BF169:BF365),ROW(BF169:BF365),"")))</f>
        <v>0</v>
      </c>
      <c r="BH169" s="45">
        <f>IF(BD169&lt;'Données projet'!$A$115,$BE$205^BD169,IF(BD169='Données projet'!$A$115,'Données projet'!$B$115,BH168+BG169-BN168))</f>
        <v>0</v>
      </c>
      <c r="BI169" s="50" t="e">
        <f>BH169*VLOOKUP('Données projet'!$B$13,Paramètres!$A$1:$J$25,3,0)*VLOOKUP('Données projet'!$B$13,Paramètres!$A$1:$J$25,5,0)</f>
        <v>#N/A</v>
      </c>
      <c r="BJ169" s="46" t="e">
        <f t="shared" si="67"/>
        <v>#N/A</v>
      </c>
      <c r="BK169" s="52" t="e">
        <f t="shared" si="68"/>
        <v>#N/A</v>
      </c>
      <c r="BL169" s="149" t="e">
        <f ca="1">AVERAGE(OFFSET($BK$3,'Données projet'!$C$7,0,30,1))</f>
        <v>#N/A</v>
      </c>
      <c r="BM169" s="48">
        <f>IF(ISNA(VLOOKUP(BD169,'Données projet'!$A$114:$I$134,3,0)),0,VLOOKUP(BD169,'Données projet'!$A$114:$I$134,3,0))</f>
        <v>0</v>
      </c>
      <c r="BN169" s="48">
        <f>IF(ISNA(VLOOKUP(BD169,'Données projet'!$A$114:$I$134,4,0)),0,VLOOKUP(BD169,'Données projet'!$A$114:$I$134,4,0))</f>
        <v>0</v>
      </c>
      <c r="BO169" s="49">
        <f>IF(ISNA(VLOOKUP(BD169,'Données projet'!$A$114:$I$134,5,0)),0%,VLOOKUP(BD169,'Données projet'!$A$114:$I$134,5,0)*VLOOKUP('Données projet'!$B$13,Paramètres!$A$1:$J$25,7,0))</f>
        <v>0</v>
      </c>
      <c r="BP169" s="49">
        <f>IF(ISNA(VLOOKUP(BD169,'Données projet'!$A$114:$I$134,6,0)),0%,VLOOKUP(BD169,'Données projet'!$A$114:$I$134,6,0)*VLOOKUP('Données projet'!$B$13,Paramètres!$A$1:$J$25,7,0))</f>
        <v>0</v>
      </c>
      <c r="BQ169" s="49">
        <f>IF(ISNA(VLOOKUP(BD169,'Données projet'!$A$114:$I$134,7,0)),0%,VLOOKUP(BD169,'Données projet'!$A$114:$I$134,7,0))</f>
        <v>0</v>
      </c>
      <c r="BR169" s="53" t="e">
        <f>EXP(-LN(2)/35)*BR168+(1-EXP(-LN(2)/35))/(LN(2)/35)*BN169*BO169*VLOOKUP('Données projet'!$B$13,Paramètres!$A$1:$J$25,3,0)*0.475*44/12</f>
        <v>#N/A</v>
      </c>
      <c r="BS169" s="53" t="e">
        <f>EXP(-LN(2)/5)*BS168+(1-EXP(-LN(2)/5))/(LN(2)/5)*Calculateur!BN169*Calculateur!BP169*VLOOKUP('Données projet'!$B$13,Paramètres!$A$1:$J$25,3,0)*0.475*44/12</f>
        <v>#N/A</v>
      </c>
      <c r="BT169" s="53" t="e">
        <f>EXP(-LN(2)/2)*BT168+(1-EXP(-LN(2)/2))/(LN(2)/2)*BN169*BQ169*VLOOKUP('Données projet'!$B$13,Paramètres!$A$1:$J$25,3,0)*0.475*44/12</f>
        <v>#N/A</v>
      </c>
      <c r="BU169" s="54" t="e">
        <f t="shared" si="69"/>
        <v>#N/A</v>
      </c>
      <c r="BV169" s="203">
        <f>IF(BV168+1&lt;='Données projet'!$E$15,BV168+1,1)</f>
        <v>1</v>
      </c>
      <c r="BW169" s="182" t="e">
        <f>VLOOKUP(B169,'Données projet'!$A$140:$I$167,2,0)</f>
        <v>#N/A</v>
      </c>
      <c r="BX169" s="182" t="e">
        <f>VLOOKUP(B169,'Données projet'!$A$140:$I$167,9,0)</f>
        <v>#N/A</v>
      </c>
      <c r="BY169" s="182">
        <f t="array" ref="BY169">INDEX(BX:BX,MIN(IF(ISNUMBER(BX169:BX365),ROW(BX169:BX365),"")))</f>
        <v>0</v>
      </c>
      <c r="BZ169" s="182">
        <f>IF(B169&lt;'Données projet'!$A$141,$BW$205^B169,IF(B169='Données projet'!$A$141,'Données projet'!$B$141,BZ168+BY169-CF168))</f>
        <v>0</v>
      </c>
      <c r="CA169" s="183" t="e">
        <f>BZ169*VLOOKUP('Données projet'!$B$15,Paramètres!$A$1:$J$25,3,0)*VLOOKUP('Données projet'!$B$15,Paramètres!$A$1:$J$25,5,0)</f>
        <v>#N/A</v>
      </c>
      <c r="CB169" s="186" t="e">
        <f t="shared" si="70"/>
        <v>#N/A</v>
      </c>
      <c r="CC169" s="187" t="e">
        <f t="shared" si="71"/>
        <v>#N/A</v>
      </c>
      <c r="CD169" s="185" t="e">
        <f ca="1">AVERAGE(OFFSET($CC$3,'Données projet'!$C$7,0,30,1))</f>
        <v>#N/A</v>
      </c>
      <c r="CE169" s="193">
        <f>IF(ISNA(VLOOKUP(B169,'Données projet'!$A$140:$I$167,3,0)),0,VLOOKUP(B169,'Données projet'!$A$140:$I$167,3,0))</f>
        <v>0</v>
      </c>
      <c r="CF169" s="193">
        <f>IF(ISNA(VLOOKUP(B169,'Données projet'!$A$140:$I$167,4,0)),0,VLOOKUP(B169,'Données projet'!$A$140:$I$167,4,0))</f>
        <v>0</v>
      </c>
      <c r="CG169" s="194">
        <f>IF(ISNA(VLOOKUP(B169,'Données projet'!$A$140:$I$167,5,0)),0%,VLOOKUP(B169,'Données projet'!$A$140:$I$167,5,0)*VLOOKUP('Données projet'!$B$15,Paramètres!$A$1:$J$25,7,0))</f>
        <v>0</v>
      </c>
      <c r="CH169" s="194">
        <f>IF(ISNA(VLOOKUP(B169,'Données projet'!$A$140:$I$167,6,0)),0%,VLOOKUP(B169,'Données projet'!$A$140:$I$167,6,0)*VLOOKUP('Données projet'!$B$15,Paramètres!$A$1:$J$25,7,0))</f>
        <v>0</v>
      </c>
      <c r="CI169" s="194">
        <f>IF(ISNA(VLOOKUP(B169,'Données projet'!$A$140:$I$167,7,0)),0%,VLOOKUP(B169,'Données projet'!$A$140:$I$167,7,0))</f>
        <v>0</v>
      </c>
      <c r="CJ169" s="196">
        <f>EXP(-LN(2)/35)*CJ168+(1-EXP(-LN(2)/35))/(LN(2)/35)*CF169*CG169*VLOOKUP('Données projet'!$B$11,Paramètres!$A$1:$J$25,3,0)*0.475*44/12</f>
        <v>0</v>
      </c>
      <c r="CK169" s="196">
        <f>EXP(-LN(2)/5)*CK168+(1-EXP(-LN(2)/5))/(LN(2)/5)*Calculateur!CF169*Calculateur!CH169*VLOOKUP('Données projet'!$B$11,Paramètres!$A$1:$J$25,3,0)*0.475*44/12</f>
        <v>0</v>
      </c>
      <c r="CL169" s="196">
        <f>EXP(-LN(2)/2)*CL168+(1-EXP(-LN(2)/2))/(LN(2)/2)*CF169*CI169*VLOOKUP('Données projet'!$B$11,Paramètres!$A$1:$J$25,3,0)*0.475*44/12</f>
        <v>0</v>
      </c>
      <c r="CM169" s="197">
        <f t="shared" si="72"/>
        <v>0</v>
      </c>
      <c r="CN169" s="50">
        <f>IF(CN168+1&lt;='Données projet'!$E$16,CN168+1,1)</f>
        <v>1</v>
      </c>
      <c r="CO169" s="45" t="e">
        <f>VLOOKUP(CN169,'Données projet'!$A$173:$I$193,2,0)</f>
        <v>#N/A</v>
      </c>
      <c r="CP169" s="45" t="e">
        <f>VLOOKUP(CN169,'Données projet'!$A$173:$I$193,9,0)</f>
        <v>#N/A</v>
      </c>
      <c r="CQ169" s="45">
        <f t="array" ref="CQ169">INDEX(CP:CP,MIN(IF(ISNUMBER(CP169:CP365),ROW(CP169:CP365),"")))</f>
        <v>0</v>
      </c>
      <c r="CR169" s="45">
        <f>IF(CN169&lt;'Données projet'!$A$174,$CO$205^B169,IF(CN169='Données projet'!$A$174,'Données projet'!$B$174,CR168+CQ169-CX168))</f>
        <v>0</v>
      </c>
      <c r="CS169" s="50" t="e">
        <f>CR169*VLOOKUP('Données projet'!$B$15,Paramètres!$A$1:$J$25,3,0)*VLOOKUP('Données projet'!$B$15,Paramètres!$A$1:$J$25,5,0)</f>
        <v>#N/A</v>
      </c>
      <c r="CT169" s="46" t="e">
        <f t="shared" si="73"/>
        <v>#N/A</v>
      </c>
      <c r="CU169" s="52" t="e">
        <f t="shared" si="74"/>
        <v>#N/A</v>
      </c>
      <c r="CV169" s="149" t="e">
        <f ca="1">AVERAGE(OFFSET($CU$3,'Données projet'!$C$7,0,30,1))</f>
        <v>#N/A</v>
      </c>
      <c r="CW169" s="48">
        <f>IF(ISNA(VLOOKUP(CN169,'Données projet'!$A$173:$I$193,3,0)),0,VLOOKUP(CN169,'Données projet'!$A$173:$I$193,3,0))</f>
        <v>0</v>
      </c>
      <c r="CX169" s="48">
        <f>IF(ISNA(VLOOKUP(CN169,'Données projet'!$A$173:$I$193,4,0)),0,VLOOKUP(CN169,'Données projet'!$A$173:$I$193,4,0))</f>
        <v>0</v>
      </c>
      <c r="CY169" s="49">
        <f>IF(ISNA(VLOOKUP(CN169,'Données projet'!$A$173:$I$193,5,0)),0%,VLOOKUP(CN169,'Données projet'!$A$173:$I$193,5,0)*VLOOKUP('Données projet'!$B$15,Paramètres!$A$1:$J$25,7,0))</f>
        <v>0</v>
      </c>
      <c r="CZ169" s="49">
        <f>IF(ISNA(VLOOKUP(CN169,'Données projet'!$A$173:$I$193,6,0)),0%,VLOOKUP(CN169,'Données projet'!$A$173:$I$193,6,0)*VLOOKUP('Données projet'!$B$15,Paramètres!$A$1:$J$25,7,0))</f>
        <v>0</v>
      </c>
      <c r="DA169" s="49">
        <f>IF(ISNA(VLOOKUP(CN169,'Données projet'!$A$173:$I$193,7,0)),0%,VLOOKUP(CN169,'Données projet'!$A$173:$I$193,7,0))</f>
        <v>0</v>
      </c>
      <c r="DB169" s="53" t="e">
        <f>EXP(-LN(2)/35)*DB168+(1-EXP(-LN(2)/35))/(LN(2)/35)*CX169*CY169*VLOOKUP('Données projet'!$B$15,Paramètres!$A$1:$J$25,3,0)*0.475*44/12</f>
        <v>#N/A</v>
      </c>
      <c r="DC169" s="53" t="e">
        <f>EXP(-LN(2)/5)*DC168+(1-EXP(-LN(2)/5))/(LN(2)/5)*Calculateur!CX169*Calculateur!CZ169*VLOOKUP('Données projet'!$B$15,Paramètres!$A$1:$J$25,3,0)*0.475*44/12</f>
        <v>#N/A</v>
      </c>
      <c r="DD169" s="53" t="e">
        <f>EXP(-LN(2)/2)*DD168+(1-EXP(-LN(2)/2))/(LN(2)/2)*CX169*DA169*VLOOKUP('Données projet'!$B$15,Paramètres!$A$1:$J$25,3,0)*0.475*44/12</f>
        <v>#N/A</v>
      </c>
      <c r="DE169" s="54" t="e">
        <f t="shared" si="75"/>
        <v>#N/A</v>
      </c>
    </row>
    <row r="170" spans="1:109" x14ac:dyDescent="0.25">
      <c r="A170" s="208">
        <f t="shared" si="52"/>
        <v>167</v>
      </c>
      <c r="B170" s="200">
        <f>IF(B169+1&lt;='Données projet'!$E$11,B169+1,1)</f>
        <v>17</v>
      </c>
      <c r="C170" s="182" t="e">
        <f>VLOOKUP(B170,'Données projet'!$A$36:$I$56,2,0)</f>
        <v>#N/A</v>
      </c>
      <c r="D170" s="182" t="e">
        <f>VLOOKUP(B170,'Données projet'!$A$36:$I$56,9,0)</f>
        <v>#N/A</v>
      </c>
      <c r="E170" s="182">
        <f t="array" ref="E170">INDEX(D:D,MIN(IF(ISNUMBER(D170:D366),ROW(D170:D366),"")))</f>
        <v>27.73</v>
      </c>
      <c r="F170" s="186">
        <f>IF(B170&lt;'Données projet'!$A$37,$C$205^B170,IF(B170='Données projet'!$A$37,'Données projet'!$B$37,F169+E170-L169))</f>
        <v>278.66000000000003</v>
      </c>
      <c r="G170" s="186">
        <f>F170*VLOOKUP('Données projet'!$B$11,Paramètres!$A$1:$J$25,3,0)*VLOOKUP('Données projet'!$B$11,Paramètres!$A$1:$J$25,5,0)</f>
        <v>204.313512</v>
      </c>
      <c r="H170" s="186">
        <f t="shared" si="53"/>
        <v>50.690966614795769</v>
      </c>
      <c r="I170" s="187">
        <f t="shared" si="59"/>
        <v>444.13280025410262</v>
      </c>
      <c r="J170" s="188">
        <f ca="1">AVERAGE(OFFSET($I$3,'Données projet'!$C$7,0,30,1))</f>
        <v>281.50422421872497</v>
      </c>
      <c r="K170" s="193">
        <f>IF(ISNA(VLOOKUP(B170,'Données projet'!$A$36:$I$56,3,0)),0,VLOOKUP(B170,'Données projet'!$A$36:$I$56,3,0))</f>
        <v>0</v>
      </c>
      <c r="L170" s="193">
        <f>IF(ISNA(VLOOKUP(B170,'Données projet'!$A$36:$I$56,4,0)),0,VLOOKUP(B170,'Données projet'!$A$36:$I$56,4,0))</f>
        <v>0</v>
      </c>
      <c r="M170" s="194">
        <f>IF(ISNA(VLOOKUP(B170,'Données projet'!$A$36:$I$56,5,0)),0%,VLOOKUP(B170,'Données projet'!$A$36:$I$56,5,0)*VLOOKUP('Données projet'!$B$11,Paramètres!$A$1:$J$25,7,0))</f>
        <v>0</v>
      </c>
      <c r="N170" s="194">
        <f>IF(ISNA(VLOOKUP(B170,'Données projet'!$A$36:$I$56,6,0)),0%,VLOOKUP(B170,'Données projet'!$A$36:$I$56,6,0)*VLOOKUP('Données projet'!$B$11,Paramètres!$A$1:$J$25,7,0))</f>
        <v>0</v>
      </c>
      <c r="O170" s="194">
        <f>IF(ISNA(VLOOKUP(B170,'Données projet'!$A$36:$I$56,7,0)),0%,VLOOKUP(B170,'Données projet'!$A$36:$I$56,7,0))</f>
        <v>0</v>
      </c>
      <c r="P170" s="196">
        <f>EXP(-LN(2)/35)*P169+(1-EXP(-LN(2)/35))/(LN(2)/35)*L170*M170*VLOOKUP('Données projet'!$B$11,Paramètres!$A$1:$J$25,3,0)*0.475*44/12</f>
        <v>0</v>
      </c>
      <c r="Q170" s="196">
        <f>EXP(-LN(2)/5)*Q169+(1-EXP(-LN(2)/5))/(LN(2)/5)*Calculateur!L170*Calculateur!N170*VLOOKUP('Données projet'!$B$11,Paramètres!$A$1:$J$25,3,0)*0.475*44/12</f>
        <v>0</v>
      </c>
      <c r="R170" s="196">
        <f>EXP(-LN(2)/2)*R169+(1-EXP(-LN(2)/2))/(LN(2)/2)*L170*O170*VLOOKUP('Données projet'!$B$11,Paramètres!$A$1:$J$25,3,0)*0.475*44/12</f>
        <v>0</v>
      </c>
      <c r="S170" s="197">
        <f t="shared" si="60"/>
        <v>0</v>
      </c>
      <c r="T170" s="50">
        <f>IF(T169+1&lt;='Données projet'!$E$12,T169+1,1)</f>
        <v>17</v>
      </c>
      <c r="U170" s="45" t="e">
        <f>VLOOKUP(T170,'Données projet'!$A$62:$I$82,2,0)</f>
        <v>#N/A</v>
      </c>
      <c r="V170" s="45" t="e">
        <f>VLOOKUP(T170,'Données projet'!$A$62:$I$82,9,0)</f>
        <v>#N/A</v>
      </c>
      <c r="W170" s="45">
        <f t="array" ref="W170">INDEX(V:V,MIN(IF(ISNUMBER(V170:V366),ROW(V170:V366),"")))</f>
        <v>14.256250000000001</v>
      </c>
      <c r="X170" s="46">
        <f>IF(T170&lt;'Données projet'!$A$63,$U$205^T170,IF(T170='Données projet'!$A$63,'Données projet'!$B$63,X169+W170-AD169))</f>
        <v>251.35374999999996</v>
      </c>
      <c r="Y170" s="46">
        <f>X170*VLOOKUP('Données projet'!$B$11,Paramètres!$A$1:$J$25,3,0)*VLOOKUP('Données projet'!$B$11,Paramètres!$A$1:$J$25,5,0)</f>
        <v>184.29256949999996</v>
      </c>
      <c r="Z170" s="46">
        <f t="shared" si="61"/>
        <v>46.275889912897043</v>
      </c>
      <c r="AA170" s="52">
        <f t="shared" si="62"/>
        <v>401.57340014412893</v>
      </c>
      <c r="AB170" s="149">
        <f ca="1">AVERAGE(OFFSET($AA$3,'Données projet'!$C$7,0,30,1))</f>
        <v>367.84920904283939</v>
      </c>
      <c r="AC170" s="48">
        <f>IF(ISNA(VLOOKUP(T170,'Données projet'!$A$62:$I$82,3,0)),0,VLOOKUP(T170,'Données projet'!$A$62:$I$82,3,0))</f>
        <v>0</v>
      </c>
      <c r="AD170" s="48">
        <f>IF(ISNA(VLOOKUP(T170,'Données projet'!$A$62:$I$82,4,0)),0,VLOOKUP(T170,'Données projet'!$A$62:$I$82,4,0))</f>
        <v>0</v>
      </c>
      <c r="AE170" s="49">
        <f>IF(ISNA(VLOOKUP(T170,'Données projet'!$A$62:$I$82,5,0)),0%,VLOOKUP(T170,'Données projet'!$A$62:$I$82,5,0)*VLOOKUP('Données projet'!$B$11,Paramètres!$A$1:$J$25,7,0))</f>
        <v>0</v>
      </c>
      <c r="AF170" s="49">
        <f>IF(ISNA(VLOOKUP(T170,'Données projet'!$A$62:$I$82,6,0)),0%,VLOOKUP(T170,'Données projet'!$A$62:$I$82,6,0)*VLOOKUP('Données projet'!$B$11,Paramètres!$A$1:$J$25,7,0))</f>
        <v>0</v>
      </c>
      <c r="AG170" s="49">
        <f>IF(ISNA(VLOOKUP(T170,'Données projet'!$A$62:$I$82,7,0)),0%,VLOOKUP(T170,'Données projet'!$A$62:$I$82,7,0))</f>
        <v>0</v>
      </c>
      <c r="AH170" s="53">
        <f>EXP(-LN(2)/35)*AH169+(1-EXP(-LN(2)/35))/(LN(2)/35)*AD170*AE170*VLOOKUP('Données projet'!$B$11,Paramètres!$A$1:$J$25,3,0)*0.475*44/12</f>
        <v>0</v>
      </c>
      <c r="AI170" s="53">
        <f>EXP(-LN(2)/5)*AI169+(1-EXP(-LN(2)/5))/(LN(2)/5)*Calculateur!AD170*Calculateur!AF170*VLOOKUP('Données projet'!$B$11,Paramètres!$A$1:$J$25,3,0)*0.475*44/12</f>
        <v>0</v>
      </c>
      <c r="AJ170" s="53">
        <f>EXP(-LN(2)/2)*AJ169+(1-EXP(-LN(2)/2))/(LN(2)/2)*AD170*AG170*VLOOKUP('Données projet'!$B$11,Paramètres!$A$1:$J$25,3,0)*0.475*44/12</f>
        <v>0</v>
      </c>
      <c r="AK170" s="53">
        <f t="shared" si="63"/>
        <v>0</v>
      </c>
      <c r="AL170" s="203">
        <f>IF(AL169+1&lt;='Données projet'!$E$13,AL169+1,1)</f>
        <v>1</v>
      </c>
      <c r="AM170" s="182" t="e">
        <f>VLOOKUP(B170,'Données projet'!$A$88:$I$108,2,0)</f>
        <v>#N/A</v>
      </c>
      <c r="AN170" s="182" t="e">
        <f>VLOOKUP(B170,'Données projet'!$A$88:$I$108,9,0)</f>
        <v>#N/A</v>
      </c>
      <c r="AO170" s="182">
        <f t="array" ref="AO170">INDEX(AN:AN,MIN(IF(ISNUMBER(AN170:AN366),ROW(AN170:AN366),"")))</f>
        <v>0</v>
      </c>
      <c r="AP170" s="182">
        <f>IF(B170&lt;'Données projet'!$A$89,$AM$205^B170,IF(B170='Données projet'!$A$89,'Données projet'!$B$89,AP169+AO170-AV169))</f>
        <v>0</v>
      </c>
      <c r="AQ170" s="186" t="e">
        <f>AP170*VLOOKUP('Données projet'!$B$13,Paramètres!$A$1:$J$25,3,0)*VLOOKUP('Données projet'!$B$13,Paramètres!$A$1:$J$25,5,0)</f>
        <v>#N/A</v>
      </c>
      <c r="AR170" s="186" t="e">
        <f t="shared" si="64"/>
        <v>#N/A</v>
      </c>
      <c r="AS170" s="187" t="e">
        <f t="shared" si="65"/>
        <v>#N/A</v>
      </c>
      <c r="AT170" s="185" t="e">
        <f ca="1">AVERAGE(OFFSET($AS$3,'Données projet'!$C$7,0,30,1))</f>
        <v>#N/A</v>
      </c>
      <c r="AU170" s="193">
        <f>IF(ISNA(VLOOKUP(B170,'Données projet'!$A$88:$I$108,3,0)),0,VLOOKUP(B170,'Données projet'!$A$88:$I$108,3,0))</f>
        <v>0</v>
      </c>
      <c r="AV170" s="193">
        <f>IF(ISNA(VLOOKUP(B170,'Données projet'!$A$88:$I$108,4,0)),0,VLOOKUP(B170,'Données projet'!$A$88:$I$108,4,0))</f>
        <v>0</v>
      </c>
      <c r="AW170" s="194">
        <f>IF(ISNA(VLOOKUP(B170,'Données projet'!$A$88:$I$108,5,0)),0%,VLOOKUP(B170,'Données projet'!$A$88:$I$108,5,0)*VLOOKUP('Données projet'!$B$13,Paramètres!$A$1:$J$25,7,0))</f>
        <v>0</v>
      </c>
      <c r="AX170" s="194">
        <f>IF(ISNA(VLOOKUP(B170,'Données projet'!$A$88:$I$108,6,0)),0%,VLOOKUP(B170,'Données projet'!$A$88:$I$108,6,0)*VLOOKUP('Données projet'!$B$13,Paramètres!$A$1:$J$25,7,0))</f>
        <v>0</v>
      </c>
      <c r="AY170" s="194">
        <f>IF(ISNA(VLOOKUP(B170,'Données projet'!$A$88:$I$108,7,0)),0%,VLOOKUP(B170,'Données projet'!$A$88:$I$108,7,0))</f>
        <v>0</v>
      </c>
      <c r="AZ170" s="196">
        <f>EXP(-LN(2)/35)*AZ169+(1-EXP(-LN(2)/35))/(LN(2)/35)*AV170*AW170*VLOOKUP('Données projet'!$B$11,Paramètres!$A$1:$J$25,3,0)*0.475*44/12</f>
        <v>0</v>
      </c>
      <c r="BA170" s="196">
        <f>EXP(-LN(2)/5)*BA169+(1-EXP(-LN(2)/5))/(LN(2)/5)*Calculateur!AV170*Calculateur!AX170*VLOOKUP('Données projet'!$B$11,Paramètres!$A$1:$J$25,3,0)*0.475*44/12</f>
        <v>0</v>
      </c>
      <c r="BB170" s="196">
        <f>EXP(-LN(2)/2)*BB169+(1-EXP(-LN(2)/2))/(LN(2)/2)*AV170*AY170*VLOOKUP('Données projet'!$B$11,Paramètres!$A$1:$J$25,3,0)*0.475*44/12</f>
        <v>0</v>
      </c>
      <c r="BC170" s="197">
        <f t="shared" si="66"/>
        <v>0</v>
      </c>
      <c r="BD170" s="50">
        <f>IF(BD169+1&lt;='Données projet'!$E$16,BD169+1,1)</f>
        <v>1</v>
      </c>
      <c r="BE170" s="45" t="e">
        <f>VLOOKUP(BD170,'Données projet'!$A$114:$I$134,2,0)</f>
        <v>#N/A</v>
      </c>
      <c r="BF170" s="45" t="e">
        <f>VLOOKUP(BD170,'Données projet'!$A$114:$I$134,9,0)</f>
        <v>#N/A</v>
      </c>
      <c r="BG170" s="45">
        <f t="array" ref="BG170">INDEX(BF:BF,MIN(IF(ISNUMBER(BF170:BF366),ROW(BF170:BF366),"")))</f>
        <v>0</v>
      </c>
      <c r="BH170" s="45">
        <f>IF(BD170&lt;'Données projet'!$A$115,$BE$205^BD170,IF(BD170='Données projet'!$A$115,'Données projet'!$B$115,BH169+BG170-BN169))</f>
        <v>0</v>
      </c>
      <c r="BI170" s="50" t="e">
        <f>BH170*VLOOKUP('Données projet'!$B$13,Paramètres!$A$1:$J$25,3,0)*VLOOKUP('Données projet'!$B$13,Paramètres!$A$1:$J$25,5,0)</f>
        <v>#N/A</v>
      </c>
      <c r="BJ170" s="46" t="e">
        <f t="shared" si="67"/>
        <v>#N/A</v>
      </c>
      <c r="BK170" s="52" t="e">
        <f t="shared" si="68"/>
        <v>#N/A</v>
      </c>
      <c r="BL170" s="149" t="e">
        <f ca="1">AVERAGE(OFFSET($BK$3,'Données projet'!$C$7,0,30,1))</f>
        <v>#N/A</v>
      </c>
      <c r="BM170" s="48">
        <f>IF(ISNA(VLOOKUP(BD170,'Données projet'!$A$114:$I$134,3,0)),0,VLOOKUP(BD170,'Données projet'!$A$114:$I$134,3,0))</f>
        <v>0</v>
      </c>
      <c r="BN170" s="48">
        <f>IF(ISNA(VLOOKUP(BD170,'Données projet'!$A$114:$I$134,4,0)),0,VLOOKUP(BD170,'Données projet'!$A$114:$I$134,4,0))</f>
        <v>0</v>
      </c>
      <c r="BO170" s="49">
        <f>IF(ISNA(VLOOKUP(BD170,'Données projet'!$A$114:$I$134,5,0)),0%,VLOOKUP(BD170,'Données projet'!$A$114:$I$134,5,0)*VLOOKUP('Données projet'!$B$13,Paramètres!$A$1:$J$25,7,0))</f>
        <v>0</v>
      </c>
      <c r="BP170" s="49">
        <f>IF(ISNA(VLOOKUP(BD170,'Données projet'!$A$114:$I$134,6,0)),0%,VLOOKUP(BD170,'Données projet'!$A$114:$I$134,6,0)*VLOOKUP('Données projet'!$B$13,Paramètres!$A$1:$J$25,7,0))</f>
        <v>0</v>
      </c>
      <c r="BQ170" s="49">
        <f>IF(ISNA(VLOOKUP(BD170,'Données projet'!$A$114:$I$134,7,0)),0%,VLOOKUP(BD170,'Données projet'!$A$114:$I$134,7,0))</f>
        <v>0</v>
      </c>
      <c r="BR170" s="53" t="e">
        <f>EXP(-LN(2)/35)*BR169+(1-EXP(-LN(2)/35))/(LN(2)/35)*BN170*BO170*VLOOKUP('Données projet'!$B$13,Paramètres!$A$1:$J$25,3,0)*0.475*44/12</f>
        <v>#N/A</v>
      </c>
      <c r="BS170" s="53" t="e">
        <f>EXP(-LN(2)/5)*BS169+(1-EXP(-LN(2)/5))/(LN(2)/5)*Calculateur!BN170*Calculateur!BP170*VLOOKUP('Données projet'!$B$13,Paramètres!$A$1:$J$25,3,0)*0.475*44/12</f>
        <v>#N/A</v>
      </c>
      <c r="BT170" s="53" t="e">
        <f>EXP(-LN(2)/2)*BT169+(1-EXP(-LN(2)/2))/(LN(2)/2)*BN170*BQ170*VLOOKUP('Données projet'!$B$13,Paramètres!$A$1:$J$25,3,0)*0.475*44/12</f>
        <v>#N/A</v>
      </c>
      <c r="BU170" s="54" t="e">
        <f t="shared" si="69"/>
        <v>#N/A</v>
      </c>
      <c r="BV170" s="203">
        <f>IF(BV169+1&lt;='Données projet'!$E$15,BV169+1,1)</f>
        <v>1</v>
      </c>
      <c r="BW170" s="182" t="e">
        <f>VLOOKUP(B170,'Données projet'!$A$140:$I$167,2,0)</f>
        <v>#N/A</v>
      </c>
      <c r="BX170" s="182" t="e">
        <f>VLOOKUP(B170,'Données projet'!$A$140:$I$167,9,0)</f>
        <v>#N/A</v>
      </c>
      <c r="BY170" s="182">
        <f t="array" ref="BY170">INDEX(BX:BX,MIN(IF(ISNUMBER(BX170:BX366),ROW(BX170:BX366),"")))</f>
        <v>0</v>
      </c>
      <c r="BZ170" s="182">
        <f>IF(B170&lt;'Données projet'!$A$141,$BW$205^B170,IF(B170='Données projet'!$A$141,'Données projet'!$B$141,BZ169+BY170-CF169))</f>
        <v>0</v>
      </c>
      <c r="CA170" s="183" t="e">
        <f>BZ170*VLOOKUP('Données projet'!$B$15,Paramètres!$A$1:$J$25,3,0)*VLOOKUP('Données projet'!$B$15,Paramètres!$A$1:$J$25,5,0)</f>
        <v>#N/A</v>
      </c>
      <c r="CB170" s="186" t="e">
        <f t="shared" si="70"/>
        <v>#N/A</v>
      </c>
      <c r="CC170" s="187" t="e">
        <f t="shared" si="71"/>
        <v>#N/A</v>
      </c>
      <c r="CD170" s="185" t="e">
        <f ca="1">AVERAGE(OFFSET($CC$3,'Données projet'!$C$7,0,30,1))</f>
        <v>#N/A</v>
      </c>
      <c r="CE170" s="193">
        <f>IF(ISNA(VLOOKUP(B170,'Données projet'!$A$140:$I$167,3,0)),0,VLOOKUP(B170,'Données projet'!$A$140:$I$167,3,0))</f>
        <v>0</v>
      </c>
      <c r="CF170" s="193">
        <f>IF(ISNA(VLOOKUP(B170,'Données projet'!$A$140:$I$167,4,0)),0,VLOOKUP(B170,'Données projet'!$A$140:$I$167,4,0))</f>
        <v>0</v>
      </c>
      <c r="CG170" s="194">
        <f>IF(ISNA(VLOOKUP(B170,'Données projet'!$A$140:$I$167,5,0)),0%,VLOOKUP(B170,'Données projet'!$A$140:$I$167,5,0)*VLOOKUP('Données projet'!$B$15,Paramètres!$A$1:$J$25,7,0))</f>
        <v>0</v>
      </c>
      <c r="CH170" s="194">
        <f>IF(ISNA(VLOOKUP(B170,'Données projet'!$A$140:$I$167,6,0)),0%,VLOOKUP(B170,'Données projet'!$A$140:$I$167,6,0)*VLOOKUP('Données projet'!$B$15,Paramètres!$A$1:$J$25,7,0))</f>
        <v>0</v>
      </c>
      <c r="CI170" s="194">
        <f>IF(ISNA(VLOOKUP(B170,'Données projet'!$A$140:$I$167,7,0)),0%,VLOOKUP(B170,'Données projet'!$A$140:$I$167,7,0))</f>
        <v>0</v>
      </c>
      <c r="CJ170" s="196">
        <f>EXP(-LN(2)/35)*CJ169+(1-EXP(-LN(2)/35))/(LN(2)/35)*CF170*CG170*VLOOKUP('Données projet'!$B$11,Paramètres!$A$1:$J$25,3,0)*0.475*44/12</f>
        <v>0</v>
      </c>
      <c r="CK170" s="196">
        <f>EXP(-LN(2)/5)*CK169+(1-EXP(-LN(2)/5))/(LN(2)/5)*Calculateur!CF170*Calculateur!CH170*VLOOKUP('Données projet'!$B$11,Paramètres!$A$1:$J$25,3,0)*0.475*44/12</f>
        <v>0</v>
      </c>
      <c r="CL170" s="196">
        <f>EXP(-LN(2)/2)*CL169+(1-EXP(-LN(2)/2))/(LN(2)/2)*CF170*CI170*VLOOKUP('Données projet'!$B$11,Paramètres!$A$1:$J$25,3,0)*0.475*44/12</f>
        <v>0</v>
      </c>
      <c r="CM170" s="197">
        <f t="shared" si="72"/>
        <v>0</v>
      </c>
      <c r="CN170" s="50">
        <f>IF(CN169+1&lt;='Données projet'!$E$16,CN169+1,1)</f>
        <v>1</v>
      </c>
      <c r="CO170" s="45" t="e">
        <f>VLOOKUP(CN170,'Données projet'!$A$173:$I$193,2,0)</f>
        <v>#N/A</v>
      </c>
      <c r="CP170" s="45" t="e">
        <f>VLOOKUP(CN170,'Données projet'!$A$173:$I$193,9,0)</f>
        <v>#N/A</v>
      </c>
      <c r="CQ170" s="45">
        <f t="array" ref="CQ170">INDEX(CP:CP,MIN(IF(ISNUMBER(CP170:CP366),ROW(CP170:CP366),"")))</f>
        <v>0</v>
      </c>
      <c r="CR170" s="45">
        <f>IF(CN170&lt;'Données projet'!$A$174,$CO$205^B170,IF(CN170='Données projet'!$A$174,'Données projet'!$B$174,CR169+CQ170-CX169))</f>
        <v>0</v>
      </c>
      <c r="CS170" s="50" t="e">
        <f>CR170*VLOOKUP('Données projet'!$B$15,Paramètres!$A$1:$J$25,3,0)*VLOOKUP('Données projet'!$B$15,Paramètres!$A$1:$J$25,5,0)</f>
        <v>#N/A</v>
      </c>
      <c r="CT170" s="46" t="e">
        <f t="shared" si="73"/>
        <v>#N/A</v>
      </c>
      <c r="CU170" s="52" t="e">
        <f t="shared" si="74"/>
        <v>#N/A</v>
      </c>
      <c r="CV170" s="149" t="e">
        <f ca="1">AVERAGE(OFFSET($CU$3,'Données projet'!$C$7,0,30,1))</f>
        <v>#N/A</v>
      </c>
      <c r="CW170" s="48">
        <f>IF(ISNA(VLOOKUP(CN170,'Données projet'!$A$173:$I$193,3,0)),0,VLOOKUP(CN170,'Données projet'!$A$173:$I$193,3,0))</f>
        <v>0</v>
      </c>
      <c r="CX170" s="48">
        <f>IF(ISNA(VLOOKUP(CN170,'Données projet'!$A$173:$I$193,4,0)),0,VLOOKUP(CN170,'Données projet'!$A$173:$I$193,4,0))</f>
        <v>0</v>
      </c>
      <c r="CY170" s="49">
        <f>IF(ISNA(VLOOKUP(CN170,'Données projet'!$A$173:$I$193,5,0)),0%,VLOOKUP(CN170,'Données projet'!$A$173:$I$193,5,0)*VLOOKUP('Données projet'!$B$15,Paramètres!$A$1:$J$25,7,0))</f>
        <v>0</v>
      </c>
      <c r="CZ170" s="49">
        <f>IF(ISNA(VLOOKUP(CN170,'Données projet'!$A$173:$I$193,6,0)),0%,VLOOKUP(CN170,'Données projet'!$A$173:$I$193,6,0)*VLOOKUP('Données projet'!$B$15,Paramètres!$A$1:$J$25,7,0))</f>
        <v>0</v>
      </c>
      <c r="DA170" s="49">
        <f>IF(ISNA(VLOOKUP(CN170,'Données projet'!$A$173:$I$193,7,0)),0%,VLOOKUP(CN170,'Données projet'!$A$173:$I$193,7,0))</f>
        <v>0</v>
      </c>
      <c r="DB170" s="53" t="e">
        <f>EXP(-LN(2)/35)*DB169+(1-EXP(-LN(2)/35))/(LN(2)/35)*CX170*CY170*VLOOKUP('Données projet'!$B$15,Paramètres!$A$1:$J$25,3,0)*0.475*44/12</f>
        <v>#N/A</v>
      </c>
      <c r="DC170" s="53" t="e">
        <f>EXP(-LN(2)/5)*DC169+(1-EXP(-LN(2)/5))/(LN(2)/5)*Calculateur!CX170*Calculateur!CZ170*VLOOKUP('Données projet'!$B$15,Paramètres!$A$1:$J$25,3,0)*0.475*44/12</f>
        <v>#N/A</v>
      </c>
      <c r="DD170" s="53" t="e">
        <f>EXP(-LN(2)/2)*DD169+(1-EXP(-LN(2)/2))/(LN(2)/2)*CX170*DA170*VLOOKUP('Données projet'!$B$15,Paramètres!$A$1:$J$25,3,0)*0.475*44/12</f>
        <v>#N/A</v>
      </c>
      <c r="DE170" s="54" t="e">
        <f t="shared" si="75"/>
        <v>#N/A</v>
      </c>
    </row>
    <row r="171" spans="1:109" x14ac:dyDescent="0.25">
      <c r="A171" s="208">
        <f t="shared" si="52"/>
        <v>168</v>
      </c>
      <c r="B171" s="200">
        <f>IF(B170+1&lt;='Données projet'!$E$11,B170+1,1)</f>
        <v>18</v>
      </c>
      <c r="C171" s="182">
        <f>VLOOKUP(B171,'Données projet'!$A$36:$I$56,2,0)</f>
        <v>306.39</v>
      </c>
      <c r="D171" s="182">
        <f>VLOOKUP(B171,'Données projet'!$A$36:$I$56,9,0)</f>
        <v>27.73</v>
      </c>
      <c r="E171" s="182">
        <f t="array" ref="E171">INDEX(D:D,MIN(IF(ISNUMBER(D171:D367),ROW(D171:D367),"")))</f>
        <v>27.73</v>
      </c>
      <c r="F171" s="186">
        <f>IF(B171&lt;'Données projet'!$A$37,$C$205^B171,IF(B171='Données projet'!$A$37,'Données projet'!$B$37,F170+E171-L170))</f>
        <v>306.39000000000004</v>
      </c>
      <c r="G171" s="186">
        <f>F171*VLOOKUP('Données projet'!$B$11,Paramètres!$A$1:$J$25,3,0)*VLOOKUP('Données projet'!$B$11,Paramètres!$A$1:$J$25,5,0)</f>
        <v>224.64514800000003</v>
      </c>
      <c r="H171" s="186">
        <f t="shared" si="53"/>
        <v>55.123254678600851</v>
      </c>
      <c r="I171" s="187">
        <f t="shared" si="59"/>
        <v>487.26330133189646</v>
      </c>
      <c r="J171" s="188">
        <f ca="1">AVERAGE(OFFSET($I$3,'Données projet'!$C$7,0,30,1))</f>
        <v>281.50422421872497</v>
      </c>
      <c r="K171" s="193">
        <f>IF(ISNA(VLOOKUP(B171,'Données projet'!$A$36:$I$56,3,0)),0,VLOOKUP(B171,'Données projet'!$A$36:$I$56,3,0))</f>
        <v>0</v>
      </c>
      <c r="L171" s="193">
        <f>IF(ISNA(VLOOKUP(B171,'Données projet'!$A$36:$I$56,4,0)),0,VLOOKUP(B171,'Données projet'!$A$36:$I$56,4,0))</f>
        <v>0</v>
      </c>
      <c r="M171" s="194">
        <f>IF(ISNA(VLOOKUP(B171,'Données projet'!$A$36:$I$56,5,0)),0%,VLOOKUP(B171,'Données projet'!$A$36:$I$56,5,0)*VLOOKUP('Données projet'!$B$11,Paramètres!$A$1:$J$25,7,0))</f>
        <v>0</v>
      </c>
      <c r="N171" s="194">
        <f>IF(ISNA(VLOOKUP(B171,'Données projet'!$A$36:$I$56,6,0)),0%,VLOOKUP(B171,'Données projet'!$A$36:$I$56,6,0)*VLOOKUP('Données projet'!$B$11,Paramètres!$A$1:$J$25,7,0))</f>
        <v>0</v>
      </c>
      <c r="O171" s="194">
        <f>IF(ISNA(VLOOKUP(B171,'Données projet'!$A$36:$I$56,7,0)),0%,VLOOKUP(B171,'Données projet'!$A$36:$I$56,7,0))</f>
        <v>0</v>
      </c>
      <c r="P171" s="196">
        <f>EXP(-LN(2)/35)*P170+(1-EXP(-LN(2)/35))/(LN(2)/35)*L171*M171*VLOOKUP('Données projet'!$B$11,Paramètres!$A$1:$J$25,3,0)*0.475*44/12</f>
        <v>0</v>
      </c>
      <c r="Q171" s="196">
        <f>EXP(-LN(2)/5)*Q170+(1-EXP(-LN(2)/5))/(LN(2)/5)*Calculateur!L171*Calculateur!N171*VLOOKUP('Données projet'!$B$11,Paramètres!$A$1:$J$25,3,0)*0.475*44/12</f>
        <v>0</v>
      </c>
      <c r="R171" s="196">
        <f>EXP(-LN(2)/2)*R170+(1-EXP(-LN(2)/2))/(LN(2)/2)*L171*O171*VLOOKUP('Données projet'!$B$11,Paramètres!$A$1:$J$25,3,0)*0.475*44/12</f>
        <v>0</v>
      </c>
      <c r="S171" s="197">
        <f t="shared" si="60"/>
        <v>0</v>
      </c>
      <c r="T171" s="50">
        <f>IF(T170+1&lt;='Données projet'!$E$12,T170+1,1)</f>
        <v>18</v>
      </c>
      <c r="U171" s="45">
        <f>VLOOKUP(T171,'Données projet'!$A$62:$I$82,2,0)</f>
        <v>265.61</v>
      </c>
      <c r="V171" s="45">
        <f>VLOOKUP(T171,'Données projet'!$A$62:$I$82,9,0)</f>
        <v>14.256250000000001</v>
      </c>
      <c r="W171" s="45">
        <f t="array" ref="W171">INDEX(V:V,MIN(IF(ISNUMBER(V171:V367),ROW(V171:V367),"")))</f>
        <v>14.256250000000001</v>
      </c>
      <c r="X171" s="46">
        <f>IF(T171&lt;'Données projet'!$A$63,$U$205^T171,IF(T171='Données projet'!$A$63,'Données projet'!$B$63,X170+W171-AD170))</f>
        <v>265.60999999999996</v>
      </c>
      <c r="Y171" s="46">
        <f>X171*VLOOKUP('Données projet'!$B$11,Paramètres!$A$1:$J$25,3,0)*VLOOKUP('Données projet'!$B$11,Paramètres!$A$1:$J$25,5,0)</f>
        <v>194.74525199999997</v>
      </c>
      <c r="Z171" s="46">
        <f t="shared" si="61"/>
        <v>48.587549756521256</v>
      </c>
      <c r="AA171" s="52">
        <f t="shared" si="62"/>
        <v>423.80462972594114</v>
      </c>
      <c r="AB171" s="149">
        <f ca="1">AVERAGE(OFFSET($AA$3,'Données projet'!$C$7,0,30,1))</f>
        <v>367.84920904283939</v>
      </c>
      <c r="AC171" s="48">
        <f>IF(ISNA(VLOOKUP(T171,'Données projet'!$A$62:$I$82,3,0)),0,VLOOKUP(T171,'Données projet'!$A$62:$I$82,3,0))</f>
        <v>0</v>
      </c>
      <c r="AD171" s="48">
        <f>IF(ISNA(VLOOKUP(T171,'Données projet'!$A$62:$I$82,4,0)),0,VLOOKUP(T171,'Données projet'!$A$62:$I$82,4,0))</f>
        <v>0</v>
      </c>
      <c r="AE171" s="49">
        <f>IF(ISNA(VLOOKUP(T171,'Données projet'!$A$62:$I$82,5,0)),0%,VLOOKUP(T171,'Données projet'!$A$62:$I$82,5,0)*VLOOKUP('Données projet'!$B$11,Paramètres!$A$1:$J$25,7,0))</f>
        <v>0</v>
      </c>
      <c r="AF171" s="49">
        <f>IF(ISNA(VLOOKUP(T171,'Données projet'!$A$62:$I$82,6,0)),0%,VLOOKUP(T171,'Données projet'!$A$62:$I$82,6,0)*VLOOKUP('Données projet'!$B$11,Paramètres!$A$1:$J$25,7,0))</f>
        <v>0</v>
      </c>
      <c r="AG171" s="49">
        <f>IF(ISNA(VLOOKUP(T171,'Données projet'!$A$62:$I$82,7,0)),0%,VLOOKUP(T171,'Données projet'!$A$62:$I$82,7,0))</f>
        <v>0</v>
      </c>
      <c r="AH171" s="53">
        <f>EXP(-LN(2)/35)*AH170+(1-EXP(-LN(2)/35))/(LN(2)/35)*AD171*AE171*VLOOKUP('Données projet'!$B$11,Paramètres!$A$1:$J$25,3,0)*0.475*44/12</f>
        <v>0</v>
      </c>
      <c r="AI171" s="53">
        <f>EXP(-LN(2)/5)*AI170+(1-EXP(-LN(2)/5))/(LN(2)/5)*Calculateur!AD171*Calculateur!AF171*VLOOKUP('Données projet'!$B$11,Paramètres!$A$1:$J$25,3,0)*0.475*44/12</f>
        <v>0</v>
      </c>
      <c r="AJ171" s="53">
        <f>EXP(-LN(2)/2)*AJ170+(1-EXP(-LN(2)/2))/(LN(2)/2)*AD171*AG171*VLOOKUP('Données projet'!$B$11,Paramètres!$A$1:$J$25,3,0)*0.475*44/12</f>
        <v>0</v>
      </c>
      <c r="AK171" s="53">
        <f t="shared" si="63"/>
        <v>0</v>
      </c>
      <c r="AL171" s="203">
        <f>IF(AL170+1&lt;='Données projet'!$E$13,AL170+1,1)</f>
        <v>1</v>
      </c>
      <c r="AM171" s="182" t="e">
        <f>VLOOKUP(B171,'Données projet'!$A$88:$I$108,2,0)</f>
        <v>#N/A</v>
      </c>
      <c r="AN171" s="182" t="e">
        <f>VLOOKUP(B171,'Données projet'!$A$88:$I$108,9,0)</f>
        <v>#N/A</v>
      </c>
      <c r="AO171" s="182">
        <f t="array" ref="AO171">INDEX(AN:AN,MIN(IF(ISNUMBER(AN171:AN367),ROW(AN171:AN367),"")))</f>
        <v>0</v>
      </c>
      <c r="AP171" s="182">
        <f>IF(B171&lt;'Données projet'!$A$89,$AM$205^B171,IF(B171='Données projet'!$A$89,'Données projet'!$B$89,AP170+AO171-AV170))</f>
        <v>0</v>
      </c>
      <c r="AQ171" s="186" t="e">
        <f>AP171*VLOOKUP('Données projet'!$B$13,Paramètres!$A$1:$J$25,3,0)*VLOOKUP('Données projet'!$B$13,Paramètres!$A$1:$J$25,5,0)</f>
        <v>#N/A</v>
      </c>
      <c r="AR171" s="186" t="e">
        <f t="shared" si="64"/>
        <v>#N/A</v>
      </c>
      <c r="AS171" s="187" t="e">
        <f t="shared" si="65"/>
        <v>#N/A</v>
      </c>
      <c r="AT171" s="185" t="e">
        <f ca="1">AVERAGE(OFFSET($AS$3,'Données projet'!$C$7,0,30,1))</f>
        <v>#N/A</v>
      </c>
      <c r="AU171" s="193">
        <f>IF(ISNA(VLOOKUP(B171,'Données projet'!$A$88:$I$108,3,0)),0,VLOOKUP(B171,'Données projet'!$A$88:$I$108,3,0))</f>
        <v>0</v>
      </c>
      <c r="AV171" s="193">
        <f>IF(ISNA(VLOOKUP(B171,'Données projet'!$A$88:$I$108,4,0)),0,VLOOKUP(B171,'Données projet'!$A$88:$I$108,4,0))</f>
        <v>0</v>
      </c>
      <c r="AW171" s="194">
        <f>IF(ISNA(VLOOKUP(B171,'Données projet'!$A$88:$I$108,5,0)),0%,VLOOKUP(B171,'Données projet'!$A$88:$I$108,5,0)*VLOOKUP('Données projet'!$B$13,Paramètres!$A$1:$J$25,7,0))</f>
        <v>0</v>
      </c>
      <c r="AX171" s="194">
        <f>IF(ISNA(VLOOKUP(B171,'Données projet'!$A$88:$I$108,6,0)),0%,VLOOKUP(B171,'Données projet'!$A$88:$I$108,6,0)*VLOOKUP('Données projet'!$B$13,Paramètres!$A$1:$J$25,7,0))</f>
        <v>0</v>
      </c>
      <c r="AY171" s="194">
        <f>IF(ISNA(VLOOKUP(B171,'Données projet'!$A$88:$I$108,7,0)),0%,VLOOKUP(B171,'Données projet'!$A$88:$I$108,7,0))</f>
        <v>0</v>
      </c>
      <c r="AZ171" s="196">
        <f>EXP(-LN(2)/35)*AZ170+(1-EXP(-LN(2)/35))/(LN(2)/35)*AV171*AW171*VLOOKUP('Données projet'!$B$11,Paramètres!$A$1:$J$25,3,0)*0.475*44/12</f>
        <v>0</v>
      </c>
      <c r="BA171" s="196">
        <f>EXP(-LN(2)/5)*BA170+(1-EXP(-LN(2)/5))/(LN(2)/5)*Calculateur!AV171*Calculateur!AX171*VLOOKUP('Données projet'!$B$11,Paramètres!$A$1:$J$25,3,0)*0.475*44/12</f>
        <v>0</v>
      </c>
      <c r="BB171" s="196">
        <f>EXP(-LN(2)/2)*BB170+(1-EXP(-LN(2)/2))/(LN(2)/2)*AV171*AY171*VLOOKUP('Données projet'!$B$11,Paramètres!$A$1:$J$25,3,0)*0.475*44/12</f>
        <v>0</v>
      </c>
      <c r="BC171" s="197">
        <f t="shared" si="66"/>
        <v>0</v>
      </c>
      <c r="BD171" s="50">
        <f>IF(BD170+1&lt;='Données projet'!$E$16,BD170+1,1)</f>
        <v>1</v>
      </c>
      <c r="BE171" s="45" t="e">
        <f>VLOOKUP(BD171,'Données projet'!$A$114:$I$134,2,0)</f>
        <v>#N/A</v>
      </c>
      <c r="BF171" s="45" t="e">
        <f>VLOOKUP(BD171,'Données projet'!$A$114:$I$134,9,0)</f>
        <v>#N/A</v>
      </c>
      <c r="BG171" s="45">
        <f t="array" ref="BG171">INDEX(BF:BF,MIN(IF(ISNUMBER(BF171:BF367),ROW(BF171:BF367),"")))</f>
        <v>0</v>
      </c>
      <c r="BH171" s="45">
        <f>IF(BD171&lt;'Données projet'!$A$115,$BE$205^BD171,IF(BD171='Données projet'!$A$115,'Données projet'!$B$115,BH170+BG171-BN170))</f>
        <v>0</v>
      </c>
      <c r="BI171" s="50" t="e">
        <f>BH171*VLOOKUP('Données projet'!$B$13,Paramètres!$A$1:$J$25,3,0)*VLOOKUP('Données projet'!$B$13,Paramètres!$A$1:$J$25,5,0)</f>
        <v>#N/A</v>
      </c>
      <c r="BJ171" s="46" t="e">
        <f t="shared" si="67"/>
        <v>#N/A</v>
      </c>
      <c r="BK171" s="52" t="e">
        <f t="shared" si="68"/>
        <v>#N/A</v>
      </c>
      <c r="BL171" s="149" t="e">
        <f ca="1">AVERAGE(OFFSET($BK$3,'Données projet'!$C$7,0,30,1))</f>
        <v>#N/A</v>
      </c>
      <c r="BM171" s="48">
        <f>IF(ISNA(VLOOKUP(BD171,'Données projet'!$A$114:$I$134,3,0)),0,VLOOKUP(BD171,'Données projet'!$A$114:$I$134,3,0))</f>
        <v>0</v>
      </c>
      <c r="BN171" s="48">
        <f>IF(ISNA(VLOOKUP(BD171,'Données projet'!$A$114:$I$134,4,0)),0,VLOOKUP(BD171,'Données projet'!$A$114:$I$134,4,0))</f>
        <v>0</v>
      </c>
      <c r="BO171" s="49">
        <f>IF(ISNA(VLOOKUP(BD171,'Données projet'!$A$114:$I$134,5,0)),0%,VLOOKUP(BD171,'Données projet'!$A$114:$I$134,5,0)*VLOOKUP('Données projet'!$B$13,Paramètres!$A$1:$J$25,7,0))</f>
        <v>0</v>
      </c>
      <c r="BP171" s="49">
        <f>IF(ISNA(VLOOKUP(BD171,'Données projet'!$A$114:$I$134,6,0)),0%,VLOOKUP(BD171,'Données projet'!$A$114:$I$134,6,0)*VLOOKUP('Données projet'!$B$13,Paramètres!$A$1:$J$25,7,0))</f>
        <v>0</v>
      </c>
      <c r="BQ171" s="49">
        <f>IF(ISNA(VLOOKUP(BD171,'Données projet'!$A$114:$I$134,7,0)),0%,VLOOKUP(BD171,'Données projet'!$A$114:$I$134,7,0))</f>
        <v>0</v>
      </c>
      <c r="BR171" s="53" t="e">
        <f>EXP(-LN(2)/35)*BR170+(1-EXP(-LN(2)/35))/(LN(2)/35)*BN171*BO171*VLOOKUP('Données projet'!$B$13,Paramètres!$A$1:$J$25,3,0)*0.475*44/12</f>
        <v>#N/A</v>
      </c>
      <c r="BS171" s="53" t="e">
        <f>EXP(-LN(2)/5)*BS170+(1-EXP(-LN(2)/5))/(LN(2)/5)*Calculateur!BN171*Calculateur!BP171*VLOOKUP('Données projet'!$B$13,Paramètres!$A$1:$J$25,3,0)*0.475*44/12</f>
        <v>#N/A</v>
      </c>
      <c r="BT171" s="53" t="e">
        <f>EXP(-LN(2)/2)*BT170+(1-EXP(-LN(2)/2))/(LN(2)/2)*BN171*BQ171*VLOOKUP('Données projet'!$B$13,Paramètres!$A$1:$J$25,3,0)*0.475*44/12</f>
        <v>#N/A</v>
      </c>
      <c r="BU171" s="54" t="e">
        <f t="shared" si="69"/>
        <v>#N/A</v>
      </c>
      <c r="BV171" s="203">
        <f>IF(BV170+1&lt;='Données projet'!$E$15,BV170+1,1)</f>
        <v>1</v>
      </c>
      <c r="BW171" s="182" t="e">
        <f>VLOOKUP(B171,'Données projet'!$A$140:$I$167,2,0)</f>
        <v>#N/A</v>
      </c>
      <c r="BX171" s="182" t="e">
        <f>VLOOKUP(B171,'Données projet'!$A$140:$I$167,9,0)</f>
        <v>#N/A</v>
      </c>
      <c r="BY171" s="182">
        <f t="array" ref="BY171">INDEX(BX:BX,MIN(IF(ISNUMBER(BX171:BX367),ROW(BX171:BX367),"")))</f>
        <v>0</v>
      </c>
      <c r="BZ171" s="182">
        <f>IF(B171&lt;'Données projet'!$A$141,$BW$205^B171,IF(B171='Données projet'!$A$141,'Données projet'!$B$141,BZ170+BY171-CF170))</f>
        <v>0</v>
      </c>
      <c r="CA171" s="183" t="e">
        <f>BZ171*VLOOKUP('Données projet'!$B$15,Paramètres!$A$1:$J$25,3,0)*VLOOKUP('Données projet'!$B$15,Paramètres!$A$1:$J$25,5,0)</f>
        <v>#N/A</v>
      </c>
      <c r="CB171" s="186" t="e">
        <f t="shared" si="70"/>
        <v>#N/A</v>
      </c>
      <c r="CC171" s="187" t="e">
        <f t="shared" si="71"/>
        <v>#N/A</v>
      </c>
      <c r="CD171" s="185" t="e">
        <f ca="1">AVERAGE(OFFSET($CC$3,'Données projet'!$C$7,0,30,1))</f>
        <v>#N/A</v>
      </c>
      <c r="CE171" s="193">
        <f>IF(ISNA(VLOOKUP(B171,'Données projet'!$A$140:$I$167,3,0)),0,VLOOKUP(B171,'Données projet'!$A$140:$I$167,3,0))</f>
        <v>0</v>
      </c>
      <c r="CF171" s="193">
        <f>IF(ISNA(VLOOKUP(B171,'Données projet'!$A$140:$I$167,4,0)),0,VLOOKUP(B171,'Données projet'!$A$140:$I$167,4,0))</f>
        <v>0</v>
      </c>
      <c r="CG171" s="194">
        <f>IF(ISNA(VLOOKUP(B171,'Données projet'!$A$140:$I$167,5,0)),0%,VLOOKUP(B171,'Données projet'!$A$140:$I$167,5,0)*VLOOKUP('Données projet'!$B$15,Paramètres!$A$1:$J$25,7,0))</f>
        <v>0</v>
      </c>
      <c r="CH171" s="194">
        <f>IF(ISNA(VLOOKUP(B171,'Données projet'!$A$140:$I$167,6,0)),0%,VLOOKUP(B171,'Données projet'!$A$140:$I$167,6,0)*VLOOKUP('Données projet'!$B$15,Paramètres!$A$1:$J$25,7,0))</f>
        <v>0</v>
      </c>
      <c r="CI171" s="194">
        <f>IF(ISNA(VLOOKUP(B171,'Données projet'!$A$140:$I$167,7,0)),0%,VLOOKUP(B171,'Données projet'!$A$140:$I$167,7,0))</f>
        <v>0</v>
      </c>
      <c r="CJ171" s="196">
        <f>EXP(-LN(2)/35)*CJ170+(1-EXP(-LN(2)/35))/(LN(2)/35)*CF171*CG171*VLOOKUP('Données projet'!$B$11,Paramètres!$A$1:$J$25,3,0)*0.475*44/12</f>
        <v>0</v>
      </c>
      <c r="CK171" s="196">
        <f>EXP(-LN(2)/5)*CK170+(1-EXP(-LN(2)/5))/(LN(2)/5)*Calculateur!CF171*Calculateur!CH171*VLOOKUP('Données projet'!$B$11,Paramètres!$A$1:$J$25,3,0)*0.475*44/12</f>
        <v>0</v>
      </c>
      <c r="CL171" s="196">
        <f>EXP(-LN(2)/2)*CL170+(1-EXP(-LN(2)/2))/(LN(2)/2)*CF171*CI171*VLOOKUP('Données projet'!$B$11,Paramètres!$A$1:$J$25,3,0)*0.475*44/12</f>
        <v>0</v>
      </c>
      <c r="CM171" s="197">
        <f t="shared" si="72"/>
        <v>0</v>
      </c>
      <c r="CN171" s="50">
        <f>IF(CN170+1&lt;='Données projet'!$E$16,CN170+1,1)</f>
        <v>1</v>
      </c>
      <c r="CO171" s="45" t="e">
        <f>VLOOKUP(CN171,'Données projet'!$A$173:$I$193,2,0)</f>
        <v>#N/A</v>
      </c>
      <c r="CP171" s="45" t="e">
        <f>VLOOKUP(CN171,'Données projet'!$A$173:$I$193,9,0)</f>
        <v>#N/A</v>
      </c>
      <c r="CQ171" s="45">
        <f t="array" ref="CQ171">INDEX(CP:CP,MIN(IF(ISNUMBER(CP171:CP367),ROW(CP171:CP367),"")))</f>
        <v>0</v>
      </c>
      <c r="CR171" s="45">
        <f>IF(CN171&lt;'Données projet'!$A$174,$CO$205^B171,IF(CN171='Données projet'!$A$174,'Données projet'!$B$174,CR170+CQ171-CX170))</f>
        <v>0</v>
      </c>
      <c r="CS171" s="50" t="e">
        <f>CR171*VLOOKUP('Données projet'!$B$15,Paramètres!$A$1:$J$25,3,0)*VLOOKUP('Données projet'!$B$15,Paramètres!$A$1:$J$25,5,0)</f>
        <v>#N/A</v>
      </c>
      <c r="CT171" s="46" t="e">
        <f t="shared" si="73"/>
        <v>#N/A</v>
      </c>
      <c r="CU171" s="52" t="e">
        <f t="shared" si="74"/>
        <v>#N/A</v>
      </c>
      <c r="CV171" s="149" t="e">
        <f ca="1">AVERAGE(OFFSET($CU$3,'Données projet'!$C$7,0,30,1))</f>
        <v>#N/A</v>
      </c>
      <c r="CW171" s="48">
        <f>IF(ISNA(VLOOKUP(CN171,'Données projet'!$A$173:$I$193,3,0)),0,VLOOKUP(CN171,'Données projet'!$A$173:$I$193,3,0))</f>
        <v>0</v>
      </c>
      <c r="CX171" s="48">
        <f>IF(ISNA(VLOOKUP(CN171,'Données projet'!$A$173:$I$193,4,0)),0,VLOOKUP(CN171,'Données projet'!$A$173:$I$193,4,0))</f>
        <v>0</v>
      </c>
      <c r="CY171" s="49">
        <f>IF(ISNA(VLOOKUP(CN171,'Données projet'!$A$173:$I$193,5,0)),0%,VLOOKUP(CN171,'Données projet'!$A$173:$I$193,5,0)*VLOOKUP('Données projet'!$B$15,Paramètres!$A$1:$J$25,7,0))</f>
        <v>0</v>
      </c>
      <c r="CZ171" s="49">
        <f>IF(ISNA(VLOOKUP(CN171,'Données projet'!$A$173:$I$193,6,0)),0%,VLOOKUP(CN171,'Données projet'!$A$173:$I$193,6,0)*VLOOKUP('Données projet'!$B$15,Paramètres!$A$1:$J$25,7,0))</f>
        <v>0</v>
      </c>
      <c r="DA171" s="49">
        <f>IF(ISNA(VLOOKUP(CN171,'Données projet'!$A$173:$I$193,7,0)),0%,VLOOKUP(CN171,'Données projet'!$A$173:$I$193,7,0))</f>
        <v>0</v>
      </c>
      <c r="DB171" s="53" t="e">
        <f>EXP(-LN(2)/35)*DB170+(1-EXP(-LN(2)/35))/(LN(2)/35)*CX171*CY171*VLOOKUP('Données projet'!$B$15,Paramètres!$A$1:$J$25,3,0)*0.475*44/12</f>
        <v>#N/A</v>
      </c>
      <c r="DC171" s="53" t="e">
        <f>EXP(-LN(2)/5)*DC170+(1-EXP(-LN(2)/5))/(LN(2)/5)*Calculateur!CX171*Calculateur!CZ171*VLOOKUP('Données projet'!$B$15,Paramètres!$A$1:$J$25,3,0)*0.475*44/12</f>
        <v>#N/A</v>
      </c>
      <c r="DD171" s="53" t="e">
        <f>EXP(-LN(2)/2)*DD170+(1-EXP(-LN(2)/2))/(LN(2)/2)*CX171*DA171*VLOOKUP('Données projet'!$B$15,Paramètres!$A$1:$J$25,3,0)*0.475*44/12</f>
        <v>#N/A</v>
      </c>
      <c r="DE171" s="54" t="e">
        <f t="shared" si="75"/>
        <v>#N/A</v>
      </c>
    </row>
    <row r="172" spans="1:109" x14ac:dyDescent="0.25">
      <c r="A172" s="208">
        <f t="shared" si="52"/>
        <v>169</v>
      </c>
      <c r="B172" s="200">
        <f>IF(B171+1&lt;='Données projet'!$E$11,B171+1,1)</f>
        <v>19</v>
      </c>
      <c r="C172" s="182" t="e">
        <f>VLOOKUP(B172,'Données projet'!$A$36:$I$56,2,0)</f>
        <v>#N/A</v>
      </c>
      <c r="D172" s="182" t="e">
        <f>VLOOKUP(B172,'Données projet'!$A$36:$I$56,9,0)</f>
        <v>#N/A</v>
      </c>
      <c r="E172" s="182">
        <f t="array" ref="E172">INDEX(D:D,MIN(IF(ISNUMBER(D172:D368),ROW(D172:D368),"")))</f>
        <v>11.965000000000003</v>
      </c>
      <c r="F172" s="186">
        <f>IF(B172&lt;'Données projet'!$A$37,$C$205^B172,IF(B172='Données projet'!$A$37,'Données projet'!$B$37,F171+E172-L171))</f>
        <v>318.35500000000002</v>
      </c>
      <c r="G172" s="186">
        <f>F172*VLOOKUP('Données projet'!$B$11,Paramètres!$A$1:$J$25,3,0)*VLOOKUP('Données projet'!$B$11,Paramètres!$A$1:$J$25,5,0)</f>
        <v>233.41788599999998</v>
      </c>
      <c r="H172" s="186">
        <f t="shared" si="53"/>
        <v>57.021072736657487</v>
      </c>
      <c r="I172" s="187">
        <f t="shared" si="59"/>
        <v>505.84785313301177</v>
      </c>
      <c r="J172" s="188">
        <f ca="1">AVERAGE(OFFSET($I$3,'Données projet'!$C$7,0,30,1))</f>
        <v>281.50422421872497</v>
      </c>
      <c r="K172" s="193">
        <f>IF(ISNA(VLOOKUP(B172,'Données projet'!$A$36:$I$56,3,0)),0,VLOOKUP(B172,'Données projet'!$A$36:$I$56,3,0))</f>
        <v>0</v>
      </c>
      <c r="L172" s="193">
        <f>IF(ISNA(VLOOKUP(B172,'Données projet'!$A$36:$I$56,4,0)),0,VLOOKUP(B172,'Données projet'!$A$36:$I$56,4,0))</f>
        <v>0</v>
      </c>
      <c r="M172" s="194">
        <f>IF(ISNA(VLOOKUP(B172,'Données projet'!$A$36:$I$56,5,0)),0%,VLOOKUP(B172,'Données projet'!$A$36:$I$56,5,0)*VLOOKUP('Données projet'!$B$11,Paramètres!$A$1:$J$25,7,0))</f>
        <v>0</v>
      </c>
      <c r="N172" s="194">
        <f>IF(ISNA(VLOOKUP(B172,'Données projet'!$A$36:$I$56,6,0)),0%,VLOOKUP(B172,'Données projet'!$A$36:$I$56,6,0)*VLOOKUP('Données projet'!$B$11,Paramètres!$A$1:$J$25,7,0))</f>
        <v>0</v>
      </c>
      <c r="O172" s="194">
        <f>IF(ISNA(VLOOKUP(B172,'Données projet'!$A$36:$I$56,7,0)),0%,VLOOKUP(B172,'Données projet'!$A$36:$I$56,7,0))</f>
        <v>0</v>
      </c>
      <c r="P172" s="196">
        <f>EXP(-LN(2)/35)*P171+(1-EXP(-LN(2)/35))/(LN(2)/35)*L172*M172*VLOOKUP('Données projet'!$B$11,Paramètres!$A$1:$J$25,3,0)*0.475*44/12</f>
        <v>0</v>
      </c>
      <c r="Q172" s="196">
        <f>EXP(-LN(2)/5)*Q171+(1-EXP(-LN(2)/5))/(LN(2)/5)*Calculateur!L172*Calculateur!N172*VLOOKUP('Données projet'!$B$11,Paramètres!$A$1:$J$25,3,0)*0.475*44/12</f>
        <v>0</v>
      </c>
      <c r="R172" s="196">
        <f>EXP(-LN(2)/2)*R171+(1-EXP(-LN(2)/2))/(LN(2)/2)*L172*O172*VLOOKUP('Données projet'!$B$11,Paramètres!$A$1:$J$25,3,0)*0.475*44/12</f>
        <v>0</v>
      </c>
      <c r="S172" s="197">
        <f t="shared" si="60"/>
        <v>0</v>
      </c>
      <c r="T172" s="50">
        <f>IF(T171+1&lt;='Données projet'!$E$12,T171+1,1)</f>
        <v>19</v>
      </c>
      <c r="U172" s="45" t="e">
        <f>VLOOKUP(T172,'Données projet'!$A$62:$I$82,2,0)</f>
        <v>#N/A</v>
      </c>
      <c r="V172" s="45" t="e">
        <f>VLOOKUP(T172,'Données projet'!$A$62:$I$82,9,0)</f>
        <v>#N/A</v>
      </c>
      <c r="W172" s="45">
        <f t="array" ref="W172">INDEX(V:V,MIN(IF(ISNUMBER(V172:V368),ROW(V172:V368),"")))</f>
        <v>32.35499999999999</v>
      </c>
      <c r="X172" s="46">
        <f>IF(T172&lt;'Données projet'!$A$63,$U$205^T172,IF(T172='Données projet'!$A$63,'Données projet'!$B$63,X171+W172-AD171))</f>
        <v>297.96499999999992</v>
      </c>
      <c r="Y172" s="46">
        <f>X172*VLOOKUP('Données projet'!$B$11,Paramètres!$A$1:$J$25,3,0)*VLOOKUP('Données projet'!$B$11,Paramètres!$A$1:$J$25,5,0)</f>
        <v>218.46793799999995</v>
      </c>
      <c r="Z172" s="46">
        <f t="shared" si="61"/>
        <v>53.781764304193253</v>
      </c>
      <c r="AA172" s="52">
        <f t="shared" si="62"/>
        <v>474.1682315131365</v>
      </c>
      <c r="AB172" s="149">
        <f ca="1">AVERAGE(OFFSET($AA$3,'Données projet'!$C$7,0,30,1))</f>
        <v>367.84920904283939</v>
      </c>
      <c r="AC172" s="48">
        <f>IF(ISNA(VLOOKUP(T172,'Données projet'!$A$62:$I$82,3,0)),0,VLOOKUP(T172,'Données projet'!$A$62:$I$82,3,0))</f>
        <v>0</v>
      </c>
      <c r="AD172" s="48">
        <f>IF(ISNA(VLOOKUP(T172,'Données projet'!$A$62:$I$82,4,0)),0,VLOOKUP(T172,'Données projet'!$A$62:$I$82,4,0))</f>
        <v>0</v>
      </c>
      <c r="AE172" s="49">
        <f>IF(ISNA(VLOOKUP(T172,'Données projet'!$A$62:$I$82,5,0)),0%,VLOOKUP(T172,'Données projet'!$A$62:$I$82,5,0)*VLOOKUP('Données projet'!$B$11,Paramètres!$A$1:$J$25,7,0))</f>
        <v>0</v>
      </c>
      <c r="AF172" s="49">
        <f>IF(ISNA(VLOOKUP(T172,'Données projet'!$A$62:$I$82,6,0)),0%,VLOOKUP(T172,'Données projet'!$A$62:$I$82,6,0)*VLOOKUP('Données projet'!$B$11,Paramètres!$A$1:$J$25,7,0))</f>
        <v>0</v>
      </c>
      <c r="AG172" s="49">
        <f>IF(ISNA(VLOOKUP(T172,'Données projet'!$A$62:$I$82,7,0)),0%,VLOOKUP(T172,'Données projet'!$A$62:$I$82,7,0))</f>
        <v>0</v>
      </c>
      <c r="AH172" s="53">
        <f>EXP(-LN(2)/35)*AH171+(1-EXP(-LN(2)/35))/(LN(2)/35)*AD172*AE172*VLOOKUP('Données projet'!$B$11,Paramètres!$A$1:$J$25,3,0)*0.475*44/12</f>
        <v>0</v>
      </c>
      <c r="AI172" s="53">
        <f>EXP(-LN(2)/5)*AI171+(1-EXP(-LN(2)/5))/(LN(2)/5)*Calculateur!AD172*Calculateur!AF172*VLOOKUP('Données projet'!$B$11,Paramètres!$A$1:$J$25,3,0)*0.475*44/12</f>
        <v>0</v>
      </c>
      <c r="AJ172" s="53">
        <f>EXP(-LN(2)/2)*AJ171+(1-EXP(-LN(2)/2))/(LN(2)/2)*AD172*AG172*VLOOKUP('Données projet'!$B$11,Paramètres!$A$1:$J$25,3,0)*0.475*44/12</f>
        <v>0</v>
      </c>
      <c r="AK172" s="53">
        <f t="shared" si="63"/>
        <v>0</v>
      </c>
      <c r="AL172" s="203">
        <f>IF(AL171+1&lt;='Données projet'!$E$13,AL171+1,1)</f>
        <v>1</v>
      </c>
      <c r="AM172" s="182" t="e">
        <f>VLOOKUP(B172,'Données projet'!$A$88:$I$108,2,0)</f>
        <v>#N/A</v>
      </c>
      <c r="AN172" s="182" t="e">
        <f>VLOOKUP(B172,'Données projet'!$A$88:$I$108,9,0)</f>
        <v>#N/A</v>
      </c>
      <c r="AO172" s="182">
        <f t="array" ref="AO172">INDEX(AN:AN,MIN(IF(ISNUMBER(AN172:AN368),ROW(AN172:AN368),"")))</f>
        <v>0</v>
      </c>
      <c r="AP172" s="182">
        <f>IF(B172&lt;'Données projet'!$A$89,$AM$205^B172,IF(B172='Données projet'!$A$89,'Données projet'!$B$89,AP171+AO172-AV171))</f>
        <v>0</v>
      </c>
      <c r="AQ172" s="186" t="e">
        <f>AP172*VLOOKUP('Données projet'!$B$13,Paramètres!$A$1:$J$25,3,0)*VLOOKUP('Données projet'!$B$13,Paramètres!$A$1:$J$25,5,0)</f>
        <v>#N/A</v>
      </c>
      <c r="AR172" s="186" t="e">
        <f t="shared" si="64"/>
        <v>#N/A</v>
      </c>
      <c r="AS172" s="187" t="e">
        <f t="shared" si="65"/>
        <v>#N/A</v>
      </c>
      <c r="AT172" s="185" t="e">
        <f ca="1">AVERAGE(OFFSET($AS$3,'Données projet'!$C$7,0,30,1))</f>
        <v>#N/A</v>
      </c>
      <c r="AU172" s="193">
        <f>IF(ISNA(VLOOKUP(B172,'Données projet'!$A$88:$I$108,3,0)),0,VLOOKUP(B172,'Données projet'!$A$88:$I$108,3,0))</f>
        <v>0</v>
      </c>
      <c r="AV172" s="193">
        <f>IF(ISNA(VLOOKUP(B172,'Données projet'!$A$88:$I$108,4,0)),0,VLOOKUP(B172,'Données projet'!$A$88:$I$108,4,0))</f>
        <v>0</v>
      </c>
      <c r="AW172" s="194">
        <f>IF(ISNA(VLOOKUP(B172,'Données projet'!$A$88:$I$108,5,0)),0%,VLOOKUP(B172,'Données projet'!$A$88:$I$108,5,0)*VLOOKUP('Données projet'!$B$13,Paramètres!$A$1:$J$25,7,0))</f>
        <v>0</v>
      </c>
      <c r="AX172" s="194">
        <f>IF(ISNA(VLOOKUP(B172,'Données projet'!$A$88:$I$108,6,0)),0%,VLOOKUP(B172,'Données projet'!$A$88:$I$108,6,0)*VLOOKUP('Données projet'!$B$13,Paramètres!$A$1:$J$25,7,0))</f>
        <v>0</v>
      </c>
      <c r="AY172" s="194">
        <f>IF(ISNA(VLOOKUP(B172,'Données projet'!$A$88:$I$108,7,0)),0%,VLOOKUP(B172,'Données projet'!$A$88:$I$108,7,0))</f>
        <v>0</v>
      </c>
      <c r="AZ172" s="196">
        <f>EXP(-LN(2)/35)*AZ171+(1-EXP(-LN(2)/35))/(LN(2)/35)*AV172*AW172*VLOOKUP('Données projet'!$B$11,Paramètres!$A$1:$J$25,3,0)*0.475*44/12</f>
        <v>0</v>
      </c>
      <c r="BA172" s="196">
        <f>EXP(-LN(2)/5)*BA171+(1-EXP(-LN(2)/5))/(LN(2)/5)*Calculateur!AV172*Calculateur!AX172*VLOOKUP('Données projet'!$B$11,Paramètres!$A$1:$J$25,3,0)*0.475*44/12</f>
        <v>0</v>
      </c>
      <c r="BB172" s="196">
        <f>EXP(-LN(2)/2)*BB171+(1-EXP(-LN(2)/2))/(LN(2)/2)*AV172*AY172*VLOOKUP('Données projet'!$B$11,Paramètres!$A$1:$J$25,3,0)*0.475*44/12</f>
        <v>0</v>
      </c>
      <c r="BC172" s="197">
        <f t="shared" si="66"/>
        <v>0</v>
      </c>
      <c r="BD172" s="50">
        <f>IF(BD171+1&lt;='Données projet'!$E$16,BD171+1,1)</f>
        <v>1</v>
      </c>
      <c r="BE172" s="45" t="e">
        <f>VLOOKUP(BD172,'Données projet'!$A$114:$I$134,2,0)</f>
        <v>#N/A</v>
      </c>
      <c r="BF172" s="45" t="e">
        <f>VLOOKUP(BD172,'Données projet'!$A$114:$I$134,9,0)</f>
        <v>#N/A</v>
      </c>
      <c r="BG172" s="45">
        <f t="array" ref="BG172">INDEX(BF:BF,MIN(IF(ISNUMBER(BF172:BF368),ROW(BF172:BF368),"")))</f>
        <v>0</v>
      </c>
      <c r="BH172" s="45">
        <f>IF(BD172&lt;'Données projet'!$A$115,$BE$205^BD172,IF(BD172='Données projet'!$A$115,'Données projet'!$B$115,BH171+BG172-BN171))</f>
        <v>0</v>
      </c>
      <c r="BI172" s="50" t="e">
        <f>BH172*VLOOKUP('Données projet'!$B$13,Paramètres!$A$1:$J$25,3,0)*VLOOKUP('Données projet'!$B$13,Paramètres!$A$1:$J$25,5,0)</f>
        <v>#N/A</v>
      </c>
      <c r="BJ172" s="46" t="e">
        <f t="shared" si="67"/>
        <v>#N/A</v>
      </c>
      <c r="BK172" s="52" t="e">
        <f t="shared" si="68"/>
        <v>#N/A</v>
      </c>
      <c r="BL172" s="149" t="e">
        <f ca="1">AVERAGE(OFFSET($BK$3,'Données projet'!$C$7,0,30,1))</f>
        <v>#N/A</v>
      </c>
      <c r="BM172" s="48">
        <f>IF(ISNA(VLOOKUP(BD172,'Données projet'!$A$114:$I$134,3,0)),0,VLOOKUP(BD172,'Données projet'!$A$114:$I$134,3,0))</f>
        <v>0</v>
      </c>
      <c r="BN172" s="48">
        <f>IF(ISNA(VLOOKUP(BD172,'Données projet'!$A$114:$I$134,4,0)),0,VLOOKUP(BD172,'Données projet'!$A$114:$I$134,4,0))</f>
        <v>0</v>
      </c>
      <c r="BO172" s="49">
        <f>IF(ISNA(VLOOKUP(BD172,'Données projet'!$A$114:$I$134,5,0)),0%,VLOOKUP(BD172,'Données projet'!$A$114:$I$134,5,0)*VLOOKUP('Données projet'!$B$13,Paramètres!$A$1:$J$25,7,0))</f>
        <v>0</v>
      </c>
      <c r="BP172" s="49">
        <f>IF(ISNA(VLOOKUP(BD172,'Données projet'!$A$114:$I$134,6,0)),0%,VLOOKUP(BD172,'Données projet'!$A$114:$I$134,6,0)*VLOOKUP('Données projet'!$B$13,Paramètres!$A$1:$J$25,7,0))</f>
        <v>0</v>
      </c>
      <c r="BQ172" s="49">
        <f>IF(ISNA(VLOOKUP(BD172,'Données projet'!$A$114:$I$134,7,0)),0%,VLOOKUP(BD172,'Données projet'!$A$114:$I$134,7,0))</f>
        <v>0</v>
      </c>
      <c r="BR172" s="53" t="e">
        <f>EXP(-LN(2)/35)*BR171+(1-EXP(-LN(2)/35))/(LN(2)/35)*BN172*BO172*VLOOKUP('Données projet'!$B$13,Paramètres!$A$1:$J$25,3,0)*0.475*44/12</f>
        <v>#N/A</v>
      </c>
      <c r="BS172" s="53" t="e">
        <f>EXP(-LN(2)/5)*BS171+(1-EXP(-LN(2)/5))/(LN(2)/5)*Calculateur!BN172*Calculateur!BP172*VLOOKUP('Données projet'!$B$13,Paramètres!$A$1:$J$25,3,0)*0.475*44/12</f>
        <v>#N/A</v>
      </c>
      <c r="BT172" s="53" t="e">
        <f>EXP(-LN(2)/2)*BT171+(1-EXP(-LN(2)/2))/(LN(2)/2)*BN172*BQ172*VLOOKUP('Données projet'!$B$13,Paramètres!$A$1:$J$25,3,0)*0.475*44/12</f>
        <v>#N/A</v>
      </c>
      <c r="BU172" s="54" t="e">
        <f t="shared" si="69"/>
        <v>#N/A</v>
      </c>
      <c r="BV172" s="203">
        <f>IF(BV171+1&lt;='Données projet'!$E$15,BV171+1,1)</f>
        <v>1</v>
      </c>
      <c r="BW172" s="182" t="e">
        <f>VLOOKUP(B172,'Données projet'!$A$140:$I$167,2,0)</f>
        <v>#N/A</v>
      </c>
      <c r="BX172" s="182" t="e">
        <f>VLOOKUP(B172,'Données projet'!$A$140:$I$167,9,0)</f>
        <v>#N/A</v>
      </c>
      <c r="BY172" s="182">
        <f t="array" ref="BY172">INDEX(BX:BX,MIN(IF(ISNUMBER(BX172:BX368),ROW(BX172:BX368),"")))</f>
        <v>0</v>
      </c>
      <c r="BZ172" s="182">
        <f>IF(B172&lt;'Données projet'!$A$141,$BW$205^B172,IF(B172='Données projet'!$A$141,'Données projet'!$B$141,BZ171+BY172-CF171))</f>
        <v>0</v>
      </c>
      <c r="CA172" s="183" t="e">
        <f>BZ172*VLOOKUP('Données projet'!$B$15,Paramètres!$A$1:$J$25,3,0)*VLOOKUP('Données projet'!$B$15,Paramètres!$A$1:$J$25,5,0)</f>
        <v>#N/A</v>
      </c>
      <c r="CB172" s="186" t="e">
        <f t="shared" si="70"/>
        <v>#N/A</v>
      </c>
      <c r="CC172" s="187" t="e">
        <f t="shared" si="71"/>
        <v>#N/A</v>
      </c>
      <c r="CD172" s="185" t="e">
        <f ca="1">AVERAGE(OFFSET($CC$3,'Données projet'!$C$7,0,30,1))</f>
        <v>#N/A</v>
      </c>
      <c r="CE172" s="193">
        <f>IF(ISNA(VLOOKUP(B172,'Données projet'!$A$140:$I$167,3,0)),0,VLOOKUP(B172,'Données projet'!$A$140:$I$167,3,0))</f>
        <v>0</v>
      </c>
      <c r="CF172" s="193">
        <f>IF(ISNA(VLOOKUP(B172,'Données projet'!$A$140:$I$167,4,0)),0,VLOOKUP(B172,'Données projet'!$A$140:$I$167,4,0))</f>
        <v>0</v>
      </c>
      <c r="CG172" s="194">
        <f>IF(ISNA(VLOOKUP(B172,'Données projet'!$A$140:$I$167,5,0)),0%,VLOOKUP(B172,'Données projet'!$A$140:$I$167,5,0)*VLOOKUP('Données projet'!$B$15,Paramètres!$A$1:$J$25,7,0))</f>
        <v>0</v>
      </c>
      <c r="CH172" s="194">
        <f>IF(ISNA(VLOOKUP(B172,'Données projet'!$A$140:$I$167,6,0)),0%,VLOOKUP(B172,'Données projet'!$A$140:$I$167,6,0)*VLOOKUP('Données projet'!$B$15,Paramètres!$A$1:$J$25,7,0))</f>
        <v>0</v>
      </c>
      <c r="CI172" s="194">
        <f>IF(ISNA(VLOOKUP(B172,'Données projet'!$A$140:$I$167,7,0)),0%,VLOOKUP(B172,'Données projet'!$A$140:$I$167,7,0))</f>
        <v>0</v>
      </c>
      <c r="CJ172" s="196">
        <f>EXP(-LN(2)/35)*CJ171+(1-EXP(-LN(2)/35))/(LN(2)/35)*CF172*CG172*VLOOKUP('Données projet'!$B$11,Paramètres!$A$1:$J$25,3,0)*0.475*44/12</f>
        <v>0</v>
      </c>
      <c r="CK172" s="196">
        <f>EXP(-LN(2)/5)*CK171+(1-EXP(-LN(2)/5))/(LN(2)/5)*Calculateur!CF172*Calculateur!CH172*VLOOKUP('Données projet'!$B$11,Paramètres!$A$1:$J$25,3,0)*0.475*44/12</f>
        <v>0</v>
      </c>
      <c r="CL172" s="196">
        <f>EXP(-LN(2)/2)*CL171+(1-EXP(-LN(2)/2))/(LN(2)/2)*CF172*CI172*VLOOKUP('Données projet'!$B$11,Paramètres!$A$1:$J$25,3,0)*0.475*44/12</f>
        <v>0</v>
      </c>
      <c r="CM172" s="197">
        <f t="shared" si="72"/>
        <v>0</v>
      </c>
      <c r="CN172" s="50">
        <f>IF(CN171+1&lt;='Données projet'!$E$16,CN171+1,1)</f>
        <v>1</v>
      </c>
      <c r="CO172" s="45" t="e">
        <f>VLOOKUP(CN172,'Données projet'!$A$173:$I$193,2,0)</f>
        <v>#N/A</v>
      </c>
      <c r="CP172" s="45" t="e">
        <f>VLOOKUP(CN172,'Données projet'!$A$173:$I$193,9,0)</f>
        <v>#N/A</v>
      </c>
      <c r="CQ172" s="45">
        <f t="array" ref="CQ172">INDEX(CP:CP,MIN(IF(ISNUMBER(CP172:CP368),ROW(CP172:CP368),"")))</f>
        <v>0</v>
      </c>
      <c r="CR172" s="45">
        <f>IF(CN172&lt;'Données projet'!$A$174,$CO$205^B172,IF(CN172='Données projet'!$A$174,'Données projet'!$B$174,CR171+CQ172-CX171))</f>
        <v>0</v>
      </c>
      <c r="CS172" s="50" t="e">
        <f>CR172*VLOOKUP('Données projet'!$B$15,Paramètres!$A$1:$J$25,3,0)*VLOOKUP('Données projet'!$B$15,Paramètres!$A$1:$J$25,5,0)</f>
        <v>#N/A</v>
      </c>
      <c r="CT172" s="46" t="e">
        <f t="shared" si="73"/>
        <v>#N/A</v>
      </c>
      <c r="CU172" s="52" t="e">
        <f t="shared" si="74"/>
        <v>#N/A</v>
      </c>
      <c r="CV172" s="149" t="e">
        <f ca="1">AVERAGE(OFFSET($CU$3,'Données projet'!$C$7,0,30,1))</f>
        <v>#N/A</v>
      </c>
      <c r="CW172" s="48">
        <f>IF(ISNA(VLOOKUP(CN172,'Données projet'!$A$173:$I$193,3,0)),0,VLOOKUP(CN172,'Données projet'!$A$173:$I$193,3,0))</f>
        <v>0</v>
      </c>
      <c r="CX172" s="48">
        <f>IF(ISNA(VLOOKUP(CN172,'Données projet'!$A$173:$I$193,4,0)),0,VLOOKUP(CN172,'Données projet'!$A$173:$I$193,4,0))</f>
        <v>0</v>
      </c>
      <c r="CY172" s="49">
        <f>IF(ISNA(VLOOKUP(CN172,'Données projet'!$A$173:$I$193,5,0)),0%,VLOOKUP(CN172,'Données projet'!$A$173:$I$193,5,0)*VLOOKUP('Données projet'!$B$15,Paramètres!$A$1:$J$25,7,0))</f>
        <v>0</v>
      </c>
      <c r="CZ172" s="49">
        <f>IF(ISNA(VLOOKUP(CN172,'Données projet'!$A$173:$I$193,6,0)),0%,VLOOKUP(CN172,'Données projet'!$A$173:$I$193,6,0)*VLOOKUP('Données projet'!$B$15,Paramètres!$A$1:$J$25,7,0))</f>
        <v>0</v>
      </c>
      <c r="DA172" s="49">
        <f>IF(ISNA(VLOOKUP(CN172,'Données projet'!$A$173:$I$193,7,0)),0%,VLOOKUP(CN172,'Données projet'!$A$173:$I$193,7,0))</f>
        <v>0</v>
      </c>
      <c r="DB172" s="53" t="e">
        <f>EXP(-LN(2)/35)*DB171+(1-EXP(-LN(2)/35))/(LN(2)/35)*CX172*CY172*VLOOKUP('Données projet'!$B$15,Paramètres!$A$1:$J$25,3,0)*0.475*44/12</f>
        <v>#N/A</v>
      </c>
      <c r="DC172" s="53" t="e">
        <f>EXP(-LN(2)/5)*DC171+(1-EXP(-LN(2)/5))/(LN(2)/5)*Calculateur!CX172*Calculateur!CZ172*VLOOKUP('Données projet'!$B$15,Paramètres!$A$1:$J$25,3,0)*0.475*44/12</f>
        <v>#N/A</v>
      </c>
      <c r="DD172" s="53" t="e">
        <f>EXP(-LN(2)/2)*DD171+(1-EXP(-LN(2)/2))/(LN(2)/2)*CX172*DA172*VLOOKUP('Données projet'!$B$15,Paramètres!$A$1:$J$25,3,0)*0.475*44/12</f>
        <v>#N/A</v>
      </c>
      <c r="DE172" s="54" t="e">
        <f t="shared" si="75"/>
        <v>#N/A</v>
      </c>
    </row>
    <row r="173" spans="1:109" x14ac:dyDescent="0.25">
      <c r="A173" s="208">
        <f t="shared" si="52"/>
        <v>170</v>
      </c>
      <c r="B173" s="200">
        <f>IF(B172+1&lt;='Données projet'!$E$11,B172+1,1)</f>
        <v>20</v>
      </c>
      <c r="C173" s="182">
        <f>VLOOKUP(B173,'Données projet'!$A$36:$I$56,2,0)</f>
        <v>330.32</v>
      </c>
      <c r="D173" s="182">
        <f>VLOOKUP(B173,'Données projet'!$A$36:$I$56,9,0)</f>
        <v>11.965000000000003</v>
      </c>
      <c r="E173" s="182">
        <f t="array" ref="E173">INDEX(D:D,MIN(IF(ISNUMBER(D173:D369),ROW(D173:D369),"")))</f>
        <v>11.965000000000003</v>
      </c>
      <c r="F173" s="186">
        <f>IF(B173&lt;'Données projet'!$A$37,$C$205^B173,IF(B173='Données projet'!$A$37,'Données projet'!$B$37,F172+E173-L172))</f>
        <v>330.32000000000005</v>
      </c>
      <c r="G173" s="186">
        <f>F173*VLOOKUP('Données projet'!$B$11,Paramètres!$A$1:$J$25,3,0)*VLOOKUP('Données projet'!$B$11,Paramètres!$A$1:$J$25,5,0)</f>
        <v>242.19062400000004</v>
      </c>
      <c r="H173" s="186">
        <f t="shared" si="53"/>
        <v>58.91060437417002</v>
      </c>
      <c r="I173" s="187">
        <f t="shared" si="59"/>
        <v>524.41797275167949</v>
      </c>
      <c r="J173" s="188">
        <f ca="1">AVERAGE(OFFSET($I$3,'Données projet'!$C$7,0,30,1))</f>
        <v>281.50422421872497</v>
      </c>
      <c r="K173" s="193">
        <f>IF(ISNA(VLOOKUP(B173,'Données projet'!$A$36:$I$56,3,0)),0,VLOOKUP(B173,'Données projet'!$A$36:$I$56,3,0))</f>
        <v>0</v>
      </c>
      <c r="L173" s="193">
        <f>IF(ISNA(VLOOKUP(B173,'Données projet'!$A$36:$I$56,4,0)),0,VLOOKUP(B173,'Données projet'!$A$36:$I$56,4,0))</f>
        <v>0</v>
      </c>
      <c r="M173" s="194">
        <f>IF(ISNA(VLOOKUP(B173,'Données projet'!$A$36:$I$56,5,0)),0%,VLOOKUP(B173,'Données projet'!$A$36:$I$56,5,0)*VLOOKUP('Données projet'!$B$11,Paramètres!$A$1:$J$25,7,0))</f>
        <v>0</v>
      </c>
      <c r="N173" s="194">
        <f>IF(ISNA(VLOOKUP(B173,'Données projet'!$A$36:$I$56,6,0)),0%,VLOOKUP(B173,'Données projet'!$A$36:$I$56,6,0)*VLOOKUP('Données projet'!$B$11,Paramètres!$A$1:$J$25,7,0))</f>
        <v>0</v>
      </c>
      <c r="O173" s="194">
        <f>IF(ISNA(VLOOKUP(B173,'Données projet'!$A$36:$I$56,7,0)),0%,VLOOKUP(B173,'Données projet'!$A$36:$I$56,7,0))</f>
        <v>0</v>
      </c>
      <c r="P173" s="196">
        <f>EXP(-LN(2)/35)*P172+(1-EXP(-LN(2)/35))/(LN(2)/35)*L173*M173*VLOOKUP('Données projet'!$B$11,Paramètres!$A$1:$J$25,3,0)*0.475*44/12</f>
        <v>0</v>
      </c>
      <c r="Q173" s="196">
        <f>EXP(-LN(2)/5)*Q172+(1-EXP(-LN(2)/5))/(LN(2)/5)*Calculateur!L173*Calculateur!N173*VLOOKUP('Données projet'!$B$11,Paramètres!$A$1:$J$25,3,0)*0.475*44/12</f>
        <v>0</v>
      </c>
      <c r="R173" s="196">
        <f>EXP(-LN(2)/2)*R172+(1-EXP(-LN(2)/2))/(LN(2)/2)*L173*O173*VLOOKUP('Données projet'!$B$11,Paramètres!$A$1:$J$25,3,0)*0.475*44/12</f>
        <v>0</v>
      </c>
      <c r="S173" s="197">
        <f t="shared" si="60"/>
        <v>0</v>
      </c>
      <c r="T173" s="50">
        <f>IF(T172+1&lt;='Données projet'!$E$12,T172+1,1)</f>
        <v>20</v>
      </c>
      <c r="U173" s="45">
        <f>VLOOKUP(T173,'Données projet'!$A$62:$I$82,2,0)</f>
        <v>330.32</v>
      </c>
      <c r="V173" s="45">
        <f>VLOOKUP(T173,'Données projet'!$A$62:$I$82,9,0)</f>
        <v>32.35499999999999</v>
      </c>
      <c r="W173" s="45">
        <f t="array" ref="W173">INDEX(V:V,MIN(IF(ISNUMBER(V173:V369),ROW(V173:V369),"")))</f>
        <v>32.35499999999999</v>
      </c>
      <c r="X173" s="46">
        <f>IF(T173&lt;'Données projet'!$A$63,$U$205^T173,IF(T173='Données projet'!$A$63,'Données projet'!$B$63,X172+W173-AD172))</f>
        <v>330.31999999999994</v>
      </c>
      <c r="Y173" s="46">
        <f>X173*VLOOKUP('Données projet'!$B$11,Paramètres!$A$1:$J$25,3,0)*VLOOKUP('Données projet'!$B$11,Paramètres!$A$1:$J$25,5,0)</f>
        <v>242.19062399999993</v>
      </c>
      <c r="Z173" s="46">
        <f t="shared" si="61"/>
        <v>58.910604374169971</v>
      </c>
      <c r="AA173" s="52">
        <f t="shared" si="62"/>
        <v>524.41797275167926</v>
      </c>
      <c r="AB173" s="149">
        <f ca="1">AVERAGE(OFFSET($AA$3,'Données projet'!$C$7,0,30,1))</f>
        <v>367.84920904283939</v>
      </c>
      <c r="AC173" s="48">
        <f>IF(ISNA(VLOOKUP(T173,'Données projet'!$A$62:$I$82,3,0)),0,VLOOKUP(T173,'Données projet'!$A$62:$I$82,3,0))</f>
        <v>0</v>
      </c>
      <c r="AD173" s="48">
        <f>IF(ISNA(VLOOKUP(T173,'Données projet'!$A$62:$I$82,4,0)),0,VLOOKUP(T173,'Données projet'!$A$62:$I$82,4,0))</f>
        <v>0</v>
      </c>
      <c r="AE173" s="49">
        <f>IF(ISNA(VLOOKUP(T173,'Données projet'!$A$62:$I$82,5,0)),0%,VLOOKUP(T173,'Données projet'!$A$62:$I$82,5,0)*VLOOKUP('Données projet'!$B$11,Paramètres!$A$1:$J$25,7,0))</f>
        <v>0</v>
      </c>
      <c r="AF173" s="49">
        <f>IF(ISNA(VLOOKUP(T173,'Données projet'!$A$62:$I$82,6,0)),0%,VLOOKUP(T173,'Données projet'!$A$62:$I$82,6,0)*VLOOKUP('Données projet'!$B$11,Paramètres!$A$1:$J$25,7,0))</f>
        <v>0</v>
      </c>
      <c r="AG173" s="49">
        <f>IF(ISNA(VLOOKUP(T173,'Données projet'!$A$62:$I$82,7,0)),0%,VLOOKUP(T173,'Données projet'!$A$62:$I$82,7,0))</f>
        <v>0</v>
      </c>
      <c r="AH173" s="53">
        <f>EXP(-LN(2)/35)*AH172+(1-EXP(-LN(2)/35))/(LN(2)/35)*AD173*AE173*VLOOKUP('Données projet'!$B$11,Paramètres!$A$1:$J$25,3,0)*0.475*44/12</f>
        <v>0</v>
      </c>
      <c r="AI173" s="53">
        <f>EXP(-LN(2)/5)*AI172+(1-EXP(-LN(2)/5))/(LN(2)/5)*Calculateur!AD173*Calculateur!AF173*VLOOKUP('Données projet'!$B$11,Paramètres!$A$1:$J$25,3,0)*0.475*44/12</f>
        <v>0</v>
      </c>
      <c r="AJ173" s="53">
        <f>EXP(-LN(2)/2)*AJ172+(1-EXP(-LN(2)/2))/(LN(2)/2)*AD173*AG173*VLOOKUP('Données projet'!$B$11,Paramètres!$A$1:$J$25,3,0)*0.475*44/12</f>
        <v>0</v>
      </c>
      <c r="AK173" s="53">
        <f t="shared" si="63"/>
        <v>0</v>
      </c>
      <c r="AL173" s="203">
        <f>IF(AL172+1&lt;='Données projet'!$E$13,AL172+1,1)</f>
        <v>1</v>
      </c>
      <c r="AM173" s="182" t="e">
        <f>VLOOKUP(B173,'Données projet'!$A$88:$I$108,2,0)</f>
        <v>#N/A</v>
      </c>
      <c r="AN173" s="182" t="e">
        <f>VLOOKUP(B173,'Données projet'!$A$88:$I$108,9,0)</f>
        <v>#N/A</v>
      </c>
      <c r="AO173" s="182">
        <f t="array" ref="AO173">INDEX(AN:AN,MIN(IF(ISNUMBER(AN173:AN369),ROW(AN173:AN369),"")))</f>
        <v>0</v>
      </c>
      <c r="AP173" s="182">
        <f>IF(B173&lt;'Données projet'!$A$89,$AM$205^B173,IF(B173='Données projet'!$A$89,'Données projet'!$B$89,AP172+AO173-AV172))</f>
        <v>0</v>
      </c>
      <c r="AQ173" s="186" t="e">
        <f>AP173*VLOOKUP('Données projet'!$B$13,Paramètres!$A$1:$J$25,3,0)*VLOOKUP('Données projet'!$B$13,Paramètres!$A$1:$J$25,5,0)</f>
        <v>#N/A</v>
      </c>
      <c r="AR173" s="186" t="e">
        <f t="shared" si="64"/>
        <v>#N/A</v>
      </c>
      <c r="AS173" s="187" t="e">
        <f t="shared" si="65"/>
        <v>#N/A</v>
      </c>
      <c r="AT173" s="185" t="e">
        <f ca="1">AVERAGE(OFFSET($AS$3,'Données projet'!$C$7,0,30,1))</f>
        <v>#N/A</v>
      </c>
      <c r="AU173" s="193">
        <f>IF(ISNA(VLOOKUP(B173,'Données projet'!$A$88:$I$108,3,0)),0,VLOOKUP(B173,'Données projet'!$A$88:$I$108,3,0))</f>
        <v>0</v>
      </c>
      <c r="AV173" s="193">
        <f>IF(ISNA(VLOOKUP(B173,'Données projet'!$A$88:$I$108,4,0)),0,VLOOKUP(B173,'Données projet'!$A$88:$I$108,4,0))</f>
        <v>0</v>
      </c>
      <c r="AW173" s="194">
        <f>IF(ISNA(VLOOKUP(B173,'Données projet'!$A$88:$I$108,5,0)),0%,VLOOKUP(B173,'Données projet'!$A$88:$I$108,5,0)*VLOOKUP('Données projet'!$B$13,Paramètres!$A$1:$J$25,7,0))</f>
        <v>0</v>
      </c>
      <c r="AX173" s="194">
        <f>IF(ISNA(VLOOKUP(B173,'Données projet'!$A$88:$I$108,6,0)),0%,VLOOKUP(B173,'Données projet'!$A$88:$I$108,6,0)*VLOOKUP('Données projet'!$B$13,Paramètres!$A$1:$J$25,7,0))</f>
        <v>0</v>
      </c>
      <c r="AY173" s="194">
        <f>IF(ISNA(VLOOKUP(B173,'Données projet'!$A$88:$I$108,7,0)),0%,VLOOKUP(B173,'Données projet'!$A$88:$I$108,7,0))</f>
        <v>0</v>
      </c>
      <c r="AZ173" s="196">
        <f>EXP(-LN(2)/35)*AZ172+(1-EXP(-LN(2)/35))/(LN(2)/35)*AV173*AW173*VLOOKUP('Données projet'!$B$11,Paramètres!$A$1:$J$25,3,0)*0.475*44/12</f>
        <v>0</v>
      </c>
      <c r="BA173" s="196">
        <f>EXP(-LN(2)/5)*BA172+(1-EXP(-LN(2)/5))/(LN(2)/5)*Calculateur!AV173*Calculateur!AX173*VLOOKUP('Données projet'!$B$11,Paramètres!$A$1:$J$25,3,0)*0.475*44/12</f>
        <v>0</v>
      </c>
      <c r="BB173" s="196">
        <f>EXP(-LN(2)/2)*BB172+(1-EXP(-LN(2)/2))/(LN(2)/2)*AV173*AY173*VLOOKUP('Données projet'!$B$11,Paramètres!$A$1:$J$25,3,0)*0.475*44/12</f>
        <v>0</v>
      </c>
      <c r="BC173" s="197">
        <f t="shared" si="66"/>
        <v>0</v>
      </c>
      <c r="BD173" s="50">
        <f>IF(BD172+1&lt;='Données projet'!$E$16,BD172+1,1)</f>
        <v>1</v>
      </c>
      <c r="BE173" s="45" t="e">
        <f>VLOOKUP(BD173,'Données projet'!$A$114:$I$134,2,0)</f>
        <v>#N/A</v>
      </c>
      <c r="BF173" s="45" t="e">
        <f>VLOOKUP(BD173,'Données projet'!$A$114:$I$134,9,0)</f>
        <v>#N/A</v>
      </c>
      <c r="BG173" s="45">
        <f t="array" ref="BG173">INDEX(BF:BF,MIN(IF(ISNUMBER(BF173:BF369),ROW(BF173:BF369),"")))</f>
        <v>0</v>
      </c>
      <c r="BH173" s="45">
        <f>IF(BD173&lt;'Données projet'!$A$115,$BE$205^BD173,IF(BD173='Données projet'!$A$115,'Données projet'!$B$115,BH172+BG173-BN172))</f>
        <v>0</v>
      </c>
      <c r="BI173" s="50" t="e">
        <f>BH173*VLOOKUP('Données projet'!$B$13,Paramètres!$A$1:$J$25,3,0)*VLOOKUP('Données projet'!$B$13,Paramètres!$A$1:$J$25,5,0)</f>
        <v>#N/A</v>
      </c>
      <c r="BJ173" s="46" t="e">
        <f t="shared" si="67"/>
        <v>#N/A</v>
      </c>
      <c r="BK173" s="52" t="e">
        <f t="shared" si="68"/>
        <v>#N/A</v>
      </c>
      <c r="BL173" s="149" t="e">
        <f ca="1">AVERAGE(OFFSET($BK$3,'Données projet'!$C$7,0,30,1))</f>
        <v>#N/A</v>
      </c>
      <c r="BM173" s="48">
        <f>IF(ISNA(VLOOKUP(BD173,'Données projet'!$A$114:$I$134,3,0)),0,VLOOKUP(BD173,'Données projet'!$A$114:$I$134,3,0))</f>
        <v>0</v>
      </c>
      <c r="BN173" s="48">
        <f>IF(ISNA(VLOOKUP(BD173,'Données projet'!$A$114:$I$134,4,0)),0,VLOOKUP(BD173,'Données projet'!$A$114:$I$134,4,0))</f>
        <v>0</v>
      </c>
      <c r="BO173" s="49">
        <f>IF(ISNA(VLOOKUP(BD173,'Données projet'!$A$114:$I$134,5,0)),0%,VLOOKUP(BD173,'Données projet'!$A$114:$I$134,5,0)*VLOOKUP('Données projet'!$B$13,Paramètres!$A$1:$J$25,7,0))</f>
        <v>0</v>
      </c>
      <c r="BP173" s="49">
        <f>IF(ISNA(VLOOKUP(BD173,'Données projet'!$A$114:$I$134,6,0)),0%,VLOOKUP(BD173,'Données projet'!$A$114:$I$134,6,0)*VLOOKUP('Données projet'!$B$13,Paramètres!$A$1:$J$25,7,0))</f>
        <v>0</v>
      </c>
      <c r="BQ173" s="49">
        <f>IF(ISNA(VLOOKUP(BD173,'Données projet'!$A$114:$I$134,7,0)),0%,VLOOKUP(BD173,'Données projet'!$A$114:$I$134,7,0))</f>
        <v>0</v>
      </c>
      <c r="BR173" s="53" t="e">
        <f>EXP(-LN(2)/35)*BR172+(1-EXP(-LN(2)/35))/(LN(2)/35)*BN173*BO173*VLOOKUP('Données projet'!$B$13,Paramètres!$A$1:$J$25,3,0)*0.475*44/12</f>
        <v>#N/A</v>
      </c>
      <c r="BS173" s="53" t="e">
        <f>EXP(-LN(2)/5)*BS172+(1-EXP(-LN(2)/5))/(LN(2)/5)*Calculateur!BN173*Calculateur!BP173*VLOOKUP('Données projet'!$B$13,Paramètres!$A$1:$J$25,3,0)*0.475*44/12</f>
        <v>#N/A</v>
      </c>
      <c r="BT173" s="53" t="e">
        <f>EXP(-LN(2)/2)*BT172+(1-EXP(-LN(2)/2))/(LN(2)/2)*BN173*BQ173*VLOOKUP('Données projet'!$B$13,Paramètres!$A$1:$J$25,3,0)*0.475*44/12</f>
        <v>#N/A</v>
      </c>
      <c r="BU173" s="54" t="e">
        <f t="shared" si="69"/>
        <v>#N/A</v>
      </c>
      <c r="BV173" s="203">
        <f>IF(BV172+1&lt;='Données projet'!$E$15,BV172+1,1)</f>
        <v>1</v>
      </c>
      <c r="BW173" s="182" t="e">
        <f>VLOOKUP(B173,'Données projet'!$A$140:$I$167,2,0)</f>
        <v>#N/A</v>
      </c>
      <c r="BX173" s="182" t="e">
        <f>VLOOKUP(B173,'Données projet'!$A$140:$I$167,9,0)</f>
        <v>#N/A</v>
      </c>
      <c r="BY173" s="182">
        <f t="array" ref="BY173">INDEX(BX:BX,MIN(IF(ISNUMBER(BX173:BX369),ROW(BX173:BX369),"")))</f>
        <v>0</v>
      </c>
      <c r="BZ173" s="182">
        <f>IF(B173&lt;'Données projet'!$A$141,$BW$205^B173,IF(B173='Données projet'!$A$141,'Données projet'!$B$141,BZ172+BY173-CF172))</f>
        <v>0</v>
      </c>
      <c r="CA173" s="183" t="e">
        <f>BZ173*VLOOKUP('Données projet'!$B$15,Paramètres!$A$1:$J$25,3,0)*VLOOKUP('Données projet'!$B$15,Paramètres!$A$1:$J$25,5,0)</f>
        <v>#N/A</v>
      </c>
      <c r="CB173" s="186" t="e">
        <f t="shared" si="70"/>
        <v>#N/A</v>
      </c>
      <c r="CC173" s="187" t="e">
        <f t="shared" si="71"/>
        <v>#N/A</v>
      </c>
      <c r="CD173" s="185" t="e">
        <f ca="1">AVERAGE(OFFSET($CC$3,'Données projet'!$C$7,0,30,1))</f>
        <v>#N/A</v>
      </c>
      <c r="CE173" s="193">
        <f>IF(ISNA(VLOOKUP(B173,'Données projet'!$A$140:$I$167,3,0)),0,VLOOKUP(B173,'Données projet'!$A$140:$I$167,3,0))</f>
        <v>0</v>
      </c>
      <c r="CF173" s="193">
        <f>IF(ISNA(VLOOKUP(B173,'Données projet'!$A$140:$I$167,4,0)),0,VLOOKUP(B173,'Données projet'!$A$140:$I$167,4,0))</f>
        <v>0</v>
      </c>
      <c r="CG173" s="194">
        <f>IF(ISNA(VLOOKUP(B173,'Données projet'!$A$140:$I$167,5,0)),0%,VLOOKUP(B173,'Données projet'!$A$140:$I$167,5,0)*VLOOKUP('Données projet'!$B$15,Paramètres!$A$1:$J$25,7,0))</f>
        <v>0</v>
      </c>
      <c r="CH173" s="194">
        <f>IF(ISNA(VLOOKUP(B173,'Données projet'!$A$140:$I$167,6,0)),0%,VLOOKUP(B173,'Données projet'!$A$140:$I$167,6,0)*VLOOKUP('Données projet'!$B$15,Paramètres!$A$1:$J$25,7,0))</f>
        <v>0</v>
      </c>
      <c r="CI173" s="194">
        <f>IF(ISNA(VLOOKUP(B173,'Données projet'!$A$140:$I$167,7,0)),0%,VLOOKUP(B173,'Données projet'!$A$140:$I$167,7,0))</f>
        <v>0</v>
      </c>
      <c r="CJ173" s="196">
        <f>EXP(-LN(2)/35)*CJ172+(1-EXP(-LN(2)/35))/(LN(2)/35)*CF173*CG173*VLOOKUP('Données projet'!$B$11,Paramètres!$A$1:$J$25,3,0)*0.475*44/12</f>
        <v>0</v>
      </c>
      <c r="CK173" s="196">
        <f>EXP(-LN(2)/5)*CK172+(1-EXP(-LN(2)/5))/(LN(2)/5)*Calculateur!CF173*Calculateur!CH173*VLOOKUP('Données projet'!$B$11,Paramètres!$A$1:$J$25,3,0)*0.475*44/12</f>
        <v>0</v>
      </c>
      <c r="CL173" s="196">
        <f>EXP(-LN(2)/2)*CL172+(1-EXP(-LN(2)/2))/(LN(2)/2)*CF173*CI173*VLOOKUP('Données projet'!$B$11,Paramètres!$A$1:$J$25,3,0)*0.475*44/12</f>
        <v>0</v>
      </c>
      <c r="CM173" s="197">
        <f t="shared" si="72"/>
        <v>0</v>
      </c>
      <c r="CN173" s="50">
        <f>IF(CN172+1&lt;='Données projet'!$E$16,CN172+1,1)</f>
        <v>1</v>
      </c>
      <c r="CO173" s="45" t="e">
        <f>VLOOKUP(CN173,'Données projet'!$A$173:$I$193,2,0)</f>
        <v>#N/A</v>
      </c>
      <c r="CP173" s="45" t="e">
        <f>VLOOKUP(CN173,'Données projet'!$A$173:$I$193,9,0)</f>
        <v>#N/A</v>
      </c>
      <c r="CQ173" s="45">
        <f t="array" ref="CQ173">INDEX(CP:CP,MIN(IF(ISNUMBER(CP173:CP369),ROW(CP173:CP369),"")))</f>
        <v>0</v>
      </c>
      <c r="CR173" s="45">
        <f>IF(CN173&lt;'Données projet'!$A$174,$CO$205^B173,IF(CN173='Données projet'!$A$174,'Données projet'!$B$174,CR172+CQ173-CX172))</f>
        <v>0</v>
      </c>
      <c r="CS173" s="50" t="e">
        <f>CR173*VLOOKUP('Données projet'!$B$15,Paramètres!$A$1:$J$25,3,0)*VLOOKUP('Données projet'!$B$15,Paramètres!$A$1:$J$25,5,0)</f>
        <v>#N/A</v>
      </c>
      <c r="CT173" s="46" t="e">
        <f t="shared" si="73"/>
        <v>#N/A</v>
      </c>
      <c r="CU173" s="52" t="e">
        <f t="shared" si="74"/>
        <v>#N/A</v>
      </c>
      <c r="CV173" s="149" t="e">
        <f ca="1">AVERAGE(OFFSET($CU$3,'Données projet'!$C$7,0,30,1))</f>
        <v>#N/A</v>
      </c>
      <c r="CW173" s="48">
        <f>IF(ISNA(VLOOKUP(CN173,'Données projet'!$A$173:$I$193,3,0)),0,VLOOKUP(CN173,'Données projet'!$A$173:$I$193,3,0))</f>
        <v>0</v>
      </c>
      <c r="CX173" s="48">
        <f>IF(ISNA(VLOOKUP(CN173,'Données projet'!$A$173:$I$193,4,0)),0,VLOOKUP(CN173,'Données projet'!$A$173:$I$193,4,0))</f>
        <v>0</v>
      </c>
      <c r="CY173" s="49">
        <f>IF(ISNA(VLOOKUP(CN173,'Données projet'!$A$173:$I$193,5,0)),0%,VLOOKUP(CN173,'Données projet'!$A$173:$I$193,5,0)*VLOOKUP('Données projet'!$B$15,Paramètres!$A$1:$J$25,7,0))</f>
        <v>0</v>
      </c>
      <c r="CZ173" s="49">
        <f>IF(ISNA(VLOOKUP(CN173,'Données projet'!$A$173:$I$193,6,0)),0%,VLOOKUP(CN173,'Données projet'!$A$173:$I$193,6,0)*VLOOKUP('Données projet'!$B$15,Paramètres!$A$1:$J$25,7,0))</f>
        <v>0</v>
      </c>
      <c r="DA173" s="49">
        <f>IF(ISNA(VLOOKUP(CN173,'Données projet'!$A$173:$I$193,7,0)),0%,VLOOKUP(CN173,'Données projet'!$A$173:$I$193,7,0))</f>
        <v>0</v>
      </c>
      <c r="DB173" s="53" t="e">
        <f>EXP(-LN(2)/35)*DB172+(1-EXP(-LN(2)/35))/(LN(2)/35)*CX173*CY173*VLOOKUP('Données projet'!$B$15,Paramètres!$A$1:$J$25,3,0)*0.475*44/12</f>
        <v>#N/A</v>
      </c>
      <c r="DC173" s="53" t="e">
        <f>EXP(-LN(2)/5)*DC172+(1-EXP(-LN(2)/5))/(LN(2)/5)*Calculateur!CX173*Calculateur!CZ173*VLOOKUP('Données projet'!$B$15,Paramètres!$A$1:$J$25,3,0)*0.475*44/12</f>
        <v>#N/A</v>
      </c>
      <c r="DD173" s="53" t="e">
        <f>EXP(-LN(2)/2)*DD172+(1-EXP(-LN(2)/2))/(LN(2)/2)*CX173*DA173*VLOOKUP('Données projet'!$B$15,Paramètres!$A$1:$J$25,3,0)*0.475*44/12</f>
        <v>#N/A</v>
      </c>
      <c r="DE173" s="54" t="e">
        <f t="shared" si="75"/>
        <v>#N/A</v>
      </c>
    </row>
    <row r="174" spans="1:109" x14ac:dyDescent="0.25">
      <c r="A174" s="208">
        <f t="shared" si="52"/>
        <v>171</v>
      </c>
      <c r="B174" s="200">
        <f>IF(B173+1&lt;='Données projet'!$E$11,B173+1,1)</f>
        <v>21</v>
      </c>
      <c r="C174" s="182" t="e">
        <f>VLOOKUP(B174,'Données projet'!$A$36:$I$56,2,0)</f>
        <v>#N/A</v>
      </c>
      <c r="D174" s="182" t="e">
        <f>VLOOKUP(B174,'Données projet'!$A$36:$I$56,9,0)</f>
        <v>#N/A</v>
      </c>
      <c r="E174" s="182">
        <f t="array" ref="E174">INDEX(D:D,MIN(IF(ISNUMBER(D174:D370),ROW(D174:D370),"")))</f>
        <v>11.968000000000007</v>
      </c>
      <c r="F174" s="186">
        <f>IF(B174&lt;'Données projet'!$A$37,$C$205^B174,IF(B174='Données projet'!$A$37,'Données projet'!$B$37,F173+E174-L173))</f>
        <v>342.28800000000007</v>
      </c>
      <c r="G174" s="186">
        <f>F174*VLOOKUP('Données projet'!$B$11,Paramètres!$A$1:$J$25,3,0)*VLOOKUP('Données projet'!$B$11,Paramètres!$A$1:$J$25,5,0)</f>
        <v>250.96556160000006</v>
      </c>
      <c r="H174" s="186">
        <f t="shared" si="53"/>
        <v>60.79265492712809</v>
      </c>
      <c r="I174" s="187">
        <f t="shared" si="59"/>
        <v>542.97889378474815</v>
      </c>
      <c r="J174" s="188">
        <f ca="1">AVERAGE(OFFSET($I$3,'Données projet'!$C$7,0,30,1))</f>
        <v>281.50422421872497</v>
      </c>
      <c r="K174" s="193">
        <f>IF(ISNA(VLOOKUP(B174,'Données projet'!$A$36:$I$56,3,0)),0,VLOOKUP(B174,'Données projet'!$A$36:$I$56,3,0))</f>
        <v>0</v>
      </c>
      <c r="L174" s="193">
        <f>IF(ISNA(VLOOKUP(B174,'Données projet'!$A$36:$I$56,4,0)),0,VLOOKUP(B174,'Données projet'!$A$36:$I$56,4,0))</f>
        <v>0</v>
      </c>
      <c r="M174" s="194">
        <f>IF(ISNA(VLOOKUP(B174,'Données projet'!$A$36:$I$56,5,0)),0%,VLOOKUP(B174,'Données projet'!$A$36:$I$56,5,0)*VLOOKUP('Données projet'!$B$11,Paramètres!$A$1:$J$25,7,0))</f>
        <v>0</v>
      </c>
      <c r="N174" s="194">
        <f>IF(ISNA(VLOOKUP(B174,'Données projet'!$A$36:$I$56,6,0)),0%,VLOOKUP(B174,'Données projet'!$A$36:$I$56,6,0)*VLOOKUP('Données projet'!$B$11,Paramètres!$A$1:$J$25,7,0))</f>
        <v>0</v>
      </c>
      <c r="O174" s="194">
        <f>IF(ISNA(VLOOKUP(B174,'Données projet'!$A$36:$I$56,7,0)),0%,VLOOKUP(B174,'Données projet'!$A$36:$I$56,7,0))</f>
        <v>0</v>
      </c>
      <c r="P174" s="196">
        <f>EXP(-LN(2)/35)*P173+(1-EXP(-LN(2)/35))/(LN(2)/35)*L174*M174*VLOOKUP('Données projet'!$B$11,Paramètres!$A$1:$J$25,3,0)*0.475*44/12</f>
        <v>0</v>
      </c>
      <c r="Q174" s="196">
        <f>EXP(-LN(2)/5)*Q173+(1-EXP(-LN(2)/5))/(LN(2)/5)*Calculateur!L174*Calculateur!N174*VLOOKUP('Données projet'!$B$11,Paramètres!$A$1:$J$25,3,0)*0.475*44/12</f>
        <v>0</v>
      </c>
      <c r="R174" s="196">
        <f>EXP(-LN(2)/2)*R173+(1-EXP(-LN(2)/2))/(LN(2)/2)*L174*O174*VLOOKUP('Données projet'!$B$11,Paramètres!$A$1:$J$25,3,0)*0.475*44/12</f>
        <v>0</v>
      </c>
      <c r="S174" s="197">
        <f t="shared" si="60"/>
        <v>0</v>
      </c>
      <c r="T174" s="50">
        <f>IF(T173+1&lt;='Données projet'!$E$12,T173+1,1)</f>
        <v>21</v>
      </c>
      <c r="U174" s="45" t="e">
        <f>VLOOKUP(T174,'Données projet'!$A$62:$I$82,2,0)</f>
        <v>#N/A</v>
      </c>
      <c r="V174" s="45" t="e">
        <f>VLOOKUP(T174,'Données projet'!$A$62:$I$82,9,0)</f>
        <v>#N/A</v>
      </c>
      <c r="W174" s="45">
        <f t="array" ref="W174">INDEX(V:V,MIN(IF(ISNUMBER(V174:V370),ROW(V174:V370),"")))</f>
        <v>11.968000000000007</v>
      </c>
      <c r="X174" s="46">
        <f>IF(T174&lt;'Données projet'!$A$63,$U$205^T174,IF(T174='Données projet'!$A$63,'Données projet'!$B$63,X173+W174-AD173))</f>
        <v>342.28799999999995</v>
      </c>
      <c r="Y174" s="46">
        <f>X174*VLOOKUP('Données projet'!$B$11,Paramètres!$A$1:$J$25,3,0)*VLOOKUP('Données projet'!$B$11,Paramètres!$A$1:$J$25,5,0)</f>
        <v>250.96556159999997</v>
      </c>
      <c r="Z174" s="46">
        <f t="shared" si="61"/>
        <v>60.792654927128034</v>
      </c>
      <c r="AA174" s="52">
        <f t="shared" si="62"/>
        <v>542.97889378474804</v>
      </c>
      <c r="AB174" s="149">
        <f ca="1">AVERAGE(OFFSET($AA$3,'Données projet'!$C$7,0,30,1))</f>
        <v>367.84920904283939</v>
      </c>
      <c r="AC174" s="48">
        <f>IF(ISNA(VLOOKUP(T174,'Données projet'!$A$62:$I$82,3,0)),0,VLOOKUP(T174,'Données projet'!$A$62:$I$82,3,0))</f>
        <v>0</v>
      </c>
      <c r="AD174" s="48">
        <f>IF(ISNA(VLOOKUP(T174,'Données projet'!$A$62:$I$82,4,0)),0,VLOOKUP(T174,'Données projet'!$A$62:$I$82,4,0))</f>
        <v>0</v>
      </c>
      <c r="AE174" s="49">
        <f>IF(ISNA(VLOOKUP(T174,'Données projet'!$A$62:$I$82,5,0)),0%,VLOOKUP(T174,'Données projet'!$A$62:$I$82,5,0)*VLOOKUP('Données projet'!$B$11,Paramètres!$A$1:$J$25,7,0))</f>
        <v>0</v>
      </c>
      <c r="AF174" s="49">
        <f>IF(ISNA(VLOOKUP(T174,'Données projet'!$A$62:$I$82,6,0)),0%,VLOOKUP(T174,'Données projet'!$A$62:$I$82,6,0)*VLOOKUP('Données projet'!$B$11,Paramètres!$A$1:$J$25,7,0))</f>
        <v>0</v>
      </c>
      <c r="AG174" s="49">
        <f>IF(ISNA(VLOOKUP(T174,'Données projet'!$A$62:$I$82,7,0)),0%,VLOOKUP(T174,'Données projet'!$A$62:$I$82,7,0))</f>
        <v>0</v>
      </c>
      <c r="AH174" s="53">
        <f>EXP(-LN(2)/35)*AH173+(1-EXP(-LN(2)/35))/(LN(2)/35)*AD174*AE174*VLOOKUP('Données projet'!$B$11,Paramètres!$A$1:$J$25,3,0)*0.475*44/12</f>
        <v>0</v>
      </c>
      <c r="AI174" s="53">
        <f>EXP(-LN(2)/5)*AI173+(1-EXP(-LN(2)/5))/(LN(2)/5)*Calculateur!AD174*Calculateur!AF174*VLOOKUP('Données projet'!$B$11,Paramètres!$A$1:$J$25,3,0)*0.475*44/12</f>
        <v>0</v>
      </c>
      <c r="AJ174" s="53">
        <f>EXP(-LN(2)/2)*AJ173+(1-EXP(-LN(2)/2))/(LN(2)/2)*AD174*AG174*VLOOKUP('Données projet'!$B$11,Paramètres!$A$1:$J$25,3,0)*0.475*44/12</f>
        <v>0</v>
      </c>
      <c r="AK174" s="53">
        <f t="shared" si="63"/>
        <v>0</v>
      </c>
      <c r="AL174" s="203">
        <f>IF(AL173+1&lt;='Données projet'!$E$13,AL173+1,1)</f>
        <v>1</v>
      </c>
      <c r="AM174" s="182" t="e">
        <f>VLOOKUP(B174,'Données projet'!$A$88:$I$108,2,0)</f>
        <v>#N/A</v>
      </c>
      <c r="AN174" s="182" t="e">
        <f>VLOOKUP(B174,'Données projet'!$A$88:$I$108,9,0)</f>
        <v>#N/A</v>
      </c>
      <c r="AO174" s="182">
        <f t="array" ref="AO174">INDEX(AN:AN,MIN(IF(ISNUMBER(AN174:AN370),ROW(AN174:AN370),"")))</f>
        <v>0</v>
      </c>
      <c r="AP174" s="182">
        <f>IF(B174&lt;'Données projet'!$A$89,$AM$205^B174,IF(B174='Données projet'!$A$89,'Données projet'!$B$89,AP173+AO174-AV173))</f>
        <v>0</v>
      </c>
      <c r="AQ174" s="186" t="e">
        <f>AP174*VLOOKUP('Données projet'!$B$13,Paramètres!$A$1:$J$25,3,0)*VLOOKUP('Données projet'!$B$13,Paramètres!$A$1:$J$25,5,0)</f>
        <v>#N/A</v>
      </c>
      <c r="AR174" s="186" t="e">
        <f t="shared" si="64"/>
        <v>#N/A</v>
      </c>
      <c r="AS174" s="187" t="e">
        <f t="shared" si="65"/>
        <v>#N/A</v>
      </c>
      <c r="AT174" s="185" t="e">
        <f ca="1">AVERAGE(OFFSET($AS$3,'Données projet'!$C$7,0,30,1))</f>
        <v>#N/A</v>
      </c>
      <c r="AU174" s="193">
        <f>IF(ISNA(VLOOKUP(B174,'Données projet'!$A$88:$I$108,3,0)),0,VLOOKUP(B174,'Données projet'!$A$88:$I$108,3,0))</f>
        <v>0</v>
      </c>
      <c r="AV174" s="193">
        <f>IF(ISNA(VLOOKUP(B174,'Données projet'!$A$88:$I$108,4,0)),0,VLOOKUP(B174,'Données projet'!$A$88:$I$108,4,0))</f>
        <v>0</v>
      </c>
      <c r="AW174" s="194">
        <f>IF(ISNA(VLOOKUP(B174,'Données projet'!$A$88:$I$108,5,0)),0%,VLOOKUP(B174,'Données projet'!$A$88:$I$108,5,0)*VLOOKUP('Données projet'!$B$13,Paramètres!$A$1:$J$25,7,0))</f>
        <v>0</v>
      </c>
      <c r="AX174" s="194">
        <f>IF(ISNA(VLOOKUP(B174,'Données projet'!$A$88:$I$108,6,0)),0%,VLOOKUP(B174,'Données projet'!$A$88:$I$108,6,0)*VLOOKUP('Données projet'!$B$13,Paramètres!$A$1:$J$25,7,0))</f>
        <v>0</v>
      </c>
      <c r="AY174" s="194">
        <f>IF(ISNA(VLOOKUP(B174,'Données projet'!$A$88:$I$108,7,0)),0%,VLOOKUP(B174,'Données projet'!$A$88:$I$108,7,0))</f>
        <v>0</v>
      </c>
      <c r="AZ174" s="196">
        <f>EXP(-LN(2)/35)*AZ173+(1-EXP(-LN(2)/35))/(LN(2)/35)*AV174*AW174*VLOOKUP('Données projet'!$B$11,Paramètres!$A$1:$J$25,3,0)*0.475*44/12</f>
        <v>0</v>
      </c>
      <c r="BA174" s="196">
        <f>EXP(-LN(2)/5)*BA173+(1-EXP(-LN(2)/5))/(LN(2)/5)*Calculateur!AV174*Calculateur!AX174*VLOOKUP('Données projet'!$B$11,Paramètres!$A$1:$J$25,3,0)*0.475*44/12</f>
        <v>0</v>
      </c>
      <c r="BB174" s="196">
        <f>EXP(-LN(2)/2)*BB173+(1-EXP(-LN(2)/2))/(LN(2)/2)*AV174*AY174*VLOOKUP('Données projet'!$B$11,Paramètres!$A$1:$J$25,3,0)*0.475*44/12</f>
        <v>0</v>
      </c>
      <c r="BC174" s="197">
        <f t="shared" si="66"/>
        <v>0</v>
      </c>
      <c r="BD174" s="50">
        <f>IF(BD173+1&lt;='Données projet'!$E$16,BD173+1,1)</f>
        <v>1</v>
      </c>
      <c r="BE174" s="45" t="e">
        <f>VLOOKUP(BD174,'Données projet'!$A$114:$I$134,2,0)</f>
        <v>#N/A</v>
      </c>
      <c r="BF174" s="45" t="e">
        <f>VLOOKUP(BD174,'Données projet'!$A$114:$I$134,9,0)</f>
        <v>#N/A</v>
      </c>
      <c r="BG174" s="45">
        <f t="array" ref="BG174">INDEX(BF:BF,MIN(IF(ISNUMBER(BF174:BF370),ROW(BF174:BF370),"")))</f>
        <v>0</v>
      </c>
      <c r="BH174" s="45">
        <f>IF(BD174&lt;'Données projet'!$A$115,$BE$205^BD174,IF(BD174='Données projet'!$A$115,'Données projet'!$B$115,BH173+BG174-BN173))</f>
        <v>0</v>
      </c>
      <c r="BI174" s="50" t="e">
        <f>BH174*VLOOKUP('Données projet'!$B$13,Paramètres!$A$1:$J$25,3,0)*VLOOKUP('Données projet'!$B$13,Paramètres!$A$1:$J$25,5,0)</f>
        <v>#N/A</v>
      </c>
      <c r="BJ174" s="46" t="e">
        <f t="shared" si="67"/>
        <v>#N/A</v>
      </c>
      <c r="BK174" s="52" t="e">
        <f t="shared" si="68"/>
        <v>#N/A</v>
      </c>
      <c r="BL174" s="149" t="e">
        <f ca="1">AVERAGE(OFFSET($BK$3,'Données projet'!$C$7,0,30,1))</f>
        <v>#N/A</v>
      </c>
      <c r="BM174" s="48">
        <f>IF(ISNA(VLOOKUP(BD174,'Données projet'!$A$114:$I$134,3,0)),0,VLOOKUP(BD174,'Données projet'!$A$114:$I$134,3,0))</f>
        <v>0</v>
      </c>
      <c r="BN174" s="48">
        <f>IF(ISNA(VLOOKUP(BD174,'Données projet'!$A$114:$I$134,4,0)),0,VLOOKUP(BD174,'Données projet'!$A$114:$I$134,4,0))</f>
        <v>0</v>
      </c>
      <c r="BO174" s="49">
        <f>IF(ISNA(VLOOKUP(BD174,'Données projet'!$A$114:$I$134,5,0)),0%,VLOOKUP(BD174,'Données projet'!$A$114:$I$134,5,0)*VLOOKUP('Données projet'!$B$13,Paramètres!$A$1:$J$25,7,0))</f>
        <v>0</v>
      </c>
      <c r="BP174" s="49">
        <f>IF(ISNA(VLOOKUP(BD174,'Données projet'!$A$114:$I$134,6,0)),0%,VLOOKUP(BD174,'Données projet'!$A$114:$I$134,6,0)*VLOOKUP('Données projet'!$B$13,Paramètres!$A$1:$J$25,7,0))</f>
        <v>0</v>
      </c>
      <c r="BQ174" s="49">
        <f>IF(ISNA(VLOOKUP(BD174,'Données projet'!$A$114:$I$134,7,0)),0%,VLOOKUP(BD174,'Données projet'!$A$114:$I$134,7,0))</f>
        <v>0</v>
      </c>
      <c r="BR174" s="53" t="e">
        <f>EXP(-LN(2)/35)*BR173+(1-EXP(-LN(2)/35))/(LN(2)/35)*BN174*BO174*VLOOKUP('Données projet'!$B$13,Paramètres!$A$1:$J$25,3,0)*0.475*44/12</f>
        <v>#N/A</v>
      </c>
      <c r="BS174" s="53" t="e">
        <f>EXP(-LN(2)/5)*BS173+(1-EXP(-LN(2)/5))/(LN(2)/5)*Calculateur!BN174*Calculateur!BP174*VLOOKUP('Données projet'!$B$13,Paramètres!$A$1:$J$25,3,0)*0.475*44/12</f>
        <v>#N/A</v>
      </c>
      <c r="BT174" s="53" t="e">
        <f>EXP(-LN(2)/2)*BT173+(1-EXP(-LN(2)/2))/(LN(2)/2)*BN174*BQ174*VLOOKUP('Données projet'!$B$13,Paramètres!$A$1:$J$25,3,0)*0.475*44/12</f>
        <v>#N/A</v>
      </c>
      <c r="BU174" s="54" t="e">
        <f t="shared" si="69"/>
        <v>#N/A</v>
      </c>
      <c r="BV174" s="203">
        <f>IF(BV173+1&lt;='Données projet'!$E$15,BV173+1,1)</f>
        <v>1</v>
      </c>
      <c r="BW174" s="182" t="e">
        <f>VLOOKUP(B174,'Données projet'!$A$140:$I$167,2,0)</f>
        <v>#N/A</v>
      </c>
      <c r="BX174" s="182" t="e">
        <f>VLOOKUP(B174,'Données projet'!$A$140:$I$167,9,0)</f>
        <v>#N/A</v>
      </c>
      <c r="BY174" s="182">
        <f t="array" ref="BY174">INDEX(BX:BX,MIN(IF(ISNUMBER(BX174:BX370),ROW(BX174:BX370),"")))</f>
        <v>0</v>
      </c>
      <c r="BZ174" s="182">
        <f>IF(B174&lt;'Données projet'!$A$141,$BW$205^B174,IF(B174='Données projet'!$A$141,'Données projet'!$B$141,BZ173+BY174-CF173))</f>
        <v>0</v>
      </c>
      <c r="CA174" s="183" t="e">
        <f>BZ174*VLOOKUP('Données projet'!$B$15,Paramètres!$A$1:$J$25,3,0)*VLOOKUP('Données projet'!$B$15,Paramètres!$A$1:$J$25,5,0)</f>
        <v>#N/A</v>
      </c>
      <c r="CB174" s="186" t="e">
        <f t="shared" si="70"/>
        <v>#N/A</v>
      </c>
      <c r="CC174" s="187" t="e">
        <f t="shared" si="71"/>
        <v>#N/A</v>
      </c>
      <c r="CD174" s="185" t="e">
        <f ca="1">AVERAGE(OFFSET($CC$3,'Données projet'!$C$7,0,30,1))</f>
        <v>#N/A</v>
      </c>
      <c r="CE174" s="193">
        <f>IF(ISNA(VLOOKUP(B174,'Données projet'!$A$140:$I$167,3,0)),0,VLOOKUP(B174,'Données projet'!$A$140:$I$167,3,0))</f>
        <v>0</v>
      </c>
      <c r="CF174" s="193">
        <f>IF(ISNA(VLOOKUP(B174,'Données projet'!$A$140:$I$167,4,0)),0,VLOOKUP(B174,'Données projet'!$A$140:$I$167,4,0))</f>
        <v>0</v>
      </c>
      <c r="CG174" s="194">
        <f>IF(ISNA(VLOOKUP(B174,'Données projet'!$A$140:$I$167,5,0)),0%,VLOOKUP(B174,'Données projet'!$A$140:$I$167,5,0)*VLOOKUP('Données projet'!$B$15,Paramètres!$A$1:$J$25,7,0))</f>
        <v>0</v>
      </c>
      <c r="CH174" s="194">
        <f>IF(ISNA(VLOOKUP(B174,'Données projet'!$A$140:$I$167,6,0)),0%,VLOOKUP(B174,'Données projet'!$A$140:$I$167,6,0)*VLOOKUP('Données projet'!$B$15,Paramètres!$A$1:$J$25,7,0))</f>
        <v>0</v>
      </c>
      <c r="CI174" s="194">
        <f>IF(ISNA(VLOOKUP(B174,'Données projet'!$A$140:$I$167,7,0)),0%,VLOOKUP(B174,'Données projet'!$A$140:$I$167,7,0))</f>
        <v>0</v>
      </c>
      <c r="CJ174" s="196">
        <f>EXP(-LN(2)/35)*CJ173+(1-EXP(-LN(2)/35))/(LN(2)/35)*CF174*CG174*VLOOKUP('Données projet'!$B$11,Paramètres!$A$1:$J$25,3,0)*0.475*44/12</f>
        <v>0</v>
      </c>
      <c r="CK174" s="196">
        <f>EXP(-LN(2)/5)*CK173+(1-EXP(-LN(2)/5))/(LN(2)/5)*Calculateur!CF174*Calculateur!CH174*VLOOKUP('Données projet'!$B$11,Paramètres!$A$1:$J$25,3,0)*0.475*44/12</f>
        <v>0</v>
      </c>
      <c r="CL174" s="196">
        <f>EXP(-LN(2)/2)*CL173+(1-EXP(-LN(2)/2))/(LN(2)/2)*CF174*CI174*VLOOKUP('Données projet'!$B$11,Paramètres!$A$1:$J$25,3,0)*0.475*44/12</f>
        <v>0</v>
      </c>
      <c r="CM174" s="197">
        <f t="shared" si="72"/>
        <v>0</v>
      </c>
      <c r="CN174" s="50">
        <f>IF(CN173+1&lt;='Données projet'!$E$16,CN173+1,1)</f>
        <v>1</v>
      </c>
      <c r="CO174" s="45" t="e">
        <f>VLOOKUP(CN174,'Données projet'!$A$173:$I$193,2,0)</f>
        <v>#N/A</v>
      </c>
      <c r="CP174" s="45" t="e">
        <f>VLOOKUP(CN174,'Données projet'!$A$173:$I$193,9,0)</f>
        <v>#N/A</v>
      </c>
      <c r="CQ174" s="45">
        <f t="array" ref="CQ174">INDEX(CP:CP,MIN(IF(ISNUMBER(CP174:CP370),ROW(CP174:CP370),"")))</f>
        <v>0</v>
      </c>
      <c r="CR174" s="45">
        <f>IF(CN174&lt;'Données projet'!$A$174,$CO$205^B174,IF(CN174='Données projet'!$A$174,'Données projet'!$B$174,CR173+CQ174-CX173))</f>
        <v>0</v>
      </c>
      <c r="CS174" s="50" t="e">
        <f>CR174*VLOOKUP('Données projet'!$B$15,Paramètres!$A$1:$J$25,3,0)*VLOOKUP('Données projet'!$B$15,Paramètres!$A$1:$J$25,5,0)</f>
        <v>#N/A</v>
      </c>
      <c r="CT174" s="46" t="e">
        <f t="shared" si="73"/>
        <v>#N/A</v>
      </c>
      <c r="CU174" s="52" t="e">
        <f t="shared" si="74"/>
        <v>#N/A</v>
      </c>
      <c r="CV174" s="149" t="e">
        <f ca="1">AVERAGE(OFFSET($CU$3,'Données projet'!$C$7,0,30,1))</f>
        <v>#N/A</v>
      </c>
      <c r="CW174" s="48">
        <f>IF(ISNA(VLOOKUP(CN174,'Données projet'!$A$173:$I$193,3,0)),0,VLOOKUP(CN174,'Données projet'!$A$173:$I$193,3,0))</f>
        <v>0</v>
      </c>
      <c r="CX174" s="48">
        <f>IF(ISNA(VLOOKUP(CN174,'Données projet'!$A$173:$I$193,4,0)),0,VLOOKUP(CN174,'Données projet'!$A$173:$I$193,4,0))</f>
        <v>0</v>
      </c>
      <c r="CY174" s="49">
        <f>IF(ISNA(VLOOKUP(CN174,'Données projet'!$A$173:$I$193,5,0)),0%,VLOOKUP(CN174,'Données projet'!$A$173:$I$193,5,0)*VLOOKUP('Données projet'!$B$15,Paramètres!$A$1:$J$25,7,0))</f>
        <v>0</v>
      </c>
      <c r="CZ174" s="49">
        <f>IF(ISNA(VLOOKUP(CN174,'Données projet'!$A$173:$I$193,6,0)),0%,VLOOKUP(CN174,'Données projet'!$A$173:$I$193,6,0)*VLOOKUP('Données projet'!$B$15,Paramètres!$A$1:$J$25,7,0))</f>
        <v>0</v>
      </c>
      <c r="DA174" s="49">
        <f>IF(ISNA(VLOOKUP(CN174,'Données projet'!$A$173:$I$193,7,0)),0%,VLOOKUP(CN174,'Données projet'!$A$173:$I$193,7,0))</f>
        <v>0</v>
      </c>
      <c r="DB174" s="53" t="e">
        <f>EXP(-LN(2)/35)*DB173+(1-EXP(-LN(2)/35))/(LN(2)/35)*CX174*CY174*VLOOKUP('Données projet'!$B$15,Paramètres!$A$1:$J$25,3,0)*0.475*44/12</f>
        <v>#N/A</v>
      </c>
      <c r="DC174" s="53" t="e">
        <f>EXP(-LN(2)/5)*DC173+(1-EXP(-LN(2)/5))/(LN(2)/5)*Calculateur!CX174*Calculateur!CZ174*VLOOKUP('Données projet'!$B$15,Paramètres!$A$1:$J$25,3,0)*0.475*44/12</f>
        <v>#N/A</v>
      </c>
      <c r="DD174" s="53" t="e">
        <f>EXP(-LN(2)/2)*DD173+(1-EXP(-LN(2)/2))/(LN(2)/2)*CX174*DA174*VLOOKUP('Données projet'!$B$15,Paramètres!$A$1:$J$25,3,0)*0.475*44/12</f>
        <v>#N/A</v>
      </c>
      <c r="DE174" s="54" t="e">
        <f t="shared" si="75"/>
        <v>#N/A</v>
      </c>
    </row>
    <row r="175" spans="1:109" x14ac:dyDescent="0.25">
      <c r="A175" s="208">
        <f t="shared" si="52"/>
        <v>172</v>
      </c>
      <c r="B175" s="200">
        <f>IF(B174+1&lt;='Données projet'!$E$11,B174+1,1)</f>
        <v>22</v>
      </c>
      <c r="C175" s="182" t="e">
        <f>VLOOKUP(B175,'Données projet'!$A$36:$I$56,2,0)</f>
        <v>#N/A</v>
      </c>
      <c r="D175" s="182" t="e">
        <f>VLOOKUP(B175,'Données projet'!$A$36:$I$56,9,0)</f>
        <v>#N/A</v>
      </c>
      <c r="E175" s="182">
        <f t="array" ref="E175">INDEX(D:D,MIN(IF(ISNUMBER(D175:D371),ROW(D175:D371),"")))</f>
        <v>11.968000000000007</v>
      </c>
      <c r="F175" s="186">
        <f>IF(B175&lt;'Données projet'!$A$37,$C$205^B175,IF(B175='Données projet'!$A$37,'Données projet'!$B$37,F174+E175-L174))</f>
        <v>354.25600000000009</v>
      </c>
      <c r="G175" s="186">
        <f>F175*VLOOKUP('Données projet'!$B$11,Paramètres!$A$1:$J$25,3,0)*VLOOKUP('Données projet'!$B$11,Paramètres!$A$1:$J$25,5,0)</f>
        <v>259.7404992000001</v>
      </c>
      <c r="H175" s="186">
        <f t="shared" si="53"/>
        <v>62.667059657916703</v>
      </c>
      <c r="I175" s="187">
        <f t="shared" si="59"/>
        <v>561.52649834420504</v>
      </c>
      <c r="J175" s="188">
        <f ca="1">AVERAGE(OFFSET($I$3,'Données projet'!$C$7,0,30,1))</f>
        <v>281.50422421872497</v>
      </c>
      <c r="K175" s="193">
        <f>IF(ISNA(VLOOKUP(B175,'Données projet'!$A$36:$I$56,3,0)),0,VLOOKUP(B175,'Données projet'!$A$36:$I$56,3,0))</f>
        <v>0</v>
      </c>
      <c r="L175" s="193">
        <f>IF(ISNA(VLOOKUP(B175,'Données projet'!$A$36:$I$56,4,0)),0,VLOOKUP(B175,'Données projet'!$A$36:$I$56,4,0))</f>
        <v>0</v>
      </c>
      <c r="M175" s="194">
        <f>IF(ISNA(VLOOKUP(B175,'Données projet'!$A$36:$I$56,5,0)),0%,VLOOKUP(B175,'Données projet'!$A$36:$I$56,5,0)*VLOOKUP('Données projet'!$B$11,Paramètres!$A$1:$J$25,7,0))</f>
        <v>0</v>
      </c>
      <c r="N175" s="194">
        <f>IF(ISNA(VLOOKUP(B175,'Données projet'!$A$36:$I$56,6,0)),0%,VLOOKUP(B175,'Données projet'!$A$36:$I$56,6,0)*VLOOKUP('Données projet'!$B$11,Paramètres!$A$1:$J$25,7,0))</f>
        <v>0</v>
      </c>
      <c r="O175" s="194">
        <f>IF(ISNA(VLOOKUP(B175,'Données projet'!$A$36:$I$56,7,0)),0%,VLOOKUP(B175,'Données projet'!$A$36:$I$56,7,0))</f>
        <v>0</v>
      </c>
      <c r="P175" s="196">
        <f>EXP(-LN(2)/35)*P174+(1-EXP(-LN(2)/35))/(LN(2)/35)*L175*M175*VLOOKUP('Données projet'!$B$11,Paramètres!$A$1:$J$25,3,0)*0.475*44/12</f>
        <v>0</v>
      </c>
      <c r="Q175" s="196">
        <f>EXP(-LN(2)/5)*Q174+(1-EXP(-LN(2)/5))/(LN(2)/5)*Calculateur!L175*Calculateur!N175*VLOOKUP('Données projet'!$B$11,Paramètres!$A$1:$J$25,3,0)*0.475*44/12</f>
        <v>0</v>
      </c>
      <c r="R175" s="196">
        <f>EXP(-LN(2)/2)*R174+(1-EXP(-LN(2)/2))/(LN(2)/2)*L175*O175*VLOOKUP('Données projet'!$B$11,Paramètres!$A$1:$J$25,3,0)*0.475*44/12</f>
        <v>0</v>
      </c>
      <c r="S175" s="197">
        <f t="shared" si="60"/>
        <v>0</v>
      </c>
      <c r="T175" s="50">
        <f>IF(T174+1&lt;='Données projet'!$E$12,T174+1,1)</f>
        <v>22</v>
      </c>
      <c r="U175" s="45" t="e">
        <f>VLOOKUP(T175,'Données projet'!$A$62:$I$82,2,0)</f>
        <v>#N/A</v>
      </c>
      <c r="V175" s="45" t="e">
        <f>VLOOKUP(T175,'Données projet'!$A$62:$I$82,9,0)</f>
        <v>#N/A</v>
      </c>
      <c r="W175" s="45">
        <f t="array" ref="W175">INDEX(V:V,MIN(IF(ISNUMBER(V175:V371),ROW(V175:V371),"")))</f>
        <v>11.968000000000007</v>
      </c>
      <c r="X175" s="46">
        <f>IF(T175&lt;'Données projet'!$A$63,$U$205^T175,IF(T175='Données projet'!$A$63,'Données projet'!$B$63,X174+W175-AD174))</f>
        <v>354.25599999999997</v>
      </c>
      <c r="Y175" s="46">
        <f>X175*VLOOKUP('Données projet'!$B$11,Paramètres!$A$1:$J$25,3,0)*VLOOKUP('Données projet'!$B$11,Paramètres!$A$1:$J$25,5,0)</f>
        <v>259.74049919999999</v>
      </c>
      <c r="Z175" s="46">
        <f t="shared" si="61"/>
        <v>62.667059657916703</v>
      </c>
      <c r="AA175" s="52">
        <f t="shared" si="62"/>
        <v>561.52649834420481</v>
      </c>
      <c r="AB175" s="149">
        <f ca="1">AVERAGE(OFFSET($AA$3,'Données projet'!$C$7,0,30,1))</f>
        <v>367.84920904283939</v>
      </c>
      <c r="AC175" s="48">
        <f>IF(ISNA(VLOOKUP(T175,'Données projet'!$A$62:$I$82,3,0)),0,VLOOKUP(T175,'Données projet'!$A$62:$I$82,3,0))</f>
        <v>0</v>
      </c>
      <c r="AD175" s="48">
        <f>IF(ISNA(VLOOKUP(T175,'Données projet'!$A$62:$I$82,4,0)),0,VLOOKUP(T175,'Données projet'!$A$62:$I$82,4,0))</f>
        <v>0</v>
      </c>
      <c r="AE175" s="49">
        <f>IF(ISNA(VLOOKUP(T175,'Données projet'!$A$62:$I$82,5,0)),0%,VLOOKUP(T175,'Données projet'!$A$62:$I$82,5,0)*VLOOKUP('Données projet'!$B$11,Paramètres!$A$1:$J$25,7,0))</f>
        <v>0</v>
      </c>
      <c r="AF175" s="49">
        <f>IF(ISNA(VLOOKUP(T175,'Données projet'!$A$62:$I$82,6,0)),0%,VLOOKUP(T175,'Données projet'!$A$62:$I$82,6,0)*VLOOKUP('Données projet'!$B$11,Paramètres!$A$1:$J$25,7,0))</f>
        <v>0</v>
      </c>
      <c r="AG175" s="49">
        <f>IF(ISNA(VLOOKUP(T175,'Données projet'!$A$62:$I$82,7,0)),0%,VLOOKUP(T175,'Données projet'!$A$62:$I$82,7,0))</f>
        <v>0</v>
      </c>
      <c r="AH175" s="53">
        <f>EXP(-LN(2)/35)*AH174+(1-EXP(-LN(2)/35))/(LN(2)/35)*AD175*AE175*VLOOKUP('Données projet'!$B$11,Paramètres!$A$1:$J$25,3,0)*0.475*44/12</f>
        <v>0</v>
      </c>
      <c r="AI175" s="53">
        <f>EXP(-LN(2)/5)*AI174+(1-EXP(-LN(2)/5))/(LN(2)/5)*Calculateur!AD175*Calculateur!AF175*VLOOKUP('Données projet'!$B$11,Paramètres!$A$1:$J$25,3,0)*0.475*44/12</f>
        <v>0</v>
      </c>
      <c r="AJ175" s="53">
        <f>EXP(-LN(2)/2)*AJ174+(1-EXP(-LN(2)/2))/(LN(2)/2)*AD175*AG175*VLOOKUP('Données projet'!$B$11,Paramètres!$A$1:$J$25,3,0)*0.475*44/12</f>
        <v>0</v>
      </c>
      <c r="AK175" s="53">
        <f t="shared" si="63"/>
        <v>0</v>
      </c>
      <c r="AL175" s="203">
        <f>IF(AL174+1&lt;='Données projet'!$E$13,AL174+1,1)</f>
        <v>1</v>
      </c>
      <c r="AM175" s="182" t="e">
        <f>VLOOKUP(B175,'Données projet'!$A$88:$I$108,2,0)</f>
        <v>#N/A</v>
      </c>
      <c r="AN175" s="182" t="e">
        <f>VLOOKUP(B175,'Données projet'!$A$88:$I$108,9,0)</f>
        <v>#N/A</v>
      </c>
      <c r="AO175" s="182">
        <f t="array" ref="AO175">INDEX(AN:AN,MIN(IF(ISNUMBER(AN175:AN371),ROW(AN175:AN371),"")))</f>
        <v>0</v>
      </c>
      <c r="AP175" s="182">
        <f>IF(B175&lt;'Données projet'!$A$89,$AM$205^B175,IF(B175='Données projet'!$A$89,'Données projet'!$B$89,AP174+AO175-AV174))</f>
        <v>0</v>
      </c>
      <c r="AQ175" s="186" t="e">
        <f>AP175*VLOOKUP('Données projet'!$B$13,Paramètres!$A$1:$J$25,3,0)*VLOOKUP('Données projet'!$B$13,Paramètres!$A$1:$J$25,5,0)</f>
        <v>#N/A</v>
      </c>
      <c r="AR175" s="186" t="e">
        <f t="shared" si="64"/>
        <v>#N/A</v>
      </c>
      <c r="AS175" s="187" t="e">
        <f t="shared" si="65"/>
        <v>#N/A</v>
      </c>
      <c r="AT175" s="185" t="e">
        <f ca="1">AVERAGE(OFFSET($AS$3,'Données projet'!$C$7,0,30,1))</f>
        <v>#N/A</v>
      </c>
      <c r="AU175" s="193">
        <f>IF(ISNA(VLOOKUP(B175,'Données projet'!$A$88:$I$108,3,0)),0,VLOOKUP(B175,'Données projet'!$A$88:$I$108,3,0))</f>
        <v>0</v>
      </c>
      <c r="AV175" s="193">
        <f>IF(ISNA(VLOOKUP(B175,'Données projet'!$A$88:$I$108,4,0)),0,VLOOKUP(B175,'Données projet'!$A$88:$I$108,4,0))</f>
        <v>0</v>
      </c>
      <c r="AW175" s="194">
        <f>IF(ISNA(VLOOKUP(B175,'Données projet'!$A$88:$I$108,5,0)),0%,VLOOKUP(B175,'Données projet'!$A$88:$I$108,5,0)*VLOOKUP('Données projet'!$B$13,Paramètres!$A$1:$J$25,7,0))</f>
        <v>0</v>
      </c>
      <c r="AX175" s="194">
        <f>IF(ISNA(VLOOKUP(B175,'Données projet'!$A$88:$I$108,6,0)),0%,VLOOKUP(B175,'Données projet'!$A$88:$I$108,6,0)*VLOOKUP('Données projet'!$B$13,Paramètres!$A$1:$J$25,7,0))</f>
        <v>0</v>
      </c>
      <c r="AY175" s="194">
        <f>IF(ISNA(VLOOKUP(B175,'Données projet'!$A$88:$I$108,7,0)),0%,VLOOKUP(B175,'Données projet'!$A$88:$I$108,7,0))</f>
        <v>0</v>
      </c>
      <c r="AZ175" s="196">
        <f>EXP(-LN(2)/35)*AZ174+(1-EXP(-LN(2)/35))/(LN(2)/35)*AV175*AW175*VLOOKUP('Données projet'!$B$11,Paramètres!$A$1:$J$25,3,0)*0.475*44/12</f>
        <v>0</v>
      </c>
      <c r="BA175" s="196">
        <f>EXP(-LN(2)/5)*BA174+(1-EXP(-LN(2)/5))/(LN(2)/5)*Calculateur!AV175*Calculateur!AX175*VLOOKUP('Données projet'!$B$11,Paramètres!$A$1:$J$25,3,0)*0.475*44/12</f>
        <v>0</v>
      </c>
      <c r="BB175" s="196">
        <f>EXP(-LN(2)/2)*BB174+(1-EXP(-LN(2)/2))/(LN(2)/2)*AV175*AY175*VLOOKUP('Données projet'!$B$11,Paramètres!$A$1:$J$25,3,0)*0.475*44/12</f>
        <v>0</v>
      </c>
      <c r="BC175" s="197">
        <f t="shared" si="66"/>
        <v>0</v>
      </c>
      <c r="BD175" s="50">
        <f>IF(BD174+1&lt;='Données projet'!$E$16,BD174+1,1)</f>
        <v>1</v>
      </c>
      <c r="BE175" s="45" t="e">
        <f>VLOOKUP(BD175,'Données projet'!$A$114:$I$134,2,0)</f>
        <v>#N/A</v>
      </c>
      <c r="BF175" s="45" t="e">
        <f>VLOOKUP(BD175,'Données projet'!$A$114:$I$134,9,0)</f>
        <v>#N/A</v>
      </c>
      <c r="BG175" s="45">
        <f t="array" ref="BG175">INDEX(BF:BF,MIN(IF(ISNUMBER(BF175:BF371),ROW(BF175:BF371),"")))</f>
        <v>0</v>
      </c>
      <c r="BH175" s="45">
        <f>IF(BD175&lt;'Données projet'!$A$115,$BE$205^BD175,IF(BD175='Données projet'!$A$115,'Données projet'!$B$115,BH174+BG175-BN174))</f>
        <v>0</v>
      </c>
      <c r="BI175" s="50" t="e">
        <f>BH175*VLOOKUP('Données projet'!$B$13,Paramètres!$A$1:$J$25,3,0)*VLOOKUP('Données projet'!$B$13,Paramètres!$A$1:$J$25,5,0)</f>
        <v>#N/A</v>
      </c>
      <c r="BJ175" s="46" t="e">
        <f t="shared" si="67"/>
        <v>#N/A</v>
      </c>
      <c r="BK175" s="52" t="e">
        <f t="shared" si="68"/>
        <v>#N/A</v>
      </c>
      <c r="BL175" s="149" t="e">
        <f ca="1">AVERAGE(OFFSET($BK$3,'Données projet'!$C$7,0,30,1))</f>
        <v>#N/A</v>
      </c>
      <c r="BM175" s="48">
        <f>IF(ISNA(VLOOKUP(BD175,'Données projet'!$A$114:$I$134,3,0)),0,VLOOKUP(BD175,'Données projet'!$A$114:$I$134,3,0))</f>
        <v>0</v>
      </c>
      <c r="BN175" s="48">
        <f>IF(ISNA(VLOOKUP(BD175,'Données projet'!$A$114:$I$134,4,0)),0,VLOOKUP(BD175,'Données projet'!$A$114:$I$134,4,0))</f>
        <v>0</v>
      </c>
      <c r="BO175" s="49">
        <f>IF(ISNA(VLOOKUP(BD175,'Données projet'!$A$114:$I$134,5,0)),0%,VLOOKUP(BD175,'Données projet'!$A$114:$I$134,5,0)*VLOOKUP('Données projet'!$B$13,Paramètres!$A$1:$J$25,7,0))</f>
        <v>0</v>
      </c>
      <c r="BP175" s="49">
        <f>IF(ISNA(VLOOKUP(BD175,'Données projet'!$A$114:$I$134,6,0)),0%,VLOOKUP(BD175,'Données projet'!$A$114:$I$134,6,0)*VLOOKUP('Données projet'!$B$13,Paramètres!$A$1:$J$25,7,0))</f>
        <v>0</v>
      </c>
      <c r="BQ175" s="49">
        <f>IF(ISNA(VLOOKUP(BD175,'Données projet'!$A$114:$I$134,7,0)),0%,VLOOKUP(BD175,'Données projet'!$A$114:$I$134,7,0))</f>
        <v>0</v>
      </c>
      <c r="BR175" s="53" t="e">
        <f>EXP(-LN(2)/35)*BR174+(1-EXP(-LN(2)/35))/(LN(2)/35)*BN175*BO175*VLOOKUP('Données projet'!$B$13,Paramètres!$A$1:$J$25,3,0)*0.475*44/12</f>
        <v>#N/A</v>
      </c>
      <c r="BS175" s="53" t="e">
        <f>EXP(-LN(2)/5)*BS174+(1-EXP(-LN(2)/5))/(LN(2)/5)*Calculateur!BN175*Calculateur!BP175*VLOOKUP('Données projet'!$B$13,Paramètres!$A$1:$J$25,3,0)*0.475*44/12</f>
        <v>#N/A</v>
      </c>
      <c r="BT175" s="53" t="e">
        <f>EXP(-LN(2)/2)*BT174+(1-EXP(-LN(2)/2))/(LN(2)/2)*BN175*BQ175*VLOOKUP('Données projet'!$B$13,Paramètres!$A$1:$J$25,3,0)*0.475*44/12</f>
        <v>#N/A</v>
      </c>
      <c r="BU175" s="54" t="e">
        <f t="shared" si="69"/>
        <v>#N/A</v>
      </c>
      <c r="BV175" s="203">
        <f>IF(BV174+1&lt;='Données projet'!$E$15,BV174+1,1)</f>
        <v>1</v>
      </c>
      <c r="BW175" s="182" t="e">
        <f>VLOOKUP(B175,'Données projet'!$A$140:$I$167,2,0)</f>
        <v>#N/A</v>
      </c>
      <c r="BX175" s="182" t="e">
        <f>VLOOKUP(B175,'Données projet'!$A$140:$I$167,9,0)</f>
        <v>#N/A</v>
      </c>
      <c r="BY175" s="182">
        <f t="array" ref="BY175">INDEX(BX:BX,MIN(IF(ISNUMBER(BX175:BX371),ROW(BX175:BX371),"")))</f>
        <v>0</v>
      </c>
      <c r="BZ175" s="182">
        <f>IF(B175&lt;'Données projet'!$A$141,$BW$205^B175,IF(B175='Données projet'!$A$141,'Données projet'!$B$141,BZ174+BY175-CF174))</f>
        <v>0</v>
      </c>
      <c r="CA175" s="183" t="e">
        <f>BZ175*VLOOKUP('Données projet'!$B$15,Paramètres!$A$1:$J$25,3,0)*VLOOKUP('Données projet'!$B$15,Paramètres!$A$1:$J$25,5,0)</f>
        <v>#N/A</v>
      </c>
      <c r="CB175" s="186" t="e">
        <f t="shared" si="70"/>
        <v>#N/A</v>
      </c>
      <c r="CC175" s="187" t="e">
        <f t="shared" si="71"/>
        <v>#N/A</v>
      </c>
      <c r="CD175" s="185" t="e">
        <f ca="1">AVERAGE(OFFSET($CC$3,'Données projet'!$C$7,0,30,1))</f>
        <v>#N/A</v>
      </c>
      <c r="CE175" s="193">
        <f>IF(ISNA(VLOOKUP(B175,'Données projet'!$A$140:$I$167,3,0)),0,VLOOKUP(B175,'Données projet'!$A$140:$I$167,3,0))</f>
        <v>0</v>
      </c>
      <c r="CF175" s="193">
        <f>IF(ISNA(VLOOKUP(B175,'Données projet'!$A$140:$I$167,4,0)),0,VLOOKUP(B175,'Données projet'!$A$140:$I$167,4,0))</f>
        <v>0</v>
      </c>
      <c r="CG175" s="194">
        <f>IF(ISNA(VLOOKUP(B175,'Données projet'!$A$140:$I$167,5,0)),0%,VLOOKUP(B175,'Données projet'!$A$140:$I$167,5,0)*VLOOKUP('Données projet'!$B$15,Paramètres!$A$1:$J$25,7,0))</f>
        <v>0</v>
      </c>
      <c r="CH175" s="194">
        <f>IF(ISNA(VLOOKUP(B175,'Données projet'!$A$140:$I$167,6,0)),0%,VLOOKUP(B175,'Données projet'!$A$140:$I$167,6,0)*VLOOKUP('Données projet'!$B$15,Paramètres!$A$1:$J$25,7,0))</f>
        <v>0</v>
      </c>
      <c r="CI175" s="194">
        <f>IF(ISNA(VLOOKUP(B175,'Données projet'!$A$140:$I$167,7,0)),0%,VLOOKUP(B175,'Données projet'!$A$140:$I$167,7,0))</f>
        <v>0</v>
      </c>
      <c r="CJ175" s="196">
        <f>EXP(-LN(2)/35)*CJ174+(1-EXP(-LN(2)/35))/(LN(2)/35)*CF175*CG175*VLOOKUP('Données projet'!$B$11,Paramètres!$A$1:$J$25,3,0)*0.475*44/12</f>
        <v>0</v>
      </c>
      <c r="CK175" s="196">
        <f>EXP(-LN(2)/5)*CK174+(1-EXP(-LN(2)/5))/(LN(2)/5)*Calculateur!CF175*Calculateur!CH175*VLOOKUP('Données projet'!$B$11,Paramètres!$A$1:$J$25,3,0)*0.475*44/12</f>
        <v>0</v>
      </c>
      <c r="CL175" s="196">
        <f>EXP(-LN(2)/2)*CL174+(1-EXP(-LN(2)/2))/(LN(2)/2)*CF175*CI175*VLOOKUP('Données projet'!$B$11,Paramètres!$A$1:$J$25,3,0)*0.475*44/12</f>
        <v>0</v>
      </c>
      <c r="CM175" s="197">
        <f t="shared" si="72"/>
        <v>0</v>
      </c>
      <c r="CN175" s="50">
        <f>IF(CN174+1&lt;='Données projet'!$E$16,CN174+1,1)</f>
        <v>1</v>
      </c>
      <c r="CO175" s="45" t="e">
        <f>VLOOKUP(CN175,'Données projet'!$A$173:$I$193,2,0)</f>
        <v>#N/A</v>
      </c>
      <c r="CP175" s="45" t="e">
        <f>VLOOKUP(CN175,'Données projet'!$A$173:$I$193,9,0)</f>
        <v>#N/A</v>
      </c>
      <c r="CQ175" s="45">
        <f t="array" ref="CQ175">INDEX(CP:CP,MIN(IF(ISNUMBER(CP175:CP371),ROW(CP175:CP371),"")))</f>
        <v>0</v>
      </c>
      <c r="CR175" s="45">
        <f>IF(CN175&lt;'Données projet'!$A$174,$CO$205^B175,IF(CN175='Données projet'!$A$174,'Données projet'!$B$174,CR174+CQ175-CX174))</f>
        <v>0</v>
      </c>
      <c r="CS175" s="50" t="e">
        <f>CR175*VLOOKUP('Données projet'!$B$15,Paramètres!$A$1:$J$25,3,0)*VLOOKUP('Données projet'!$B$15,Paramètres!$A$1:$J$25,5,0)</f>
        <v>#N/A</v>
      </c>
      <c r="CT175" s="46" t="e">
        <f t="shared" si="73"/>
        <v>#N/A</v>
      </c>
      <c r="CU175" s="52" t="e">
        <f t="shared" si="74"/>
        <v>#N/A</v>
      </c>
      <c r="CV175" s="149" t="e">
        <f ca="1">AVERAGE(OFFSET($CU$3,'Données projet'!$C$7,0,30,1))</f>
        <v>#N/A</v>
      </c>
      <c r="CW175" s="48">
        <f>IF(ISNA(VLOOKUP(CN175,'Données projet'!$A$173:$I$193,3,0)),0,VLOOKUP(CN175,'Données projet'!$A$173:$I$193,3,0))</f>
        <v>0</v>
      </c>
      <c r="CX175" s="48">
        <f>IF(ISNA(VLOOKUP(CN175,'Données projet'!$A$173:$I$193,4,0)),0,VLOOKUP(CN175,'Données projet'!$A$173:$I$193,4,0))</f>
        <v>0</v>
      </c>
      <c r="CY175" s="49">
        <f>IF(ISNA(VLOOKUP(CN175,'Données projet'!$A$173:$I$193,5,0)),0%,VLOOKUP(CN175,'Données projet'!$A$173:$I$193,5,0)*VLOOKUP('Données projet'!$B$15,Paramètres!$A$1:$J$25,7,0))</f>
        <v>0</v>
      </c>
      <c r="CZ175" s="49">
        <f>IF(ISNA(VLOOKUP(CN175,'Données projet'!$A$173:$I$193,6,0)),0%,VLOOKUP(CN175,'Données projet'!$A$173:$I$193,6,0)*VLOOKUP('Données projet'!$B$15,Paramètres!$A$1:$J$25,7,0))</f>
        <v>0</v>
      </c>
      <c r="DA175" s="49">
        <f>IF(ISNA(VLOOKUP(CN175,'Données projet'!$A$173:$I$193,7,0)),0%,VLOOKUP(CN175,'Données projet'!$A$173:$I$193,7,0))</f>
        <v>0</v>
      </c>
      <c r="DB175" s="53" t="e">
        <f>EXP(-LN(2)/35)*DB174+(1-EXP(-LN(2)/35))/(LN(2)/35)*CX175*CY175*VLOOKUP('Données projet'!$B$15,Paramètres!$A$1:$J$25,3,0)*0.475*44/12</f>
        <v>#N/A</v>
      </c>
      <c r="DC175" s="53" t="e">
        <f>EXP(-LN(2)/5)*DC174+(1-EXP(-LN(2)/5))/(LN(2)/5)*Calculateur!CX175*Calculateur!CZ175*VLOOKUP('Données projet'!$B$15,Paramètres!$A$1:$J$25,3,0)*0.475*44/12</f>
        <v>#N/A</v>
      </c>
      <c r="DD175" s="53" t="e">
        <f>EXP(-LN(2)/2)*DD174+(1-EXP(-LN(2)/2))/(LN(2)/2)*CX175*DA175*VLOOKUP('Données projet'!$B$15,Paramètres!$A$1:$J$25,3,0)*0.475*44/12</f>
        <v>#N/A</v>
      </c>
      <c r="DE175" s="54" t="e">
        <f t="shared" si="75"/>
        <v>#N/A</v>
      </c>
    </row>
    <row r="176" spans="1:109" x14ac:dyDescent="0.25">
      <c r="A176" s="208">
        <f t="shared" si="52"/>
        <v>173</v>
      </c>
      <c r="B176" s="200">
        <f>IF(B175+1&lt;='Données projet'!$E$11,B175+1,1)</f>
        <v>23</v>
      </c>
      <c r="C176" s="182" t="e">
        <f>VLOOKUP(B176,'Données projet'!$A$36:$I$56,2,0)</f>
        <v>#N/A</v>
      </c>
      <c r="D176" s="182" t="e">
        <f>VLOOKUP(B176,'Données projet'!$A$36:$I$56,9,0)</f>
        <v>#N/A</v>
      </c>
      <c r="E176" s="182">
        <f t="array" ref="E176">INDEX(D:D,MIN(IF(ISNUMBER(D176:D372),ROW(D176:D372),"")))</f>
        <v>11.968000000000007</v>
      </c>
      <c r="F176" s="186">
        <f>IF(B176&lt;'Données projet'!$A$37,$C$205^B176,IF(B176='Données projet'!$A$37,'Données projet'!$B$37,F175+E176-L175))</f>
        <v>366.2240000000001</v>
      </c>
      <c r="G176" s="186">
        <f>F176*VLOOKUP('Données projet'!$B$11,Paramètres!$A$1:$J$25,3,0)*VLOOKUP('Données projet'!$B$11,Paramètres!$A$1:$J$25,5,0)</f>
        <v>268.51543680000003</v>
      </c>
      <c r="H176" s="186">
        <f t="shared" si="53"/>
        <v>64.534106480430395</v>
      </c>
      <c r="I176" s="187">
        <f t="shared" si="59"/>
        <v>580.061287880083</v>
      </c>
      <c r="J176" s="188">
        <f ca="1">AVERAGE(OFFSET($I$3,'Données projet'!$C$7,0,30,1))</f>
        <v>281.50422421872497</v>
      </c>
      <c r="K176" s="193">
        <f>IF(ISNA(VLOOKUP(B176,'Données projet'!$A$36:$I$56,3,0)),0,VLOOKUP(B176,'Données projet'!$A$36:$I$56,3,0))</f>
        <v>0</v>
      </c>
      <c r="L176" s="193">
        <f>IF(ISNA(VLOOKUP(B176,'Données projet'!$A$36:$I$56,4,0)),0,VLOOKUP(B176,'Données projet'!$A$36:$I$56,4,0))</f>
        <v>0</v>
      </c>
      <c r="M176" s="194">
        <f>IF(ISNA(VLOOKUP(B176,'Données projet'!$A$36:$I$56,5,0)),0%,VLOOKUP(B176,'Données projet'!$A$36:$I$56,5,0)*VLOOKUP('Données projet'!$B$11,Paramètres!$A$1:$J$25,7,0))</f>
        <v>0</v>
      </c>
      <c r="N176" s="194">
        <f>IF(ISNA(VLOOKUP(B176,'Données projet'!$A$36:$I$56,6,0)),0%,VLOOKUP(B176,'Données projet'!$A$36:$I$56,6,0)*VLOOKUP('Données projet'!$B$11,Paramètres!$A$1:$J$25,7,0))</f>
        <v>0</v>
      </c>
      <c r="O176" s="194">
        <f>IF(ISNA(VLOOKUP(B176,'Données projet'!$A$36:$I$56,7,0)),0%,VLOOKUP(B176,'Données projet'!$A$36:$I$56,7,0))</f>
        <v>0</v>
      </c>
      <c r="P176" s="196">
        <f>EXP(-LN(2)/35)*P175+(1-EXP(-LN(2)/35))/(LN(2)/35)*L176*M176*VLOOKUP('Données projet'!$B$11,Paramètres!$A$1:$J$25,3,0)*0.475*44/12</f>
        <v>0</v>
      </c>
      <c r="Q176" s="196">
        <f>EXP(-LN(2)/5)*Q175+(1-EXP(-LN(2)/5))/(LN(2)/5)*Calculateur!L176*Calculateur!N176*VLOOKUP('Données projet'!$B$11,Paramètres!$A$1:$J$25,3,0)*0.475*44/12</f>
        <v>0</v>
      </c>
      <c r="R176" s="196">
        <f>EXP(-LN(2)/2)*R175+(1-EXP(-LN(2)/2))/(LN(2)/2)*L176*O176*VLOOKUP('Données projet'!$B$11,Paramètres!$A$1:$J$25,3,0)*0.475*44/12</f>
        <v>0</v>
      </c>
      <c r="S176" s="197">
        <f t="shared" si="60"/>
        <v>0</v>
      </c>
      <c r="T176" s="50">
        <f>IF(T175+1&lt;='Données projet'!$E$12,T175+1,1)</f>
        <v>23</v>
      </c>
      <c r="U176" s="45" t="e">
        <f>VLOOKUP(T176,'Données projet'!$A$62:$I$82,2,0)</f>
        <v>#N/A</v>
      </c>
      <c r="V176" s="45" t="e">
        <f>VLOOKUP(T176,'Données projet'!$A$62:$I$82,9,0)</f>
        <v>#N/A</v>
      </c>
      <c r="W176" s="45">
        <f t="array" ref="W176">INDEX(V:V,MIN(IF(ISNUMBER(V176:V372),ROW(V176:V372),"")))</f>
        <v>11.968000000000007</v>
      </c>
      <c r="X176" s="46">
        <f>IF(T176&lt;'Données projet'!$A$63,$U$205^T176,IF(T176='Données projet'!$A$63,'Données projet'!$B$63,X175+W176-AD175))</f>
        <v>366.22399999999999</v>
      </c>
      <c r="Y176" s="46">
        <f>X176*VLOOKUP('Données projet'!$B$11,Paramètres!$A$1:$J$25,3,0)*VLOOKUP('Données projet'!$B$11,Paramètres!$A$1:$J$25,5,0)</f>
        <v>268.51543679999997</v>
      </c>
      <c r="Z176" s="46">
        <f t="shared" si="61"/>
        <v>64.534106480430395</v>
      </c>
      <c r="AA176" s="52">
        <f t="shared" si="62"/>
        <v>580.06128788008289</v>
      </c>
      <c r="AB176" s="149">
        <f ca="1">AVERAGE(OFFSET($AA$3,'Données projet'!$C$7,0,30,1))</f>
        <v>367.84920904283939</v>
      </c>
      <c r="AC176" s="48">
        <f>IF(ISNA(VLOOKUP(T176,'Données projet'!$A$62:$I$82,3,0)),0,VLOOKUP(T176,'Données projet'!$A$62:$I$82,3,0))</f>
        <v>0</v>
      </c>
      <c r="AD176" s="48">
        <f>IF(ISNA(VLOOKUP(T176,'Données projet'!$A$62:$I$82,4,0)),0,VLOOKUP(T176,'Données projet'!$A$62:$I$82,4,0))</f>
        <v>0</v>
      </c>
      <c r="AE176" s="49">
        <f>IF(ISNA(VLOOKUP(T176,'Données projet'!$A$62:$I$82,5,0)),0%,VLOOKUP(T176,'Données projet'!$A$62:$I$82,5,0)*VLOOKUP('Données projet'!$B$11,Paramètres!$A$1:$J$25,7,0))</f>
        <v>0</v>
      </c>
      <c r="AF176" s="49">
        <f>IF(ISNA(VLOOKUP(T176,'Données projet'!$A$62:$I$82,6,0)),0%,VLOOKUP(T176,'Données projet'!$A$62:$I$82,6,0)*VLOOKUP('Données projet'!$B$11,Paramètres!$A$1:$J$25,7,0))</f>
        <v>0</v>
      </c>
      <c r="AG176" s="49">
        <f>IF(ISNA(VLOOKUP(T176,'Données projet'!$A$62:$I$82,7,0)),0%,VLOOKUP(T176,'Données projet'!$A$62:$I$82,7,0))</f>
        <v>0</v>
      </c>
      <c r="AH176" s="53">
        <f>EXP(-LN(2)/35)*AH175+(1-EXP(-LN(2)/35))/(LN(2)/35)*AD176*AE176*VLOOKUP('Données projet'!$B$11,Paramètres!$A$1:$J$25,3,0)*0.475*44/12</f>
        <v>0</v>
      </c>
      <c r="AI176" s="53">
        <f>EXP(-LN(2)/5)*AI175+(1-EXP(-LN(2)/5))/(LN(2)/5)*Calculateur!AD176*Calculateur!AF176*VLOOKUP('Données projet'!$B$11,Paramètres!$A$1:$J$25,3,0)*0.475*44/12</f>
        <v>0</v>
      </c>
      <c r="AJ176" s="53">
        <f>EXP(-LN(2)/2)*AJ175+(1-EXP(-LN(2)/2))/(LN(2)/2)*AD176*AG176*VLOOKUP('Données projet'!$B$11,Paramètres!$A$1:$J$25,3,0)*0.475*44/12</f>
        <v>0</v>
      </c>
      <c r="AK176" s="53">
        <f t="shared" si="63"/>
        <v>0</v>
      </c>
      <c r="AL176" s="203">
        <f>IF(AL175+1&lt;='Données projet'!$E$13,AL175+1,1)</f>
        <v>1</v>
      </c>
      <c r="AM176" s="182" t="e">
        <f>VLOOKUP(B176,'Données projet'!$A$88:$I$108,2,0)</f>
        <v>#N/A</v>
      </c>
      <c r="AN176" s="182" t="e">
        <f>VLOOKUP(B176,'Données projet'!$A$88:$I$108,9,0)</f>
        <v>#N/A</v>
      </c>
      <c r="AO176" s="182">
        <f t="array" ref="AO176">INDEX(AN:AN,MIN(IF(ISNUMBER(AN176:AN372),ROW(AN176:AN372),"")))</f>
        <v>0</v>
      </c>
      <c r="AP176" s="182">
        <f>IF(B176&lt;'Données projet'!$A$89,$AM$205^B176,IF(B176='Données projet'!$A$89,'Données projet'!$B$89,AP175+AO176-AV175))</f>
        <v>0</v>
      </c>
      <c r="AQ176" s="186" t="e">
        <f>AP176*VLOOKUP('Données projet'!$B$13,Paramètres!$A$1:$J$25,3,0)*VLOOKUP('Données projet'!$B$13,Paramètres!$A$1:$J$25,5,0)</f>
        <v>#N/A</v>
      </c>
      <c r="AR176" s="186" t="e">
        <f t="shared" si="64"/>
        <v>#N/A</v>
      </c>
      <c r="AS176" s="187" t="e">
        <f t="shared" si="65"/>
        <v>#N/A</v>
      </c>
      <c r="AT176" s="185" t="e">
        <f ca="1">AVERAGE(OFFSET($AS$3,'Données projet'!$C$7,0,30,1))</f>
        <v>#N/A</v>
      </c>
      <c r="AU176" s="193">
        <f>IF(ISNA(VLOOKUP(B176,'Données projet'!$A$88:$I$108,3,0)),0,VLOOKUP(B176,'Données projet'!$A$88:$I$108,3,0))</f>
        <v>0</v>
      </c>
      <c r="AV176" s="193">
        <f>IF(ISNA(VLOOKUP(B176,'Données projet'!$A$88:$I$108,4,0)),0,VLOOKUP(B176,'Données projet'!$A$88:$I$108,4,0))</f>
        <v>0</v>
      </c>
      <c r="AW176" s="194">
        <f>IF(ISNA(VLOOKUP(B176,'Données projet'!$A$88:$I$108,5,0)),0%,VLOOKUP(B176,'Données projet'!$A$88:$I$108,5,0)*VLOOKUP('Données projet'!$B$13,Paramètres!$A$1:$J$25,7,0))</f>
        <v>0</v>
      </c>
      <c r="AX176" s="194">
        <f>IF(ISNA(VLOOKUP(B176,'Données projet'!$A$88:$I$108,6,0)),0%,VLOOKUP(B176,'Données projet'!$A$88:$I$108,6,0)*VLOOKUP('Données projet'!$B$13,Paramètres!$A$1:$J$25,7,0))</f>
        <v>0</v>
      </c>
      <c r="AY176" s="194">
        <f>IF(ISNA(VLOOKUP(B176,'Données projet'!$A$88:$I$108,7,0)),0%,VLOOKUP(B176,'Données projet'!$A$88:$I$108,7,0))</f>
        <v>0</v>
      </c>
      <c r="AZ176" s="196">
        <f>EXP(-LN(2)/35)*AZ175+(1-EXP(-LN(2)/35))/(LN(2)/35)*AV176*AW176*VLOOKUP('Données projet'!$B$11,Paramètres!$A$1:$J$25,3,0)*0.475*44/12</f>
        <v>0</v>
      </c>
      <c r="BA176" s="196">
        <f>EXP(-LN(2)/5)*BA175+(1-EXP(-LN(2)/5))/(LN(2)/5)*Calculateur!AV176*Calculateur!AX176*VLOOKUP('Données projet'!$B$11,Paramètres!$A$1:$J$25,3,0)*0.475*44/12</f>
        <v>0</v>
      </c>
      <c r="BB176" s="196">
        <f>EXP(-LN(2)/2)*BB175+(1-EXP(-LN(2)/2))/(LN(2)/2)*AV176*AY176*VLOOKUP('Données projet'!$B$11,Paramètres!$A$1:$J$25,3,0)*0.475*44/12</f>
        <v>0</v>
      </c>
      <c r="BC176" s="197">
        <f t="shared" si="66"/>
        <v>0</v>
      </c>
      <c r="BD176" s="50">
        <f>IF(BD175+1&lt;='Données projet'!$E$16,BD175+1,1)</f>
        <v>1</v>
      </c>
      <c r="BE176" s="45" t="e">
        <f>VLOOKUP(BD176,'Données projet'!$A$114:$I$134,2,0)</f>
        <v>#N/A</v>
      </c>
      <c r="BF176" s="45" t="e">
        <f>VLOOKUP(BD176,'Données projet'!$A$114:$I$134,9,0)</f>
        <v>#N/A</v>
      </c>
      <c r="BG176" s="45">
        <f t="array" ref="BG176">INDEX(BF:BF,MIN(IF(ISNUMBER(BF176:BF372),ROW(BF176:BF372),"")))</f>
        <v>0</v>
      </c>
      <c r="BH176" s="45">
        <f>IF(BD176&lt;'Données projet'!$A$115,$BE$205^BD176,IF(BD176='Données projet'!$A$115,'Données projet'!$B$115,BH175+BG176-BN175))</f>
        <v>0</v>
      </c>
      <c r="BI176" s="50" t="e">
        <f>BH176*VLOOKUP('Données projet'!$B$13,Paramètres!$A$1:$J$25,3,0)*VLOOKUP('Données projet'!$B$13,Paramètres!$A$1:$J$25,5,0)</f>
        <v>#N/A</v>
      </c>
      <c r="BJ176" s="46" t="e">
        <f t="shared" si="67"/>
        <v>#N/A</v>
      </c>
      <c r="BK176" s="52" t="e">
        <f t="shared" si="68"/>
        <v>#N/A</v>
      </c>
      <c r="BL176" s="149" t="e">
        <f ca="1">AVERAGE(OFFSET($BK$3,'Données projet'!$C$7,0,30,1))</f>
        <v>#N/A</v>
      </c>
      <c r="BM176" s="48">
        <f>IF(ISNA(VLOOKUP(BD176,'Données projet'!$A$114:$I$134,3,0)),0,VLOOKUP(BD176,'Données projet'!$A$114:$I$134,3,0))</f>
        <v>0</v>
      </c>
      <c r="BN176" s="48">
        <f>IF(ISNA(VLOOKUP(BD176,'Données projet'!$A$114:$I$134,4,0)),0,VLOOKUP(BD176,'Données projet'!$A$114:$I$134,4,0))</f>
        <v>0</v>
      </c>
      <c r="BO176" s="49">
        <f>IF(ISNA(VLOOKUP(BD176,'Données projet'!$A$114:$I$134,5,0)),0%,VLOOKUP(BD176,'Données projet'!$A$114:$I$134,5,0)*VLOOKUP('Données projet'!$B$13,Paramètres!$A$1:$J$25,7,0))</f>
        <v>0</v>
      </c>
      <c r="BP176" s="49">
        <f>IF(ISNA(VLOOKUP(BD176,'Données projet'!$A$114:$I$134,6,0)),0%,VLOOKUP(BD176,'Données projet'!$A$114:$I$134,6,0)*VLOOKUP('Données projet'!$B$13,Paramètres!$A$1:$J$25,7,0))</f>
        <v>0</v>
      </c>
      <c r="BQ176" s="49">
        <f>IF(ISNA(VLOOKUP(BD176,'Données projet'!$A$114:$I$134,7,0)),0%,VLOOKUP(BD176,'Données projet'!$A$114:$I$134,7,0))</f>
        <v>0</v>
      </c>
      <c r="BR176" s="53" t="e">
        <f>EXP(-LN(2)/35)*BR175+(1-EXP(-LN(2)/35))/(LN(2)/35)*BN176*BO176*VLOOKUP('Données projet'!$B$13,Paramètres!$A$1:$J$25,3,0)*0.475*44/12</f>
        <v>#N/A</v>
      </c>
      <c r="BS176" s="53" t="e">
        <f>EXP(-LN(2)/5)*BS175+(1-EXP(-LN(2)/5))/(LN(2)/5)*Calculateur!BN176*Calculateur!BP176*VLOOKUP('Données projet'!$B$13,Paramètres!$A$1:$J$25,3,0)*0.475*44/12</f>
        <v>#N/A</v>
      </c>
      <c r="BT176" s="53" t="e">
        <f>EXP(-LN(2)/2)*BT175+(1-EXP(-LN(2)/2))/(LN(2)/2)*BN176*BQ176*VLOOKUP('Données projet'!$B$13,Paramètres!$A$1:$J$25,3,0)*0.475*44/12</f>
        <v>#N/A</v>
      </c>
      <c r="BU176" s="54" t="e">
        <f t="shared" si="69"/>
        <v>#N/A</v>
      </c>
      <c r="BV176" s="203">
        <f>IF(BV175+1&lt;='Données projet'!$E$15,BV175+1,1)</f>
        <v>1</v>
      </c>
      <c r="BW176" s="182" t="e">
        <f>VLOOKUP(B176,'Données projet'!$A$140:$I$167,2,0)</f>
        <v>#N/A</v>
      </c>
      <c r="BX176" s="182" t="e">
        <f>VLOOKUP(B176,'Données projet'!$A$140:$I$167,9,0)</f>
        <v>#N/A</v>
      </c>
      <c r="BY176" s="182">
        <f t="array" ref="BY176">INDEX(BX:BX,MIN(IF(ISNUMBER(BX176:BX372),ROW(BX176:BX372),"")))</f>
        <v>0</v>
      </c>
      <c r="BZ176" s="182">
        <f>IF(B176&lt;'Données projet'!$A$141,$BW$205^B176,IF(B176='Données projet'!$A$141,'Données projet'!$B$141,BZ175+BY176-CF175))</f>
        <v>0</v>
      </c>
      <c r="CA176" s="183" t="e">
        <f>BZ176*VLOOKUP('Données projet'!$B$15,Paramètres!$A$1:$J$25,3,0)*VLOOKUP('Données projet'!$B$15,Paramètres!$A$1:$J$25,5,0)</f>
        <v>#N/A</v>
      </c>
      <c r="CB176" s="186" t="e">
        <f t="shared" si="70"/>
        <v>#N/A</v>
      </c>
      <c r="CC176" s="187" t="e">
        <f t="shared" si="71"/>
        <v>#N/A</v>
      </c>
      <c r="CD176" s="185" t="e">
        <f ca="1">AVERAGE(OFFSET($CC$3,'Données projet'!$C$7,0,30,1))</f>
        <v>#N/A</v>
      </c>
      <c r="CE176" s="193">
        <f>IF(ISNA(VLOOKUP(B176,'Données projet'!$A$140:$I$167,3,0)),0,VLOOKUP(B176,'Données projet'!$A$140:$I$167,3,0))</f>
        <v>0</v>
      </c>
      <c r="CF176" s="193">
        <f>IF(ISNA(VLOOKUP(B176,'Données projet'!$A$140:$I$167,4,0)),0,VLOOKUP(B176,'Données projet'!$A$140:$I$167,4,0))</f>
        <v>0</v>
      </c>
      <c r="CG176" s="194">
        <f>IF(ISNA(VLOOKUP(B176,'Données projet'!$A$140:$I$167,5,0)),0%,VLOOKUP(B176,'Données projet'!$A$140:$I$167,5,0)*VLOOKUP('Données projet'!$B$15,Paramètres!$A$1:$J$25,7,0))</f>
        <v>0</v>
      </c>
      <c r="CH176" s="194">
        <f>IF(ISNA(VLOOKUP(B176,'Données projet'!$A$140:$I$167,6,0)),0%,VLOOKUP(B176,'Données projet'!$A$140:$I$167,6,0)*VLOOKUP('Données projet'!$B$15,Paramètres!$A$1:$J$25,7,0))</f>
        <v>0</v>
      </c>
      <c r="CI176" s="194">
        <f>IF(ISNA(VLOOKUP(B176,'Données projet'!$A$140:$I$167,7,0)),0%,VLOOKUP(B176,'Données projet'!$A$140:$I$167,7,0))</f>
        <v>0</v>
      </c>
      <c r="CJ176" s="196">
        <f>EXP(-LN(2)/35)*CJ175+(1-EXP(-LN(2)/35))/(LN(2)/35)*CF176*CG176*VLOOKUP('Données projet'!$B$11,Paramètres!$A$1:$J$25,3,0)*0.475*44/12</f>
        <v>0</v>
      </c>
      <c r="CK176" s="196">
        <f>EXP(-LN(2)/5)*CK175+(1-EXP(-LN(2)/5))/(LN(2)/5)*Calculateur!CF176*Calculateur!CH176*VLOOKUP('Données projet'!$B$11,Paramètres!$A$1:$J$25,3,0)*0.475*44/12</f>
        <v>0</v>
      </c>
      <c r="CL176" s="196">
        <f>EXP(-LN(2)/2)*CL175+(1-EXP(-LN(2)/2))/(LN(2)/2)*CF176*CI176*VLOOKUP('Données projet'!$B$11,Paramètres!$A$1:$J$25,3,0)*0.475*44/12</f>
        <v>0</v>
      </c>
      <c r="CM176" s="197">
        <f t="shared" si="72"/>
        <v>0</v>
      </c>
      <c r="CN176" s="50">
        <f>IF(CN175+1&lt;='Données projet'!$E$16,CN175+1,1)</f>
        <v>1</v>
      </c>
      <c r="CO176" s="45" t="e">
        <f>VLOOKUP(CN176,'Données projet'!$A$173:$I$193,2,0)</f>
        <v>#N/A</v>
      </c>
      <c r="CP176" s="45" t="e">
        <f>VLOOKUP(CN176,'Données projet'!$A$173:$I$193,9,0)</f>
        <v>#N/A</v>
      </c>
      <c r="CQ176" s="45">
        <f t="array" ref="CQ176">INDEX(CP:CP,MIN(IF(ISNUMBER(CP176:CP372),ROW(CP176:CP372),"")))</f>
        <v>0</v>
      </c>
      <c r="CR176" s="45">
        <f>IF(CN176&lt;'Données projet'!$A$174,$CO$205^B176,IF(CN176='Données projet'!$A$174,'Données projet'!$B$174,CR175+CQ176-CX175))</f>
        <v>0</v>
      </c>
      <c r="CS176" s="50" t="e">
        <f>CR176*VLOOKUP('Données projet'!$B$15,Paramètres!$A$1:$J$25,3,0)*VLOOKUP('Données projet'!$B$15,Paramètres!$A$1:$J$25,5,0)</f>
        <v>#N/A</v>
      </c>
      <c r="CT176" s="46" t="e">
        <f t="shared" si="73"/>
        <v>#N/A</v>
      </c>
      <c r="CU176" s="52" t="e">
        <f t="shared" si="74"/>
        <v>#N/A</v>
      </c>
      <c r="CV176" s="149" t="e">
        <f ca="1">AVERAGE(OFFSET($CU$3,'Données projet'!$C$7,0,30,1))</f>
        <v>#N/A</v>
      </c>
      <c r="CW176" s="48">
        <f>IF(ISNA(VLOOKUP(CN176,'Données projet'!$A$173:$I$193,3,0)),0,VLOOKUP(CN176,'Données projet'!$A$173:$I$193,3,0))</f>
        <v>0</v>
      </c>
      <c r="CX176" s="48">
        <f>IF(ISNA(VLOOKUP(CN176,'Données projet'!$A$173:$I$193,4,0)),0,VLOOKUP(CN176,'Données projet'!$A$173:$I$193,4,0))</f>
        <v>0</v>
      </c>
      <c r="CY176" s="49">
        <f>IF(ISNA(VLOOKUP(CN176,'Données projet'!$A$173:$I$193,5,0)),0%,VLOOKUP(CN176,'Données projet'!$A$173:$I$193,5,0)*VLOOKUP('Données projet'!$B$15,Paramètres!$A$1:$J$25,7,0))</f>
        <v>0</v>
      </c>
      <c r="CZ176" s="49">
        <f>IF(ISNA(VLOOKUP(CN176,'Données projet'!$A$173:$I$193,6,0)),0%,VLOOKUP(CN176,'Données projet'!$A$173:$I$193,6,0)*VLOOKUP('Données projet'!$B$15,Paramètres!$A$1:$J$25,7,0))</f>
        <v>0</v>
      </c>
      <c r="DA176" s="49">
        <f>IF(ISNA(VLOOKUP(CN176,'Données projet'!$A$173:$I$193,7,0)),0%,VLOOKUP(CN176,'Données projet'!$A$173:$I$193,7,0))</f>
        <v>0</v>
      </c>
      <c r="DB176" s="53" t="e">
        <f>EXP(-LN(2)/35)*DB175+(1-EXP(-LN(2)/35))/(LN(2)/35)*CX176*CY176*VLOOKUP('Données projet'!$B$15,Paramètres!$A$1:$J$25,3,0)*0.475*44/12</f>
        <v>#N/A</v>
      </c>
      <c r="DC176" s="53" t="e">
        <f>EXP(-LN(2)/5)*DC175+(1-EXP(-LN(2)/5))/(LN(2)/5)*Calculateur!CX176*Calculateur!CZ176*VLOOKUP('Données projet'!$B$15,Paramètres!$A$1:$J$25,3,0)*0.475*44/12</f>
        <v>#N/A</v>
      </c>
      <c r="DD176" s="53" t="e">
        <f>EXP(-LN(2)/2)*DD175+(1-EXP(-LN(2)/2))/(LN(2)/2)*CX176*DA176*VLOOKUP('Données projet'!$B$15,Paramètres!$A$1:$J$25,3,0)*0.475*44/12</f>
        <v>#N/A</v>
      </c>
      <c r="DE176" s="54" t="e">
        <f t="shared" si="75"/>
        <v>#N/A</v>
      </c>
    </row>
    <row r="177" spans="1:109" x14ac:dyDescent="0.25">
      <c r="A177" s="208">
        <f t="shared" si="52"/>
        <v>174</v>
      </c>
      <c r="B177" s="200">
        <f>IF(B176+1&lt;='Données projet'!$E$11,B176+1,1)</f>
        <v>24</v>
      </c>
      <c r="C177" s="182" t="e">
        <f>VLOOKUP(B177,'Données projet'!$A$36:$I$56,2,0)</f>
        <v>#N/A</v>
      </c>
      <c r="D177" s="182" t="e">
        <f>VLOOKUP(B177,'Données projet'!$A$36:$I$56,9,0)</f>
        <v>#N/A</v>
      </c>
      <c r="E177" s="182">
        <f t="array" ref="E177">INDEX(D:D,MIN(IF(ISNUMBER(D177:D373),ROW(D177:D373),"")))</f>
        <v>11.968000000000007</v>
      </c>
      <c r="F177" s="186">
        <f>IF(B177&lt;'Données projet'!$A$37,$C$205^B177,IF(B177='Données projet'!$A$37,'Données projet'!$B$37,F176+E177-L176))</f>
        <v>378.19200000000012</v>
      </c>
      <c r="G177" s="186">
        <f>F177*VLOOKUP('Données projet'!$B$11,Paramètres!$A$1:$J$25,3,0)*VLOOKUP('Données projet'!$B$11,Paramètres!$A$1:$J$25,5,0)</f>
        <v>277.29037440000008</v>
      </c>
      <c r="H177" s="186">
        <f t="shared" si="53"/>
        <v>66.39406342270405</v>
      </c>
      <c r="I177" s="187">
        <f t="shared" si="59"/>
        <v>598.58372920787633</v>
      </c>
      <c r="J177" s="188">
        <f ca="1">AVERAGE(OFFSET($I$3,'Données projet'!$C$7,0,30,1))</f>
        <v>281.50422421872497</v>
      </c>
      <c r="K177" s="193">
        <f>IF(ISNA(VLOOKUP(B177,'Données projet'!$A$36:$I$56,3,0)),0,VLOOKUP(B177,'Données projet'!$A$36:$I$56,3,0))</f>
        <v>0</v>
      </c>
      <c r="L177" s="193">
        <f>IF(ISNA(VLOOKUP(B177,'Données projet'!$A$36:$I$56,4,0)),0,VLOOKUP(B177,'Données projet'!$A$36:$I$56,4,0))</f>
        <v>0</v>
      </c>
      <c r="M177" s="194">
        <f>IF(ISNA(VLOOKUP(B177,'Données projet'!$A$36:$I$56,5,0)),0%,VLOOKUP(B177,'Données projet'!$A$36:$I$56,5,0)*VLOOKUP('Données projet'!$B$11,Paramètres!$A$1:$J$25,7,0))</f>
        <v>0</v>
      </c>
      <c r="N177" s="194">
        <f>IF(ISNA(VLOOKUP(B177,'Données projet'!$A$36:$I$56,6,0)),0%,VLOOKUP(B177,'Données projet'!$A$36:$I$56,6,0)*VLOOKUP('Données projet'!$B$11,Paramètres!$A$1:$J$25,7,0))</f>
        <v>0</v>
      </c>
      <c r="O177" s="194">
        <f>IF(ISNA(VLOOKUP(B177,'Données projet'!$A$36:$I$56,7,0)),0%,VLOOKUP(B177,'Données projet'!$A$36:$I$56,7,0))</f>
        <v>0</v>
      </c>
      <c r="P177" s="196">
        <f>EXP(-LN(2)/35)*P176+(1-EXP(-LN(2)/35))/(LN(2)/35)*L177*M177*VLOOKUP('Données projet'!$B$11,Paramètres!$A$1:$J$25,3,0)*0.475*44/12</f>
        <v>0</v>
      </c>
      <c r="Q177" s="196">
        <f>EXP(-LN(2)/5)*Q176+(1-EXP(-LN(2)/5))/(LN(2)/5)*Calculateur!L177*Calculateur!N177*VLOOKUP('Données projet'!$B$11,Paramètres!$A$1:$J$25,3,0)*0.475*44/12</f>
        <v>0</v>
      </c>
      <c r="R177" s="196">
        <f>EXP(-LN(2)/2)*R176+(1-EXP(-LN(2)/2))/(LN(2)/2)*L177*O177*VLOOKUP('Données projet'!$B$11,Paramètres!$A$1:$J$25,3,0)*0.475*44/12</f>
        <v>0</v>
      </c>
      <c r="S177" s="197">
        <f t="shared" si="60"/>
        <v>0</v>
      </c>
      <c r="T177" s="50">
        <f>IF(T176+1&lt;='Données projet'!$E$12,T176+1,1)</f>
        <v>24</v>
      </c>
      <c r="U177" s="45" t="e">
        <f>VLOOKUP(T177,'Données projet'!$A$62:$I$82,2,0)</f>
        <v>#N/A</v>
      </c>
      <c r="V177" s="45" t="e">
        <f>VLOOKUP(T177,'Données projet'!$A$62:$I$82,9,0)</f>
        <v>#N/A</v>
      </c>
      <c r="W177" s="45">
        <f t="array" ref="W177">INDEX(V:V,MIN(IF(ISNUMBER(V177:V373),ROW(V177:V373),"")))</f>
        <v>11.968000000000007</v>
      </c>
      <c r="X177" s="46">
        <f>IF(T177&lt;'Données projet'!$A$63,$U$205^T177,IF(T177='Données projet'!$A$63,'Données projet'!$B$63,X176+W177-AD176))</f>
        <v>378.19200000000001</v>
      </c>
      <c r="Y177" s="46">
        <f>X177*VLOOKUP('Données projet'!$B$11,Paramètres!$A$1:$J$25,3,0)*VLOOKUP('Données projet'!$B$11,Paramètres!$A$1:$J$25,5,0)</f>
        <v>277.29037440000002</v>
      </c>
      <c r="Z177" s="46">
        <f t="shared" si="61"/>
        <v>66.39406342270405</v>
      </c>
      <c r="AA177" s="52">
        <f t="shared" si="62"/>
        <v>598.58372920787622</v>
      </c>
      <c r="AB177" s="149">
        <f ca="1">AVERAGE(OFFSET($AA$3,'Données projet'!$C$7,0,30,1))</f>
        <v>367.84920904283939</v>
      </c>
      <c r="AC177" s="48">
        <f>IF(ISNA(VLOOKUP(T177,'Données projet'!$A$62:$I$82,3,0)),0,VLOOKUP(T177,'Données projet'!$A$62:$I$82,3,0))</f>
        <v>0</v>
      </c>
      <c r="AD177" s="48">
        <f>IF(ISNA(VLOOKUP(T177,'Données projet'!$A$62:$I$82,4,0)),0,VLOOKUP(T177,'Données projet'!$A$62:$I$82,4,0))</f>
        <v>0</v>
      </c>
      <c r="AE177" s="49">
        <f>IF(ISNA(VLOOKUP(T177,'Données projet'!$A$62:$I$82,5,0)),0%,VLOOKUP(T177,'Données projet'!$A$62:$I$82,5,0)*VLOOKUP('Données projet'!$B$11,Paramètres!$A$1:$J$25,7,0))</f>
        <v>0</v>
      </c>
      <c r="AF177" s="49">
        <f>IF(ISNA(VLOOKUP(T177,'Données projet'!$A$62:$I$82,6,0)),0%,VLOOKUP(T177,'Données projet'!$A$62:$I$82,6,0)*VLOOKUP('Données projet'!$B$11,Paramètres!$A$1:$J$25,7,0))</f>
        <v>0</v>
      </c>
      <c r="AG177" s="49">
        <f>IF(ISNA(VLOOKUP(T177,'Données projet'!$A$62:$I$82,7,0)),0%,VLOOKUP(T177,'Données projet'!$A$62:$I$82,7,0))</f>
        <v>0</v>
      </c>
      <c r="AH177" s="53">
        <f>EXP(-LN(2)/35)*AH176+(1-EXP(-LN(2)/35))/(LN(2)/35)*AD177*AE177*VLOOKUP('Données projet'!$B$11,Paramètres!$A$1:$J$25,3,0)*0.475*44/12</f>
        <v>0</v>
      </c>
      <c r="AI177" s="53">
        <f>EXP(-LN(2)/5)*AI176+(1-EXP(-LN(2)/5))/(LN(2)/5)*Calculateur!AD177*Calculateur!AF177*VLOOKUP('Données projet'!$B$11,Paramètres!$A$1:$J$25,3,0)*0.475*44/12</f>
        <v>0</v>
      </c>
      <c r="AJ177" s="53">
        <f>EXP(-LN(2)/2)*AJ176+(1-EXP(-LN(2)/2))/(LN(2)/2)*AD177*AG177*VLOOKUP('Données projet'!$B$11,Paramètres!$A$1:$J$25,3,0)*0.475*44/12</f>
        <v>0</v>
      </c>
      <c r="AK177" s="53">
        <f t="shared" si="63"/>
        <v>0</v>
      </c>
      <c r="AL177" s="203">
        <f>IF(AL176+1&lt;='Données projet'!$E$13,AL176+1,1)</f>
        <v>1</v>
      </c>
      <c r="AM177" s="182" t="e">
        <f>VLOOKUP(B177,'Données projet'!$A$88:$I$108,2,0)</f>
        <v>#N/A</v>
      </c>
      <c r="AN177" s="182" t="e">
        <f>VLOOKUP(B177,'Données projet'!$A$88:$I$108,9,0)</f>
        <v>#N/A</v>
      </c>
      <c r="AO177" s="182">
        <f t="array" ref="AO177">INDEX(AN:AN,MIN(IF(ISNUMBER(AN177:AN373),ROW(AN177:AN373),"")))</f>
        <v>0</v>
      </c>
      <c r="AP177" s="182">
        <f>IF(B177&lt;'Données projet'!$A$89,$AM$205^B177,IF(B177='Données projet'!$A$89,'Données projet'!$B$89,AP176+AO177-AV176))</f>
        <v>0</v>
      </c>
      <c r="AQ177" s="186" t="e">
        <f>AP177*VLOOKUP('Données projet'!$B$13,Paramètres!$A$1:$J$25,3,0)*VLOOKUP('Données projet'!$B$13,Paramètres!$A$1:$J$25,5,0)</f>
        <v>#N/A</v>
      </c>
      <c r="AR177" s="186" t="e">
        <f t="shared" si="64"/>
        <v>#N/A</v>
      </c>
      <c r="AS177" s="187" t="e">
        <f t="shared" si="65"/>
        <v>#N/A</v>
      </c>
      <c r="AT177" s="185" t="e">
        <f ca="1">AVERAGE(OFFSET($AS$3,'Données projet'!$C$7,0,30,1))</f>
        <v>#N/A</v>
      </c>
      <c r="AU177" s="193">
        <f>IF(ISNA(VLOOKUP(B177,'Données projet'!$A$88:$I$108,3,0)),0,VLOOKUP(B177,'Données projet'!$A$88:$I$108,3,0))</f>
        <v>0</v>
      </c>
      <c r="AV177" s="193">
        <f>IF(ISNA(VLOOKUP(B177,'Données projet'!$A$88:$I$108,4,0)),0,VLOOKUP(B177,'Données projet'!$A$88:$I$108,4,0))</f>
        <v>0</v>
      </c>
      <c r="AW177" s="194">
        <f>IF(ISNA(VLOOKUP(B177,'Données projet'!$A$88:$I$108,5,0)),0%,VLOOKUP(B177,'Données projet'!$A$88:$I$108,5,0)*VLOOKUP('Données projet'!$B$13,Paramètres!$A$1:$J$25,7,0))</f>
        <v>0</v>
      </c>
      <c r="AX177" s="194">
        <f>IF(ISNA(VLOOKUP(B177,'Données projet'!$A$88:$I$108,6,0)),0%,VLOOKUP(B177,'Données projet'!$A$88:$I$108,6,0)*VLOOKUP('Données projet'!$B$13,Paramètres!$A$1:$J$25,7,0))</f>
        <v>0</v>
      </c>
      <c r="AY177" s="194">
        <f>IF(ISNA(VLOOKUP(B177,'Données projet'!$A$88:$I$108,7,0)),0%,VLOOKUP(B177,'Données projet'!$A$88:$I$108,7,0))</f>
        <v>0</v>
      </c>
      <c r="AZ177" s="196">
        <f>EXP(-LN(2)/35)*AZ176+(1-EXP(-LN(2)/35))/(LN(2)/35)*AV177*AW177*VLOOKUP('Données projet'!$B$11,Paramètres!$A$1:$J$25,3,0)*0.475*44/12</f>
        <v>0</v>
      </c>
      <c r="BA177" s="196">
        <f>EXP(-LN(2)/5)*BA176+(1-EXP(-LN(2)/5))/(LN(2)/5)*Calculateur!AV177*Calculateur!AX177*VLOOKUP('Données projet'!$B$11,Paramètres!$A$1:$J$25,3,0)*0.475*44/12</f>
        <v>0</v>
      </c>
      <c r="BB177" s="196">
        <f>EXP(-LN(2)/2)*BB176+(1-EXP(-LN(2)/2))/(LN(2)/2)*AV177*AY177*VLOOKUP('Données projet'!$B$11,Paramètres!$A$1:$J$25,3,0)*0.475*44/12</f>
        <v>0</v>
      </c>
      <c r="BC177" s="197">
        <f t="shared" si="66"/>
        <v>0</v>
      </c>
      <c r="BD177" s="50">
        <f>IF(BD176+1&lt;='Données projet'!$E$16,BD176+1,1)</f>
        <v>1</v>
      </c>
      <c r="BE177" s="45" t="e">
        <f>VLOOKUP(BD177,'Données projet'!$A$114:$I$134,2,0)</f>
        <v>#N/A</v>
      </c>
      <c r="BF177" s="45" t="e">
        <f>VLOOKUP(BD177,'Données projet'!$A$114:$I$134,9,0)</f>
        <v>#N/A</v>
      </c>
      <c r="BG177" s="45">
        <f t="array" ref="BG177">INDEX(BF:BF,MIN(IF(ISNUMBER(BF177:BF373),ROW(BF177:BF373),"")))</f>
        <v>0</v>
      </c>
      <c r="BH177" s="45">
        <f>IF(BD177&lt;'Données projet'!$A$115,$BE$205^BD177,IF(BD177='Données projet'!$A$115,'Données projet'!$B$115,BH176+BG177-BN176))</f>
        <v>0</v>
      </c>
      <c r="BI177" s="50" t="e">
        <f>BH177*VLOOKUP('Données projet'!$B$13,Paramètres!$A$1:$J$25,3,0)*VLOOKUP('Données projet'!$B$13,Paramètres!$A$1:$J$25,5,0)</f>
        <v>#N/A</v>
      </c>
      <c r="BJ177" s="46" t="e">
        <f t="shared" si="67"/>
        <v>#N/A</v>
      </c>
      <c r="BK177" s="52" t="e">
        <f t="shared" si="68"/>
        <v>#N/A</v>
      </c>
      <c r="BL177" s="149" t="e">
        <f ca="1">AVERAGE(OFFSET($BK$3,'Données projet'!$C$7,0,30,1))</f>
        <v>#N/A</v>
      </c>
      <c r="BM177" s="48">
        <f>IF(ISNA(VLOOKUP(BD177,'Données projet'!$A$114:$I$134,3,0)),0,VLOOKUP(BD177,'Données projet'!$A$114:$I$134,3,0))</f>
        <v>0</v>
      </c>
      <c r="BN177" s="48">
        <f>IF(ISNA(VLOOKUP(BD177,'Données projet'!$A$114:$I$134,4,0)),0,VLOOKUP(BD177,'Données projet'!$A$114:$I$134,4,0))</f>
        <v>0</v>
      </c>
      <c r="BO177" s="49">
        <f>IF(ISNA(VLOOKUP(BD177,'Données projet'!$A$114:$I$134,5,0)),0%,VLOOKUP(BD177,'Données projet'!$A$114:$I$134,5,0)*VLOOKUP('Données projet'!$B$13,Paramètres!$A$1:$J$25,7,0))</f>
        <v>0</v>
      </c>
      <c r="BP177" s="49">
        <f>IF(ISNA(VLOOKUP(BD177,'Données projet'!$A$114:$I$134,6,0)),0%,VLOOKUP(BD177,'Données projet'!$A$114:$I$134,6,0)*VLOOKUP('Données projet'!$B$13,Paramètres!$A$1:$J$25,7,0))</f>
        <v>0</v>
      </c>
      <c r="BQ177" s="49">
        <f>IF(ISNA(VLOOKUP(BD177,'Données projet'!$A$114:$I$134,7,0)),0%,VLOOKUP(BD177,'Données projet'!$A$114:$I$134,7,0))</f>
        <v>0</v>
      </c>
      <c r="BR177" s="53" t="e">
        <f>EXP(-LN(2)/35)*BR176+(1-EXP(-LN(2)/35))/(LN(2)/35)*BN177*BO177*VLOOKUP('Données projet'!$B$13,Paramètres!$A$1:$J$25,3,0)*0.475*44/12</f>
        <v>#N/A</v>
      </c>
      <c r="BS177" s="53" t="e">
        <f>EXP(-LN(2)/5)*BS176+(1-EXP(-LN(2)/5))/(LN(2)/5)*Calculateur!BN177*Calculateur!BP177*VLOOKUP('Données projet'!$B$13,Paramètres!$A$1:$J$25,3,0)*0.475*44/12</f>
        <v>#N/A</v>
      </c>
      <c r="BT177" s="53" t="e">
        <f>EXP(-LN(2)/2)*BT176+(1-EXP(-LN(2)/2))/(LN(2)/2)*BN177*BQ177*VLOOKUP('Données projet'!$B$13,Paramètres!$A$1:$J$25,3,0)*0.475*44/12</f>
        <v>#N/A</v>
      </c>
      <c r="BU177" s="54" t="e">
        <f t="shared" si="69"/>
        <v>#N/A</v>
      </c>
      <c r="BV177" s="203">
        <f>IF(BV176+1&lt;='Données projet'!$E$15,BV176+1,1)</f>
        <v>1</v>
      </c>
      <c r="BW177" s="182" t="e">
        <f>VLOOKUP(B177,'Données projet'!$A$140:$I$167,2,0)</f>
        <v>#N/A</v>
      </c>
      <c r="BX177" s="182" t="e">
        <f>VLOOKUP(B177,'Données projet'!$A$140:$I$167,9,0)</f>
        <v>#N/A</v>
      </c>
      <c r="BY177" s="182">
        <f t="array" ref="BY177">INDEX(BX:BX,MIN(IF(ISNUMBER(BX177:BX373),ROW(BX177:BX373),"")))</f>
        <v>0</v>
      </c>
      <c r="BZ177" s="182">
        <f>IF(B177&lt;'Données projet'!$A$141,$BW$205^B177,IF(B177='Données projet'!$A$141,'Données projet'!$B$141,BZ176+BY177-CF176))</f>
        <v>0</v>
      </c>
      <c r="CA177" s="183" t="e">
        <f>BZ177*VLOOKUP('Données projet'!$B$15,Paramètres!$A$1:$J$25,3,0)*VLOOKUP('Données projet'!$B$15,Paramètres!$A$1:$J$25,5,0)</f>
        <v>#N/A</v>
      </c>
      <c r="CB177" s="186" t="e">
        <f t="shared" si="70"/>
        <v>#N/A</v>
      </c>
      <c r="CC177" s="187" t="e">
        <f t="shared" si="71"/>
        <v>#N/A</v>
      </c>
      <c r="CD177" s="185" t="e">
        <f ca="1">AVERAGE(OFFSET($CC$3,'Données projet'!$C$7,0,30,1))</f>
        <v>#N/A</v>
      </c>
      <c r="CE177" s="193">
        <f>IF(ISNA(VLOOKUP(B177,'Données projet'!$A$140:$I$167,3,0)),0,VLOOKUP(B177,'Données projet'!$A$140:$I$167,3,0))</f>
        <v>0</v>
      </c>
      <c r="CF177" s="193">
        <f>IF(ISNA(VLOOKUP(B177,'Données projet'!$A$140:$I$167,4,0)),0,VLOOKUP(B177,'Données projet'!$A$140:$I$167,4,0))</f>
        <v>0</v>
      </c>
      <c r="CG177" s="194">
        <f>IF(ISNA(VLOOKUP(B177,'Données projet'!$A$140:$I$167,5,0)),0%,VLOOKUP(B177,'Données projet'!$A$140:$I$167,5,0)*VLOOKUP('Données projet'!$B$15,Paramètres!$A$1:$J$25,7,0))</f>
        <v>0</v>
      </c>
      <c r="CH177" s="194">
        <f>IF(ISNA(VLOOKUP(B177,'Données projet'!$A$140:$I$167,6,0)),0%,VLOOKUP(B177,'Données projet'!$A$140:$I$167,6,0)*VLOOKUP('Données projet'!$B$15,Paramètres!$A$1:$J$25,7,0))</f>
        <v>0</v>
      </c>
      <c r="CI177" s="194">
        <f>IF(ISNA(VLOOKUP(B177,'Données projet'!$A$140:$I$167,7,0)),0%,VLOOKUP(B177,'Données projet'!$A$140:$I$167,7,0))</f>
        <v>0</v>
      </c>
      <c r="CJ177" s="196">
        <f>EXP(-LN(2)/35)*CJ176+(1-EXP(-LN(2)/35))/(LN(2)/35)*CF177*CG177*VLOOKUP('Données projet'!$B$11,Paramètres!$A$1:$J$25,3,0)*0.475*44/12</f>
        <v>0</v>
      </c>
      <c r="CK177" s="196">
        <f>EXP(-LN(2)/5)*CK176+(1-EXP(-LN(2)/5))/(LN(2)/5)*Calculateur!CF177*Calculateur!CH177*VLOOKUP('Données projet'!$B$11,Paramètres!$A$1:$J$25,3,0)*0.475*44/12</f>
        <v>0</v>
      </c>
      <c r="CL177" s="196">
        <f>EXP(-LN(2)/2)*CL176+(1-EXP(-LN(2)/2))/(LN(2)/2)*CF177*CI177*VLOOKUP('Données projet'!$B$11,Paramètres!$A$1:$J$25,3,0)*0.475*44/12</f>
        <v>0</v>
      </c>
      <c r="CM177" s="197">
        <f t="shared" si="72"/>
        <v>0</v>
      </c>
      <c r="CN177" s="50">
        <f>IF(CN176+1&lt;='Données projet'!$E$16,CN176+1,1)</f>
        <v>1</v>
      </c>
      <c r="CO177" s="45" t="e">
        <f>VLOOKUP(CN177,'Données projet'!$A$173:$I$193,2,0)</f>
        <v>#N/A</v>
      </c>
      <c r="CP177" s="45" t="e">
        <f>VLOOKUP(CN177,'Données projet'!$A$173:$I$193,9,0)</f>
        <v>#N/A</v>
      </c>
      <c r="CQ177" s="45">
        <f t="array" ref="CQ177">INDEX(CP:CP,MIN(IF(ISNUMBER(CP177:CP373),ROW(CP177:CP373),"")))</f>
        <v>0</v>
      </c>
      <c r="CR177" s="45">
        <f>IF(CN177&lt;'Données projet'!$A$174,$CO$205^B177,IF(CN177='Données projet'!$A$174,'Données projet'!$B$174,CR176+CQ177-CX176))</f>
        <v>0</v>
      </c>
      <c r="CS177" s="50" t="e">
        <f>CR177*VLOOKUP('Données projet'!$B$15,Paramètres!$A$1:$J$25,3,0)*VLOOKUP('Données projet'!$B$15,Paramètres!$A$1:$J$25,5,0)</f>
        <v>#N/A</v>
      </c>
      <c r="CT177" s="46" t="e">
        <f t="shared" si="73"/>
        <v>#N/A</v>
      </c>
      <c r="CU177" s="52" t="e">
        <f t="shared" si="74"/>
        <v>#N/A</v>
      </c>
      <c r="CV177" s="149" t="e">
        <f ca="1">AVERAGE(OFFSET($CU$3,'Données projet'!$C$7,0,30,1))</f>
        <v>#N/A</v>
      </c>
      <c r="CW177" s="48">
        <f>IF(ISNA(VLOOKUP(CN177,'Données projet'!$A$173:$I$193,3,0)),0,VLOOKUP(CN177,'Données projet'!$A$173:$I$193,3,0))</f>
        <v>0</v>
      </c>
      <c r="CX177" s="48">
        <f>IF(ISNA(VLOOKUP(CN177,'Données projet'!$A$173:$I$193,4,0)),0,VLOOKUP(CN177,'Données projet'!$A$173:$I$193,4,0))</f>
        <v>0</v>
      </c>
      <c r="CY177" s="49">
        <f>IF(ISNA(VLOOKUP(CN177,'Données projet'!$A$173:$I$193,5,0)),0%,VLOOKUP(CN177,'Données projet'!$A$173:$I$193,5,0)*VLOOKUP('Données projet'!$B$15,Paramètres!$A$1:$J$25,7,0))</f>
        <v>0</v>
      </c>
      <c r="CZ177" s="49">
        <f>IF(ISNA(VLOOKUP(CN177,'Données projet'!$A$173:$I$193,6,0)),0%,VLOOKUP(CN177,'Données projet'!$A$173:$I$193,6,0)*VLOOKUP('Données projet'!$B$15,Paramètres!$A$1:$J$25,7,0))</f>
        <v>0</v>
      </c>
      <c r="DA177" s="49">
        <f>IF(ISNA(VLOOKUP(CN177,'Données projet'!$A$173:$I$193,7,0)),0%,VLOOKUP(CN177,'Données projet'!$A$173:$I$193,7,0))</f>
        <v>0</v>
      </c>
      <c r="DB177" s="53" t="e">
        <f>EXP(-LN(2)/35)*DB176+(1-EXP(-LN(2)/35))/(LN(2)/35)*CX177*CY177*VLOOKUP('Données projet'!$B$15,Paramètres!$A$1:$J$25,3,0)*0.475*44/12</f>
        <v>#N/A</v>
      </c>
      <c r="DC177" s="53" t="e">
        <f>EXP(-LN(2)/5)*DC176+(1-EXP(-LN(2)/5))/(LN(2)/5)*Calculateur!CX177*Calculateur!CZ177*VLOOKUP('Données projet'!$B$15,Paramètres!$A$1:$J$25,3,0)*0.475*44/12</f>
        <v>#N/A</v>
      </c>
      <c r="DD177" s="53" t="e">
        <f>EXP(-LN(2)/2)*DD176+(1-EXP(-LN(2)/2))/(LN(2)/2)*CX177*DA177*VLOOKUP('Données projet'!$B$15,Paramètres!$A$1:$J$25,3,0)*0.475*44/12</f>
        <v>#N/A</v>
      </c>
      <c r="DE177" s="54" t="e">
        <f t="shared" si="75"/>
        <v>#N/A</v>
      </c>
    </row>
    <row r="178" spans="1:109" x14ac:dyDescent="0.25">
      <c r="A178" s="208">
        <f t="shared" si="52"/>
        <v>175</v>
      </c>
      <c r="B178" s="200">
        <f>IF(B177+1&lt;='Données projet'!$E$11,B177+1,1)</f>
        <v>25</v>
      </c>
      <c r="C178" s="182">
        <f>VLOOKUP(B178,'Données projet'!$A$36:$I$56,2,0)</f>
        <v>390.16</v>
      </c>
      <c r="D178" s="182">
        <f>VLOOKUP(B178,'Données projet'!$A$36:$I$56,9,0)</f>
        <v>11.968000000000007</v>
      </c>
      <c r="E178" s="182">
        <f t="array" ref="E178">INDEX(D:D,MIN(IF(ISNUMBER(D178:D374),ROW(D178:D374),"")))</f>
        <v>11.968000000000007</v>
      </c>
      <c r="F178" s="186">
        <f>IF(B178&lt;'Données projet'!$A$37,$C$205^B178,IF(B178='Données projet'!$A$37,'Données projet'!$B$37,F177+E178-L177))</f>
        <v>390.16000000000014</v>
      </c>
      <c r="G178" s="186">
        <f>F178*VLOOKUP('Données projet'!$B$11,Paramètres!$A$1:$J$25,3,0)*VLOOKUP('Données projet'!$B$11,Paramètres!$A$1:$J$25,5,0)</f>
        <v>286.06531200000012</v>
      </c>
      <c r="H178" s="186">
        <f t="shared" si="53"/>
        <v>68.247180585769726</v>
      </c>
      <c r="I178" s="187">
        <f t="shared" si="59"/>
        <v>617.0942579202158</v>
      </c>
      <c r="J178" s="188">
        <f ca="1">AVERAGE(OFFSET($I$3,'Données projet'!$C$7,0,30,1))</f>
        <v>281.50422421872497</v>
      </c>
      <c r="K178" s="193">
        <f>IF(ISNA(VLOOKUP(B178,'Données projet'!$A$36:$I$56,3,0)),0,VLOOKUP(B178,'Données projet'!$A$36:$I$56,3,0))</f>
        <v>1</v>
      </c>
      <c r="L178" s="193">
        <f>IF(ISNA(VLOOKUP(B178,'Données projet'!$A$36:$I$56,4,0)),0,VLOOKUP(B178,'Données projet'!$A$36:$I$56,4,0))</f>
        <v>390.16</v>
      </c>
      <c r="M178" s="194">
        <f>IF(ISNA(VLOOKUP(B178,'Données projet'!$A$36:$I$56,5,0)),0%,VLOOKUP(B178,'Données projet'!$A$36:$I$56,5,0)*VLOOKUP('Données projet'!$B$11,Paramètres!$A$1:$J$25,7,0))</f>
        <v>0</v>
      </c>
      <c r="N178" s="194">
        <f>IF(ISNA(VLOOKUP(B178,'Données projet'!$A$36:$I$56,6,0)),0%,VLOOKUP(B178,'Données projet'!$A$36:$I$56,6,0)*VLOOKUP('Données projet'!$B$11,Paramètres!$A$1:$J$25,7,0))</f>
        <v>0</v>
      </c>
      <c r="O178" s="194">
        <f>IF(ISNA(VLOOKUP(B178,'Données projet'!$A$36:$I$56,7,0)),0%,VLOOKUP(B178,'Données projet'!$A$36:$I$56,7,0))</f>
        <v>0</v>
      </c>
      <c r="P178" s="196">
        <f>EXP(-LN(2)/35)*P177+(1-EXP(-LN(2)/35))/(LN(2)/35)*L178*M178*VLOOKUP('Données projet'!$B$11,Paramètres!$A$1:$J$25,3,0)*0.475*44/12</f>
        <v>0</v>
      </c>
      <c r="Q178" s="196">
        <f>EXP(-LN(2)/5)*Q177+(1-EXP(-LN(2)/5))/(LN(2)/5)*Calculateur!L178*Calculateur!N178*VLOOKUP('Données projet'!$B$11,Paramètres!$A$1:$J$25,3,0)*0.475*44/12</f>
        <v>0</v>
      </c>
      <c r="R178" s="196">
        <f>EXP(-LN(2)/2)*R177+(1-EXP(-LN(2)/2))/(LN(2)/2)*L178*O178*VLOOKUP('Données projet'!$B$11,Paramètres!$A$1:$J$25,3,0)*0.475*44/12</f>
        <v>0</v>
      </c>
      <c r="S178" s="197">
        <f t="shared" si="60"/>
        <v>0</v>
      </c>
      <c r="T178" s="50">
        <f>IF(T177+1&lt;='Données projet'!$E$12,T177+1,1)</f>
        <v>25</v>
      </c>
      <c r="U178" s="45">
        <f>VLOOKUP(T178,'Données projet'!$A$62:$I$82,2,0)</f>
        <v>390.16</v>
      </c>
      <c r="V178" s="45">
        <f>VLOOKUP(T178,'Données projet'!$A$62:$I$82,9,0)</f>
        <v>11.968000000000007</v>
      </c>
      <c r="W178" s="45">
        <f t="array" ref="W178">INDEX(V:V,MIN(IF(ISNUMBER(V178:V374),ROW(V178:V374),"")))</f>
        <v>11.968000000000007</v>
      </c>
      <c r="X178" s="46">
        <f>IF(T178&lt;'Données projet'!$A$63,$U$205^T178,IF(T178='Données projet'!$A$63,'Données projet'!$B$63,X177+W178-AD177))</f>
        <v>390.16</v>
      </c>
      <c r="Y178" s="46">
        <f>X178*VLOOKUP('Données projet'!$B$11,Paramètres!$A$1:$J$25,3,0)*VLOOKUP('Données projet'!$B$11,Paramètres!$A$1:$J$25,5,0)</f>
        <v>286.06531200000001</v>
      </c>
      <c r="Z178" s="46">
        <f t="shared" si="61"/>
        <v>68.247180585769726</v>
      </c>
      <c r="AA178" s="52">
        <f t="shared" si="62"/>
        <v>617.09425792021557</v>
      </c>
      <c r="AB178" s="149">
        <f ca="1">AVERAGE(OFFSET($AA$3,'Données projet'!$C$7,0,30,1))</f>
        <v>367.84920904283939</v>
      </c>
      <c r="AC178" s="48">
        <f>IF(ISNA(VLOOKUP(T178,'Données projet'!$A$62:$I$82,3,0)),0,VLOOKUP(T178,'Données projet'!$A$62:$I$82,3,0))</f>
        <v>1</v>
      </c>
      <c r="AD178" s="48">
        <f>IF(ISNA(VLOOKUP(T178,'Données projet'!$A$62:$I$82,4,0)),0,VLOOKUP(T178,'Données projet'!$A$62:$I$82,4,0))</f>
        <v>205.79000000000002</v>
      </c>
      <c r="AE178" s="49">
        <f>IF(ISNA(VLOOKUP(T178,'Données projet'!$A$62:$I$82,5,0)),0%,VLOOKUP(T178,'Données projet'!$A$62:$I$82,5,0)*VLOOKUP('Données projet'!$B$11,Paramètres!$A$1:$J$25,7,0))</f>
        <v>0</v>
      </c>
      <c r="AF178" s="49">
        <f>IF(ISNA(VLOOKUP(T178,'Données projet'!$A$62:$I$82,6,0)),0%,VLOOKUP(T178,'Données projet'!$A$62:$I$82,6,0)*VLOOKUP('Données projet'!$B$11,Paramètres!$A$1:$J$25,7,0))</f>
        <v>0</v>
      </c>
      <c r="AG178" s="49">
        <f>IF(ISNA(VLOOKUP(T178,'Données projet'!$A$62:$I$82,7,0)),0%,VLOOKUP(T178,'Données projet'!$A$62:$I$82,7,0))</f>
        <v>0</v>
      </c>
      <c r="AH178" s="53">
        <f>EXP(-LN(2)/35)*AH177+(1-EXP(-LN(2)/35))/(LN(2)/35)*AD178*AE178*VLOOKUP('Données projet'!$B$11,Paramètres!$A$1:$J$25,3,0)*0.475*44/12</f>
        <v>0</v>
      </c>
      <c r="AI178" s="53">
        <f>EXP(-LN(2)/5)*AI177+(1-EXP(-LN(2)/5))/(LN(2)/5)*Calculateur!AD178*Calculateur!AF178*VLOOKUP('Données projet'!$B$11,Paramètres!$A$1:$J$25,3,0)*0.475*44/12</f>
        <v>0</v>
      </c>
      <c r="AJ178" s="53">
        <f>EXP(-LN(2)/2)*AJ177+(1-EXP(-LN(2)/2))/(LN(2)/2)*AD178*AG178*VLOOKUP('Données projet'!$B$11,Paramètres!$A$1:$J$25,3,0)*0.475*44/12</f>
        <v>0</v>
      </c>
      <c r="AK178" s="53">
        <f t="shared" si="63"/>
        <v>0</v>
      </c>
      <c r="AL178" s="203">
        <f>IF(AL177+1&lt;='Données projet'!$E$13,AL177+1,1)</f>
        <v>1</v>
      </c>
      <c r="AM178" s="182" t="e">
        <f>VLOOKUP(B178,'Données projet'!$A$88:$I$108,2,0)</f>
        <v>#N/A</v>
      </c>
      <c r="AN178" s="182" t="e">
        <f>VLOOKUP(B178,'Données projet'!$A$88:$I$108,9,0)</f>
        <v>#N/A</v>
      </c>
      <c r="AO178" s="182">
        <f t="array" ref="AO178">INDEX(AN:AN,MIN(IF(ISNUMBER(AN178:AN374),ROW(AN178:AN374),"")))</f>
        <v>0</v>
      </c>
      <c r="AP178" s="182">
        <f>IF(B178&lt;'Données projet'!$A$89,$AM$205^B178,IF(B178='Données projet'!$A$89,'Données projet'!$B$89,AP177+AO178-AV177))</f>
        <v>0</v>
      </c>
      <c r="AQ178" s="186" t="e">
        <f>AP178*VLOOKUP('Données projet'!$B$13,Paramètres!$A$1:$J$25,3,0)*VLOOKUP('Données projet'!$B$13,Paramètres!$A$1:$J$25,5,0)</f>
        <v>#N/A</v>
      </c>
      <c r="AR178" s="186" t="e">
        <f t="shared" si="64"/>
        <v>#N/A</v>
      </c>
      <c r="AS178" s="187" t="e">
        <f t="shared" si="65"/>
        <v>#N/A</v>
      </c>
      <c r="AT178" s="185" t="e">
        <f ca="1">AVERAGE(OFFSET($AS$3,'Données projet'!$C$7,0,30,1))</f>
        <v>#N/A</v>
      </c>
      <c r="AU178" s="193">
        <f>IF(ISNA(VLOOKUP(B178,'Données projet'!$A$88:$I$108,3,0)),0,VLOOKUP(B178,'Données projet'!$A$88:$I$108,3,0))</f>
        <v>0</v>
      </c>
      <c r="AV178" s="193">
        <f>IF(ISNA(VLOOKUP(B178,'Données projet'!$A$88:$I$108,4,0)),0,VLOOKUP(B178,'Données projet'!$A$88:$I$108,4,0))</f>
        <v>0</v>
      </c>
      <c r="AW178" s="194">
        <f>IF(ISNA(VLOOKUP(B178,'Données projet'!$A$88:$I$108,5,0)),0%,VLOOKUP(B178,'Données projet'!$A$88:$I$108,5,0)*VLOOKUP('Données projet'!$B$13,Paramètres!$A$1:$J$25,7,0))</f>
        <v>0</v>
      </c>
      <c r="AX178" s="194">
        <f>IF(ISNA(VLOOKUP(B178,'Données projet'!$A$88:$I$108,6,0)),0%,VLOOKUP(B178,'Données projet'!$A$88:$I$108,6,0)*VLOOKUP('Données projet'!$B$13,Paramètres!$A$1:$J$25,7,0))</f>
        <v>0</v>
      </c>
      <c r="AY178" s="194">
        <f>IF(ISNA(VLOOKUP(B178,'Données projet'!$A$88:$I$108,7,0)),0%,VLOOKUP(B178,'Données projet'!$A$88:$I$108,7,0))</f>
        <v>0</v>
      </c>
      <c r="AZ178" s="196">
        <f>EXP(-LN(2)/35)*AZ177+(1-EXP(-LN(2)/35))/(LN(2)/35)*AV178*AW178*VLOOKUP('Données projet'!$B$11,Paramètres!$A$1:$J$25,3,0)*0.475*44/12</f>
        <v>0</v>
      </c>
      <c r="BA178" s="196">
        <f>EXP(-LN(2)/5)*BA177+(1-EXP(-LN(2)/5))/(LN(2)/5)*Calculateur!AV178*Calculateur!AX178*VLOOKUP('Données projet'!$B$11,Paramètres!$A$1:$J$25,3,0)*0.475*44/12</f>
        <v>0</v>
      </c>
      <c r="BB178" s="196">
        <f>EXP(-LN(2)/2)*BB177+(1-EXP(-LN(2)/2))/(LN(2)/2)*AV178*AY178*VLOOKUP('Données projet'!$B$11,Paramètres!$A$1:$J$25,3,0)*0.475*44/12</f>
        <v>0</v>
      </c>
      <c r="BC178" s="197">
        <f t="shared" si="66"/>
        <v>0</v>
      </c>
      <c r="BD178" s="50">
        <f>IF(BD177+1&lt;='Données projet'!$E$16,BD177+1,1)</f>
        <v>1</v>
      </c>
      <c r="BE178" s="45" t="e">
        <f>VLOOKUP(BD178,'Données projet'!$A$114:$I$134,2,0)</f>
        <v>#N/A</v>
      </c>
      <c r="BF178" s="45" t="e">
        <f>VLOOKUP(BD178,'Données projet'!$A$114:$I$134,9,0)</f>
        <v>#N/A</v>
      </c>
      <c r="BG178" s="45">
        <f t="array" ref="BG178">INDEX(BF:BF,MIN(IF(ISNUMBER(BF178:BF374),ROW(BF178:BF374),"")))</f>
        <v>0</v>
      </c>
      <c r="BH178" s="45">
        <f>IF(BD178&lt;'Données projet'!$A$115,$BE$205^BD178,IF(BD178='Données projet'!$A$115,'Données projet'!$B$115,BH177+BG178-BN177))</f>
        <v>0</v>
      </c>
      <c r="BI178" s="50" t="e">
        <f>BH178*VLOOKUP('Données projet'!$B$13,Paramètres!$A$1:$J$25,3,0)*VLOOKUP('Données projet'!$B$13,Paramètres!$A$1:$J$25,5,0)</f>
        <v>#N/A</v>
      </c>
      <c r="BJ178" s="46" t="e">
        <f t="shared" si="67"/>
        <v>#N/A</v>
      </c>
      <c r="BK178" s="52" t="e">
        <f t="shared" si="68"/>
        <v>#N/A</v>
      </c>
      <c r="BL178" s="149" t="e">
        <f ca="1">AVERAGE(OFFSET($BK$3,'Données projet'!$C$7,0,30,1))</f>
        <v>#N/A</v>
      </c>
      <c r="BM178" s="48">
        <f>IF(ISNA(VLOOKUP(BD178,'Données projet'!$A$114:$I$134,3,0)),0,VLOOKUP(BD178,'Données projet'!$A$114:$I$134,3,0))</f>
        <v>0</v>
      </c>
      <c r="BN178" s="48">
        <f>IF(ISNA(VLOOKUP(BD178,'Données projet'!$A$114:$I$134,4,0)),0,VLOOKUP(BD178,'Données projet'!$A$114:$I$134,4,0))</f>
        <v>0</v>
      </c>
      <c r="BO178" s="49">
        <f>IF(ISNA(VLOOKUP(BD178,'Données projet'!$A$114:$I$134,5,0)),0%,VLOOKUP(BD178,'Données projet'!$A$114:$I$134,5,0)*VLOOKUP('Données projet'!$B$13,Paramètres!$A$1:$J$25,7,0))</f>
        <v>0</v>
      </c>
      <c r="BP178" s="49">
        <f>IF(ISNA(VLOOKUP(BD178,'Données projet'!$A$114:$I$134,6,0)),0%,VLOOKUP(BD178,'Données projet'!$A$114:$I$134,6,0)*VLOOKUP('Données projet'!$B$13,Paramètres!$A$1:$J$25,7,0))</f>
        <v>0</v>
      </c>
      <c r="BQ178" s="49">
        <f>IF(ISNA(VLOOKUP(BD178,'Données projet'!$A$114:$I$134,7,0)),0%,VLOOKUP(BD178,'Données projet'!$A$114:$I$134,7,0))</f>
        <v>0</v>
      </c>
      <c r="BR178" s="53" t="e">
        <f>EXP(-LN(2)/35)*BR177+(1-EXP(-LN(2)/35))/(LN(2)/35)*BN178*BO178*VLOOKUP('Données projet'!$B$13,Paramètres!$A$1:$J$25,3,0)*0.475*44/12</f>
        <v>#N/A</v>
      </c>
      <c r="BS178" s="53" t="e">
        <f>EXP(-LN(2)/5)*BS177+(1-EXP(-LN(2)/5))/(LN(2)/5)*Calculateur!BN178*Calculateur!BP178*VLOOKUP('Données projet'!$B$13,Paramètres!$A$1:$J$25,3,0)*0.475*44/12</f>
        <v>#N/A</v>
      </c>
      <c r="BT178" s="53" t="e">
        <f>EXP(-LN(2)/2)*BT177+(1-EXP(-LN(2)/2))/(LN(2)/2)*BN178*BQ178*VLOOKUP('Données projet'!$B$13,Paramètres!$A$1:$J$25,3,0)*0.475*44/12</f>
        <v>#N/A</v>
      </c>
      <c r="BU178" s="54" t="e">
        <f t="shared" si="69"/>
        <v>#N/A</v>
      </c>
      <c r="BV178" s="203">
        <f>IF(BV177+1&lt;='Données projet'!$E$15,BV177+1,1)</f>
        <v>1</v>
      </c>
      <c r="BW178" s="182" t="e">
        <f>VLOOKUP(B178,'Données projet'!$A$140:$I$167,2,0)</f>
        <v>#N/A</v>
      </c>
      <c r="BX178" s="182" t="e">
        <f>VLOOKUP(B178,'Données projet'!$A$140:$I$167,9,0)</f>
        <v>#N/A</v>
      </c>
      <c r="BY178" s="182">
        <f t="array" ref="BY178">INDEX(BX:BX,MIN(IF(ISNUMBER(BX178:BX374),ROW(BX178:BX374),"")))</f>
        <v>0</v>
      </c>
      <c r="BZ178" s="182">
        <f>IF(B178&lt;'Données projet'!$A$141,$BW$205^B178,IF(B178='Données projet'!$A$141,'Données projet'!$B$141,BZ177+BY178-CF177))</f>
        <v>0</v>
      </c>
      <c r="CA178" s="183" t="e">
        <f>BZ178*VLOOKUP('Données projet'!$B$15,Paramètres!$A$1:$J$25,3,0)*VLOOKUP('Données projet'!$B$15,Paramètres!$A$1:$J$25,5,0)</f>
        <v>#N/A</v>
      </c>
      <c r="CB178" s="186" t="e">
        <f t="shared" si="70"/>
        <v>#N/A</v>
      </c>
      <c r="CC178" s="187" t="e">
        <f t="shared" si="71"/>
        <v>#N/A</v>
      </c>
      <c r="CD178" s="185" t="e">
        <f ca="1">AVERAGE(OFFSET($CC$3,'Données projet'!$C$7,0,30,1))</f>
        <v>#N/A</v>
      </c>
      <c r="CE178" s="193">
        <f>IF(ISNA(VLOOKUP(B178,'Données projet'!$A$140:$I$167,3,0)),0,VLOOKUP(B178,'Données projet'!$A$140:$I$167,3,0))</f>
        <v>0</v>
      </c>
      <c r="CF178" s="193">
        <f>IF(ISNA(VLOOKUP(B178,'Données projet'!$A$140:$I$167,4,0)),0,VLOOKUP(B178,'Données projet'!$A$140:$I$167,4,0))</f>
        <v>0</v>
      </c>
      <c r="CG178" s="194">
        <f>IF(ISNA(VLOOKUP(B178,'Données projet'!$A$140:$I$167,5,0)),0%,VLOOKUP(B178,'Données projet'!$A$140:$I$167,5,0)*VLOOKUP('Données projet'!$B$15,Paramètres!$A$1:$J$25,7,0))</f>
        <v>0</v>
      </c>
      <c r="CH178" s="194">
        <f>IF(ISNA(VLOOKUP(B178,'Données projet'!$A$140:$I$167,6,0)),0%,VLOOKUP(B178,'Données projet'!$A$140:$I$167,6,0)*VLOOKUP('Données projet'!$B$15,Paramètres!$A$1:$J$25,7,0))</f>
        <v>0</v>
      </c>
      <c r="CI178" s="194">
        <f>IF(ISNA(VLOOKUP(B178,'Données projet'!$A$140:$I$167,7,0)),0%,VLOOKUP(B178,'Données projet'!$A$140:$I$167,7,0))</f>
        <v>0</v>
      </c>
      <c r="CJ178" s="196">
        <f>EXP(-LN(2)/35)*CJ177+(1-EXP(-LN(2)/35))/(LN(2)/35)*CF178*CG178*VLOOKUP('Données projet'!$B$11,Paramètres!$A$1:$J$25,3,0)*0.475*44/12</f>
        <v>0</v>
      </c>
      <c r="CK178" s="196">
        <f>EXP(-LN(2)/5)*CK177+(1-EXP(-LN(2)/5))/(LN(2)/5)*Calculateur!CF178*Calculateur!CH178*VLOOKUP('Données projet'!$B$11,Paramètres!$A$1:$J$25,3,0)*0.475*44/12</f>
        <v>0</v>
      </c>
      <c r="CL178" s="196">
        <f>EXP(-LN(2)/2)*CL177+(1-EXP(-LN(2)/2))/(LN(2)/2)*CF178*CI178*VLOOKUP('Données projet'!$B$11,Paramètres!$A$1:$J$25,3,0)*0.475*44/12</f>
        <v>0</v>
      </c>
      <c r="CM178" s="197">
        <f t="shared" si="72"/>
        <v>0</v>
      </c>
      <c r="CN178" s="50">
        <f>IF(CN177+1&lt;='Données projet'!$E$16,CN177+1,1)</f>
        <v>1</v>
      </c>
      <c r="CO178" s="45" t="e">
        <f>VLOOKUP(CN178,'Données projet'!$A$173:$I$193,2,0)</f>
        <v>#N/A</v>
      </c>
      <c r="CP178" s="45" t="e">
        <f>VLOOKUP(CN178,'Données projet'!$A$173:$I$193,9,0)</f>
        <v>#N/A</v>
      </c>
      <c r="CQ178" s="45">
        <f t="array" ref="CQ178">INDEX(CP:CP,MIN(IF(ISNUMBER(CP178:CP374),ROW(CP178:CP374),"")))</f>
        <v>0</v>
      </c>
      <c r="CR178" s="45">
        <f>IF(CN178&lt;'Données projet'!$A$174,$CO$205^B178,IF(CN178='Données projet'!$A$174,'Données projet'!$B$174,CR177+CQ178-CX177))</f>
        <v>0</v>
      </c>
      <c r="CS178" s="50" t="e">
        <f>CR178*VLOOKUP('Données projet'!$B$15,Paramètres!$A$1:$J$25,3,0)*VLOOKUP('Données projet'!$B$15,Paramètres!$A$1:$J$25,5,0)</f>
        <v>#N/A</v>
      </c>
      <c r="CT178" s="46" t="e">
        <f t="shared" si="73"/>
        <v>#N/A</v>
      </c>
      <c r="CU178" s="52" t="e">
        <f t="shared" si="74"/>
        <v>#N/A</v>
      </c>
      <c r="CV178" s="149" t="e">
        <f ca="1">AVERAGE(OFFSET($CU$3,'Données projet'!$C$7,0,30,1))</f>
        <v>#N/A</v>
      </c>
      <c r="CW178" s="48">
        <f>IF(ISNA(VLOOKUP(CN178,'Données projet'!$A$173:$I$193,3,0)),0,VLOOKUP(CN178,'Données projet'!$A$173:$I$193,3,0))</f>
        <v>0</v>
      </c>
      <c r="CX178" s="48">
        <f>IF(ISNA(VLOOKUP(CN178,'Données projet'!$A$173:$I$193,4,0)),0,VLOOKUP(CN178,'Données projet'!$A$173:$I$193,4,0))</f>
        <v>0</v>
      </c>
      <c r="CY178" s="49">
        <f>IF(ISNA(VLOOKUP(CN178,'Données projet'!$A$173:$I$193,5,0)),0%,VLOOKUP(CN178,'Données projet'!$A$173:$I$193,5,0)*VLOOKUP('Données projet'!$B$15,Paramètres!$A$1:$J$25,7,0))</f>
        <v>0</v>
      </c>
      <c r="CZ178" s="49">
        <f>IF(ISNA(VLOOKUP(CN178,'Données projet'!$A$173:$I$193,6,0)),0%,VLOOKUP(CN178,'Données projet'!$A$173:$I$193,6,0)*VLOOKUP('Données projet'!$B$15,Paramètres!$A$1:$J$25,7,0))</f>
        <v>0</v>
      </c>
      <c r="DA178" s="49">
        <f>IF(ISNA(VLOOKUP(CN178,'Données projet'!$A$173:$I$193,7,0)),0%,VLOOKUP(CN178,'Données projet'!$A$173:$I$193,7,0))</f>
        <v>0</v>
      </c>
      <c r="DB178" s="53" t="e">
        <f>EXP(-LN(2)/35)*DB177+(1-EXP(-LN(2)/35))/(LN(2)/35)*CX178*CY178*VLOOKUP('Données projet'!$B$15,Paramètres!$A$1:$J$25,3,0)*0.475*44/12</f>
        <v>#N/A</v>
      </c>
      <c r="DC178" s="53" t="e">
        <f>EXP(-LN(2)/5)*DC177+(1-EXP(-LN(2)/5))/(LN(2)/5)*Calculateur!CX178*Calculateur!CZ178*VLOOKUP('Données projet'!$B$15,Paramètres!$A$1:$J$25,3,0)*0.475*44/12</f>
        <v>#N/A</v>
      </c>
      <c r="DD178" s="53" t="e">
        <f>EXP(-LN(2)/2)*DD177+(1-EXP(-LN(2)/2))/(LN(2)/2)*CX178*DA178*VLOOKUP('Données projet'!$B$15,Paramètres!$A$1:$J$25,3,0)*0.475*44/12</f>
        <v>#N/A</v>
      </c>
      <c r="DE178" s="54" t="e">
        <f t="shared" si="75"/>
        <v>#N/A</v>
      </c>
    </row>
    <row r="179" spans="1:109" x14ac:dyDescent="0.25">
      <c r="A179" s="208">
        <f t="shared" si="52"/>
        <v>176</v>
      </c>
      <c r="B179" s="200">
        <f>IF(B178+1&lt;='Données projet'!$E$11,B178+1,1)</f>
        <v>1</v>
      </c>
      <c r="C179" s="182" t="e">
        <f>VLOOKUP(B179,'Données projet'!$A$36:$I$56,2,0)</f>
        <v>#N/A</v>
      </c>
      <c r="D179" s="182" t="e">
        <f>VLOOKUP(B179,'Données projet'!$A$36:$I$56,9,0)</f>
        <v>#N/A</v>
      </c>
      <c r="E179" s="182">
        <f t="array" ref="E179">INDEX(D:D,MIN(IF(ISNUMBER(D179:D375),ROW(D179:D375),"")))</f>
        <v>14.47</v>
      </c>
      <c r="F179" s="186">
        <f>IF(B179&lt;'Données projet'!$A$37,$C$205^B179,IF(B179='Données projet'!$A$37,'Données projet'!$B$37,F178+E179-L178))</f>
        <v>1.9342362139770111</v>
      </c>
      <c r="G179" s="186">
        <f>F179*VLOOKUP('Données projet'!$B$11,Paramètres!$A$1:$J$25,3,0)*VLOOKUP('Données projet'!$B$11,Paramètres!$A$1:$J$25,5,0)</f>
        <v>1.4181819920879444</v>
      </c>
      <c r="H179" s="186">
        <f t="shared" si="53"/>
        <v>0.62751257090880364</v>
      </c>
      <c r="I179" s="187">
        <f t="shared" si="59"/>
        <v>3.5629180305526691</v>
      </c>
      <c r="J179" s="188">
        <f ca="1">AVERAGE(OFFSET($I$3,'Données projet'!$C$7,0,30,1))</f>
        <v>281.50422421872497</v>
      </c>
      <c r="K179" s="193">
        <f>IF(ISNA(VLOOKUP(B179,'Données projet'!$A$36:$I$56,3,0)),0,VLOOKUP(B179,'Données projet'!$A$36:$I$56,3,0))</f>
        <v>0</v>
      </c>
      <c r="L179" s="193">
        <f>IF(ISNA(VLOOKUP(B179,'Données projet'!$A$36:$I$56,4,0)),0,VLOOKUP(B179,'Données projet'!$A$36:$I$56,4,0))</f>
        <v>0</v>
      </c>
      <c r="M179" s="194">
        <f>IF(ISNA(VLOOKUP(B179,'Données projet'!$A$36:$I$56,5,0)),0%,VLOOKUP(B179,'Données projet'!$A$36:$I$56,5,0)*VLOOKUP('Données projet'!$B$11,Paramètres!$A$1:$J$25,7,0))</f>
        <v>0</v>
      </c>
      <c r="N179" s="194">
        <f>IF(ISNA(VLOOKUP(B179,'Données projet'!$A$36:$I$56,6,0)),0%,VLOOKUP(B179,'Données projet'!$A$36:$I$56,6,0)*VLOOKUP('Données projet'!$B$11,Paramètres!$A$1:$J$25,7,0))</f>
        <v>0</v>
      </c>
      <c r="O179" s="194">
        <f>IF(ISNA(VLOOKUP(B179,'Données projet'!$A$36:$I$56,7,0)),0%,VLOOKUP(B179,'Données projet'!$A$36:$I$56,7,0))</f>
        <v>0</v>
      </c>
      <c r="P179" s="196">
        <f>EXP(-LN(2)/35)*P178+(1-EXP(-LN(2)/35))/(LN(2)/35)*L179*M179*VLOOKUP('Données projet'!$B$11,Paramètres!$A$1:$J$25,3,0)*0.475*44/12</f>
        <v>0</v>
      </c>
      <c r="Q179" s="196">
        <f>EXP(-LN(2)/5)*Q178+(1-EXP(-LN(2)/5))/(LN(2)/5)*Calculateur!L179*Calculateur!N179*VLOOKUP('Données projet'!$B$11,Paramètres!$A$1:$J$25,3,0)*0.475*44/12</f>
        <v>0</v>
      </c>
      <c r="R179" s="196">
        <f>EXP(-LN(2)/2)*R178+(1-EXP(-LN(2)/2))/(LN(2)/2)*L179*O179*VLOOKUP('Données projet'!$B$11,Paramètres!$A$1:$J$25,3,0)*0.475*44/12</f>
        <v>0</v>
      </c>
      <c r="S179" s="197">
        <f t="shared" si="60"/>
        <v>0</v>
      </c>
      <c r="T179" s="50">
        <f>IF(T178+1&lt;='Données projet'!$E$12,T178+1,1)</f>
        <v>26</v>
      </c>
      <c r="U179" s="45" t="e">
        <f>VLOOKUP(T179,'Données projet'!$A$62:$I$82,2,0)</f>
        <v>#N/A</v>
      </c>
      <c r="V179" s="45" t="e">
        <f>VLOOKUP(T179,'Données projet'!$A$62:$I$82,9,0)</f>
        <v>#N/A</v>
      </c>
      <c r="W179" s="45">
        <f t="array" ref="W179">INDEX(V:V,MIN(IF(ISNUMBER(V179:V375),ROW(V179:V375),"")))</f>
        <v>2.384999999999998</v>
      </c>
      <c r="X179" s="46">
        <f>IF(T179&lt;'Données projet'!$A$63,$U$205^T179,IF(T179='Données projet'!$A$63,'Données projet'!$B$63,X178+W179-AD178))</f>
        <v>186.755</v>
      </c>
      <c r="Y179" s="46">
        <f>X179*VLOOKUP('Données projet'!$B$11,Paramètres!$A$1:$J$25,3,0)*VLOOKUP('Données projet'!$B$11,Paramètres!$A$1:$J$25,5,0)</f>
        <v>136.928766</v>
      </c>
      <c r="Z179" s="46">
        <f t="shared" si="61"/>
        <v>35.592523198122755</v>
      </c>
      <c r="AA179" s="52">
        <f t="shared" si="62"/>
        <v>300.47457868673047</v>
      </c>
      <c r="AB179" s="149">
        <f ca="1">AVERAGE(OFFSET($AA$3,'Données projet'!$C$7,0,30,1))</f>
        <v>367.84920904283939</v>
      </c>
      <c r="AC179" s="48">
        <f>IF(ISNA(VLOOKUP(T179,'Données projet'!$A$62:$I$82,3,0)),0,VLOOKUP(T179,'Données projet'!$A$62:$I$82,3,0))</f>
        <v>0</v>
      </c>
      <c r="AD179" s="48">
        <f>IF(ISNA(VLOOKUP(T179,'Données projet'!$A$62:$I$82,4,0)),0,VLOOKUP(T179,'Données projet'!$A$62:$I$82,4,0))</f>
        <v>0</v>
      </c>
      <c r="AE179" s="49">
        <f>IF(ISNA(VLOOKUP(T179,'Données projet'!$A$62:$I$82,5,0)),0%,VLOOKUP(T179,'Données projet'!$A$62:$I$82,5,0)*VLOOKUP('Données projet'!$B$11,Paramètres!$A$1:$J$25,7,0))</f>
        <v>0</v>
      </c>
      <c r="AF179" s="49">
        <f>IF(ISNA(VLOOKUP(T179,'Données projet'!$A$62:$I$82,6,0)),0%,VLOOKUP(T179,'Données projet'!$A$62:$I$82,6,0)*VLOOKUP('Données projet'!$B$11,Paramètres!$A$1:$J$25,7,0))</f>
        <v>0</v>
      </c>
      <c r="AG179" s="49">
        <f>IF(ISNA(VLOOKUP(T179,'Données projet'!$A$62:$I$82,7,0)),0%,VLOOKUP(T179,'Données projet'!$A$62:$I$82,7,0))</f>
        <v>0</v>
      </c>
      <c r="AH179" s="53">
        <f>EXP(-LN(2)/35)*AH178+(1-EXP(-LN(2)/35))/(LN(2)/35)*AD179*AE179*VLOOKUP('Données projet'!$B$11,Paramètres!$A$1:$J$25,3,0)*0.475*44/12</f>
        <v>0</v>
      </c>
      <c r="AI179" s="53">
        <f>EXP(-LN(2)/5)*AI178+(1-EXP(-LN(2)/5))/(LN(2)/5)*Calculateur!AD179*Calculateur!AF179*VLOOKUP('Données projet'!$B$11,Paramètres!$A$1:$J$25,3,0)*0.475*44/12</f>
        <v>0</v>
      </c>
      <c r="AJ179" s="53">
        <f>EXP(-LN(2)/2)*AJ178+(1-EXP(-LN(2)/2))/(LN(2)/2)*AD179*AG179*VLOOKUP('Données projet'!$B$11,Paramètres!$A$1:$J$25,3,0)*0.475*44/12</f>
        <v>0</v>
      </c>
      <c r="AK179" s="53">
        <f t="shared" si="63"/>
        <v>0</v>
      </c>
      <c r="AL179" s="203">
        <f>IF(AL178+1&lt;='Données projet'!$E$13,AL178+1,1)</f>
        <v>1</v>
      </c>
      <c r="AM179" s="182" t="e">
        <f>VLOOKUP(B179,'Données projet'!$A$88:$I$108,2,0)</f>
        <v>#N/A</v>
      </c>
      <c r="AN179" s="182" t="e">
        <f>VLOOKUP(B179,'Données projet'!$A$88:$I$108,9,0)</f>
        <v>#N/A</v>
      </c>
      <c r="AO179" s="182">
        <f t="array" ref="AO179">INDEX(AN:AN,MIN(IF(ISNUMBER(AN179:AN375),ROW(AN179:AN375),"")))</f>
        <v>0</v>
      </c>
      <c r="AP179" s="182">
        <f>IF(B179&lt;'Données projet'!$A$89,$AM$205^B179,IF(B179='Données projet'!$A$89,'Données projet'!$B$89,AP178+AO179-AV178))</f>
        <v>0</v>
      </c>
      <c r="AQ179" s="186" t="e">
        <f>AP179*VLOOKUP('Données projet'!$B$13,Paramètres!$A$1:$J$25,3,0)*VLOOKUP('Données projet'!$B$13,Paramètres!$A$1:$J$25,5,0)</f>
        <v>#N/A</v>
      </c>
      <c r="AR179" s="186" t="e">
        <f t="shared" si="64"/>
        <v>#N/A</v>
      </c>
      <c r="AS179" s="187" t="e">
        <f t="shared" si="65"/>
        <v>#N/A</v>
      </c>
      <c r="AT179" s="185" t="e">
        <f ca="1">AVERAGE(OFFSET($AS$3,'Données projet'!$C$7,0,30,1))</f>
        <v>#N/A</v>
      </c>
      <c r="AU179" s="193">
        <f>IF(ISNA(VLOOKUP(B179,'Données projet'!$A$88:$I$108,3,0)),0,VLOOKUP(B179,'Données projet'!$A$88:$I$108,3,0))</f>
        <v>0</v>
      </c>
      <c r="AV179" s="193">
        <f>IF(ISNA(VLOOKUP(B179,'Données projet'!$A$88:$I$108,4,0)),0,VLOOKUP(B179,'Données projet'!$A$88:$I$108,4,0))</f>
        <v>0</v>
      </c>
      <c r="AW179" s="194">
        <f>IF(ISNA(VLOOKUP(B179,'Données projet'!$A$88:$I$108,5,0)),0%,VLOOKUP(B179,'Données projet'!$A$88:$I$108,5,0)*VLOOKUP('Données projet'!$B$13,Paramètres!$A$1:$J$25,7,0))</f>
        <v>0</v>
      </c>
      <c r="AX179" s="194">
        <f>IF(ISNA(VLOOKUP(B179,'Données projet'!$A$88:$I$108,6,0)),0%,VLOOKUP(B179,'Données projet'!$A$88:$I$108,6,0)*VLOOKUP('Données projet'!$B$13,Paramètres!$A$1:$J$25,7,0))</f>
        <v>0</v>
      </c>
      <c r="AY179" s="194">
        <f>IF(ISNA(VLOOKUP(B179,'Données projet'!$A$88:$I$108,7,0)),0%,VLOOKUP(B179,'Données projet'!$A$88:$I$108,7,0))</f>
        <v>0</v>
      </c>
      <c r="AZ179" s="196">
        <f>EXP(-LN(2)/35)*AZ178+(1-EXP(-LN(2)/35))/(LN(2)/35)*AV179*AW179*VLOOKUP('Données projet'!$B$11,Paramètres!$A$1:$J$25,3,0)*0.475*44/12</f>
        <v>0</v>
      </c>
      <c r="BA179" s="196">
        <f>EXP(-LN(2)/5)*BA178+(1-EXP(-LN(2)/5))/(LN(2)/5)*Calculateur!AV179*Calculateur!AX179*VLOOKUP('Données projet'!$B$11,Paramètres!$A$1:$J$25,3,0)*0.475*44/12</f>
        <v>0</v>
      </c>
      <c r="BB179" s="196">
        <f>EXP(-LN(2)/2)*BB178+(1-EXP(-LN(2)/2))/(LN(2)/2)*AV179*AY179*VLOOKUP('Données projet'!$B$11,Paramètres!$A$1:$J$25,3,0)*0.475*44/12</f>
        <v>0</v>
      </c>
      <c r="BC179" s="197">
        <f t="shared" si="66"/>
        <v>0</v>
      </c>
      <c r="BD179" s="50">
        <f>IF(BD178+1&lt;='Données projet'!$E$16,BD178+1,1)</f>
        <v>1</v>
      </c>
      <c r="BE179" s="45" t="e">
        <f>VLOOKUP(BD179,'Données projet'!$A$114:$I$134,2,0)</f>
        <v>#N/A</v>
      </c>
      <c r="BF179" s="45" t="e">
        <f>VLOOKUP(BD179,'Données projet'!$A$114:$I$134,9,0)</f>
        <v>#N/A</v>
      </c>
      <c r="BG179" s="45">
        <f t="array" ref="BG179">INDEX(BF:BF,MIN(IF(ISNUMBER(BF179:BF375),ROW(BF179:BF375),"")))</f>
        <v>0</v>
      </c>
      <c r="BH179" s="45">
        <f>IF(BD179&lt;'Données projet'!$A$115,$BE$205^BD179,IF(BD179='Données projet'!$A$115,'Données projet'!$B$115,BH178+BG179-BN178))</f>
        <v>0</v>
      </c>
      <c r="BI179" s="50" t="e">
        <f>BH179*VLOOKUP('Données projet'!$B$13,Paramètres!$A$1:$J$25,3,0)*VLOOKUP('Données projet'!$B$13,Paramètres!$A$1:$J$25,5,0)</f>
        <v>#N/A</v>
      </c>
      <c r="BJ179" s="46" t="e">
        <f t="shared" si="67"/>
        <v>#N/A</v>
      </c>
      <c r="BK179" s="52" t="e">
        <f t="shared" si="68"/>
        <v>#N/A</v>
      </c>
      <c r="BL179" s="149" t="e">
        <f ca="1">AVERAGE(OFFSET($BK$3,'Données projet'!$C$7,0,30,1))</f>
        <v>#N/A</v>
      </c>
      <c r="BM179" s="48">
        <f>IF(ISNA(VLOOKUP(BD179,'Données projet'!$A$114:$I$134,3,0)),0,VLOOKUP(BD179,'Données projet'!$A$114:$I$134,3,0))</f>
        <v>0</v>
      </c>
      <c r="BN179" s="48">
        <f>IF(ISNA(VLOOKUP(BD179,'Données projet'!$A$114:$I$134,4,0)),0,VLOOKUP(BD179,'Données projet'!$A$114:$I$134,4,0))</f>
        <v>0</v>
      </c>
      <c r="BO179" s="49">
        <f>IF(ISNA(VLOOKUP(BD179,'Données projet'!$A$114:$I$134,5,0)),0%,VLOOKUP(BD179,'Données projet'!$A$114:$I$134,5,0)*VLOOKUP('Données projet'!$B$13,Paramètres!$A$1:$J$25,7,0))</f>
        <v>0</v>
      </c>
      <c r="BP179" s="49">
        <f>IF(ISNA(VLOOKUP(BD179,'Données projet'!$A$114:$I$134,6,0)),0%,VLOOKUP(BD179,'Données projet'!$A$114:$I$134,6,0)*VLOOKUP('Données projet'!$B$13,Paramètres!$A$1:$J$25,7,0))</f>
        <v>0</v>
      </c>
      <c r="BQ179" s="49">
        <f>IF(ISNA(VLOOKUP(BD179,'Données projet'!$A$114:$I$134,7,0)),0%,VLOOKUP(BD179,'Données projet'!$A$114:$I$134,7,0))</f>
        <v>0</v>
      </c>
      <c r="BR179" s="53" t="e">
        <f>EXP(-LN(2)/35)*BR178+(1-EXP(-LN(2)/35))/(LN(2)/35)*BN179*BO179*VLOOKUP('Données projet'!$B$13,Paramètres!$A$1:$J$25,3,0)*0.475*44/12</f>
        <v>#N/A</v>
      </c>
      <c r="BS179" s="53" t="e">
        <f>EXP(-LN(2)/5)*BS178+(1-EXP(-LN(2)/5))/(LN(2)/5)*Calculateur!BN179*Calculateur!BP179*VLOOKUP('Données projet'!$B$13,Paramètres!$A$1:$J$25,3,0)*0.475*44/12</f>
        <v>#N/A</v>
      </c>
      <c r="BT179" s="53" t="e">
        <f>EXP(-LN(2)/2)*BT178+(1-EXP(-LN(2)/2))/(LN(2)/2)*BN179*BQ179*VLOOKUP('Données projet'!$B$13,Paramètres!$A$1:$J$25,3,0)*0.475*44/12</f>
        <v>#N/A</v>
      </c>
      <c r="BU179" s="54" t="e">
        <f t="shared" si="69"/>
        <v>#N/A</v>
      </c>
      <c r="BV179" s="203">
        <f>IF(BV178+1&lt;='Données projet'!$E$15,BV178+1,1)</f>
        <v>1</v>
      </c>
      <c r="BW179" s="182" t="e">
        <f>VLOOKUP(B179,'Données projet'!$A$140:$I$167,2,0)</f>
        <v>#N/A</v>
      </c>
      <c r="BX179" s="182" t="e">
        <f>VLOOKUP(B179,'Données projet'!$A$140:$I$167,9,0)</f>
        <v>#N/A</v>
      </c>
      <c r="BY179" s="182">
        <f t="array" ref="BY179">INDEX(BX:BX,MIN(IF(ISNUMBER(BX179:BX375),ROW(BX179:BX375),"")))</f>
        <v>0</v>
      </c>
      <c r="BZ179" s="182">
        <f>IF(B179&lt;'Données projet'!$A$141,$BW$205^B179,IF(B179='Données projet'!$A$141,'Données projet'!$B$141,BZ178+BY179-CF178))</f>
        <v>0</v>
      </c>
      <c r="CA179" s="183" t="e">
        <f>BZ179*VLOOKUP('Données projet'!$B$15,Paramètres!$A$1:$J$25,3,0)*VLOOKUP('Données projet'!$B$15,Paramètres!$A$1:$J$25,5,0)</f>
        <v>#N/A</v>
      </c>
      <c r="CB179" s="186" t="e">
        <f t="shared" si="70"/>
        <v>#N/A</v>
      </c>
      <c r="CC179" s="187" t="e">
        <f t="shared" si="71"/>
        <v>#N/A</v>
      </c>
      <c r="CD179" s="185" t="e">
        <f ca="1">AVERAGE(OFFSET($CC$3,'Données projet'!$C$7,0,30,1))</f>
        <v>#N/A</v>
      </c>
      <c r="CE179" s="193">
        <f>IF(ISNA(VLOOKUP(B179,'Données projet'!$A$140:$I$167,3,0)),0,VLOOKUP(B179,'Données projet'!$A$140:$I$167,3,0))</f>
        <v>0</v>
      </c>
      <c r="CF179" s="193">
        <f>IF(ISNA(VLOOKUP(B179,'Données projet'!$A$140:$I$167,4,0)),0,VLOOKUP(B179,'Données projet'!$A$140:$I$167,4,0))</f>
        <v>0</v>
      </c>
      <c r="CG179" s="194">
        <f>IF(ISNA(VLOOKUP(B179,'Données projet'!$A$140:$I$167,5,0)),0%,VLOOKUP(B179,'Données projet'!$A$140:$I$167,5,0)*VLOOKUP('Données projet'!$B$15,Paramètres!$A$1:$J$25,7,0))</f>
        <v>0</v>
      </c>
      <c r="CH179" s="194">
        <f>IF(ISNA(VLOOKUP(B179,'Données projet'!$A$140:$I$167,6,0)),0%,VLOOKUP(B179,'Données projet'!$A$140:$I$167,6,0)*VLOOKUP('Données projet'!$B$15,Paramètres!$A$1:$J$25,7,0))</f>
        <v>0</v>
      </c>
      <c r="CI179" s="194">
        <f>IF(ISNA(VLOOKUP(B179,'Données projet'!$A$140:$I$167,7,0)),0%,VLOOKUP(B179,'Données projet'!$A$140:$I$167,7,0))</f>
        <v>0</v>
      </c>
      <c r="CJ179" s="196">
        <f>EXP(-LN(2)/35)*CJ178+(1-EXP(-LN(2)/35))/(LN(2)/35)*CF179*CG179*VLOOKUP('Données projet'!$B$11,Paramètres!$A$1:$J$25,3,0)*0.475*44/12</f>
        <v>0</v>
      </c>
      <c r="CK179" s="196">
        <f>EXP(-LN(2)/5)*CK178+(1-EXP(-LN(2)/5))/(LN(2)/5)*Calculateur!CF179*Calculateur!CH179*VLOOKUP('Données projet'!$B$11,Paramètres!$A$1:$J$25,3,0)*0.475*44/12</f>
        <v>0</v>
      </c>
      <c r="CL179" s="196">
        <f>EXP(-LN(2)/2)*CL178+(1-EXP(-LN(2)/2))/(LN(2)/2)*CF179*CI179*VLOOKUP('Données projet'!$B$11,Paramètres!$A$1:$J$25,3,0)*0.475*44/12</f>
        <v>0</v>
      </c>
      <c r="CM179" s="197">
        <f t="shared" si="72"/>
        <v>0</v>
      </c>
      <c r="CN179" s="50">
        <f>IF(CN178+1&lt;='Données projet'!$E$16,CN178+1,1)</f>
        <v>1</v>
      </c>
      <c r="CO179" s="45" t="e">
        <f>VLOOKUP(CN179,'Données projet'!$A$173:$I$193,2,0)</f>
        <v>#N/A</v>
      </c>
      <c r="CP179" s="45" t="e">
        <f>VLOOKUP(CN179,'Données projet'!$A$173:$I$193,9,0)</f>
        <v>#N/A</v>
      </c>
      <c r="CQ179" s="45">
        <f t="array" ref="CQ179">INDEX(CP:CP,MIN(IF(ISNUMBER(CP179:CP375),ROW(CP179:CP375),"")))</f>
        <v>0</v>
      </c>
      <c r="CR179" s="45">
        <f>IF(CN179&lt;'Données projet'!$A$174,$CO$205^B179,IF(CN179='Données projet'!$A$174,'Données projet'!$B$174,CR178+CQ179-CX178))</f>
        <v>0</v>
      </c>
      <c r="CS179" s="50" t="e">
        <f>CR179*VLOOKUP('Données projet'!$B$15,Paramètres!$A$1:$J$25,3,0)*VLOOKUP('Données projet'!$B$15,Paramètres!$A$1:$J$25,5,0)</f>
        <v>#N/A</v>
      </c>
      <c r="CT179" s="46" t="e">
        <f t="shared" si="73"/>
        <v>#N/A</v>
      </c>
      <c r="CU179" s="52" t="e">
        <f t="shared" si="74"/>
        <v>#N/A</v>
      </c>
      <c r="CV179" s="149" t="e">
        <f ca="1">AVERAGE(OFFSET($CU$3,'Données projet'!$C$7,0,30,1))</f>
        <v>#N/A</v>
      </c>
      <c r="CW179" s="48">
        <f>IF(ISNA(VLOOKUP(CN179,'Données projet'!$A$173:$I$193,3,0)),0,VLOOKUP(CN179,'Données projet'!$A$173:$I$193,3,0))</f>
        <v>0</v>
      </c>
      <c r="CX179" s="48">
        <f>IF(ISNA(VLOOKUP(CN179,'Données projet'!$A$173:$I$193,4,0)),0,VLOOKUP(CN179,'Données projet'!$A$173:$I$193,4,0))</f>
        <v>0</v>
      </c>
      <c r="CY179" s="49">
        <f>IF(ISNA(VLOOKUP(CN179,'Données projet'!$A$173:$I$193,5,0)),0%,VLOOKUP(CN179,'Données projet'!$A$173:$I$193,5,0)*VLOOKUP('Données projet'!$B$15,Paramètres!$A$1:$J$25,7,0))</f>
        <v>0</v>
      </c>
      <c r="CZ179" s="49">
        <f>IF(ISNA(VLOOKUP(CN179,'Données projet'!$A$173:$I$193,6,0)),0%,VLOOKUP(CN179,'Données projet'!$A$173:$I$193,6,0)*VLOOKUP('Données projet'!$B$15,Paramètres!$A$1:$J$25,7,0))</f>
        <v>0</v>
      </c>
      <c r="DA179" s="49">
        <f>IF(ISNA(VLOOKUP(CN179,'Données projet'!$A$173:$I$193,7,0)),0%,VLOOKUP(CN179,'Données projet'!$A$173:$I$193,7,0))</f>
        <v>0</v>
      </c>
      <c r="DB179" s="53" t="e">
        <f>EXP(-LN(2)/35)*DB178+(1-EXP(-LN(2)/35))/(LN(2)/35)*CX179*CY179*VLOOKUP('Données projet'!$B$15,Paramètres!$A$1:$J$25,3,0)*0.475*44/12</f>
        <v>#N/A</v>
      </c>
      <c r="DC179" s="53" t="e">
        <f>EXP(-LN(2)/5)*DC178+(1-EXP(-LN(2)/5))/(LN(2)/5)*Calculateur!CX179*Calculateur!CZ179*VLOOKUP('Données projet'!$B$15,Paramètres!$A$1:$J$25,3,0)*0.475*44/12</f>
        <v>#N/A</v>
      </c>
      <c r="DD179" s="53" t="e">
        <f>EXP(-LN(2)/2)*DD178+(1-EXP(-LN(2)/2))/(LN(2)/2)*CX179*DA179*VLOOKUP('Données projet'!$B$15,Paramètres!$A$1:$J$25,3,0)*0.475*44/12</f>
        <v>#N/A</v>
      </c>
      <c r="DE179" s="54" t="e">
        <f t="shared" si="75"/>
        <v>#N/A</v>
      </c>
    </row>
    <row r="180" spans="1:109" x14ac:dyDescent="0.25">
      <c r="A180" s="208">
        <f t="shared" si="52"/>
        <v>177</v>
      </c>
      <c r="B180" s="200">
        <f>IF(B179+1&lt;='Données projet'!$E$11,B179+1,1)</f>
        <v>2</v>
      </c>
      <c r="C180" s="182" t="e">
        <f>VLOOKUP(B180,'Données projet'!$A$36:$I$56,2,0)</f>
        <v>#N/A</v>
      </c>
      <c r="D180" s="182" t="e">
        <f>VLOOKUP(B180,'Données projet'!$A$36:$I$56,9,0)</f>
        <v>#N/A</v>
      </c>
      <c r="E180" s="182">
        <f t="array" ref="E180">INDEX(D:D,MIN(IF(ISNUMBER(D180:D376),ROW(D180:D376),"")))</f>
        <v>14.47</v>
      </c>
      <c r="F180" s="186">
        <f>IF(B180&lt;'Données projet'!$A$37,$C$205^B180,IF(B180='Données projet'!$A$37,'Données projet'!$B$37,F179+E180-L179))</f>
        <v>3.7412697314601218</v>
      </c>
      <c r="G180" s="186">
        <f>F180*VLOOKUP('Données projet'!$B$11,Paramètres!$A$1:$J$25,3,0)*VLOOKUP('Données projet'!$B$11,Paramètres!$A$1:$J$25,5,0)</f>
        <v>2.7430989671065613</v>
      </c>
      <c r="H180" s="186">
        <f t="shared" si="53"/>
        <v>1.1240412095378698</v>
      </c>
      <c r="I180" s="187">
        <f t="shared" si="59"/>
        <v>6.7352691409890504</v>
      </c>
      <c r="J180" s="188">
        <f ca="1">AVERAGE(OFFSET($I$3,'Données projet'!$C$7,0,30,1))</f>
        <v>281.50422421872497</v>
      </c>
      <c r="K180" s="193">
        <f>IF(ISNA(VLOOKUP(B180,'Données projet'!$A$36:$I$56,3,0)),0,VLOOKUP(B180,'Données projet'!$A$36:$I$56,3,0))</f>
        <v>0</v>
      </c>
      <c r="L180" s="193">
        <f>IF(ISNA(VLOOKUP(B180,'Données projet'!$A$36:$I$56,4,0)),0,VLOOKUP(B180,'Données projet'!$A$36:$I$56,4,0))</f>
        <v>0</v>
      </c>
      <c r="M180" s="194">
        <f>IF(ISNA(VLOOKUP(B180,'Données projet'!$A$36:$I$56,5,0)),0%,VLOOKUP(B180,'Données projet'!$A$36:$I$56,5,0)*VLOOKUP('Données projet'!$B$11,Paramètres!$A$1:$J$25,7,0))</f>
        <v>0</v>
      </c>
      <c r="N180" s="194">
        <f>IF(ISNA(VLOOKUP(B180,'Données projet'!$A$36:$I$56,6,0)),0%,VLOOKUP(B180,'Données projet'!$A$36:$I$56,6,0)*VLOOKUP('Données projet'!$B$11,Paramètres!$A$1:$J$25,7,0))</f>
        <v>0</v>
      </c>
      <c r="O180" s="194">
        <f>IF(ISNA(VLOOKUP(B180,'Données projet'!$A$36:$I$56,7,0)),0%,VLOOKUP(B180,'Données projet'!$A$36:$I$56,7,0))</f>
        <v>0</v>
      </c>
      <c r="P180" s="196">
        <f>EXP(-LN(2)/35)*P179+(1-EXP(-LN(2)/35))/(LN(2)/35)*L180*M180*VLOOKUP('Données projet'!$B$11,Paramètres!$A$1:$J$25,3,0)*0.475*44/12</f>
        <v>0</v>
      </c>
      <c r="Q180" s="196">
        <f>EXP(-LN(2)/5)*Q179+(1-EXP(-LN(2)/5))/(LN(2)/5)*Calculateur!L180*Calculateur!N180*VLOOKUP('Données projet'!$B$11,Paramètres!$A$1:$J$25,3,0)*0.475*44/12</f>
        <v>0</v>
      </c>
      <c r="R180" s="196">
        <f>EXP(-LN(2)/2)*R179+(1-EXP(-LN(2)/2))/(LN(2)/2)*L180*O180*VLOOKUP('Données projet'!$B$11,Paramètres!$A$1:$J$25,3,0)*0.475*44/12</f>
        <v>0</v>
      </c>
      <c r="S180" s="197">
        <f t="shared" si="60"/>
        <v>0</v>
      </c>
      <c r="T180" s="50">
        <f>IF(T179+1&lt;='Données projet'!$E$12,T179+1,1)</f>
        <v>27</v>
      </c>
      <c r="U180" s="45" t="e">
        <f>VLOOKUP(T180,'Données projet'!$A$62:$I$82,2,0)</f>
        <v>#N/A</v>
      </c>
      <c r="V180" s="45" t="e">
        <f>VLOOKUP(T180,'Données projet'!$A$62:$I$82,9,0)</f>
        <v>#N/A</v>
      </c>
      <c r="W180" s="45">
        <f t="array" ref="W180">INDEX(V:V,MIN(IF(ISNUMBER(V180:V376),ROW(V180:V376),"")))</f>
        <v>2.384999999999998</v>
      </c>
      <c r="X180" s="46">
        <f>IF(T180&lt;'Données projet'!$A$63,$U$205^T180,IF(T180='Données projet'!$A$63,'Données projet'!$B$63,X179+W180-AD179))</f>
        <v>189.14</v>
      </c>
      <c r="Y180" s="46">
        <f>X180*VLOOKUP('Données projet'!$B$11,Paramètres!$A$1:$J$25,3,0)*VLOOKUP('Données projet'!$B$11,Paramètres!$A$1:$J$25,5,0)</f>
        <v>138.677448</v>
      </c>
      <c r="Z180" s="46">
        <f t="shared" si="61"/>
        <v>35.993860236653816</v>
      </c>
      <c r="AA180" s="52">
        <f t="shared" si="62"/>
        <v>304.21919517883873</v>
      </c>
      <c r="AB180" s="149">
        <f ca="1">AVERAGE(OFFSET($AA$3,'Données projet'!$C$7,0,30,1))</f>
        <v>367.84920904283939</v>
      </c>
      <c r="AC180" s="48">
        <f>IF(ISNA(VLOOKUP(T180,'Données projet'!$A$62:$I$82,3,0)),0,VLOOKUP(T180,'Données projet'!$A$62:$I$82,3,0))</f>
        <v>0</v>
      </c>
      <c r="AD180" s="48">
        <f>IF(ISNA(VLOOKUP(T180,'Données projet'!$A$62:$I$82,4,0)),0,VLOOKUP(T180,'Données projet'!$A$62:$I$82,4,0))</f>
        <v>0</v>
      </c>
      <c r="AE180" s="49">
        <f>IF(ISNA(VLOOKUP(T180,'Données projet'!$A$62:$I$82,5,0)),0%,VLOOKUP(T180,'Données projet'!$A$62:$I$82,5,0)*VLOOKUP('Données projet'!$B$11,Paramètres!$A$1:$J$25,7,0))</f>
        <v>0</v>
      </c>
      <c r="AF180" s="49">
        <f>IF(ISNA(VLOOKUP(T180,'Données projet'!$A$62:$I$82,6,0)),0%,VLOOKUP(T180,'Données projet'!$A$62:$I$82,6,0)*VLOOKUP('Données projet'!$B$11,Paramètres!$A$1:$J$25,7,0))</f>
        <v>0</v>
      </c>
      <c r="AG180" s="49">
        <f>IF(ISNA(VLOOKUP(T180,'Données projet'!$A$62:$I$82,7,0)),0%,VLOOKUP(T180,'Données projet'!$A$62:$I$82,7,0))</f>
        <v>0</v>
      </c>
      <c r="AH180" s="53">
        <f>EXP(-LN(2)/35)*AH179+(1-EXP(-LN(2)/35))/(LN(2)/35)*AD180*AE180*VLOOKUP('Données projet'!$B$11,Paramètres!$A$1:$J$25,3,0)*0.475*44/12</f>
        <v>0</v>
      </c>
      <c r="AI180" s="53">
        <f>EXP(-LN(2)/5)*AI179+(1-EXP(-LN(2)/5))/(LN(2)/5)*Calculateur!AD180*Calculateur!AF180*VLOOKUP('Données projet'!$B$11,Paramètres!$A$1:$J$25,3,0)*0.475*44/12</f>
        <v>0</v>
      </c>
      <c r="AJ180" s="53">
        <f>EXP(-LN(2)/2)*AJ179+(1-EXP(-LN(2)/2))/(LN(2)/2)*AD180*AG180*VLOOKUP('Données projet'!$B$11,Paramètres!$A$1:$J$25,3,0)*0.475*44/12</f>
        <v>0</v>
      </c>
      <c r="AK180" s="53">
        <f t="shared" si="63"/>
        <v>0</v>
      </c>
      <c r="AL180" s="203">
        <f>IF(AL179+1&lt;='Données projet'!$E$13,AL179+1,1)</f>
        <v>1</v>
      </c>
      <c r="AM180" s="182" t="e">
        <f>VLOOKUP(B180,'Données projet'!$A$88:$I$108,2,0)</f>
        <v>#N/A</v>
      </c>
      <c r="AN180" s="182" t="e">
        <f>VLOOKUP(B180,'Données projet'!$A$88:$I$108,9,0)</f>
        <v>#N/A</v>
      </c>
      <c r="AO180" s="182">
        <f t="array" ref="AO180">INDEX(AN:AN,MIN(IF(ISNUMBER(AN180:AN376),ROW(AN180:AN376),"")))</f>
        <v>0</v>
      </c>
      <c r="AP180" s="182">
        <f>IF(B180&lt;'Données projet'!$A$89,$AM$205^B180,IF(B180='Données projet'!$A$89,'Données projet'!$B$89,AP179+AO180-AV179))</f>
        <v>0</v>
      </c>
      <c r="AQ180" s="186" t="e">
        <f>AP180*VLOOKUP('Données projet'!$B$13,Paramètres!$A$1:$J$25,3,0)*VLOOKUP('Données projet'!$B$13,Paramètres!$A$1:$J$25,5,0)</f>
        <v>#N/A</v>
      </c>
      <c r="AR180" s="186" t="e">
        <f t="shared" si="64"/>
        <v>#N/A</v>
      </c>
      <c r="AS180" s="187" t="e">
        <f t="shared" si="65"/>
        <v>#N/A</v>
      </c>
      <c r="AT180" s="185" t="e">
        <f ca="1">AVERAGE(OFFSET($AS$3,'Données projet'!$C$7,0,30,1))</f>
        <v>#N/A</v>
      </c>
      <c r="AU180" s="193">
        <f>IF(ISNA(VLOOKUP(B180,'Données projet'!$A$88:$I$108,3,0)),0,VLOOKUP(B180,'Données projet'!$A$88:$I$108,3,0))</f>
        <v>0</v>
      </c>
      <c r="AV180" s="193">
        <f>IF(ISNA(VLOOKUP(B180,'Données projet'!$A$88:$I$108,4,0)),0,VLOOKUP(B180,'Données projet'!$A$88:$I$108,4,0))</f>
        <v>0</v>
      </c>
      <c r="AW180" s="194">
        <f>IF(ISNA(VLOOKUP(B180,'Données projet'!$A$88:$I$108,5,0)),0%,VLOOKUP(B180,'Données projet'!$A$88:$I$108,5,0)*VLOOKUP('Données projet'!$B$13,Paramètres!$A$1:$J$25,7,0))</f>
        <v>0</v>
      </c>
      <c r="AX180" s="194">
        <f>IF(ISNA(VLOOKUP(B180,'Données projet'!$A$88:$I$108,6,0)),0%,VLOOKUP(B180,'Données projet'!$A$88:$I$108,6,0)*VLOOKUP('Données projet'!$B$13,Paramètres!$A$1:$J$25,7,0))</f>
        <v>0</v>
      </c>
      <c r="AY180" s="194">
        <f>IF(ISNA(VLOOKUP(B180,'Données projet'!$A$88:$I$108,7,0)),0%,VLOOKUP(B180,'Données projet'!$A$88:$I$108,7,0))</f>
        <v>0</v>
      </c>
      <c r="AZ180" s="196">
        <f>EXP(-LN(2)/35)*AZ179+(1-EXP(-LN(2)/35))/(LN(2)/35)*AV180*AW180*VLOOKUP('Données projet'!$B$11,Paramètres!$A$1:$J$25,3,0)*0.475*44/12</f>
        <v>0</v>
      </c>
      <c r="BA180" s="196">
        <f>EXP(-LN(2)/5)*BA179+(1-EXP(-LN(2)/5))/(LN(2)/5)*Calculateur!AV180*Calculateur!AX180*VLOOKUP('Données projet'!$B$11,Paramètres!$A$1:$J$25,3,0)*0.475*44/12</f>
        <v>0</v>
      </c>
      <c r="BB180" s="196">
        <f>EXP(-LN(2)/2)*BB179+(1-EXP(-LN(2)/2))/(LN(2)/2)*AV180*AY180*VLOOKUP('Données projet'!$B$11,Paramètres!$A$1:$J$25,3,0)*0.475*44/12</f>
        <v>0</v>
      </c>
      <c r="BC180" s="197">
        <f t="shared" si="66"/>
        <v>0</v>
      </c>
      <c r="BD180" s="50">
        <f>IF(BD179+1&lt;='Données projet'!$E$16,BD179+1,1)</f>
        <v>1</v>
      </c>
      <c r="BE180" s="45" t="e">
        <f>VLOOKUP(BD180,'Données projet'!$A$114:$I$134,2,0)</f>
        <v>#N/A</v>
      </c>
      <c r="BF180" s="45" t="e">
        <f>VLOOKUP(BD180,'Données projet'!$A$114:$I$134,9,0)</f>
        <v>#N/A</v>
      </c>
      <c r="BG180" s="45">
        <f t="array" ref="BG180">INDEX(BF:BF,MIN(IF(ISNUMBER(BF180:BF376),ROW(BF180:BF376),"")))</f>
        <v>0</v>
      </c>
      <c r="BH180" s="45">
        <f>IF(BD180&lt;'Données projet'!$A$115,$BE$205^BD180,IF(BD180='Données projet'!$A$115,'Données projet'!$B$115,BH179+BG180-BN179))</f>
        <v>0</v>
      </c>
      <c r="BI180" s="50" t="e">
        <f>BH180*VLOOKUP('Données projet'!$B$13,Paramètres!$A$1:$J$25,3,0)*VLOOKUP('Données projet'!$B$13,Paramètres!$A$1:$J$25,5,0)</f>
        <v>#N/A</v>
      </c>
      <c r="BJ180" s="46" t="e">
        <f t="shared" si="67"/>
        <v>#N/A</v>
      </c>
      <c r="BK180" s="52" t="e">
        <f t="shared" si="68"/>
        <v>#N/A</v>
      </c>
      <c r="BL180" s="149" t="e">
        <f ca="1">AVERAGE(OFFSET($BK$3,'Données projet'!$C$7,0,30,1))</f>
        <v>#N/A</v>
      </c>
      <c r="BM180" s="48">
        <f>IF(ISNA(VLOOKUP(BD180,'Données projet'!$A$114:$I$134,3,0)),0,VLOOKUP(BD180,'Données projet'!$A$114:$I$134,3,0))</f>
        <v>0</v>
      </c>
      <c r="BN180" s="48">
        <f>IF(ISNA(VLOOKUP(BD180,'Données projet'!$A$114:$I$134,4,0)),0,VLOOKUP(BD180,'Données projet'!$A$114:$I$134,4,0))</f>
        <v>0</v>
      </c>
      <c r="BO180" s="49">
        <f>IF(ISNA(VLOOKUP(BD180,'Données projet'!$A$114:$I$134,5,0)),0%,VLOOKUP(BD180,'Données projet'!$A$114:$I$134,5,0)*VLOOKUP('Données projet'!$B$13,Paramètres!$A$1:$J$25,7,0))</f>
        <v>0</v>
      </c>
      <c r="BP180" s="49">
        <f>IF(ISNA(VLOOKUP(BD180,'Données projet'!$A$114:$I$134,6,0)),0%,VLOOKUP(BD180,'Données projet'!$A$114:$I$134,6,0)*VLOOKUP('Données projet'!$B$13,Paramètres!$A$1:$J$25,7,0))</f>
        <v>0</v>
      </c>
      <c r="BQ180" s="49">
        <f>IF(ISNA(VLOOKUP(BD180,'Données projet'!$A$114:$I$134,7,0)),0%,VLOOKUP(BD180,'Données projet'!$A$114:$I$134,7,0))</f>
        <v>0</v>
      </c>
      <c r="BR180" s="53" t="e">
        <f>EXP(-LN(2)/35)*BR179+(1-EXP(-LN(2)/35))/(LN(2)/35)*BN180*BO180*VLOOKUP('Données projet'!$B$13,Paramètres!$A$1:$J$25,3,0)*0.475*44/12</f>
        <v>#N/A</v>
      </c>
      <c r="BS180" s="53" t="e">
        <f>EXP(-LN(2)/5)*BS179+(1-EXP(-LN(2)/5))/(LN(2)/5)*Calculateur!BN180*Calculateur!BP180*VLOOKUP('Données projet'!$B$13,Paramètres!$A$1:$J$25,3,0)*0.475*44/12</f>
        <v>#N/A</v>
      </c>
      <c r="BT180" s="53" t="e">
        <f>EXP(-LN(2)/2)*BT179+(1-EXP(-LN(2)/2))/(LN(2)/2)*BN180*BQ180*VLOOKUP('Données projet'!$B$13,Paramètres!$A$1:$J$25,3,0)*0.475*44/12</f>
        <v>#N/A</v>
      </c>
      <c r="BU180" s="54" t="e">
        <f t="shared" si="69"/>
        <v>#N/A</v>
      </c>
      <c r="BV180" s="203">
        <f>IF(BV179+1&lt;='Données projet'!$E$15,BV179+1,1)</f>
        <v>1</v>
      </c>
      <c r="BW180" s="182" t="e">
        <f>VLOOKUP(B180,'Données projet'!$A$140:$I$167,2,0)</f>
        <v>#N/A</v>
      </c>
      <c r="BX180" s="182" t="e">
        <f>VLOOKUP(B180,'Données projet'!$A$140:$I$167,9,0)</f>
        <v>#N/A</v>
      </c>
      <c r="BY180" s="182">
        <f t="array" ref="BY180">INDEX(BX:BX,MIN(IF(ISNUMBER(BX180:BX376),ROW(BX180:BX376),"")))</f>
        <v>0</v>
      </c>
      <c r="BZ180" s="182">
        <f>IF(B180&lt;'Données projet'!$A$141,$BW$205^B180,IF(B180='Données projet'!$A$141,'Données projet'!$B$141,BZ179+BY180-CF179))</f>
        <v>0</v>
      </c>
      <c r="CA180" s="183" t="e">
        <f>BZ180*VLOOKUP('Données projet'!$B$15,Paramètres!$A$1:$J$25,3,0)*VLOOKUP('Données projet'!$B$15,Paramètres!$A$1:$J$25,5,0)</f>
        <v>#N/A</v>
      </c>
      <c r="CB180" s="186" t="e">
        <f t="shared" si="70"/>
        <v>#N/A</v>
      </c>
      <c r="CC180" s="187" t="e">
        <f t="shared" si="71"/>
        <v>#N/A</v>
      </c>
      <c r="CD180" s="185" t="e">
        <f ca="1">AVERAGE(OFFSET($CC$3,'Données projet'!$C$7,0,30,1))</f>
        <v>#N/A</v>
      </c>
      <c r="CE180" s="193">
        <f>IF(ISNA(VLOOKUP(B180,'Données projet'!$A$140:$I$167,3,0)),0,VLOOKUP(B180,'Données projet'!$A$140:$I$167,3,0))</f>
        <v>0</v>
      </c>
      <c r="CF180" s="193">
        <f>IF(ISNA(VLOOKUP(B180,'Données projet'!$A$140:$I$167,4,0)),0,VLOOKUP(B180,'Données projet'!$A$140:$I$167,4,0))</f>
        <v>0</v>
      </c>
      <c r="CG180" s="194">
        <f>IF(ISNA(VLOOKUP(B180,'Données projet'!$A$140:$I$167,5,0)),0%,VLOOKUP(B180,'Données projet'!$A$140:$I$167,5,0)*VLOOKUP('Données projet'!$B$15,Paramètres!$A$1:$J$25,7,0))</f>
        <v>0</v>
      </c>
      <c r="CH180" s="194">
        <f>IF(ISNA(VLOOKUP(B180,'Données projet'!$A$140:$I$167,6,0)),0%,VLOOKUP(B180,'Données projet'!$A$140:$I$167,6,0)*VLOOKUP('Données projet'!$B$15,Paramètres!$A$1:$J$25,7,0))</f>
        <v>0</v>
      </c>
      <c r="CI180" s="194">
        <f>IF(ISNA(VLOOKUP(B180,'Données projet'!$A$140:$I$167,7,0)),0%,VLOOKUP(B180,'Données projet'!$A$140:$I$167,7,0))</f>
        <v>0</v>
      </c>
      <c r="CJ180" s="196">
        <f>EXP(-LN(2)/35)*CJ179+(1-EXP(-LN(2)/35))/(LN(2)/35)*CF180*CG180*VLOOKUP('Données projet'!$B$11,Paramètres!$A$1:$J$25,3,0)*0.475*44/12</f>
        <v>0</v>
      </c>
      <c r="CK180" s="196">
        <f>EXP(-LN(2)/5)*CK179+(1-EXP(-LN(2)/5))/(LN(2)/5)*Calculateur!CF180*Calculateur!CH180*VLOOKUP('Données projet'!$B$11,Paramètres!$A$1:$J$25,3,0)*0.475*44/12</f>
        <v>0</v>
      </c>
      <c r="CL180" s="196">
        <f>EXP(-LN(2)/2)*CL179+(1-EXP(-LN(2)/2))/(LN(2)/2)*CF180*CI180*VLOOKUP('Données projet'!$B$11,Paramètres!$A$1:$J$25,3,0)*0.475*44/12</f>
        <v>0</v>
      </c>
      <c r="CM180" s="197">
        <f t="shared" si="72"/>
        <v>0</v>
      </c>
      <c r="CN180" s="50">
        <f>IF(CN179+1&lt;='Données projet'!$E$16,CN179+1,1)</f>
        <v>1</v>
      </c>
      <c r="CO180" s="45" t="e">
        <f>VLOOKUP(CN180,'Données projet'!$A$173:$I$193,2,0)</f>
        <v>#N/A</v>
      </c>
      <c r="CP180" s="45" t="e">
        <f>VLOOKUP(CN180,'Données projet'!$A$173:$I$193,9,0)</f>
        <v>#N/A</v>
      </c>
      <c r="CQ180" s="45">
        <f t="array" ref="CQ180">INDEX(CP:CP,MIN(IF(ISNUMBER(CP180:CP376),ROW(CP180:CP376),"")))</f>
        <v>0</v>
      </c>
      <c r="CR180" s="45">
        <f>IF(CN180&lt;'Données projet'!$A$174,$CO$205^B180,IF(CN180='Données projet'!$A$174,'Données projet'!$B$174,CR179+CQ180-CX179))</f>
        <v>0</v>
      </c>
      <c r="CS180" s="50" t="e">
        <f>CR180*VLOOKUP('Données projet'!$B$15,Paramètres!$A$1:$J$25,3,0)*VLOOKUP('Données projet'!$B$15,Paramètres!$A$1:$J$25,5,0)</f>
        <v>#N/A</v>
      </c>
      <c r="CT180" s="46" t="e">
        <f t="shared" si="73"/>
        <v>#N/A</v>
      </c>
      <c r="CU180" s="52" t="e">
        <f t="shared" si="74"/>
        <v>#N/A</v>
      </c>
      <c r="CV180" s="149" t="e">
        <f ca="1">AVERAGE(OFFSET($CU$3,'Données projet'!$C$7,0,30,1))</f>
        <v>#N/A</v>
      </c>
      <c r="CW180" s="48">
        <f>IF(ISNA(VLOOKUP(CN180,'Données projet'!$A$173:$I$193,3,0)),0,VLOOKUP(CN180,'Données projet'!$A$173:$I$193,3,0))</f>
        <v>0</v>
      </c>
      <c r="CX180" s="48">
        <f>IF(ISNA(VLOOKUP(CN180,'Données projet'!$A$173:$I$193,4,0)),0,VLOOKUP(CN180,'Données projet'!$A$173:$I$193,4,0))</f>
        <v>0</v>
      </c>
      <c r="CY180" s="49">
        <f>IF(ISNA(VLOOKUP(CN180,'Données projet'!$A$173:$I$193,5,0)),0%,VLOOKUP(CN180,'Données projet'!$A$173:$I$193,5,0)*VLOOKUP('Données projet'!$B$15,Paramètres!$A$1:$J$25,7,0))</f>
        <v>0</v>
      </c>
      <c r="CZ180" s="49">
        <f>IF(ISNA(VLOOKUP(CN180,'Données projet'!$A$173:$I$193,6,0)),0%,VLOOKUP(CN180,'Données projet'!$A$173:$I$193,6,0)*VLOOKUP('Données projet'!$B$15,Paramètres!$A$1:$J$25,7,0))</f>
        <v>0</v>
      </c>
      <c r="DA180" s="49">
        <f>IF(ISNA(VLOOKUP(CN180,'Données projet'!$A$173:$I$193,7,0)),0%,VLOOKUP(CN180,'Données projet'!$A$173:$I$193,7,0))</f>
        <v>0</v>
      </c>
      <c r="DB180" s="53" t="e">
        <f>EXP(-LN(2)/35)*DB179+(1-EXP(-LN(2)/35))/(LN(2)/35)*CX180*CY180*VLOOKUP('Données projet'!$B$15,Paramètres!$A$1:$J$25,3,0)*0.475*44/12</f>
        <v>#N/A</v>
      </c>
      <c r="DC180" s="53" t="e">
        <f>EXP(-LN(2)/5)*DC179+(1-EXP(-LN(2)/5))/(LN(2)/5)*Calculateur!CX180*Calculateur!CZ180*VLOOKUP('Données projet'!$B$15,Paramètres!$A$1:$J$25,3,0)*0.475*44/12</f>
        <v>#N/A</v>
      </c>
      <c r="DD180" s="53" t="e">
        <f>EXP(-LN(2)/2)*DD179+(1-EXP(-LN(2)/2))/(LN(2)/2)*CX180*DA180*VLOOKUP('Données projet'!$B$15,Paramètres!$A$1:$J$25,3,0)*0.475*44/12</f>
        <v>#N/A</v>
      </c>
      <c r="DE180" s="54" t="e">
        <f t="shared" si="75"/>
        <v>#N/A</v>
      </c>
    </row>
    <row r="181" spans="1:109" x14ac:dyDescent="0.25">
      <c r="A181" s="208">
        <f t="shared" si="52"/>
        <v>178</v>
      </c>
      <c r="B181" s="200">
        <f>IF(B180+1&lt;='Données projet'!$E$11,B180+1,1)</f>
        <v>3</v>
      </c>
      <c r="C181" s="182" t="e">
        <f>VLOOKUP(B181,'Données projet'!$A$36:$I$56,2,0)</f>
        <v>#N/A</v>
      </c>
      <c r="D181" s="182" t="e">
        <f>VLOOKUP(B181,'Données projet'!$A$36:$I$56,9,0)</f>
        <v>#N/A</v>
      </c>
      <c r="E181" s="182">
        <f t="array" ref="E181">INDEX(D:D,MIN(IF(ISNUMBER(D181:D377),ROW(D181:D377),"")))</f>
        <v>14.47</v>
      </c>
      <c r="F181" s="186">
        <f>IF(B181&lt;'Données projet'!$A$37,$C$205^B181,IF(B181='Données projet'!$A$37,'Données projet'!$B$37,F180+E181-L180))</f>
        <v>7.2364994008462151</v>
      </c>
      <c r="G181" s="186">
        <f>F181*VLOOKUP('Données projet'!$B$11,Paramètres!$A$1:$J$25,3,0)*VLOOKUP('Données projet'!$B$11,Paramètres!$A$1:$J$25,5,0)</f>
        <v>5.3058013607004444</v>
      </c>
      <c r="H181" s="186">
        <f t="shared" si="53"/>
        <v>2.0134555056156427</v>
      </c>
      <c r="I181" s="187">
        <f t="shared" si="59"/>
        <v>12.74770570883385</v>
      </c>
      <c r="J181" s="188">
        <f ca="1">AVERAGE(OFFSET($I$3,'Données projet'!$C$7,0,30,1))</f>
        <v>281.50422421872497</v>
      </c>
      <c r="K181" s="193">
        <f>IF(ISNA(VLOOKUP(B181,'Données projet'!$A$36:$I$56,3,0)),0,VLOOKUP(B181,'Données projet'!$A$36:$I$56,3,0))</f>
        <v>0</v>
      </c>
      <c r="L181" s="193">
        <f>IF(ISNA(VLOOKUP(B181,'Données projet'!$A$36:$I$56,4,0)),0,VLOOKUP(B181,'Données projet'!$A$36:$I$56,4,0))</f>
        <v>0</v>
      </c>
      <c r="M181" s="194">
        <f>IF(ISNA(VLOOKUP(B181,'Données projet'!$A$36:$I$56,5,0)),0%,VLOOKUP(B181,'Données projet'!$A$36:$I$56,5,0)*VLOOKUP('Données projet'!$B$11,Paramètres!$A$1:$J$25,7,0))</f>
        <v>0</v>
      </c>
      <c r="N181" s="194">
        <f>IF(ISNA(VLOOKUP(B181,'Données projet'!$A$36:$I$56,6,0)),0%,VLOOKUP(B181,'Données projet'!$A$36:$I$56,6,0)*VLOOKUP('Données projet'!$B$11,Paramètres!$A$1:$J$25,7,0))</f>
        <v>0</v>
      </c>
      <c r="O181" s="194">
        <f>IF(ISNA(VLOOKUP(B181,'Données projet'!$A$36:$I$56,7,0)),0%,VLOOKUP(B181,'Données projet'!$A$36:$I$56,7,0))</f>
        <v>0</v>
      </c>
      <c r="P181" s="196">
        <f>EXP(-LN(2)/35)*P180+(1-EXP(-LN(2)/35))/(LN(2)/35)*L181*M181*VLOOKUP('Données projet'!$B$11,Paramètres!$A$1:$J$25,3,0)*0.475*44/12</f>
        <v>0</v>
      </c>
      <c r="Q181" s="196">
        <f>EXP(-LN(2)/5)*Q180+(1-EXP(-LN(2)/5))/(LN(2)/5)*Calculateur!L181*Calculateur!N181*VLOOKUP('Données projet'!$B$11,Paramètres!$A$1:$J$25,3,0)*0.475*44/12</f>
        <v>0</v>
      </c>
      <c r="R181" s="196">
        <f>EXP(-LN(2)/2)*R180+(1-EXP(-LN(2)/2))/(LN(2)/2)*L181*O181*VLOOKUP('Données projet'!$B$11,Paramètres!$A$1:$J$25,3,0)*0.475*44/12</f>
        <v>0</v>
      </c>
      <c r="S181" s="197">
        <f t="shared" si="60"/>
        <v>0</v>
      </c>
      <c r="T181" s="50">
        <f>IF(T180+1&lt;='Données projet'!$E$12,T180+1,1)</f>
        <v>28</v>
      </c>
      <c r="U181" s="45" t="e">
        <f>VLOOKUP(T181,'Données projet'!$A$62:$I$82,2,0)</f>
        <v>#N/A</v>
      </c>
      <c r="V181" s="45" t="e">
        <f>VLOOKUP(T181,'Données projet'!$A$62:$I$82,9,0)</f>
        <v>#N/A</v>
      </c>
      <c r="W181" s="45">
        <f t="array" ref="W181">INDEX(V:V,MIN(IF(ISNUMBER(V181:V377),ROW(V181:V377),"")))</f>
        <v>2.384999999999998</v>
      </c>
      <c r="X181" s="46">
        <f>IF(T181&lt;'Données projet'!$A$63,$U$205^T181,IF(T181='Données projet'!$A$63,'Données projet'!$B$63,X180+W181-AD180))</f>
        <v>191.52499999999998</v>
      </c>
      <c r="Y181" s="46">
        <f>X181*VLOOKUP('Données projet'!$B$11,Paramètres!$A$1:$J$25,3,0)*VLOOKUP('Données projet'!$B$11,Paramètres!$A$1:$J$25,5,0)</f>
        <v>140.42612999999997</v>
      </c>
      <c r="Z181" s="46">
        <f t="shared" si="61"/>
        <v>36.39460862035984</v>
      </c>
      <c r="AA181" s="52">
        <f t="shared" si="62"/>
        <v>307.96278643045997</v>
      </c>
      <c r="AB181" s="149">
        <f ca="1">AVERAGE(OFFSET($AA$3,'Données projet'!$C$7,0,30,1))</f>
        <v>367.84920904283939</v>
      </c>
      <c r="AC181" s="48">
        <f>IF(ISNA(VLOOKUP(T181,'Données projet'!$A$62:$I$82,3,0)),0,VLOOKUP(T181,'Données projet'!$A$62:$I$82,3,0))</f>
        <v>0</v>
      </c>
      <c r="AD181" s="48">
        <f>IF(ISNA(VLOOKUP(T181,'Données projet'!$A$62:$I$82,4,0)),0,VLOOKUP(T181,'Données projet'!$A$62:$I$82,4,0))</f>
        <v>0</v>
      </c>
      <c r="AE181" s="49">
        <f>IF(ISNA(VLOOKUP(T181,'Données projet'!$A$62:$I$82,5,0)),0%,VLOOKUP(T181,'Données projet'!$A$62:$I$82,5,0)*VLOOKUP('Données projet'!$B$11,Paramètres!$A$1:$J$25,7,0))</f>
        <v>0</v>
      </c>
      <c r="AF181" s="49">
        <f>IF(ISNA(VLOOKUP(T181,'Données projet'!$A$62:$I$82,6,0)),0%,VLOOKUP(T181,'Données projet'!$A$62:$I$82,6,0)*VLOOKUP('Données projet'!$B$11,Paramètres!$A$1:$J$25,7,0))</f>
        <v>0</v>
      </c>
      <c r="AG181" s="49">
        <f>IF(ISNA(VLOOKUP(T181,'Données projet'!$A$62:$I$82,7,0)),0%,VLOOKUP(T181,'Données projet'!$A$62:$I$82,7,0))</f>
        <v>0</v>
      </c>
      <c r="AH181" s="53">
        <f>EXP(-LN(2)/35)*AH180+(1-EXP(-LN(2)/35))/(LN(2)/35)*AD181*AE181*VLOOKUP('Données projet'!$B$11,Paramètres!$A$1:$J$25,3,0)*0.475*44/12</f>
        <v>0</v>
      </c>
      <c r="AI181" s="53">
        <f>EXP(-LN(2)/5)*AI180+(1-EXP(-LN(2)/5))/(LN(2)/5)*Calculateur!AD181*Calculateur!AF181*VLOOKUP('Données projet'!$B$11,Paramètres!$A$1:$J$25,3,0)*0.475*44/12</f>
        <v>0</v>
      </c>
      <c r="AJ181" s="53">
        <f>EXP(-LN(2)/2)*AJ180+(1-EXP(-LN(2)/2))/(LN(2)/2)*AD181*AG181*VLOOKUP('Données projet'!$B$11,Paramètres!$A$1:$J$25,3,0)*0.475*44/12</f>
        <v>0</v>
      </c>
      <c r="AK181" s="53">
        <f t="shared" si="63"/>
        <v>0</v>
      </c>
      <c r="AL181" s="203">
        <f>IF(AL180+1&lt;='Données projet'!$E$13,AL180+1,1)</f>
        <v>1</v>
      </c>
      <c r="AM181" s="182" t="e">
        <f>VLOOKUP(B181,'Données projet'!$A$88:$I$108,2,0)</f>
        <v>#N/A</v>
      </c>
      <c r="AN181" s="182" t="e">
        <f>VLOOKUP(B181,'Données projet'!$A$88:$I$108,9,0)</f>
        <v>#N/A</v>
      </c>
      <c r="AO181" s="182">
        <f t="array" ref="AO181">INDEX(AN:AN,MIN(IF(ISNUMBER(AN181:AN377),ROW(AN181:AN377),"")))</f>
        <v>0</v>
      </c>
      <c r="AP181" s="182">
        <f>IF(B181&lt;'Données projet'!$A$89,$AM$205^B181,IF(B181='Données projet'!$A$89,'Données projet'!$B$89,AP180+AO181-AV180))</f>
        <v>0</v>
      </c>
      <c r="AQ181" s="186" t="e">
        <f>AP181*VLOOKUP('Données projet'!$B$13,Paramètres!$A$1:$J$25,3,0)*VLOOKUP('Données projet'!$B$13,Paramètres!$A$1:$J$25,5,0)</f>
        <v>#N/A</v>
      </c>
      <c r="AR181" s="186" t="e">
        <f t="shared" si="64"/>
        <v>#N/A</v>
      </c>
      <c r="AS181" s="187" t="e">
        <f t="shared" si="65"/>
        <v>#N/A</v>
      </c>
      <c r="AT181" s="185" t="e">
        <f ca="1">AVERAGE(OFFSET($AS$3,'Données projet'!$C$7,0,30,1))</f>
        <v>#N/A</v>
      </c>
      <c r="AU181" s="193">
        <f>IF(ISNA(VLOOKUP(B181,'Données projet'!$A$88:$I$108,3,0)),0,VLOOKUP(B181,'Données projet'!$A$88:$I$108,3,0))</f>
        <v>0</v>
      </c>
      <c r="AV181" s="193">
        <f>IF(ISNA(VLOOKUP(B181,'Données projet'!$A$88:$I$108,4,0)),0,VLOOKUP(B181,'Données projet'!$A$88:$I$108,4,0))</f>
        <v>0</v>
      </c>
      <c r="AW181" s="194">
        <f>IF(ISNA(VLOOKUP(B181,'Données projet'!$A$88:$I$108,5,0)),0%,VLOOKUP(B181,'Données projet'!$A$88:$I$108,5,0)*VLOOKUP('Données projet'!$B$13,Paramètres!$A$1:$J$25,7,0))</f>
        <v>0</v>
      </c>
      <c r="AX181" s="194">
        <f>IF(ISNA(VLOOKUP(B181,'Données projet'!$A$88:$I$108,6,0)),0%,VLOOKUP(B181,'Données projet'!$A$88:$I$108,6,0)*VLOOKUP('Données projet'!$B$13,Paramètres!$A$1:$J$25,7,0))</f>
        <v>0</v>
      </c>
      <c r="AY181" s="194">
        <f>IF(ISNA(VLOOKUP(B181,'Données projet'!$A$88:$I$108,7,0)),0%,VLOOKUP(B181,'Données projet'!$A$88:$I$108,7,0))</f>
        <v>0</v>
      </c>
      <c r="AZ181" s="196">
        <f>EXP(-LN(2)/35)*AZ180+(1-EXP(-LN(2)/35))/(LN(2)/35)*AV181*AW181*VLOOKUP('Données projet'!$B$11,Paramètres!$A$1:$J$25,3,0)*0.475*44/12</f>
        <v>0</v>
      </c>
      <c r="BA181" s="196">
        <f>EXP(-LN(2)/5)*BA180+(1-EXP(-LN(2)/5))/(LN(2)/5)*Calculateur!AV181*Calculateur!AX181*VLOOKUP('Données projet'!$B$11,Paramètres!$A$1:$J$25,3,0)*0.475*44/12</f>
        <v>0</v>
      </c>
      <c r="BB181" s="196">
        <f>EXP(-LN(2)/2)*BB180+(1-EXP(-LN(2)/2))/(LN(2)/2)*AV181*AY181*VLOOKUP('Données projet'!$B$11,Paramètres!$A$1:$J$25,3,0)*0.475*44/12</f>
        <v>0</v>
      </c>
      <c r="BC181" s="197">
        <f t="shared" si="66"/>
        <v>0</v>
      </c>
      <c r="BD181" s="50">
        <f>IF(BD180+1&lt;='Données projet'!$E$16,BD180+1,1)</f>
        <v>1</v>
      </c>
      <c r="BE181" s="45" t="e">
        <f>VLOOKUP(BD181,'Données projet'!$A$114:$I$134,2,0)</f>
        <v>#N/A</v>
      </c>
      <c r="BF181" s="45" t="e">
        <f>VLOOKUP(BD181,'Données projet'!$A$114:$I$134,9,0)</f>
        <v>#N/A</v>
      </c>
      <c r="BG181" s="45">
        <f t="array" ref="BG181">INDEX(BF:BF,MIN(IF(ISNUMBER(BF181:BF377),ROW(BF181:BF377),"")))</f>
        <v>0</v>
      </c>
      <c r="BH181" s="45">
        <f>IF(BD181&lt;'Données projet'!$A$115,$BE$205^BD181,IF(BD181='Données projet'!$A$115,'Données projet'!$B$115,BH180+BG181-BN180))</f>
        <v>0</v>
      </c>
      <c r="BI181" s="50" t="e">
        <f>BH181*VLOOKUP('Données projet'!$B$13,Paramètres!$A$1:$J$25,3,0)*VLOOKUP('Données projet'!$B$13,Paramètres!$A$1:$J$25,5,0)</f>
        <v>#N/A</v>
      </c>
      <c r="BJ181" s="46" t="e">
        <f t="shared" si="67"/>
        <v>#N/A</v>
      </c>
      <c r="BK181" s="52" t="e">
        <f t="shared" si="68"/>
        <v>#N/A</v>
      </c>
      <c r="BL181" s="149" t="e">
        <f ca="1">AVERAGE(OFFSET($BK$3,'Données projet'!$C$7,0,30,1))</f>
        <v>#N/A</v>
      </c>
      <c r="BM181" s="48">
        <f>IF(ISNA(VLOOKUP(BD181,'Données projet'!$A$114:$I$134,3,0)),0,VLOOKUP(BD181,'Données projet'!$A$114:$I$134,3,0))</f>
        <v>0</v>
      </c>
      <c r="BN181" s="48">
        <f>IF(ISNA(VLOOKUP(BD181,'Données projet'!$A$114:$I$134,4,0)),0,VLOOKUP(BD181,'Données projet'!$A$114:$I$134,4,0))</f>
        <v>0</v>
      </c>
      <c r="BO181" s="49">
        <f>IF(ISNA(VLOOKUP(BD181,'Données projet'!$A$114:$I$134,5,0)),0%,VLOOKUP(BD181,'Données projet'!$A$114:$I$134,5,0)*VLOOKUP('Données projet'!$B$13,Paramètres!$A$1:$J$25,7,0))</f>
        <v>0</v>
      </c>
      <c r="BP181" s="49">
        <f>IF(ISNA(VLOOKUP(BD181,'Données projet'!$A$114:$I$134,6,0)),0%,VLOOKUP(BD181,'Données projet'!$A$114:$I$134,6,0)*VLOOKUP('Données projet'!$B$13,Paramètres!$A$1:$J$25,7,0))</f>
        <v>0</v>
      </c>
      <c r="BQ181" s="49">
        <f>IF(ISNA(VLOOKUP(BD181,'Données projet'!$A$114:$I$134,7,0)),0%,VLOOKUP(BD181,'Données projet'!$A$114:$I$134,7,0))</f>
        <v>0</v>
      </c>
      <c r="BR181" s="53" t="e">
        <f>EXP(-LN(2)/35)*BR180+(1-EXP(-LN(2)/35))/(LN(2)/35)*BN181*BO181*VLOOKUP('Données projet'!$B$13,Paramètres!$A$1:$J$25,3,0)*0.475*44/12</f>
        <v>#N/A</v>
      </c>
      <c r="BS181" s="53" t="e">
        <f>EXP(-LN(2)/5)*BS180+(1-EXP(-LN(2)/5))/(LN(2)/5)*Calculateur!BN181*Calculateur!BP181*VLOOKUP('Données projet'!$B$13,Paramètres!$A$1:$J$25,3,0)*0.475*44/12</f>
        <v>#N/A</v>
      </c>
      <c r="BT181" s="53" t="e">
        <f>EXP(-LN(2)/2)*BT180+(1-EXP(-LN(2)/2))/(LN(2)/2)*BN181*BQ181*VLOOKUP('Données projet'!$B$13,Paramètres!$A$1:$J$25,3,0)*0.475*44/12</f>
        <v>#N/A</v>
      </c>
      <c r="BU181" s="54" t="e">
        <f t="shared" si="69"/>
        <v>#N/A</v>
      </c>
      <c r="BV181" s="203">
        <f>IF(BV180+1&lt;='Données projet'!$E$15,BV180+1,1)</f>
        <v>1</v>
      </c>
      <c r="BW181" s="182" t="e">
        <f>VLOOKUP(B181,'Données projet'!$A$140:$I$167,2,0)</f>
        <v>#N/A</v>
      </c>
      <c r="BX181" s="182" t="e">
        <f>VLOOKUP(B181,'Données projet'!$A$140:$I$167,9,0)</f>
        <v>#N/A</v>
      </c>
      <c r="BY181" s="182">
        <f t="array" ref="BY181">INDEX(BX:BX,MIN(IF(ISNUMBER(BX181:BX377),ROW(BX181:BX377),"")))</f>
        <v>0</v>
      </c>
      <c r="BZ181" s="182">
        <f>IF(B181&lt;'Données projet'!$A$141,$BW$205^B181,IF(B181='Données projet'!$A$141,'Données projet'!$B$141,BZ180+BY181-CF180))</f>
        <v>0</v>
      </c>
      <c r="CA181" s="183" t="e">
        <f>BZ181*VLOOKUP('Données projet'!$B$15,Paramètres!$A$1:$J$25,3,0)*VLOOKUP('Données projet'!$B$15,Paramètres!$A$1:$J$25,5,0)</f>
        <v>#N/A</v>
      </c>
      <c r="CB181" s="186" t="e">
        <f t="shared" si="70"/>
        <v>#N/A</v>
      </c>
      <c r="CC181" s="187" t="e">
        <f t="shared" si="71"/>
        <v>#N/A</v>
      </c>
      <c r="CD181" s="185" t="e">
        <f ca="1">AVERAGE(OFFSET($CC$3,'Données projet'!$C$7,0,30,1))</f>
        <v>#N/A</v>
      </c>
      <c r="CE181" s="193">
        <f>IF(ISNA(VLOOKUP(B181,'Données projet'!$A$140:$I$167,3,0)),0,VLOOKUP(B181,'Données projet'!$A$140:$I$167,3,0))</f>
        <v>0</v>
      </c>
      <c r="CF181" s="193">
        <f>IF(ISNA(VLOOKUP(B181,'Données projet'!$A$140:$I$167,4,0)),0,VLOOKUP(B181,'Données projet'!$A$140:$I$167,4,0))</f>
        <v>0</v>
      </c>
      <c r="CG181" s="194">
        <f>IF(ISNA(VLOOKUP(B181,'Données projet'!$A$140:$I$167,5,0)),0%,VLOOKUP(B181,'Données projet'!$A$140:$I$167,5,0)*VLOOKUP('Données projet'!$B$15,Paramètres!$A$1:$J$25,7,0))</f>
        <v>0</v>
      </c>
      <c r="CH181" s="194">
        <f>IF(ISNA(VLOOKUP(B181,'Données projet'!$A$140:$I$167,6,0)),0%,VLOOKUP(B181,'Données projet'!$A$140:$I$167,6,0)*VLOOKUP('Données projet'!$B$15,Paramètres!$A$1:$J$25,7,0))</f>
        <v>0</v>
      </c>
      <c r="CI181" s="194">
        <f>IF(ISNA(VLOOKUP(B181,'Données projet'!$A$140:$I$167,7,0)),0%,VLOOKUP(B181,'Données projet'!$A$140:$I$167,7,0))</f>
        <v>0</v>
      </c>
      <c r="CJ181" s="196">
        <f>EXP(-LN(2)/35)*CJ180+(1-EXP(-LN(2)/35))/(LN(2)/35)*CF181*CG181*VLOOKUP('Données projet'!$B$11,Paramètres!$A$1:$J$25,3,0)*0.475*44/12</f>
        <v>0</v>
      </c>
      <c r="CK181" s="196">
        <f>EXP(-LN(2)/5)*CK180+(1-EXP(-LN(2)/5))/(LN(2)/5)*Calculateur!CF181*Calculateur!CH181*VLOOKUP('Données projet'!$B$11,Paramètres!$A$1:$J$25,3,0)*0.475*44/12</f>
        <v>0</v>
      </c>
      <c r="CL181" s="196">
        <f>EXP(-LN(2)/2)*CL180+(1-EXP(-LN(2)/2))/(LN(2)/2)*CF181*CI181*VLOOKUP('Données projet'!$B$11,Paramètres!$A$1:$J$25,3,0)*0.475*44/12</f>
        <v>0</v>
      </c>
      <c r="CM181" s="197">
        <f t="shared" si="72"/>
        <v>0</v>
      </c>
      <c r="CN181" s="50">
        <f>IF(CN180+1&lt;='Données projet'!$E$16,CN180+1,1)</f>
        <v>1</v>
      </c>
      <c r="CO181" s="45" t="e">
        <f>VLOOKUP(CN181,'Données projet'!$A$173:$I$193,2,0)</f>
        <v>#N/A</v>
      </c>
      <c r="CP181" s="45" t="e">
        <f>VLOOKUP(CN181,'Données projet'!$A$173:$I$193,9,0)</f>
        <v>#N/A</v>
      </c>
      <c r="CQ181" s="45">
        <f t="array" ref="CQ181">INDEX(CP:CP,MIN(IF(ISNUMBER(CP181:CP377),ROW(CP181:CP377),"")))</f>
        <v>0</v>
      </c>
      <c r="CR181" s="45">
        <f>IF(CN181&lt;'Données projet'!$A$174,$CO$205^B181,IF(CN181='Données projet'!$A$174,'Données projet'!$B$174,CR180+CQ181-CX180))</f>
        <v>0</v>
      </c>
      <c r="CS181" s="50" t="e">
        <f>CR181*VLOOKUP('Données projet'!$B$15,Paramètres!$A$1:$J$25,3,0)*VLOOKUP('Données projet'!$B$15,Paramètres!$A$1:$J$25,5,0)</f>
        <v>#N/A</v>
      </c>
      <c r="CT181" s="46" t="e">
        <f t="shared" si="73"/>
        <v>#N/A</v>
      </c>
      <c r="CU181" s="52" t="e">
        <f t="shared" si="74"/>
        <v>#N/A</v>
      </c>
      <c r="CV181" s="149" t="e">
        <f ca="1">AVERAGE(OFFSET($CU$3,'Données projet'!$C$7,0,30,1))</f>
        <v>#N/A</v>
      </c>
      <c r="CW181" s="48">
        <f>IF(ISNA(VLOOKUP(CN181,'Données projet'!$A$173:$I$193,3,0)),0,VLOOKUP(CN181,'Données projet'!$A$173:$I$193,3,0))</f>
        <v>0</v>
      </c>
      <c r="CX181" s="48">
        <f>IF(ISNA(VLOOKUP(CN181,'Données projet'!$A$173:$I$193,4,0)),0,VLOOKUP(CN181,'Données projet'!$A$173:$I$193,4,0))</f>
        <v>0</v>
      </c>
      <c r="CY181" s="49">
        <f>IF(ISNA(VLOOKUP(CN181,'Données projet'!$A$173:$I$193,5,0)),0%,VLOOKUP(CN181,'Données projet'!$A$173:$I$193,5,0)*VLOOKUP('Données projet'!$B$15,Paramètres!$A$1:$J$25,7,0))</f>
        <v>0</v>
      </c>
      <c r="CZ181" s="49">
        <f>IF(ISNA(VLOOKUP(CN181,'Données projet'!$A$173:$I$193,6,0)),0%,VLOOKUP(CN181,'Données projet'!$A$173:$I$193,6,0)*VLOOKUP('Données projet'!$B$15,Paramètres!$A$1:$J$25,7,0))</f>
        <v>0</v>
      </c>
      <c r="DA181" s="49">
        <f>IF(ISNA(VLOOKUP(CN181,'Données projet'!$A$173:$I$193,7,0)),0%,VLOOKUP(CN181,'Données projet'!$A$173:$I$193,7,0))</f>
        <v>0</v>
      </c>
      <c r="DB181" s="53" t="e">
        <f>EXP(-LN(2)/35)*DB180+(1-EXP(-LN(2)/35))/(LN(2)/35)*CX181*CY181*VLOOKUP('Données projet'!$B$15,Paramètres!$A$1:$J$25,3,0)*0.475*44/12</f>
        <v>#N/A</v>
      </c>
      <c r="DC181" s="53" t="e">
        <f>EXP(-LN(2)/5)*DC180+(1-EXP(-LN(2)/5))/(LN(2)/5)*Calculateur!CX181*Calculateur!CZ181*VLOOKUP('Données projet'!$B$15,Paramètres!$A$1:$J$25,3,0)*0.475*44/12</f>
        <v>#N/A</v>
      </c>
      <c r="DD181" s="53" t="e">
        <f>EXP(-LN(2)/2)*DD180+(1-EXP(-LN(2)/2))/(LN(2)/2)*CX181*DA181*VLOOKUP('Données projet'!$B$15,Paramètres!$A$1:$J$25,3,0)*0.475*44/12</f>
        <v>#N/A</v>
      </c>
      <c r="DE181" s="54" t="e">
        <f t="shared" si="75"/>
        <v>#N/A</v>
      </c>
    </row>
    <row r="182" spans="1:109" x14ac:dyDescent="0.25">
      <c r="A182" s="208">
        <f t="shared" si="52"/>
        <v>179</v>
      </c>
      <c r="B182" s="200">
        <f>IF(B181+1&lt;='Données projet'!$E$11,B181+1,1)</f>
        <v>4</v>
      </c>
      <c r="C182" s="182" t="e">
        <f>VLOOKUP(B182,'Données projet'!$A$36:$I$56,2,0)</f>
        <v>#N/A</v>
      </c>
      <c r="D182" s="182" t="e">
        <f>VLOOKUP(B182,'Données projet'!$A$36:$I$56,9,0)</f>
        <v>#N/A</v>
      </c>
      <c r="E182" s="182">
        <f t="array" ref="E182">INDEX(D:D,MIN(IF(ISNUMBER(D182:D378),ROW(D182:D378),"")))</f>
        <v>14.47</v>
      </c>
      <c r="F182" s="186">
        <f>IF(B182&lt;'Données projet'!$A$37,$C$205^B182,IF(B182='Données projet'!$A$37,'Données projet'!$B$37,F181+E182-L181))</f>
        <v>13.997099203539692</v>
      </c>
      <c r="G182" s="186">
        <f>F182*VLOOKUP('Données projet'!$B$11,Paramètres!$A$1:$J$25,3,0)*VLOOKUP('Données projet'!$B$11,Paramètres!$A$1:$J$25,5,0)</f>
        <v>10.262673136035302</v>
      </c>
      <c r="H182" s="186">
        <f t="shared" si="53"/>
        <v>3.6066320689084663</v>
      </c>
      <c r="I182" s="187">
        <f t="shared" si="59"/>
        <v>24.155706565277061</v>
      </c>
      <c r="J182" s="188">
        <f ca="1">AVERAGE(OFFSET($I$3,'Données projet'!$C$7,0,30,1))</f>
        <v>281.50422421872497</v>
      </c>
      <c r="K182" s="193">
        <f>IF(ISNA(VLOOKUP(B182,'Données projet'!$A$36:$I$56,3,0)),0,VLOOKUP(B182,'Données projet'!$A$36:$I$56,3,0))</f>
        <v>0</v>
      </c>
      <c r="L182" s="193">
        <f>IF(ISNA(VLOOKUP(B182,'Données projet'!$A$36:$I$56,4,0)),0,VLOOKUP(B182,'Données projet'!$A$36:$I$56,4,0))</f>
        <v>0</v>
      </c>
      <c r="M182" s="194">
        <f>IF(ISNA(VLOOKUP(B182,'Données projet'!$A$36:$I$56,5,0)),0%,VLOOKUP(B182,'Données projet'!$A$36:$I$56,5,0)*VLOOKUP('Données projet'!$B$11,Paramètres!$A$1:$J$25,7,0))</f>
        <v>0</v>
      </c>
      <c r="N182" s="194">
        <f>IF(ISNA(VLOOKUP(B182,'Données projet'!$A$36:$I$56,6,0)),0%,VLOOKUP(B182,'Données projet'!$A$36:$I$56,6,0)*VLOOKUP('Données projet'!$B$11,Paramètres!$A$1:$J$25,7,0))</f>
        <v>0</v>
      </c>
      <c r="O182" s="194">
        <f>IF(ISNA(VLOOKUP(B182,'Données projet'!$A$36:$I$56,7,0)),0%,VLOOKUP(B182,'Données projet'!$A$36:$I$56,7,0))</f>
        <v>0</v>
      </c>
      <c r="P182" s="196">
        <f>EXP(-LN(2)/35)*P181+(1-EXP(-LN(2)/35))/(LN(2)/35)*L182*M182*VLOOKUP('Données projet'!$B$11,Paramètres!$A$1:$J$25,3,0)*0.475*44/12</f>
        <v>0</v>
      </c>
      <c r="Q182" s="196">
        <f>EXP(-LN(2)/5)*Q181+(1-EXP(-LN(2)/5))/(LN(2)/5)*Calculateur!L182*Calculateur!N182*VLOOKUP('Données projet'!$B$11,Paramètres!$A$1:$J$25,3,0)*0.475*44/12</f>
        <v>0</v>
      </c>
      <c r="R182" s="196">
        <f>EXP(-LN(2)/2)*R181+(1-EXP(-LN(2)/2))/(LN(2)/2)*L182*O182*VLOOKUP('Données projet'!$B$11,Paramètres!$A$1:$J$25,3,0)*0.475*44/12</f>
        <v>0</v>
      </c>
      <c r="S182" s="197">
        <f t="shared" si="60"/>
        <v>0</v>
      </c>
      <c r="T182" s="50">
        <f>IF(T181+1&lt;='Données projet'!$E$12,T181+1,1)</f>
        <v>29</v>
      </c>
      <c r="U182" s="45" t="e">
        <f>VLOOKUP(T182,'Données projet'!$A$62:$I$82,2,0)</f>
        <v>#N/A</v>
      </c>
      <c r="V182" s="45" t="e">
        <f>VLOOKUP(T182,'Données projet'!$A$62:$I$82,9,0)</f>
        <v>#N/A</v>
      </c>
      <c r="W182" s="45">
        <f t="array" ref="W182">INDEX(V:V,MIN(IF(ISNUMBER(V182:V378),ROW(V182:V378),"")))</f>
        <v>2.384999999999998</v>
      </c>
      <c r="X182" s="46">
        <f>IF(T182&lt;'Données projet'!$A$63,$U$205^T182,IF(T182='Données projet'!$A$63,'Données projet'!$B$63,X181+W182-AD181))</f>
        <v>193.90999999999997</v>
      </c>
      <c r="Y182" s="46">
        <f>X182*VLOOKUP('Données projet'!$B$11,Paramètres!$A$1:$J$25,3,0)*VLOOKUP('Données projet'!$B$11,Paramètres!$A$1:$J$25,5,0)</f>
        <v>142.17481199999997</v>
      </c>
      <c r="Z182" s="46">
        <f t="shared" si="61"/>
        <v>36.794776527320018</v>
      </c>
      <c r="AA182" s="52">
        <f t="shared" si="62"/>
        <v>311.70536668508225</v>
      </c>
      <c r="AB182" s="149">
        <f ca="1">AVERAGE(OFFSET($AA$3,'Données projet'!$C$7,0,30,1))</f>
        <v>367.84920904283939</v>
      </c>
      <c r="AC182" s="48">
        <f>IF(ISNA(VLOOKUP(T182,'Données projet'!$A$62:$I$82,3,0)),0,VLOOKUP(T182,'Données projet'!$A$62:$I$82,3,0))</f>
        <v>0</v>
      </c>
      <c r="AD182" s="48">
        <f>IF(ISNA(VLOOKUP(T182,'Données projet'!$A$62:$I$82,4,0)),0,VLOOKUP(T182,'Données projet'!$A$62:$I$82,4,0))</f>
        <v>0</v>
      </c>
      <c r="AE182" s="49">
        <f>IF(ISNA(VLOOKUP(T182,'Données projet'!$A$62:$I$82,5,0)),0%,VLOOKUP(T182,'Données projet'!$A$62:$I$82,5,0)*VLOOKUP('Données projet'!$B$11,Paramètres!$A$1:$J$25,7,0))</f>
        <v>0</v>
      </c>
      <c r="AF182" s="49">
        <f>IF(ISNA(VLOOKUP(T182,'Données projet'!$A$62:$I$82,6,0)),0%,VLOOKUP(T182,'Données projet'!$A$62:$I$82,6,0)*VLOOKUP('Données projet'!$B$11,Paramètres!$A$1:$J$25,7,0))</f>
        <v>0</v>
      </c>
      <c r="AG182" s="49">
        <f>IF(ISNA(VLOOKUP(T182,'Données projet'!$A$62:$I$82,7,0)),0%,VLOOKUP(T182,'Données projet'!$A$62:$I$82,7,0))</f>
        <v>0</v>
      </c>
      <c r="AH182" s="53">
        <f>EXP(-LN(2)/35)*AH181+(1-EXP(-LN(2)/35))/(LN(2)/35)*AD182*AE182*VLOOKUP('Données projet'!$B$11,Paramètres!$A$1:$J$25,3,0)*0.475*44/12</f>
        <v>0</v>
      </c>
      <c r="AI182" s="53">
        <f>EXP(-LN(2)/5)*AI181+(1-EXP(-LN(2)/5))/(LN(2)/5)*Calculateur!AD182*Calculateur!AF182*VLOOKUP('Données projet'!$B$11,Paramètres!$A$1:$J$25,3,0)*0.475*44/12</f>
        <v>0</v>
      </c>
      <c r="AJ182" s="53">
        <f>EXP(-LN(2)/2)*AJ181+(1-EXP(-LN(2)/2))/(LN(2)/2)*AD182*AG182*VLOOKUP('Données projet'!$B$11,Paramètres!$A$1:$J$25,3,0)*0.475*44/12</f>
        <v>0</v>
      </c>
      <c r="AK182" s="53">
        <f t="shared" si="63"/>
        <v>0</v>
      </c>
      <c r="AL182" s="203">
        <f>IF(AL181+1&lt;='Données projet'!$E$13,AL181+1,1)</f>
        <v>1</v>
      </c>
      <c r="AM182" s="182" t="e">
        <f>VLOOKUP(B182,'Données projet'!$A$88:$I$108,2,0)</f>
        <v>#N/A</v>
      </c>
      <c r="AN182" s="182" t="e">
        <f>VLOOKUP(B182,'Données projet'!$A$88:$I$108,9,0)</f>
        <v>#N/A</v>
      </c>
      <c r="AO182" s="182">
        <f t="array" ref="AO182">INDEX(AN:AN,MIN(IF(ISNUMBER(AN182:AN378),ROW(AN182:AN378),"")))</f>
        <v>0</v>
      </c>
      <c r="AP182" s="182">
        <f>IF(B182&lt;'Données projet'!$A$89,$AM$205^B182,IF(B182='Données projet'!$A$89,'Données projet'!$B$89,AP181+AO182-AV181))</f>
        <v>0</v>
      </c>
      <c r="AQ182" s="186" t="e">
        <f>AP182*VLOOKUP('Données projet'!$B$13,Paramètres!$A$1:$J$25,3,0)*VLOOKUP('Données projet'!$B$13,Paramètres!$A$1:$J$25,5,0)</f>
        <v>#N/A</v>
      </c>
      <c r="AR182" s="186" t="e">
        <f t="shared" si="64"/>
        <v>#N/A</v>
      </c>
      <c r="AS182" s="187" t="e">
        <f t="shared" si="65"/>
        <v>#N/A</v>
      </c>
      <c r="AT182" s="185" t="e">
        <f ca="1">AVERAGE(OFFSET($AS$3,'Données projet'!$C$7,0,30,1))</f>
        <v>#N/A</v>
      </c>
      <c r="AU182" s="193">
        <f>IF(ISNA(VLOOKUP(B182,'Données projet'!$A$88:$I$108,3,0)),0,VLOOKUP(B182,'Données projet'!$A$88:$I$108,3,0))</f>
        <v>0</v>
      </c>
      <c r="AV182" s="193">
        <f>IF(ISNA(VLOOKUP(B182,'Données projet'!$A$88:$I$108,4,0)),0,VLOOKUP(B182,'Données projet'!$A$88:$I$108,4,0))</f>
        <v>0</v>
      </c>
      <c r="AW182" s="194">
        <f>IF(ISNA(VLOOKUP(B182,'Données projet'!$A$88:$I$108,5,0)),0%,VLOOKUP(B182,'Données projet'!$A$88:$I$108,5,0)*VLOOKUP('Données projet'!$B$13,Paramètres!$A$1:$J$25,7,0))</f>
        <v>0</v>
      </c>
      <c r="AX182" s="194">
        <f>IF(ISNA(VLOOKUP(B182,'Données projet'!$A$88:$I$108,6,0)),0%,VLOOKUP(B182,'Données projet'!$A$88:$I$108,6,0)*VLOOKUP('Données projet'!$B$13,Paramètres!$A$1:$J$25,7,0))</f>
        <v>0</v>
      </c>
      <c r="AY182" s="194">
        <f>IF(ISNA(VLOOKUP(B182,'Données projet'!$A$88:$I$108,7,0)),0%,VLOOKUP(B182,'Données projet'!$A$88:$I$108,7,0))</f>
        <v>0</v>
      </c>
      <c r="AZ182" s="196">
        <f>EXP(-LN(2)/35)*AZ181+(1-EXP(-LN(2)/35))/(LN(2)/35)*AV182*AW182*VLOOKUP('Données projet'!$B$11,Paramètres!$A$1:$J$25,3,0)*0.475*44/12</f>
        <v>0</v>
      </c>
      <c r="BA182" s="196">
        <f>EXP(-LN(2)/5)*BA181+(1-EXP(-LN(2)/5))/(LN(2)/5)*Calculateur!AV182*Calculateur!AX182*VLOOKUP('Données projet'!$B$11,Paramètres!$A$1:$J$25,3,0)*0.475*44/12</f>
        <v>0</v>
      </c>
      <c r="BB182" s="196">
        <f>EXP(-LN(2)/2)*BB181+(1-EXP(-LN(2)/2))/(LN(2)/2)*AV182*AY182*VLOOKUP('Données projet'!$B$11,Paramètres!$A$1:$J$25,3,0)*0.475*44/12</f>
        <v>0</v>
      </c>
      <c r="BC182" s="197">
        <f t="shared" si="66"/>
        <v>0</v>
      </c>
      <c r="BD182" s="50">
        <f>IF(BD181+1&lt;='Données projet'!$E$16,BD181+1,1)</f>
        <v>1</v>
      </c>
      <c r="BE182" s="45" t="e">
        <f>VLOOKUP(BD182,'Données projet'!$A$114:$I$134,2,0)</f>
        <v>#N/A</v>
      </c>
      <c r="BF182" s="45" t="e">
        <f>VLOOKUP(BD182,'Données projet'!$A$114:$I$134,9,0)</f>
        <v>#N/A</v>
      </c>
      <c r="BG182" s="45">
        <f t="array" ref="BG182">INDEX(BF:BF,MIN(IF(ISNUMBER(BF182:BF378),ROW(BF182:BF378),"")))</f>
        <v>0</v>
      </c>
      <c r="BH182" s="45">
        <f>IF(BD182&lt;'Données projet'!$A$115,$BE$205^BD182,IF(BD182='Données projet'!$A$115,'Données projet'!$B$115,BH181+BG182-BN181))</f>
        <v>0</v>
      </c>
      <c r="BI182" s="50" t="e">
        <f>BH182*VLOOKUP('Données projet'!$B$13,Paramètres!$A$1:$J$25,3,0)*VLOOKUP('Données projet'!$B$13,Paramètres!$A$1:$J$25,5,0)</f>
        <v>#N/A</v>
      </c>
      <c r="BJ182" s="46" t="e">
        <f t="shared" si="67"/>
        <v>#N/A</v>
      </c>
      <c r="BK182" s="52" t="e">
        <f t="shared" si="68"/>
        <v>#N/A</v>
      </c>
      <c r="BL182" s="149" t="e">
        <f ca="1">AVERAGE(OFFSET($BK$3,'Données projet'!$C$7,0,30,1))</f>
        <v>#N/A</v>
      </c>
      <c r="BM182" s="48">
        <f>IF(ISNA(VLOOKUP(BD182,'Données projet'!$A$114:$I$134,3,0)),0,VLOOKUP(BD182,'Données projet'!$A$114:$I$134,3,0))</f>
        <v>0</v>
      </c>
      <c r="BN182" s="48">
        <f>IF(ISNA(VLOOKUP(BD182,'Données projet'!$A$114:$I$134,4,0)),0,VLOOKUP(BD182,'Données projet'!$A$114:$I$134,4,0))</f>
        <v>0</v>
      </c>
      <c r="BO182" s="49">
        <f>IF(ISNA(VLOOKUP(BD182,'Données projet'!$A$114:$I$134,5,0)),0%,VLOOKUP(BD182,'Données projet'!$A$114:$I$134,5,0)*VLOOKUP('Données projet'!$B$13,Paramètres!$A$1:$J$25,7,0))</f>
        <v>0</v>
      </c>
      <c r="BP182" s="49">
        <f>IF(ISNA(VLOOKUP(BD182,'Données projet'!$A$114:$I$134,6,0)),0%,VLOOKUP(BD182,'Données projet'!$A$114:$I$134,6,0)*VLOOKUP('Données projet'!$B$13,Paramètres!$A$1:$J$25,7,0))</f>
        <v>0</v>
      </c>
      <c r="BQ182" s="49">
        <f>IF(ISNA(VLOOKUP(BD182,'Données projet'!$A$114:$I$134,7,0)),0%,VLOOKUP(BD182,'Données projet'!$A$114:$I$134,7,0))</f>
        <v>0</v>
      </c>
      <c r="BR182" s="53" t="e">
        <f>EXP(-LN(2)/35)*BR181+(1-EXP(-LN(2)/35))/(LN(2)/35)*BN182*BO182*VLOOKUP('Données projet'!$B$13,Paramètres!$A$1:$J$25,3,0)*0.475*44/12</f>
        <v>#N/A</v>
      </c>
      <c r="BS182" s="53" t="e">
        <f>EXP(-LN(2)/5)*BS181+(1-EXP(-LN(2)/5))/(LN(2)/5)*Calculateur!BN182*Calculateur!BP182*VLOOKUP('Données projet'!$B$13,Paramètres!$A$1:$J$25,3,0)*0.475*44/12</f>
        <v>#N/A</v>
      </c>
      <c r="BT182" s="53" t="e">
        <f>EXP(-LN(2)/2)*BT181+(1-EXP(-LN(2)/2))/(LN(2)/2)*BN182*BQ182*VLOOKUP('Données projet'!$B$13,Paramètres!$A$1:$J$25,3,0)*0.475*44/12</f>
        <v>#N/A</v>
      </c>
      <c r="BU182" s="54" t="e">
        <f t="shared" si="69"/>
        <v>#N/A</v>
      </c>
      <c r="BV182" s="203">
        <f>IF(BV181+1&lt;='Données projet'!$E$15,BV181+1,1)</f>
        <v>1</v>
      </c>
      <c r="BW182" s="182" t="e">
        <f>VLOOKUP(B182,'Données projet'!$A$140:$I$167,2,0)</f>
        <v>#N/A</v>
      </c>
      <c r="BX182" s="182" t="e">
        <f>VLOOKUP(B182,'Données projet'!$A$140:$I$167,9,0)</f>
        <v>#N/A</v>
      </c>
      <c r="BY182" s="182">
        <f t="array" ref="BY182">INDEX(BX:BX,MIN(IF(ISNUMBER(BX182:BX378),ROW(BX182:BX378),"")))</f>
        <v>0</v>
      </c>
      <c r="BZ182" s="182">
        <f>IF(B182&lt;'Données projet'!$A$141,$BW$205^B182,IF(B182='Données projet'!$A$141,'Données projet'!$B$141,BZ181+BY182-CF181))</f>
        <v>0</v>
      </c>
      <c r="CA182" s="183" t="e">
        <f>BZ182*VLOOKUP('Données projet'!$B$15,Paramètres!$A$1:$J$25,3,0)*VLOOKUP('Données projet'!$B$15,Paramètres!$A$1:$J$25,5,0)</f>
        <v>#N/A</v>
      </c>
      <c r="CB182" s="186" t="e">
        <f t="shared" si="70"/>
        <v>#N/A</v>
      </c>
      <c r="CC182" s="187" t="e">
        <f t="shared" si="71"/>
        <v>#N/A</v>
      </c>
      <c r="CD182" s="185" t="e">
        <f ca="1">AVERAGE(OFFSET($CC$3,'Données projet'!$C$7,0,30,1))</f>
        <v>#N/A</v>
      </c>
      <c r="CE182" s="193">
        <f>IF(ISNA(VLOOKUP(B182,'Données projet'!$A$140:$I$167,3,0)),0,VLOOKUP(B182,'Données projet'!$A$140:$I$167,3,0))</f>
        <v>0</v>
      </c>
      <c r="CF182" s="193">
        <f>IF(ISNA(VLOOKUP(B182,'Données projet'!$A$140:$I$167,4,0)),0,VLOOKUP(B182,'Données projet'!$A$140:$I$167,4,0))</f>
        <v>0</v>
      </c>
      <c r="CG182" s="194">
        <f>IF(ISNA(VLOOKUP(B182,'Données projet'!$A$140:$I$167,5,0)),0%,VLOOKUP(B182,'Données projet'!$A$140:$I$167,5,0)*VLOOKUP('Données projet'!$B$15,Paramètres!$A$1:$J$25,7,0))</f>
        <v>0</v>
      </c>
      <c r="CH182" s="194">
        <f>IF(ISNA(VLOOKUP(B182,'Données projet'!$A$140:$I$167,6,0)),0%,VLOOKUP(B182,'Données projet'!$A$140:$I$167,6,0)*VLOOKUP('Données projet'!$B$15,Paramètres!$A$1:$J$25,7,0))</f>
        <v>0</v>
      </c>
      <c r="CI182" s="194">
        <f>IF(ISNA(VLOOKUP(B182,'Données projet'!$A$140:$I$167,7,0)),0%,VLOOKUP(B182,'Données projet'!$A$140:$I$167,7,0))</f>
        <v>0</v>
      </c>
      <c r="CJ182" s="196">
        <f>EXP(-LN(2)/35)*CJ181+(1-EXP(-LN(2)/35))/(LN(2)/35)*CF182*CG182*VLOOKUP('Données projet'!$B$11,Paramètres!$A$1:$J$25,3,0)*0.475*44/12</f>
        <v>0</v>
      </c>
      <c r="CK182" s="196">
        <f>EXP(-LN(2)/5)*CK181+(1-EXP(-LN(2)/5))/(LN(2)/5)*Calculateur!CF182*Calculateur!CH182*VLOOKUP('Données projet'!$B$11,Paramètres!$A$1:$J$25,3,0)*0.475*44/12</f>
        <v>0</v>
      </c>
      <c r="CL182" s="196">
        <f>EXP(-LN(2)/2)*CL181+(1-EXP(-LN(2)/2))/(LN(2)/2)*CF182*CI182*VLOOKUP('Données projet'!$B$11,Paramètres!$A$1:$J$25,3,0)*0.475*44/12</f>
        <v>0</v>
      </c>
      <c r="CM182" s="197">
        <f t="shared" si="72"/>
        <v>0</v>
      </c>
      <c r="CN182" s="50">
        <f>IF(CN181+1&lt;='Données projet'!$E$16,CN181+1,1)</f>
        <v>1</v>
      </c>
      <c r="CO182" s="45" t="e">
        <f>VLOOKUP(CN182,'Données projet'!$A$173:$I$193,2,0)</f>
        <v>#N/A</v>
      </c>
      <c r="CP182" s="45" t="e">
        <f>VLOOKUP(CN182,'Données projet'!$A$173:$I$193,9,0)</f>
        <v>#N/A</v>
      </c>
      <c r="CQ182" s="45">
        <f t="array" ref="CQ182">INDEX(CP:CP,MIN(IF(ISNUMBER(CP182:CP378),ROW(CP182:CP378),"")))</f>
        <v>0</v>
      </c>
      <c r="CR182" s="45">
        <f>IF(CN182&lt;'Données projet'!$A$174,$CO$205^B182,IF(CN182='Données projet'!$A$174,'Données projet'!$B$174,CR181+CQ182-CX181))</f>
        <v>0</v>
      </c>
      <c r="CS182" s="50" t="e">
        <f>CR182*VLOOKUP('Données projet'!$B$15,Paramètres!$A$1:$J$25,3,0)*VLOOKUP('Données projet'!$B$15,Paramètres!$A$1:$J$25,5,0)</f>
        <v>#N/A</v>
      </c>
      <c r="CT182" s="46" t="e">
        <f t="shared" si="73"/>
        <v>#N/A</v>
      </c>
      <c r="CU182" s="52" t="e">
        <f t="shared" si="74"/>
        <v>#N/A</v>
      </c>
      <c r="CV182" s="149" t="e">
        <f ca="1">AVERAGE(OFFSET($CU$3,'Données projet'!$C$7,0,30,1))</f>
        <v>#N/A</v>
      </c>
      <c r="CW182" s="48">
        <f>IF(ISNA(VLOOKUP(CN182,'Données projet'!$A$173:$I$193,3,0)),0,VLOOKUP(CN182,'Données projet'!$A$173:$I$193,3,0))</f>
        <v>0</v>
      </c>
      <c r="CX182" s="48">
        <f>IF(ISNA(VLOOKUP(CN182,'Données projet'!$A$173:$I$193,4,0)),0,VLOOKUP(CN182,'Données projet'!$A$173:$I$193,4,0))</f>
        <v>0</v>
      </c>
      <c r="CY182" s="49">
        <f>IF(ISNA(VLOOKUP(CN182,'Données projet'!$A$173:$I$193,5,0)),0%,VLOOKUP(CN182,'Données projet'!$A$173:$I$193,5,0)*VLOOKUP('Données projet'!$B$15,Paramètres!$A$1:$J$25,7,0))</f>
        <v>0</v>
      </c>
      <c r="CZ182" s="49">
        <f>IF(ISNA(VLOOKUP(CN182,'Données projet'!$A$173:$I$193,6,0)),0%,VLOOKUP(CN182,'Données projet'!$A$173:$I$193,6,0)*VLOOKUP('Données projet'!$B$15,Paramètres!$A$1:$J$25,7,0))</f>
        <v>0</v>
      </c>
      <c r="DA182" s="49">
        <f>IF(ISNA(VLOOKUP(CN182,'Données projet'!$A$173:$I$193,7,0)),0%,VLOOKUP(CN182,'Données projet'!$A$173:$I$193,7,0))</f>
        <v>0</v>
      </c>
      <c r="DB182" s="53" t="e">
        <f>EXP(-LN(2)/35)*DB181+(1-EXP(-LN(2)/35))/(LN(2)/35)*CX182*CY182*VLOOKUP('Données projet'!$B$15,Paramètres!$A$1:$J$25,3,0)*0.475*44/12</f>
        <v>#N/A</v>
      </c>
      <c r="DC182" s="53" t="e">
        <f>EXP(-LN(2)/5)*DC181+(1-EXP(-LN(2)/5))/(LN(2)/5)*Calculateur!CX182*Calculateur!CZ182*VLOOKUP('Données projet'!$B$15,Paramètres!$A$1:$J$25,3,0)*0.475*44/12</f>
        <v>#N/A</v>
      </c>
      <c r="DD182" s="53" t="e">
        <f>EXP(-LN(2)/2)*DD181+(1-EXP(-LN(2)/2))/(LN(2)/2)*CX182*DA182*VLOOKUP('Données projet'!$B$15,Paramètres!$A$1:$J$25,3,0)*0.475*44/12</f>
        <v>#N/A</v>
      </c>
      <c r="DE182" s="54" t="e">
        <f t="shared" si="75"/>
        <v>#N/A</v>
      </c>
    </row>
    <row r="183" spans="1:109" x14ac:dyDescent="0.25">
      <c r="A183" s="208">
        <f t="shared" si="52"/>
        <v>180</v>
      </c>
      <c r="B183" s="200">
        <f>IF(B182+1&lt;='Données projet'!$E$11,B182+1,1)</f>
        <v>5</v>
      </c>
      <c r="C183" s="182" t="e">
        <f>VLOOKUP(B183,'Données projet'!$A$36:$I$56,2,0)</f>
        <v>#N/A</v>
      </c>
      <c r="D183" s="182" t="e">
        <f>VLOOKUP(B183,'Données projet'!$A$36:$I$56,9,0)</f>
        <v>#N/A</v>
      </c>
      <c r="E183" s="182">
        <f t="array" ref="E183">INDEX(D:D,MIN(IF(ISNUMBER(D183:D379),ROW(D183:D379),"")))</f>
        <v>14.47</v>
      </c>
      <c r="F183" s="186">
        <f>IF(B183&lt;'Données projet'!$A$37,$C$205^B183,IF(B183='Données projet'!$A$37,'Données projet'!$B$37,F182+E183-L182))</f>
        <v>27.073696170115252</v>
      </c>
      <c r="G183" s="186">
        <f>F183*VLOOKUP('Données projet'!$B$11,Paramètres!$A$1:$J$25,3,0)*VLOOKUP('Données projet'!$B$11,Paramètres!$A$1:$J$25,5,0)</f>
        <v>19.850434031928504</v>
      </c>
      <c r="H183" s="186">
        <f t="shared" si="53"/>
        <v>6.4604332423535</v>
      </c>
      <c r="I183" s="187">
        <f t="shared" si="59"/>
        <v>45.824760502707818</v>
      </c>
      <c r="J183" s="188">
        <f ca="1">AVERAGE(OFFSET($I$3,'Données projet'!$C$7,0,30,1))</f>
        <v>281.50422421872497</v>
      </c>
      <c r="K183" s="193">
        <f>IF(ISNA(VLOOKUP(B183,'Données projet'!$A$36:$I$56,3,0)),0,VLOOKUP(B183,'Données projet'!$A$36:$I$56,3,0))</f>
        <v>0</v>
      </c>
      <c r="L183" s="193">
        <f>IF(ISNA(VLOOKUP(B183,'Données projet'!$A$36:$I$56,4,0)),0,VLOOKUP(B183,'Données projet'!$A$36:$I$56,4,0))</f>
        <v>0</v>
      </c>
      <c r="M183" s="194">
        <f>IF(ISNA(VLOOKUP(B183,'Données projet'!$A$36:$I$56,5,0)),0%,VLOOKUP(B183,'Données projet'!$A$36:$I$56,5,0)*VLOOKUP('Données projet'!$B$11,Paramètres!$A$1:$J$25,7,0))</f>
        <v>0</v>
      </c>
      <c r="N183" s="194">
        <f>IF(ISNA(VLOOKUP(B183,'Données projet'!$A$36:$I$56,6,0)),0%,VLOOKUP(B183,'Données projet'!$A$36:$I$56,6,0)*VLOOKUP('Données projet'!$B$11,Paramètres!$A$1:$J$25,7,0))</f>
        <v>0</v>
      </c>
      <c r="O183" s="194">
        <f>IF(ISNA(VLOOKUP(B183,'Données projet'!$A$36:$I$56,7,0)),0%,VLOOKUP(B183,'Données projet'!$A$36:$I$56,7,0))</f>
        <v>0</v>
      </c>
      <c r="P183" s="196">
        <f>EXP(-LN(2)/35)*P182+(1-EXP(-LN(2)/35))/(LN(2)/35)*L183*M183*VLOOKUP('Données projet'!$B$11,Paramètres!$A$1:$J$25,3,0)*0.475*44/12</f>
        <v>0</v>
      </c>
      <c r="Q183" s="196">
        <f>EXP(-LN(2)/5)*Q182+(1-EXP(-LN(2)/5))/(LN(2)/5)*Calculateur!L183*Calculateur!N183*VLOOKUP('Données projet'!$B$11,Paramètres!$A$1:$J$25,3,0)*0.475*44/12</f>
        <v>0</v>
      </c>
      <c r="R183" s="196">
        <f>EXP(-LN(2)/2)*R182+(1-EXP(-LN(2)/2))/(LN(2)/2)*L183*O183*VLOOKUP('Données projet'!$B$11,Paramètres!$A$1:$J$25,3,0)*0.475*44/12</f>
        <v>0</v>
      </c>
      <c r="S183" s="197">
        <f t="shared" si="60"/>
        <v>0</v>
      </c>
      <c r="T183" s="50">
        <f>IF(T182+1&lt;='Données projet'!$E$12,T182+1,1)</f>
        <v>30</v>
      </c>
      <c r="U183" s="45" t="e">
        <f>VLOOKUP(T183,'Données projet'!$A$62:$I$82,2,0)</f>
        <v>#N/A</v>
      </c>
      <c r="V183" s="45" t="e">
        <f>VLOOKUP(T183,'Données projet'!$A$62:$I$82,9,0)</f>
        <v>#N/A</v>
      </c>
      <c r="W183" s="45">
        <f t="array" ref="W183">INDEX(V:V,MIN(IF(ISNUMBER(V183:V379),ROW(V183:V379),"")))</f>
        <v>2.384999999999998</v>
      </c>
      <c r="X183" s="46">
        <f>IF(T183&lt;'Données projet'!$A$63,$U$205^T183,IF(T183='Données projet'!$A$63,'Données projet'!$B$63,X182+W183-AD182))</f>
        <v>196.29499999999996</v>
      </c>
      <c r="Y183" s="46">
        <f>X183*VLOOKUP('Données projet'!$B$11,Paramètres!$A$1:$J$25,3,0)*VLOOKUP('Données projet'!$B$11,Paramètres!$A$1:$J$25,5,0)</f>
        <v>143.92349399999998</v>
      </c>
      <c r="Z183" s="46">
        <f t="shared" si="61"/>
        <v>37.194371922868541</v>
      </c>
      <c r="AA183" s="52">
        <f t="shared" si="62"/>
        <v>315.44694981566266</v>
      </c>
      <c r="AB183" s="149">
        <f ca="1">AVERAGE(OFFSET($AA$3,'Données projet'!$C$7,0,30,1))</f>
        <v>367.84920904283939</v>
      </c>
      <c r="AC183" s="48">
        <f>IF(ISNA(VLOOKUP(T183,'Données projet'!$A$62:$I$82,3,0)),0,VLOOKUP(T183,'Données projet'!$A$62:$I$82,3,0))</f>
        <v>0</v>
      </c>
      <c r="AD183" s="48">
        <f>IF(ISNA(VLOOKUP(T183,'Données projet'!$A$62:$I$82,4,0)),0,VLOOKUP(T183,'Données projet'!$A$62:$I$82,4,0))</f>
        <v>0</v>
      </c>
      <c r="AE183" s="49">
        <f>IF(ISNA(VLOOKUP(T183,'Données projet'!$A$62:$I$82,5,0)),0%,VLOOKUP(T183,'Données projet'!$A$62:$I$82,5,0)*VLOOKUP('Données projet'!$B$11,Paramètres!$A$1:$J$25,7,0))</f>
        <v>0</v>
      </c>
      <c r="AF183" s="49">
        <f>IF(ISNA(VLOOKUP(T183,'Données projet'!$A$62:$I$82,6,0)),0%,VLOOKUP(T183,'Données projet'!$A$62:$I$82,6,0)*VLOOKUP('Données projet'!$B$11,Paramètres!$A$1:$J$25,7,0))</f>
        <v>0</v>
      </c>
      <c r="AG183" s="49">
        <f>IF(ISNA(VLOOKUP(T183,'Données projet'!$A$62:$I$82,7,0)),0%,VLOOKUP(T183,'Données projet'!$A$62:$I$82,7,0))</f>
        <v>0</v>
      </c>
      <c r="AH183" s="53">
        <f>EXP(-LN(2)/35)*AH182+(1-EXP(-LN(2)/35))/(LN(2)/35)*AD183*AE183*VLOOKUP('Données projet'!$B$11,Paramètres!$A$1:$J$25,3,0)*0.475*44/12</f>
        <v>0</v>
      </c>
      <c r="AI183" s="53">
        <f>EXP(-LN(2)/5)*AI182+(1-EXP(-LN(2)/5))/(LN(2)/5)*Calculateur!AD183*Calculateur!AF183*VLOOKUP('Données projet'!$B$11,Paramètres!$A$1:$J$25,3,0)*0.475*44/12</f>
        <v>0</v>
      </c>
      <c r="AJ183" s="53">
        <f>EXP(-LN(2)/2)*AJ182+(1-EXP(-LN(2)/2))/(LN(2)/2)*AD183*AG183*VLOOKUP('Données projet'!$B$11,Paramètres!$A$1:$J$25,3,0)*0.475*44/12</f>
        <v>0</v>
      </c>
      <c r="AK183" s="53">
        <f t="shared" si="63"/>
        <v>0</v>
      </c>
      <c r="AL183" s="203">
        <f>IF(AL182+1&lt;='Données projet'!$E$13,AL182+1,1)</f>
        <v>1</v>
      </c>
      <c r="AM183" s="182" t="e">
        <f>VLOOKUP(B183,'Données projet'!$A$88:$I$108,2,0)</f>
        <v>#N/A</v>
      </c>
      <c r="AN183" s="182" t="e">
        <f>VLOOKUP(B183,'Données projet'!$A$88:$I$108,9,0)</f>
        <v>#N/A</v>
      </c>
      <c r="AO183" s="182">
        <f t="array" ref="AO183">INDEX(AN:AN,MIN(IF(ISNUMBER(AN183:AN379),ROW(AN183:AN379),"")))</f>
        <v>0</v>
      </c>
      <c r="AP183" s="182">
        <f>IF(B183&lt;'Données projet'!$A$89,$AM$205^B183,IF(B183='Données projet'!$A$89,'Données projet'!$B$89,AP182+AO183-AV182))</f>
        <v>0</v>
      </c>
      <c r="AQ183" s="186" t="e">
        <f>AP183*VLOOKUP('Données projet'!$B$13,Paramètres!$A$1:$J$25,3,0)*VLOOKUP('Données projet'!$B$13,Paramètres!$A$1:$J$25,5,0)</f>
        <v>#N/A</v>
      </c>
      <c r="AR183" s="186" t="e">
        <f t="shared" si="64"/>
        <v>#N/A</v>
      </c>
      <c r="AS183" s="187" t="e">
        <f t="shared" si="65"/>
        <v>#N/A</v>
      </c>
      <c r="AT183" s="185" t="e">
        <f ca="1">AVERAGE(OFFSET($AS$3,'Données projet'!$C$7,0,30,1))</f>
        <v>#N/A</v>
      </c>
      <c r="AU183" s="193">
        <f>IF(ISNA(VLOOKUP(B183,'Données projet'!$A$88:$I$108,3,0)),0,VLOOKUP(B183,'Données projet'!$A$88:$I$108,3,0))</f>
        <v>0</v>
      </c>
      <c r="AV183" s="193">
        <f>IF(ISNA(VLOOKUP(B183,'Données projet'!$A$88:$I$108,4,0)),0,VLOOKUP(B183,'Données projet'!$A$88:$I$108,4,0))</f>
        <v>0</v>
      </c>
      <c r="AW183" s="194">
        <f>IF(ISNA(VLOOKUP(B183,'Données projet'!$A$88:$I$108,5,0)),0%,VLOOKUP(B183,'Données projet'!$A$88:$I$108,5,0)*VLOOKUP('Données projet'!$B$13,Paramètres!$A$1:$J$25,7,0))</f>
        <v>0</v>
      </c>
      <c r="AX183" s="194">
        <f>IF(ISNA(VLOOKUP(B183,'Données projet'!$A$88:$I$108,6,0)),0%,VLOOKUP(B183,'Données projet'!$A$88:$I$108,6,0)*VLOOKUP('Données projet'!$B$13,Paramètres!$A$1:$J$25,7,0))</f>
        <v>0</v>
      </c>
      <c r="AY183" s="194">
        <f>IF(ISNA(VLOOKUP(B183,'Données projet'!$A$88:$I$108,7,0)),0%,VLOOKUP(B183,'Données projet'!$A$88:$I$108,7,0))</f>
        <v>0</v>
      </c>
      <c r="AZ183" s="196">
        <f>EXP(-LN(2)/35)*AZ182+(1-EXP(-LN(2)/35))/(LN(2)/35)*AV183*AW183*VLOOKUP('Données projet'!$B$11,Paramètres!$A$1:$J$25,3,0)*0.475*44/12</f>
        <v>0</v>
      </c>
      <c r="BA183" s="196">
        <f>EXP(-LN(2)/5)*BA182+(1-EXP(-LN(2)/5))/(LN(2)/5)*Calculateur!AV183*Calculateur!AX183*VLOOKUP('Données projet'!$B$11,Paramètres!$A$1:$J$25,3,0)*0.475*44/12</f>
        <v>0</v>
      </c>
      <c r="BB183" s="196">
        <f>EXP(-LN(2)/2)*BB182+(1-EXP(-LN(2)/2))/(LN(2)/2)*AV183*AY183*VLOOKUP('Données projet'!$B$11,Paramètres!$A$1:$J$25,3,0)*0.475*44/12</f>
        <v>0</v>
      </c>
      <c r="BC183" s="197">
        <f t="shared" si="66"/>
        <v>0</v>
      </c>
      <c r="BD183" s="50">
        <f>IF(BD182+1&lt;='Données projet'!$E$16,BD182+1,1)</f>
        <v>1</v>
      </c>
      <c r="BE183" s="45" t="e">
        <f>VLOOKUP(BD183,'Données projet'!$A$114:$I$134,2,0)</f>
        <v>#N/A</v>
      </c>
      <c r="BF183" s="45" t="e">
        <f>VLOOKUP(BD183,'Données projet'!$A$114:$I$134,9,0)</f>
        <v>#N/A</v>
      </c>
      <c r="BG183" s="45">
        <f t="array" ref="BG183">INDEX(BF:BF,MIN(IF(ISNUMBER(BF183:BF379),ROW(BF183:BF379),"")))</f>
        <v>0</v>
      </c>
      <c r="BH183" s="45">
        <f>IF(BD183&lt;'Données projet'!$A$115,$BE$205^BD183,IF(BD183='Données projet'!$A$115,'Données projet'!$B$115,BH182+BG183-BN182))</f>
        <v>0</v>
      </c>
      <c r="BI183" s="50" t="e">
        <f>BH183*VLOOKUP('Données projet'!$B$13,Paramètres!$A$1:$J$25,3,0)*VLOOKUP('Données projet'!$B$13,Paramètres!$A$1:$J$25,5,0)</f>
        <v>#N/A</v>
      </c>
      <c r="BJ183" s="46" t="e">
        <f t="shared" si="67"/>
        <v>#N/A</v>
      </c>
      <c r="BK183" s="52" t="e">
        <f t="shared" si="68"/>
        <v>#N/A</v>
      </c>
      <c r="BL183" s="149" t="e">
        <f ca="1">AVERAGE(OFFSET($BK$3,'Données projet'!$C$7,0,30,1))</f>
        <v>#N/A</v>
      </c>
      <c r="BM183" s="48">
        <f>IF(ISNA(VLOOKUP(BD183,'Données projet'!$A$114:$I$134,3,0)),0,VLOOKUP(BD183,'Données projet'!$A$114:$I$134,3,0))</f>
        <v>0</v>
      </c>
      <c r="BN183" s="48">
        <f>IF(ISNA(VLOOKUP(BD183,'Données projet'!$A$114:$I$134,4,0)),0,VLOOKUP(BD183,'Données projet'!$A$114:$I$134,4,0))</f>
        <v>0</v>
      </c>
      <c r="BO183" s="49">
        <f>IF(ISNA(VLOOKUP(BD183,'Données projet'!$A$114:$I$134,5,0)),0%,VLOOKUP(BD183,'Données projet'!$A$114:$I$134,5,0)*VLOOKUP('Données projet'!$B$13,Paramètres!$A$1:$J$25,7,0))</f>
        <v>0</v>
      </c>
      <c r="BP183" s="49">
        <f>IF(ISNA(VLOOKUP(BD183,'Données projet'!$A$114:$I$134,6,0)),0%,VLOOKUP(BD183,'Données projet'!$A$114:$I$134,6,0)*VLOOKUP('Données projet'!$B$13,Paramètres!$A$1:$J$25,7,0))</f>
        <v>0</v>
      </c>
      <c r="BQ183" s="49">
        <f>IF(ISNA(VLOOKUP(BD183,'Données projet'!$A$114:$I$134,7,0)),0%,VLOOKUP(BD183,'Données projet'!$A$114:$I$134,7,0))</f>
        <v>0</v>
      </c>
      <c r="BR183" s="53" t="e">
        <f>EXP(-LN(2)/35)*BR182+(1-EXP(-LN(2)/35))/(LN(2)/35)*BN183*BO183*VLOOKUP('Données projet'!$B$13,Paramètres!$A$1:$J$25,3,0)*0.475*44/12</f>
        <v>#N/A</v>
      </c>
      <c r="BS183" s="53" t="e">
        <f>EXP(-LN(2)/5)*BS182+(1-EXP(-LN(2)/5))/(LN(2)/5)*Calculateur!BN183*Calculateur!BP183*VLOOKUP('Données projet'!$B$13,Paramètres!$A$1:$J$25,3,0)*0.475*44/12</f>
        <v>#N/A</v>
      </c>
      <c r="BT183" s="53" t="e">
        <f>EXP(-LN(2)/2)*BT182+(1-EXP(-LN(2)/2))/(LN(2)/2)*BN183*BQ183*VLOOKUP('Données projet'!$B$13,Paramètres!$A$1:$J$25,3,0)*0.475*44/12</f>
        <v>#N/A</v>
      </c>
      <c r="BU183" s="54" t="e">
        <f t="shared" si="69"/>
        <v>#N/A</v>
      </c>
      <c r="BV183" s="203">
        <f>IF(BV182+1&lt;='Données projet'!$E$15,BV182+1,1)</f>
        <v>1</v>
      </c>
      <c r="BW183" s="182" t="e">
        <f>VLOOKUP(B183,'Données projet'!$A$140:$I$167,2,0)</f>
        <v>#N/A</v>
      </c>
      <c r="BX183" s="182" t="e">
        <f>VLOOKUP(B183,'Données projet'!$A$140:$I$167,9,0)</f>
        <v>#N/A</v>
      </c>
      <c r="BY183" s="182">
        <f t="array" ref="BY183">INDEX(BX:BX,MIN(IF(ISNUMBER(BX183:BX379),ROW(BX183:BX379),"")))</f>
        <v>0</v>
      </c>
      <c r="BZ183" s="182">
        <f>IF(B183&lt;'Données projet'!$A$141,$BW$205^B183,IF(B183='Données projet'!$A$141,'Données projet'!$B$141,BZ182+BY183-CF182))</f>
        <v>0</v>
      </c>
      <c r="CA183" s="183" t="e">
        <f>BZ183*VLOOKUP('Données projet'!$B$15,Paramètres!$A$1:$J$25,3,0)*VLOOKUP('Données projet'!$B$15,Paramètres!$A$1:$J$25,5,0)</f>
        <v>#N/A</v>
      </c>
      <c r="CB183" s="186" t="e">
        <f t="shared" si="70"/>
        <v>#N/A</v>
      </c>
      <c r="CC183" s="187" t="e">
        <f t="shared" si="71"/>
        <v>#N/A</v>
      </c>
      <c r="CD183" s="185" t="e">
        <f ca="1">AVERAGE(OFFSET($CC$3,'Données projet'!$C$7,0,30,1))</f>
        <v>#N/A</v>
      </c>
      <c r="CE183" s="193">
        <f>IF(ISNA(VLOOKUP(B183,'Données projet'!$A$140:$I$167,3,0)),0,VLOOKUP(B183,'Données projet'!$A$140:$I$167,3,0))</f>
        <v>0</v>
      </c>
      <c r="CF183" s="193">
        <f>IF(ISNA(VLOOKUP(B183,'Données projet'!$A$140:$I$167,4,0)),0,VLOOKUP(B183,'Données projet'!$A$140:$I$167,4,0))</f>
        <v>0</v>
      </c>
      <c r="CG183" s="194">
        <f>IF(ISNA(VLOOKUP(B183,'Données projet'!$A$140:$I$167,5,0)),0%,VLOOKUP(B183,'Données projet'!$A$140:$I$167,5,0)*VLOOKUP('Données projet'!$B$15,Paramètres!$A$1:$J$25,7,0))</f>
        <v>0</v>
      </c>
      <c r="CH183" s="194">
        <f>IF(ISNA(VLOOKUP(B183,'Données projet'!$A$140:$I$167,6,0)),0%,VLOOKUP(B183,'Données projet'!$A$140:$I$167,6,0)*VLOOKUP('Données projet'!$B$15,Paramètres!$A$1:$J$25,7,0))</f>
        <v>0</v>
      </c>
      <c r="CI183" s="194">
        <f>IF(ISNA(VLOOKUP(B183,'Données projet'!$A$140:$I$167,7,0)),0%,VLOOKUP(B183,'Données projet'!$A$140:$I$167,7,0))</f>
        <v>0</v>
      </c>
      <c r="CJ183" s="196">
        <f>EXP(-LN(2)/35)*CJ182+(1-EXP(-LN(2)/35))/(LN(2)/35)*CF183*CG183*VLOOKUP('Données projet'!$B$11,Paramètres!$A$1:$J$25,3,0)*0.475*44/12</f>
        <v>0</v>
      </c>
      <c r="CK183" s="196">
        <f>EXP(-LN(2)/5)*CK182+(1-EXP(-LN(2)/5))/(LN(2)/5)*Calculateur!CF183*Calculateur!CH183*VLOOKUP('Données projet'!$B$11,Paramètres!$A$1:$J$25,3,0)*0.475*44/12</f>
        <v>0</v>
      </c>
      <c r="CL183" s="196">
        <f>EXP(-LN(2)/2)*CL182+(1-EXP(-LN(2)/2))/(LN(2)/2)*CF183*CI183*VLOOKUP('Données projet'!$B$11,Paramètres!$A$1:$J$25,3,0)*0.475*44/12</f>
        <v>0</v>
      </c>
      <c r="CM183" s="197">
        <f t="shared" si="72"/>
        <v>0</v>
      </c>
      <c r="CN183" s="50">
        <f>IF(CN182+1&lt;='Données projet'!$E$16,CN182+1,1)</f>
        <v>1</v>
      </c>
      <c r="CO183" s="45" t="e">
        <f>VLOOKUP(CN183,'Données projet'!$A$173:$I$193,2,0)</f>
        <v>#N/A</v>
      </c>
      <c r="CP183" s="45" t="e">
        <f>VLOOKUP(CN183,'Données projet'!$A$173:$I$193,9,0)</f>
        <v>#N/A</v>
      </c>
      <c r="CQ183" s="45">
        <f t="array" ref="CQ183">INDEX(CP:CP,MIN(IF(ISNUMBER(CP183:CP379),ROW(CP183:CP379),"")))</f>
        <v>0</v>
      </c>
      <c r="CR183" s="45">
        <f>IF(CN183&lt;'Données projet'!$A$174,$CO$205^B183,IF(CN183='Données projet'!$A$174,'Données projet'!$B$174,CR182+CQ183-CX182))</f>
        <v>0</v>
      </c>
      <c r="CS183" s="50" t="e">
        <f>CR183*VLOOKUP('Données projet'!$B$15,Paramètres!$A$1:$J$25,3,0)*VLOOKUP('Données projet'!$B$15,Paramètres!$A$1:$J$25,5,0)</f>
        <v>#N/A</v>
      </c>
      <c r="CT183" s="46" t="e">
        <f t="shared" si="73"/>
        <v>#N/A</v>
      </c>
      <c r="CU183" s="52" t="e">
        <f t="shared" si="74"/>
        <v>#N/A</v>
      </c>
      <c r="CV183" s="149" t="e">
        <f ca="1">AVERAGE(OFFSET($CU$3,'Données projet'!$C$7,0,30,1))</f>
        <v>#N/A</v>
      </c>
      <c r="CW183" s="48">
        <f>IF(ISNA(VLOOKUP(CN183,'Données projet'!$A$173:$I$193,3,0)),0,VLOOKUP(CN183,'Données projet'!$A$173:$I$193,3,0))</f>
        <v>0</v>
      </c>
      <c r="CX183" s="48">
        <f>IF(ISNA(VLOOKUP(CN183,'Données projet'!$A$173:$I$193,4,0)),0,VLOOKUP(CN183,'Données projet'!$A$173:$I$193,4,0))</f>
        <v>0</v>
      </c>
      <c r="CY183" s="49">
        <f>IF(ISNA(VLOOKUP(CN183,'Données projet'!$A$173:$I$193,5,0)),0%,VLOOKUP(CN183,'Données projet'!$A$173:$I$193,5,0)*VLOOKUP('Données projet'!$B$15,Paramètres!$A$1:$J$25,7,0))</f>
        <v>0</v>
      </c>
      <c r="CZ183" s="49">
        <f>IF(ISNA(VLOOKUP(CN183,'Données projet'!$A$173:$I$193,6,0)),0%,VLOOKUP(CN183,'Données projet'!$A$173:$I$193,6,0)*VLOOKUP('Données projet'!$B$15,Paramètres!$A$1:$J$25,7,0))</f>
        <v>0</v>
      </c>
      <c r="DA183" s="49">
        <f>IF(ISNA(VLOOKUP(CN183,'Données projet'!$A$173:$I$193,7,0)),0%,VLOOKUP(CN183,'Données projet'!$A$173:$I$193,7,0))</f>
        <v>0</v>
      </c>
      <c r="DB183" s="53" t="e">
        <f>EXP(-LN(2)/35)*DB182+(1-EXP(-LN(2)/35))/(LN(2)/35)*CX183*CY183*VLOOKUP('Données projet'!$B$15,Paramètres!$A$1:$J$25,3,0)*0.475*44/12</f>
        <v>#N/A</v>
      </c>
      <c r="DC183" s="53" t="e">
        <f>EXP(-LN(2)/5)*DC182+(1-EXP(-LN(2)/5))/(LN(2)/5)*Calculateur!CX183*Calculateur!CZ183*VLOOKUP('Données projet'!$B$15,Paramètres!$A$1:$J$25,3,0)*0.475*44/12</f>
        <v>#N/A</v>
      </c>
      <c r="DD183" s="53" t="e">
        <f>EXP(-LN(2)/2)*DD182+(1-EXP(-LN(2)/2))/(LN(2)/2)*CX183*DA183*VLOOKUP('Données projet'!$B$15,Paramètres!$A$1:$J$25,3,0)*0.475*44/12</f>
        <v>#N/A</v>
      </c>
      <c r="DE183" s="54" t="e">
        <f t="shared" si="75"/>
        <v>#N/A</v>
      </c>
    </row>
    <row r="184" spans="1:109" x14ac:dyDescent="0.25">
      <c r="A184" s="208">
        <f t="shared" si="52"/>
        <v>181</v>
      </c>
      <c r="B184" s="200">
        <f>IF(B183+1&lt;='Données projet'!$E$11,B183+1,1)</f>
        <v>6</v>
      </c>
      <c r="C184" s="182" t="e">
        <f>VLOOKUP(B184,'Données projet'!$A$36:$I$56,2,0)</f>
        <v>#N/A</v>
      </c>
      <c r="D184" s="182" t="e">
        <f>VLOOKUP(B184,'Données projet'!$A$36:$I$56,9,0)</f>
        <v>#N/A</v>
      </c>
      <c r="E184" s="182">
        <f t="array" ref="E184">INDEX(D:D,MIN(IF(ISNUMBER(D184:D380),ROW(D184:D380),"")))</f>
        <v>14.47</v>
      </c>
      <c r="F184" s="186">
        <f>IF(B184&lt;'Données projet'!$A$37,$C$205^B184,IF(B184='Données projet'!$A$37,'Données projet'!$B$37,F183+E184-L183))</f>
        <v>52.366923578447626</v>
      </c>
      <c r="G184" s="186">
        <f>F184*VLOOKUP('Données projet'!$B$11,Paramètres!$A$1:$J$25,3,0)*VLOOKUP('Données projet'!$B$11,Paramètres!$A$1:$J$25,5,0)</f>
        <v>38.395428367717798</v>
      </c>
      <c r="H184" s="186">
        <f t="shared" si="53"/>
        <v>11.572346965665874</v>
      </c>
      <c r="I184" s="187">
        <f t="shared" si="59"/>
        <v>87.027208705643218</v>
      </c>
      <c r="J184" s="188">
        <f ca="1">AVERAGE(OFFSET($I$3,'Données projet'!$C$7,0,30,1))</f>
        <v>281.50422421872497</v>
      </c>
      <c r="K184" s="193">
        <f>IF(ISNA(VLOOKUP(B184,'Données projet'!$A$36:$I$56,3,0)),0,VLOOKUP(B184,'Données projet'!$A$36:$I$56,3,0))</f>
        <v>0</v>
      </c>
      <c r="L184" s="193">
        <f>IF(ISNA(VLOOKUP(B184,'Données projet'!$A$36:$I$56,4,0)),0,VLOOKUP(B184,'Données projet'!$A$36:$I$56,4,0))</f>
        <v>0</v>
      </c>
      <c r="M184" s="194">
        <f>IF(ISNA(VLOOKUP(B184,'Données projet'!$A$36:$I$56,5,0)),0%,VLOOKUP(B184,'Données projet'!$A$36:$I$56,5,0)*VLOOKUP('Données projet'!$B$11,Paramètres!$A$1:$J$25,7,0))</f>
        <v>0</v>
      </c>
      <c r="N184" s="194">
        <f>IF(ISNA(VLOOKUP(B184,'Données projet'!$A$36:$I$56,6,0)),0%,VLOOKUP(B184,'Données projet'!$A$36:$I$56,6,0)*VLOOKUP('Données projet'!$B$11,Paramètres!$A$1:$J$25,7,0))</f>
        <v>0</v>
      </c>
      <c r="O184" s="194">
        <f>IF(ISNA(VLOOKUP(B184,'Données projet'!$A$36:$I$56,7,0)),0%,VLOOKUP(B184,'Données projet'!$A$36:$I$56,7,0))</f>
        <v>0</v>
      </c>
      <c r="P184" s="196">
        <f>EXP(-LN(2)/35)*P183+(1-EXP(-LN(2)/35))/(LN(2)/35)*L184*M184*VLOOKUP('Données projet'!$B$11,Paramètres!$A$1:$J$25,3,0)*0.475*44/12</f>
        <v>0</v>
      </c>
      <c r="Q184" s="196">
        <f>EXP(-LN(2)/5)*Q183+(1-EXP(-LN(2)/5))/(LN(2)/5)*Calculateur!L184*Calculateur!N184*VLOOKUP('Données projet'!$B$11,Paramètres!$A$1:$J$25,3,0)*0.475*44/12</f>
        <v>0</v>
      </c>
      <c r="R184" s="196">
        <f>EXP(-LN(2)/2)*R183+(1-EXP(-LN(2)/2))/(LN(2)/2)*L184*O184*VLOOKUP('Données projet'!$B$11,Paramètres!$A$1:$J$25,3,0)*0.475*44/12</f>
        <v>0</v>
      </c>
      <c r="S184" s="197">
        <f t="shared" si="60"/>
        <v>0</v>
      </c>
      <c r="T184" s="50">
        <f>IF(T183+1&lt;='Données projet'!$E$12,T183+1,1)</f>
        <v>31</v>
      </c>
      <c r="U184" s="45" t="e">
        <f>VLOOKUP(T184,'Données projet'!$A$62:$I$82,2,0)</f>
        <v>#N/A</v>
      </c>
      <c r="V184" s="45" t="e">
        <f>VLOOKUP(T184,'Données projet'!$A$62:$I$82,9,0)</f>
        <v>#N/A</v>
      </c>
      <c r="W184" s="45">
        <f t="array" ref="W184">INDEX(V:V,MIN(IF(ISNUMBER(V184:V380),ROW(V184:V380),"")))</f>
        <v>2.384999999999998</v>
      </c>
      <c r="X184" s="46">
        <f>IF(T184&lt;'Données projet'!$A$63,$U$205^T184,IF(T184='Données projet'!$A$63,'Données projet'!$B$63,X183+W184-AD183))</f>
        <v>198.67999999999995</v>
      </c>
      <c r="Y184" s="46">
        <f>X184*VLOOKUP('Données projet'!$B$11,Paramètres!$A$1:$J$25,3,0)*VLOOKUP('Données projet'!$B$11,Paramètres!$A$1:$J$25,5,0)</f>
        <v>145.67217599999995</v>
      </c>
      <c r="Z184" s="46">
        <f t="shared" si="61"/>
        <v>37.593402567645505</v>
      </c>
      <c r="AA184" s="52">
        <f t="shared" si="62"/>
        <v>319.18754933864915</v>
      </c>
      <c r="AB184" s="149">
        <f ca="1">AVERAGE(OFFSET($AA$3,'Données projet'!$C$7,0,30,1))</f>
        <v>367.84920904283939</v>
      </c>
      <c r="AC184" s="48">
        <f>IF(ISNA(VLOOKUP(T184,'Données projet'!$A$62:$I$82,3,0)),0,VLOOKUP(T184,'Données projet'!$A$62:$I$82,3,0))</f>
        <v>0</v>
      </c>
      <c r="AD184" s="48">
        <f>IF(ISNA(VLOOKUP(T184,'Données projet'!$A$62:$I$82,4,0)),0,VLOOKUP(T184,'Données projet'!$A$62:$I$82,4,0))</f>
        <v>0</v>
      </c>
      <c r="AE184" s="49">
        <f>IF(ISNA(VLOOKUP(T184,'Données projet'!$A$62:$I$82,5,0)),0%,VLOOKUP(T184,'Données projet'!$A$62:$I$82,5,0)*VLOOKUP('Données projet'!$B$11,Paramètres!$A$1:$J$25,7,0))</f>
        <v>0</v>
      </c>
      <c r="AF184" s="49">
        <f>IF(ISNA(VLOOKUP(T184,'Données projet'!$A$62:$I$82,6,0)),0%,VLOOKUP(T184,'Données projet'!$A$62:$I$82,6,0)*VLOOKUP('Données projet'!$B$11,Paramètres!$A$1:$J$25,7,0))</f>
        <v>0</v>
      </c>
      <c r="AG184" s="49">
        <f>IF(ISNA(VLOOKUP(T184,'Données projet'!$A$62:$I$82,7,0)),0%,VLOOKUP(T184,'Données projet'!$A$62:$I$82,7,0))</f>
        <v>0</v>
      </c>
      <c r="AH184" s="53">
        <f>EXP(-LN(2)/35)*AH183+(1-EXP(-LN(2)/35))/(LN(2)/35)*AD184*AE184*VLOOKUP('Données projet'!$B$11,Paramètres!$A$1:$J$25,3,0)*0.475*44/12</f>
        <v>0</v>
      </c>
      <c r="AI184" s="53">
        <f>EXP(-LN(2)/5)*AI183+(1-EXP(-LN(2)/5))/(LN(2)/5)*Calculateur!AD184*Calculateur!AF184*VLOOKUP('Données projet'!$B$11,Paramètres!$A$1:$J$25,3,0)*0.475*44/12</f>
        <v>0</v>
      </c>
      <c r="AJ184" s="53">
        <f>EXP(-LN(2)/2)*AJ183+(1-EXP(-LN(2)/2))/(LN(2)/2)*AD184*AG184*VLOOKUP('Données projet'!$B$11,Paramètres!$A$1:$J$25,3,0)*0.475*44/12</f>
        <v>0</v>
      </c>
      <c r="AK184" s="53">
        <f t="shared" si="63"/>
        <v>0</v>
      </c>
      <c r="AL184" s="203">
        <f>IF(AL183+1&lt;='Données projet'!$E$13,AL183+1,1)</f>
        <v>1</v>
      </c>
      <c r="AM184" s="182" t="e">
        <f>VLOOKUP(B184,'Données projet'!$A$88:$I$108,2,0)</f>
        <v>#N/A</v>
      </c>
      <c r="AN184" s="182" t="e">
        <f>VLOOKUP(B184,'Données projet'!$A$88:$I$108,9,0)</f>
        <v>#N/A</v>
      </c>
      <c r="AO184" s="182">
        <f t="array" ref="AO184">INDEX(AN:AN,MIN(IF(ISNUMBER(AN184:AN380),ROW(AN184:AN380),"")))</f>
        <v>0</v>
      </c>
      <c r="AP184" s="182">
        <f>IF(B184&lt;'Données projet'!$A$89,$AM$205^B184,IF(B184='Données projet'!$A$89,'Données projet'!$B$89,AP183+AO184-AV183))</f>
        <v>0</v>
      </c>
      <c r="AQ184" s="186" t="e">
        <f>AP184*VLOOKUP('Données projet'!$B$13,Paramètres!$A$1:$J$25,3,0)*VLOOKUP('Données projet'!$B$13,Paramètres!$A$1:$J$25,5,0)</f>
        <v>#N/A</v>
      </c>
      <c r="AR184" s="186" t="e">
        <f t="shared" si="64"/>
        <v>#N/A</v>
      </c>
      <c r="AS184" s="187" t="e">
        <f t="shared" si="65"/>
        <v>#N/A</v>
      </c>
      <c r="AT184" s="185" t="e">
        <f ca="1">AVERAGE(OFFSET($AS$3,'Données projet'!$C$7,0,30,1))</f>
        <v>#N/A</v>
      </c>
      <c r="AU184" s="193">
        <f>IF(ISNA(VLOOKUP(B184,'Données projet'!$A$88:$I$108,3,0)),0,VLOOKUP(B184,'Données projet'!$A$88:$I$108,3,0))</f>
        <v>0</v>
      </c>
      <c r="AV184" s="193">
        <f>IF(ISNA(VLOOKUP(B184,'Données projet'!$A$88:$I$108,4,0)),0,VLOOKUP(B184,'Données projet'!$A$88:$I$108,4,0))</f>
        <v>0</v>
      </c>
      <c r="AW184" s="194">
        <f>IF(ISNA(VLOOKUP(B184,'Données projet'!$A$88:$I$108,5,0)),0%,VLOOKUP(B184,'Données projet'!$A$88:$I$108,5,0)*VLOOKUP('Données projet'!$B$13,Paramètres!$A$1:$J$25,7,0))</f>
        <v>0</v>
      </c>
      <c r="AX184" s="194">
        <f>IF(ISNA(VLOOKUP(B184,'Données projet'!$A$88:$I$108,6,0)),0%,VLOOKUP(B184,'Données projet'!$A$88:$I$108,6,0)*VLOOKUP('Données projet'!$B$13,Paramètres!$A$1:$J$25,7,0))</f>
        <v>0</v>
      </c>
      <c r="AY184" s="194">
        <f>IF(ISNA(VLOOKUP(B184,'Données projet'!$A$88:$I$108,7,0)),0%,VLOOKUP(B184,'Données projet'!$A$88:$I$108,7,0))</f>
        <v>0</v>
      </c>
      <c r="AZ184" s="196">
        <f>EXP(-LN(2)/35)*AZ183+(1-EXP(-LN(2)/35))/(LN(2)/35)*AV184*AW184*VLOOKUP('Données projet'!$B$11,Paramètres!$A$1:$J$25,3,0)*0.475*44/12</f>
        <v>0</v>
      </c>
      <c r="BA184" s="196">
        <f>EXP(-LN(2)/5)*BA183+(1-EXP(-LN(2)/5))/(LN(2)/5)*Calculateur!AV184*Calculateur!AX184*VLOOKUP('Données projet'!$B$11,Paramètres!$A$1:$J$25,3,0)*0.475*44/12</f>
        <v>0</v>
      </c>
      <c r="BB184" s="196">
        <f>EXP(-LN(2)/2)*BB183+(1-EXP(-LN(2)/2))/(LN(2)/2)*AV184*AY184*VLOOKUP('Données projet'!$B$11,Paramètres!$A$1:$J$25,3,0)*0.475*44/12</f>
        <v>0</v>
      </c>
      <c r="BC184" s="197">
        <f t="shared" si="66"/>
        <v>0</v>
      </c>
      <c r="BD184" s="50">
        <f>IF(BD183+1&lt;='Données projet'!$E$16,BD183+1,1)</f>
        <v>1</v>
      </c>
      <c r="BE184" s="45" t="e">
        <f>VLOOKUP(BD184,'Données projet'!$A$114:$I$134,2,0)</f>
        <v>#N/A</v>
      </c>
      <c r="BF184" s="45" t="e">
        <f>VLOOKUP(BD184,'Données projet'!$A$114:$I$134,9,0)</f>
        <v>#N/A</v>
      </c>
      <c r="BG184" s="45">
        <f t="array" ref="BG184">INDEX(BF:BF,MIN(IF(ISNUMBER(BF184:BF380),ROW(BF184:BF380),"")))</f>
        <v>0</v>
      </c>
      <c r="BH184" s="45">
        <f>IF(BD184&lt;'Données projet'!$A$115,$BE$205^BD184,IF(BD184='Données projet'!$A$115,'Données projet'!$B$115,BH183+BG184-BN183))</f>
        <v>0</v>
      </c>
      <c r="BI184" s="50" t="e">
        <f>BH184*VLOOKUP('Données projet'!$B$13,Paramètres!$A$1:$J$25,3,0)*VLOOKUP('Données projet'!$B$13,Paramètres!$A$1:$J$25,5,0)</f>
        <v>#N/A</v>
      </c>
      <c r="BJ184" s="46" t="e">
        <f t="shared" si="67"/>
        <v>#N/A</v>
      </c>
      <c r="BK184" s="52" t="e">
        <f t="shared" si="68"/>
        <v>#N/A</v>
      </c>
      <c r="BL184" s="149" t="e">
        <f ca="1">AVERAGE(OFFSET($BK$3,'Données projet'!$C$7,0,30,1))</f>
        <v>#N/A</v>
      </c>
      <c r="BM184" s="48">
        <f>IF(ISNA(VLOOKUP(BD184,'Données projet'!$A$114:$I$134,3,0)),0,VLOOKUP(BD184,'Données projet'!$A$114:$I$134,3,0))</f>
        <v>0</v>
      </c>
      <c r="BN184" s="48">
        <f>IF(ISNA(VLOOKUP(BD184,'Données projet'!$A$114:$I$134,4,0)),0,VLOOKUP(BD184,'Données projet'!$A$114:$I$134,4,0))</f>
        <v>0</v>
      </c>
      <c r="BO184" s="49">
        <f>IF(ISNA(VLOOKUP(BD184,'Données projet'!$A$114:$I$134,5,0)),0%,VLOOKUP(BD184,'Données projet'!$A$114:$I$134,5,0)*VLOOKUP('Données projet'!$B$13,Paramètres!$A$1:$J$25,7,0))</f>
        <v>0</v>
      </c>
      <c r="BP184" s="49">
        <f>IF(ISNA(VLOOKUP(BD184,'Données projet'!$A$114:$I$134,6,0)),0%,VLOOKUP(BD184,'Données projet'!$A$114:$I$134,6,0)*VLOOKUP('Données projet'!$B$13,Paramètres!$A$1:$J$25,7,0))</f>
        <v>0</v>
      </c>
      <c r="BQ184" s="49">
        <f>IF(ISNA(VLOOKUP(BD184,'Données projet'!$A$114:$I$134,7,0)),0%,VLOOKUP(BD184,'Données projet'!$A$114:$I$134,7,0))</f>
        <v>0</v>
      </c>
      <c r="BR184" s="53" t="e">
        <f>EXP(-LN(2)/35)*BR183+(1-EXP(-LN(2)/35))/(LN(2)/35)*BN184*BO184*VLOOKUP('Données projet'!$B$13,Paramètres!$A$1:$J$25,3,0)*0.475*44/12</f>
        <v>#N/A</v>
      </c>
      <c r="BS184" s="53" t="e">
        <f>EXP(-LN(2)/5)*BS183+(1-EXP(-LN(2)/5))/(LN(2)/5)*Calculateur!BN184*Calculateur!BP184*VLOOKUP('Données projet'!$B$13,Paramètres!$A$1:$J$25,3,0)*0.475*44/12</f>
        <v>#N/A</v>
      </c>
      <c r="BT184" s="53" t="e">
        <f>EXP(-LN(2)/2)*BT183+(1-EXP(-LN(2)/2))/(LN(2)/2)*BN184*BQ184*VLOOKUP('Données projet'!$B$13,Paramètres!$A$1:$J$25,3,0)*0.475*44/12</f>
        <v>#N/A</v>
      </c>
      <c r="BU184" s="54" t="e">
        <f t="shared" si="69"/>
        <v>#N/A</v>
      </c>
      <c r="BV184" s="203">
        <f>IF(BV183+1&lt;='Données projet'!$E$15,BV183+1,1)</f>
        <v>1</v>
      </c>
      <c r="BW184" s="182" t="e">
        <f>VLOOKUP(B184,'Données projet'!$A$140:$I$167,2,0)</f>
        <v>#N/A</v>
      </c>
      <c r="BX184" s="182" t="e">
        <f>VLOOKUP(B184,'Données projet'!$A$140:$I$167,9,0)</f>
        <v>#N/A</v>
      </c>
      <c r="BY184" s="182">
        <f t="array" ref="BY184">INDEX(BX:BX,MIN(IF(ISNUMBER(BX184:BX380),ROW(BX184:BX380),"")))</f>
        <v>0</v>
      </c>
      <c r="BZ184" s="182">
        <f>IF(B184&lt;'Données projet'!$A$141,$BW$205^B184,IF(B184='Données projet'!$A$141,'Données projet'!$B$141,BZ183+BY184-CF183))</f>
        <v>0</v>
      </c>
      <c r="CA184" s="183" t="e">
        <f>BZ184*VLOOKUP('Données projet'!$B$15,Paramètres!$A$1:$J$25,3,0)*VLOOKUP('Données projet'!$B$15,Paramètres!$A$1:$J$25,5,0)</f>
        <v>#N/A</v>
      </c>
      <c r="CB184" s="186" t="e">
        <f t="shared" si="70"/>
        <v>#N/A</v>
      </c>
      <c r="CC184" s="187" t="e">
        <f t="shared" si="71"/>
        <v>#N/A</v>
      </c>
      <c r="CD184" s="185" t="e">
        <f ca="1">AVERAGE(OFFSET($CC$3,'Données projet'!$C$7,0,30,1))</f>
        <v>#N/A</v>
      </c>
      <c r="CE184" s="193">
        <f>IF(ISNA(VLOOKUP(B184,'Données projet'!$A$140:$I$167,3,0)),0,VLOOKUP(B184,'Données projet'!$A$140:$I$167,3,0))</f>
        <v>0</v>
      </c>
      <c r="CF184" s="193">
        <f>IF(ISNA(VLOOKUP(B184,'Données projet'!$A$140:$I$167,4,0)),0,VLOOKUP(B184,'Données projet'!$A$140:$I$167,4,0))</f>
        <v>0</v>
      </c>
      <c r="CG184" s="194">
        <f>IF(ISNA(VLOOKUP(B184,'Données projet'!$A$140:$I$167,5,0)),0%,VLOOKUP(B184,'Données projet'!$A$140:$I$167,5,0)*VLOOKUP('Données projet'!$B$15,Paramètres!$A$1:$J$25,7,0))</f>
        <v>0</v>
      </c>
      <c r="CH184" s="194">
        <f>IF(ISNA(VLOOKUP(B184,'Données projet'!$A$140:$I$167,6,0)),0%,VLOOKUP(B184,'Données projet'!$A$140:$I$167,6,0)*VLOOKUP('Données projet'!$B$15,Paramètres!$A$1:$J$25,7,0))</f>
        <v>0</v>
      </c>
      <c r="CI184" s="194">
        <f>IF(ISNA(VLOOKUP(B184,'Données projet'!$A$140:$I$167,7,0)),0%,VLOOKUP(B184,'Données projet'!$A$140:$I$167,7,0))</f>
        <v>0</v>
      </c>
      <c r="CJ184" s="196">
        <f>EXP(-LN(2)/35)*CJ183+(1-EXP(-LN(2)/35))/(LN(2)/35)*CF184*CG184*VLOOKUP('Données projet'!$B$11,Paramètres!$A$1:$J$25,3,0)*0.475*44/12</f>
        <v>0</v>
      </c>
      <c r="CK184" s="196">
        <f>EXP(-LN(2)/5)*CK183+(1-EXP(-LN(2)/5))/(LN(2)/5)*Calculateur!CF184*Calculateur!CH184*VLOOKUP('Données projet'!$B$11,Paramètres!$A$1:$J$25,3,0)*0.475*44/12</f>
        <v>0</v>
      </c>
      <c r="CL184" s="196">
        <f>EXP(-LN(2)/2)*CL183+(1-EXP(-LN(2)/2))/(LN(2)/2)*CF184*CI184*VLOOKUP('Données projet'!$B$11,Paramètres!$A$1:$J$25,3,0)*0.475*44/12</f>
        <v>0</v>
      </c>
      <c r="CM184" s="197">
        <f t="shared" si="72"/>
        <v>0</v>
      </c>
      <c r="CN184" s="50">
        <f>IF(CN183+1&lt;='Données projet'!$E$16,CN183+1,1)</f>
        <v>1</v>
      </c>
      <c r="CO184" s="45" t="e">
        <f>VLOOKUP(CN184,'Données projet'!$A$173:$I$193,2,0)</f>
        <v>#N/A</v>
      </c>
      <c r="CP184" s="45" t="e">
        <f>VLOOKUP(CN184,'Données projet'!$A$173:$I$193,9,0)</f>
        <v>#N/A</v>
      </c>
      <c r="CQ184" s="45">
        <f t="array" ref="CQ184">INDEX(CP:CP,MIN(IF(ISNUMBER(CP184:CP380),ROW(CP184:CP380),"")))</f>
        <v>0</v>
      </c>
      <c r="CR184" s="45">
        <f>IF(CN184&lt;'Données projet'!$A$174,$CO$205^B184,IF(CN184='Données projet'!$A$174,'Données projet'!$B$174,CR183+CQ184-CX183))</f>
        <v>0</v>
      </c>
      <c r="CS184" s="50" t="e">
        <f>CR184*VLOOKUP('Données projet'!$B$15,Paramètres!$A$1:$J$25,3,0)*VLOOKUP('Données projet'!$B$15,Paramètres!$A$1:$J$25,5,0)</f>
        <v>#N/A</v>
      </c>
      <c r="CT184" s="46" t="e">
        <f t="shared" si="73"/>
        <v>#N/A</v>
      </c>
      <c r="CU184" s="52" t="e">
        <f t="shared" si="74"/>
        <v>#N/A</v>
      </c>
      <c r="CV184" s="149" t="e">
        <f ca="1">AVERAGE(OFFSET($CU$3,'Données projet'!$C$7,0,30,1))</f>
        <v>#N/A</v>
      </c>
      <c r="CW184" s="48">
        <f>IF(ISNA(VLOOKUP(CN184,'Données projet'!$A$173:$I$193,3,0)),0,VLOOKUP(CN184,'Données projet'!$A$173:$I$193,3,0))</f>
        <v>0</v>
      </c>
      <c r="CX184" s="48">
        <f>IF(ISNA(VLOOKUP(CN184,'Données projet'!$A$173:$I$193,4,0)),0,VLOOKUP(CN184,'Données projet'!$A$173:$I$193,4,0))</f>
        <v>0</v>
      </c>
      <c r="CY184" s="49">
        <f>IF(ISNA(VLOOKUP(CN184,'Données projet'!$A$173:$I$193,5,0)),0%,VLOOKUP(CN184,'Données projet'!$A$173:$I$193,5,0)*VLOOKUP('Données projet'!$B$15,Paramètres!$A$1:$J$25,7,0))</f>
        <v>0</v>
      </c>
      <c r="CZ184" s="49">
        <f>IF(ISNA(VLOOKUP(CN184,'Données projet'!$A$173:$I$193,6,0)),0%,VLOOKUP(CN184,'Données projet'!$A$173:$I$193,6,0)*VLOOKUP('Données projet'!$B$15,Paramètres!$A$1:$J$25,7,0))</f>
        <v>0</v>
      </c>
      <c r="DA184" s="49">
        <f>IF(ISNA(VLOOKUP(CN184,'Données projet'!$A$173:$I$193,7,0)),0%,VLOOKUP(CN184,'Données projet'!$A$173:$I$193,7,0))</f>
        <v>0</v>
      </c>
      <c r="DB184" s="53" t="e">
        <f>EXP(-LN(2)/35)*DB183+(1-EXP(-LN(2)/35))/(LN(2)/35)*CX184*CY184*VLOOKUP('Données projet'!$B$15,Paramètres!$A$1:$J$25,3,0)*0.475*44/12</f>
        <v>#N/A</v>
      </c>
      <c r="DC184" s="53" t="e">
        <f>EXP(-LN(2)/5)*DC183+(1-EXP(-LN(2)/5))/(LN(2)/5)*Calculateur!CX184*Calculateur!CZ184*VLOOKUP('Données projet'!$B$15,Paramètres!$A$1:$J$25,3,0)*0.475*44/12</f>
        <v>#N/A</v>
      </c>
      <c r="DD184" s="53" t="e">
        <f>EXP(-LN(2)/2)*DD183+(1-EXP(-LN(2)/2))/(LN(2)/2)*CX184*DA184*VLOOKUP('Données projet'!$B$15,Paramètres!$A$1:$J$25,3,0)*0.475*44/12</f>
        <v>#N/A</v>
      </c>
      <c r="DE184" s="54" t="e">
        <f t="shared" si="75"/>
        <v>#N/A</v>
      </c>
    </row>
    <row r="185" spans="1:109" x14ac:dyDescent="0.25">
      <c r="A185" s="208">
        <f t="shared" si="52"/>
        <v>182</v>
      </c>
      <c r="B185" s="200">
        <f>IF(B184+1&lt;='Données projet'!$E$11,B184+1,1)</f>
        <v>7</v>
      </c>
      <c r="C185" s="182">
        <f>VLOOKUP(B185,'Données projet'!$A$36:$I$56,2,0)</f>
        <v>101.29</v>
      </c>
      <c r="D185" s="182">
        <f>VLOOKUP(B185,'Données projet'!$A$36:$I$56,9,0)</f>
        <v>14.47</v>
      </c>
      <c r="E185" s="182">
        <f t="array" ref="E185">INDEX(D:D,MIN(IF(ISNUMBER(D185:D381),ROW(D185:D381),"")))</f>
        <v>14.47</v>
      </c>
      <c r="F185" s="186">
        <f>IF(B185&lt;'Données projet'!$A$37,$C$205^B185,IF(B185='Données projet'!$A$37,'Données projet'!$B$37,F184+E185-L184))</f>
        <v>101.29</v>
      </c>
      <c r="G185" s="186">
        <f>F185*VLOOKUP('Données projet'!$B$11,Paramètres!$A$1:$J$25,3,0)*VLOOKUP('Données projet'!$B$11,Paramètres!$A$1:$J$25,5,0)</f>
        <v>74.265827999999999</v>
      </c>
      <c r="H185" s="186">
        <f t="shared" si="53"/>
        <v>20.729138320910838</v>
      </c>
      <c r="I185" s="187">
        <f t="shared" si="59"/>
        <v>165.44956634225304</v>
      </c>
      <c r="J185" s="188">
        <f ca="1">AVERAGE(OFFSET($I$3,'Données projet'!$C$7,0,30,1))</f>
        <v>281.50422421872497</v>
      </c>
      <c r="K185" s="193">
        <f>IF(ISNA(VLOOKUP(B185,'Données projet'!$A$36:$I$56,3,0)),0,VLOOKUP(B185,'Données projet'!$A$36:$I$56,3,0))</f>
        <v>0</v>
      </c>
      <c r="L185" s="193">
        <f>IF(ISNA(VLOOKUP(B185,'Données projet'!$A$36:$I$56,4,0)),0,VLOOKUP(B185,'Données projet'!$A$36:$I$56,4,0))</f>
        <v>0</v>
      </c>
      <c r="M185" s="194">
        <f>IF(ISNA(VLOOKUP(B185,'Données projet'!$A$36:$I$56,5,0)),0%,VLOOKUP(B185,'Données projet'!$A$36:$I$56,5,0)*VLOOKUP('Données projet'!$B$11,Paramètres!$A$1:$J$25,7,0))</f>
        <v>0</v>
      </c>
      <c r="N185" s="194">
        <f>IF(ISNA(VLOOKUP(B185,'Données projet'!$A$36:$I$56,6,0)),0%,VLOOKUP(B185,'Données projet'!$A$36:$I$56,6,0)*VLOOKUP('Données projet'!$B$11,Paramètres!$A$1:$J$25,7,0))</f>
        <v>0</v>
      </c>
      <c r="O185" s="194">
        <f>IF(ISNA(VLOOKUP(B185,'Données projet'!$A$36:$I$56,7,0)),0%,VLOOKUP(B185,'Données projet'!$A$36:$I$56,7,0))</f>
        <v>0</v>
      </c>
      <c r="P185" s="196">
        <f>EXP(-LN(2)/35)*P184+(1-EXP(-LN(2)/35))/(LN(2)/35)*L185*M185*VLOOKUP('Données projet'!$B$11,Paramètres!$A$1:$J$25,3,0)*0.475*44/12</f>
        <v>0</v>
      </c>
      <c r="Q185" s="196">
        <f>EXP(-LN(2)/5)*Q184+(1-EXP(-LN(2)/5))/(LN(2)/5)*Calculateur!L185*Calculateur!N185*VLOOKUP('Données projet'!$B$11,Paramètres!$A$1:$J$25,3,0)*0.475*44/12</f>
        <v>0</v>
      </c>
      <c r="R185" s="196">
        <f>EXP(-LN(2)/2)*R184+(1-EXP(-LN(2)/2))/(LN(2)/2)*L185*O185*VLOOKUP('Données projet'!$B$11,Paramètres!$A$1:$J$25,3,0)*0.475*44/12</f>
        <v>0</v>
      </c>
      <c r="S185" s="197">
        <f t="shared" si="60"/>
        <v>0</v>
      </c>
      <c r="T185" s="50">
        <f>IF(T184+1&lt;='Données projet'!$E$12,T184+1,1)</f>
        <v>32</v>
      </c>
      <c r="U185" s="45" t="e">
        <f>VLOOKUP(T185,'Données projet'!$A$62:$I$82,2,0)</f>
        <v>#N/A</v>
      </c>
      <c r="V185" s="45" t="e">
        <f>VLOOKUP(T185,'Données projet'!$A$62:$I$82,9,0)</f>
        <v>#N/A</v>
      </c>
      <c r="W185" s="45">
        <f t="array" ref="W185">INDEX(V:V,MIN(IF(ISNUMBER(V185:V381),ROW(V185:V381),"")))</f>
        <v>2.384999999999998</v>
      </c>
      <c r="X185" s="46">
        <f>IF(T185&lt;'Données projet'!$A$63,$U$205^T185,IF(T185='Données projet'!$A$63,'Données projet'!$B$63,X184+W185-AD184))</f>
        <v>201.06499999999994</v>
      </c>
      <c r="Y185" s="46">
        <f>X185*VLOOKUP('Données projet'!$B$11,Paramètres!$A$1:$J$25,3,0)*VLOOKUP('Données projet'!$B$11,Paramètres!$A$1:$J$25,5,0)</f>
        <v>147.42085799999995</v>
      </c>
      <c r="Z185" s="46">
        <f t="shared" si="61"/>
        <v>37.991876025249731</v>
      </c>
      <c r="AA185" s="52">
        <f t="shared" si="62"/>
        <v>322.9271784273098</v>
      </c>
      <c r="AB185" s="149">
        <f ca="1">AVERAGE(OFFSET($AA$3,'Données projet'!$C$7,0,30,1))</f>
        <v>367.84920904283939</v>
      </c>
      <c r="AC185" s="48">
        <f>IF(ISNA(VLOOKUP(T185,'Données projet'!$A$62:$I$82,3,0)),0,VLOOKUP(T185,'Données projet'!$A$62:$I$82,3,0))</f>
        <v>0</v>
      </c>
      <c r="AD185" s="48">
        <f>IF(ISNA(VLOOKUP(T185,'Données projet'!$A$62:$I$82,4,0)),0,VLOOKUP(T185,'Données projet'!$A$62:$I$82,4,0))</f>
        <v>0</v>
      </c>
      <c r="AE185" s="49">
        <f>IF(ISNA(VLOOKUP(T185,'Données projet'!$A$62:$I$82,5,0)),0%,VLOOKUP(T185,'Données projet'!$A$62:$I$82,5,0)*VLOOKUP('Données projet'!$B$11,Paramètres!$A$1:$J$25,7,0))</f>
        <v>0</v>
      </c>
      <c r="AF185" s="49">
        <f>IF(ISNA(VLOOKUP(T185,'Données projet'!$A$62:$I$82,6,0)),0%,VLOOKUP(T185,'Données projet'!$A$62:$I$82,6,0)*VLOOKUP('Données projet'!$B$11,Paramètres!$A$1:$J$25,7,0))</f>
        <v>0</v>
      </c>
      <c r="AG185" s="49">
        <f>IF(ISNA(VLOOKUP(T185,'Données projet'!$A$62:$I$82,7,0)),0%,VLOOKUP(T185,'Données projet'!$A$62:$I$82,7,0))</f>
        <v>0</v>
      </c>
      <c r="AH185" s="53">
        <f>EXP(-LN(2)/35)*AH184+(1-EXP(-LN(2)/35))/(LN(2)/35)*AD185*AE185*VLOOKUP('Données projet'!$B$11,Paramètres!$A$1:$J$25,3,0)*0.475*44/12</f>
        <v>0</v>
      </c>
      <c r="AI185" s="53">
        <f>EXP(-LN(2)/5)*AI184+(1-EXP(-LN(2)/5))/(LN(2)/5)*Calculateur!AD185*Calculateur!AF185*VLOOKUP('Données projet'!$B$11,Paramètres!$A$1:$J$25,3,0)*0.475*44/12</f>
        <v>0</v>
      </c>
      <c r="AJ185" s="53">
        <f>EXP(-LN(2)/2)*AJ184+(1-EXP(-LN(2)/2))/(LN(2)/2)*AD185*AG185*VLOOKUP('Données projet'!$B$11,Paramètres!$A$1:$J$25,3,0)*0.475*44/12</f>
        <v>0</v>
      </c>
      <c r="AK185" s="53">
        <f t="shared" si="63"/>
        <v>0</v>
      </c>
      <c r="AL185" s="203">
        <f>IF(AL184+1&lt;='Données projet'!$E$13,AL184+1,1)</f>
        <v>1</v>
      </c>
      <c r="AM185" s="182" t="e">
        <f>VLOOKUP(B185,'Données projet'!$A$88:$I$108,2,0)</f>
        <v>#N/A</v>
      </c>
      <c r="AN185" s="182" t="e">
        <f>VLOOKUP(B185,'Données projet'!$A$88:$I$108,9,0)</f>
        <v>#N/A</v>
      </c>
      <c r="AO185" s="182">
        <f t="array" ref="AO185">INDEX(AN:AN,MIN(IF(ISNUMBER(AN185:AN381),ROW(AN185:AN381),"")))</f>
        <v>0</v>
      </c>
      <c r="AP185" s="182">
        <f>IF(B185&lt;'Données projet'!$A$89,$AM$205^B185,IF(B185='Données projet'!$A$89,'Données projet'!$B$89,AP184+AO185-AV184))</f>
        <v>0</v>
      </c>
      <c r="AQ185" s="186" t="e">
        <f>AP185*VLOOKUP('Données projet'!$B$13,Paramètres!$A$1:$J$25,3,0)*VLOOKUP('Données projet'!$B$13,Paramètres!$A$1:$J$25,5,0)</f>
        <v>#N/A</v>
      </c>
      <c r="AR185" s="186" t="e">
        <f t="shared" si="64"/>
        <v>#N/A</v>
      </c>
      <c r="AS185" s="187" t="e">
        <f t="shared" si="65"/>
        <v>#N/A</v>
      </c>
      <c r="AT185" s="185" t="e">
        <f ca="1">AVERAGE(OFFSET($AS$3,'Données projet'!$C$7,0,30,1))</f>
        <v>#N/A</v>
      </c>
      <c r="AU185" s="193">
        <f>IF(ISNA(VLOOKUP(B185,'Données projet'!$A$88:$I$108,3,0)),0,VLOOKUP(B185,'Données projet'!$A$88:$I$108,3,0))</f>
        <v>0</v>
      </c>
      <c r="AV185" s="193">
        <f>IF(ISNA(VLOOKUP(B185,'Données projet'!$A$88:$I$108,4,0)),0,VLOOKUP(B185,'Données projet'!$A$88:$I$108,4,0))</f>
        <v>0</v>
      </c>
      <c r="AW185" s="194">
        <f>IF(ISNA(VLOOKUP(B185,'Données projet'!$A$88:$I$108,5,0)),0%,VLOOKUP(B185,'Données projet'!$A$88:$I$108,5,0)*VLOOKUP('Données projet'!$B$13,Paramètres!$A$1:$J$25,7,0))</f>
        <v>0</v>
      </c>
      <c r="AX185" s="194">
        <f>IF(ISNA(VLOOKUP(B185,'Données projet'!$A$88:$I$108,6,0)),0%,VLOOKUP(B185,'Données projet'!$A$88:$I$108,6,0)*VLOOKUP('Données projet'!$B$13,Paramètres!$A$1:$J$25,7,0))</f>
        <v>0</v>
      </c>
      <c r="AY185" s="194">
        <f>IF(ISNA(VLOOKUP(B185,'Données projet'!$A$88:$I$108,7,0)),0%,VLOOKUP(B185,'Données projet'!$A$88:$I$108,7,0))</f>
        <v>0</v>
      </c>
      <c r="AZ185" s="196">
        <f>EXP(-LN(2)/35)*AZ184+(1-EXP(-LN(2)/35))/(LN(2)/35)*AV185*AW185*VLOOKUP('Données projet'!$B$11,Paramètres!$A$1:$J$25,3,0)*0.475*44/12</f>
        <v>0</v>
      </c>
      <c r="BA185" s="196">
        <f>EXP(-LN(2)/5)*BA184+(1-EXP(-LN(2)/5))/(LN(2)/5)*Calculateur!AV185*Calculateur!AX185*VLOOKUP('Données projet'!$B$11,Paramètres!$A$1:$J$25,3,0)*0.475*44/12</f>
        <v>0</v>
      </c>
      <c r="BB185" s="196">
        <f>EXP(-LN(2)/2)*BB184+(1-EXP(-LN(2)/2))/(LN(2)/2)*AV185*AY185*VLOOKUP('Données projet'!$B$11,Paramètres!$A$1:$J$25,3,0)*0.475*44/12</f>
        <v>0</v>
      </c>
      <c r="BC185" s="197">
        <f t="shared" si="66"/>
        <v>0</v>
      </c>
      <c r="BD185" s="50">
        <f>IF(BD184+1&lt;='Données projet'!$E$16,BD184+1,1)</f>
        <v>1</v>
      </c>
      <c r="BE185" s="45" t="e">
        <f>VLOOKUP(BD185,'Données projet'!$A$114:$I$134,2,0)</f>
        <v>#N/A</v>
      </c>
      <c r="BF185" s="45" t="e">
        <f>VLOOKUP(BD185,'Données projet'!$A$114:$I$134,9,0)</f>
        <v>#N/A</v>
      </c>
      <c r="BG185" s="45">
        <f t="array" ref="BG185">INDEX(BF:BF,MIN(IF(ISNUMBER(BF185:BF381),ROW(BF185:BF381),"")))</f>
        <v>0</v>
      </c>
      <c r="BH185" s="45">
        <f>IF(BD185&lt;'Données projet'!$A$115,$BE$205^BD185,IF(BD185='Données projet'!$A$115,'Données projet'!$B$115,BH184+BG185-BN184))</f>
        <v>0</v>
      </c>
      <c r="BI185" s="50" t="e">
        <f>BH185*VLOOKUP('Données projet'!$B$13,Paramètres!$A$1:$J$25,3,0)*VLOOKUP('Données projet'!$B$13,Paramètres!$A$1:$J$25,5,0)</f>
        <v>#N/A</v>
      </c>
      <c r="BJ185" s="46" t="e">
        <f t="shared" si="67"/>
        <v>#N/A</v>
      </c>
      <c r="BK185" s="52" t="e">
        <f t="shared" si="68"/>
        <v>#N/A</v>
      </c>
      <c r="BL185" s="149" t="e">
        <f ca="1">AVERAGE(OFFSET($BK$3,'Données projet'!$C$7,0,30,1))</f>
        <v>#N/A</v>
      </c>
      <c r="BM185" s="48">
        <f>IF(ISNA(VLOOKUP(BD185,'Données projet'!$A$114:$I$134,3,0)),0,VLOOKUP(BD185,'Données projet'!$A$114:$I$134,3,0))</f>
        <v>0</v>
      </c>
      <c r="BN185" s="48">
        <f>IF(ISNA(VLOOKUP(BD185,'Données projet'!$A$114:$I$134,4,0)),0,VLOOKUP(BD185,'Données projet'!$A$114:$I$134,4,0))</f>
        <v>0</v>
      </c>
      <c r="BO185" s="49">
        <f>IF(ISNA(VLOOKUP(BD185,'Données projet'!$A$114:$I$134,5,0)),0%,VLOOKUP(BD185,'Données projet'!$A$114:$I$134,5,0)*VLOOKUP('Données projet'!$B$13,Paramètres!$A$1:$J$25,7,0))</f>
        <v>0</v>
      </c>
      <c r="BP185" s="49">
        <f>IF(ISNA(VLOOKUP(BD185,'Données projet'!$A$114:$I$134,6,0)),0%,VLOOKUP(BD185,'Données projet'!$A$114:$I$134,6,0)*VLOOKUP('Données projet'!$B$13,Paramètres!$A$1:$J$25,7,0))</f>
        <v>0</v>
      </c>
      <c r="BQ185" s="49">
        <f>IF(ISNA(VLOOKUP(BD185,'Données projet'!$A$114:$I$134,7,0)),0%,VLOOKUP(BD185,'Données projet'!$A$114:$I$134,7,0))</f>
        <v>0</v>
      </c>
      <c r="BR185" s="53" t="e">
        <f>EXP(-LN(2)/35)*BR184+(1-EXP(-LN(2)/35))/(LN(2)/35)*BN185*BO185*VLOOKUP('Données projet'!$B$13,Paramètres!$A$1:$J$25,3,0)*0.475*44/12</f>
        <v>#N/A</v>
      </c>
      <c r="BS185" s="53" t="e">
        <f>EXP(-LN(2)/5)*BS184+(1-EXP(-LN(2)/5))/(LN(2)/5)*Calculateur!BN185*Calculateur!BP185*VLOOKUP('Données projet'!$B$13,Paramètres!$A$1:$J$25,3,0)*0.475*44/12</f>
        <v>#N/A</v>
      </c>
      <c r="BT185" s="53" t="e">
        <f>EXP(-LN(2)/2)*BT184+(1-EXP(-LN(2)/2))/(LN(2)/2)*BN185*BQ185*VLOOKUP('Données projet'!$B$13,Paramètres!$A$1:$J$25,3,0)*0.475*44/12</f>
        <v>#N/A</v>
      </c>
      <c r="BU185" s="54" t="e">
        <f t="shared" si="69"/>
        <v>#N/A</v>
      </c>
      <c r="BV185" s="203">
        <f>IF(BV184+1&lt;='Données projet'!$E$15,BV184+1,1)</f>
        <v>1</v>
      </c>
      <c r="BW185" s="182" t="e">
        <f>VLOOKUP(B185,'Données projet'!$A$140:$I$167,2,0)</f>
        <v>#N/A</v>
      </c>
      <c r="BX185" s="182" t="e">
        <f>VLOOKUP(B185,'Données projet'!$A$140:$I$167,9,0)</f>
        <v>#N/A</v>
      </c>
      <c r="BY185" s="182">
        <f t="array" ref="BY185">INDEX(BX:BX,MIN(IF(ISNUMBER(BX185:BX381),ROW(BX185:BX381),"")))</f>
        <v>0</v>
      </c>
      <c r="BZ185" s="182">
        <f>IF(B185&lt;'Données projet'!$A$141,$BW$205^B185,IF(B185='Données projet'!$A$141,'Données projet'!$B$141,BZ184+BY185-CF184))</f>
        <v>0</v>
      </c>
      <c r="CA185" s="183" t="e">
        <f>BZ185*VLOOKUP('Données projet'!$B$15,Paramètres!$A$1:$J$25,3,0)*VLOOKUP('Données projet'!$B$15,Paramètres!$A$1:$J$25,5,0)</f>
        <v>#N/A</v>
      </c>
      <c r="CB185" s="186" t="e">
        <f t="shared" si="70"/>
        <v>#N/A</v>
      </c>
      <c r="CC185" s="187" t="e">
        <f t="shared" si="71"/>
        <v>#N/A</v>
      </c>
      <c r="CD185" s="185" t="e">
        <f ca="1">AVERAGE(OFFSET($CC$3,'Données projet'!$C$7,0,30,1))</f>
        <v>#N/A</v>
      </c>
      <c r="CE185" s="193">
        <f>IF(ISNA(VLOOKUP(B185,'Données projet'!$A$140:$I$167,3,0)),0,VLOOKUP(B185,'Données projet'!$A$140:$I$167,3,0))</f>
        <v>0</v>
      </c>
      <c r="CF185" s="193">
        <f>IF(ISNA(VLOOKUP(B185,'Données projet'!$A$140:$I$167,4,0)),0,VLOOKUP(B185,'Données projet'!$A$140:$I$167,4,0))</f>
        <v>0</v>
      </c>
      <c r="CG185" s="194">
        <f>IF(ISNA(VLOOKUP(B185,'Données projet'!$A$140:$I$167,5,0)),0%,VLOOKUP(B185,'Données projet'!$A$140:$I$167,5,0)*VLOOKUP('Données projet'!$B$15,Paramètres!$A$1:$J$25,7,0))</f>
        <v>0</v>
      </c>
      <c r="CH185" s="194">
        <f>IF(ISNA(VLOOKUP(B185,'Données projet'!$A$140:$I$167,6,0)),0%,VLOOKUP(B185,'Données projet'!$A$140:$I$167,6,0)*VLOOKUP('Données projet'!$B$15,Paramètres!$A$1:$J$25,7,0))</f>
        <v>0</v>
      </c>
      <c r="CI185" s="194">
        <f>IF(ISNA(VLOOKUP(B185,'Données projet'!$A$140:$I$167,7,0)),0%,VLOOKUP(B185,'Données projet'!$A$140:$I$167,7,0))</f>
        <v>0</v>
      </c>
      <c r="CJ185" s="196">
        <f>EXP(-LN(2)/35)*CJ184+(1-EXP(-LN(2)/35))/(LN(2)/35)*CF185*CG185*VLOOKUP('Données projet'!$B$11,Paramètres!$A$1:$J$25,3,0)*0.475*44/12</f>
        <v>0</v>
      </c>
      <c r="CK185" s="196">
        <f>EXP(-LN(2)/5)*CK184+(1-EXP(-LN(2)/5))/(LN(2)/5)*Calculateur!CF185*Calculateur!CH185*VLOOKUP('Données projet'!$B$11,Paramètres!$A$1:$J$25,3,0)*0.475*44/12</f>
        <v>0</v>
      </c>
      <c r="CL185" s="196">
        <f>EXP(-LN(2)/2)*CL184+(1-EXP(-LN(2)/2))/(LN(2)/2)*CF185*CI185*VLOOKUP('Données projet'!$B$11,Paramètres!$A$1:$J$25,3,0)*0.475*44/12</f>
        <v>0</v>
      </c>
      <c r="CM185" s="197">
        <f t="shared" si="72"/>
        <v>0</v>
      </c>
      <c r="CN185" s="50">
        <f>IF(CN184+1&lt;='Données projet'!$E$16,CN184+1,1)</f>
        <v>1</v>
      </c>
      <c r="CO185" s="45" t="e">
        <f>VLOOKUP(CN185,'Données projet'!$A$173:$I$193,2,0)</f>
        <v>#N/A</v>
      </c>
      <c r="CP185" s="45" t="e">
        <f>VLOOKUP(CN185,'Données projet'!$A$173:$I$193,9,0)</f>
        <v>#N/A</v>
      </c>
      <c r="CQ185" s="45">
        <f t="array" ref="CQ185">INDEX(CP:CP,MIN(IF(ISNUMBER(CP185:CP381),ROW(CP185:CP381),"")))</f>
        <v>0</v>
      </c>
      <c r="CR185" s="45">
        <f>IF(CN185&lt;'Données projet'!$A$174,$CO$205^B185,IF(CN185='Données projet'!$A$174,'Données projet'!$B$174,CR184+CQ185-CX184))</f>
        <v>0</v>
      </c>
      <c r="CS185" s="50" t="e">
        <f>CR185*VLOOKUP('Données projet'!$B$15,Paramètres!$A$1:$J$25,3,0)*VLOOKUP('Données projet'!$B$15,Paramètres!$A$1:$J$25,5,0)</f>
        <v>#N/A</v>
      </c>
      <c r="CT185" s="46" t="e">
        <f t="shared" si="73"/>
        <v>#N/A</v>
      </c>
      <c r="CU185" s="52" t="e">
        <f t="shared" si="74"/>
        <v>#N/A</v>
      </c>
      <c r="CV185" s="149" t="e">
        <f ca="1">AVERAGE(OFFSET($CU$3,'Données projet'!$C$7,0,30,1))</f>
        <v>#N/A</v>
      </c>
      <c r="CW185" s="48">
        <f>IF(ISNA(VLOOKUP(CN185,'Données projet'!$A$173:$I$193,3,0)),0,VLOOKUP(CN185,'Données projet'!$A$173:$I$193,3,0))</f>
        <v>0</v>
      </c>
      <c r="CX185" s="48">
        <f>IF(ISNA(VLOOKUP(CN185,'Données projet'!$A$173:$I$193,4,0)),0,VLOOKUP(CN185,'Données projet'!$A$173:$I$193,4,0))</f>
        <v>0</v>
      </c>
      <c r="CY185" s="49">
        <f>IF(ISNA(VLOOKUP(CN185,'Données projet'!$A$173:$I$193,5,0)),0%,VLOOKUP(CN185,'Données projet'!$A$173:$I$193,5,0)*VLOOKUP('Données projet'!$B$15,Paramètres!$A$1:$J$25,7,0))</f>
        <v>0</v>
      </c>
      <c r="CZ185" s="49">
        <f>IF(ISNA(VLOOKUP(CN185,'Données projet'!$A$173:$I$193,6,0)),0%,VLOOKUP(CN185,'Données projet'!$A$173:$I$193,6,0)*VLOOKUP('Données projet'!$B$15,Paramètres!$A$1:$J$25,7,0))</f>
        <v>0</v>
      </c>
      <c r="DA185" s="49">
        <f>IF(ISNA(VLOOKUP(CN185,'Données projet'!$A$173:$I$193,7,0)),0%,VLOOKUP(CN185,'Données projet'!$A$173:$I$193,7,0))</f>
        <v>0</v>
      </c>
      <c r="DB185" s="53" t="e">
        <f>EXP(-LN(2)/35)*DB184+(1-EXP(-LN(2)/35))/(LN(2)/35)*CX185*CY185*VLOOKUP('Données projet'!$B$15,Paramètres!$A$1:$J$25,3,0)*0.475*44/12</f>
        <v>#N/A</v>
      </c>
      <c r="DC185" s="53" t="e">
        <f>EXP(-LN(2)/5)*DC184+(1-EXP(-LN(2)/5))/(LN(2)/5)*Calculateur!CX185*Calculateur!CZ185*VLOOKUP('Données projet'!$B$15,Paramètres!$A$1:$J$25,3,0)*0.475*44/12</f>
        <v>#N/A</v>
      </c>
      <c r="DD185" s="53" t="e">
        <f>EXP(-LN(2)/2)*DD184+(1-EXP(-LN(2)/2))/(LN(2)/2)*CX185*DA185*VLOOKUP('Données projet'!$B$15,Paramètres!$A$1:$J$25,3,0)*0.475*44/12</f>
        <v>#N/A</v>
      </c>
      <c r="DE185" s="54" t="e">
        <f t="shared" si="75"/>
        <v>#N/A</v>
      </c>
    </row>
    <row r="186" spans="1:109" x14ac:dyDescent="0.25">
      <c r="A186" s="208">
        <f t="shared" si="52"/>
        <v>183</v>
      </c>
      <c r="B186" s="200">
        <f>IF(B185+1&lt;='Données projet'!$E$11,B185+1,1)</f>
        <v>8</v>
      </c>
      <c r="C186" s="182">
        <f>VLOOKUP(B186,'Données projet'!$A$36:$I$56,2,0)</f>
        <v>115.17</v>
      </c>
      <c r="D186" s="182">
        <f>VLOOKUP(B186,'Données projet'!$A$36:$I$56,9,0)</f>
        <v>13.879999999999995</v>
      </c>
      <c r="E186" s="182">
        <f t="array" ref="E186">INDEX(D:D,MIN(IF(ISNUMBER(D186:D382),ROW(D186:D382),"")))</f>
        <v>13.879999999999995</v>
      </c>
      <c r="F186" s="186">
        <f>IF(B186&lt;'Données projet'!$A$37,$C$205^B186,IF(B186='Données projet'!$A$37,'Données projet'!$B$37,F185+E186-L185))</f>
        <v>115.17</v>
      </c>
      <c r="G186" s="186">
        <f>F186*VLOOKUP('Données projet'!$B$11,Paramètres!$A$1:$J$25,3,0)*VLOOKUP('Données projet'!$B$11,Paramètres!$A$1:$J$25,5,0)</f>
        <v>84.442644000000001</v>
      </c>
      <c r="H186" s="186">
        <f t="shared" si="53"/>
        <v>23.219993390650089</v>
      </c>
      <c r="I186" s="187">
        <f t="shared" si="59"/>
        <v>187.51242678871554</v>
      </c>
      <c r="J186" s="188">
        <f ca="1">AVERAGE(OFFSET($I$3,'Données projet'!$C$7,0,30,1))</f>
        <v>281.50422421872497</v>
      </c>
      <c r="K186" s="193">
        <f>IF(ISNA(VLOOKUP(B186,'Données projet'!$A$36:$I$56,3,0)),0,VLOOKUP(B186,'Données projet'!$A$36:$I$56,3,0))</f>
        <v>0</v>
      </c>
      <c r="L186" s="193">
        <f>IF(ISNA(VLOOKUP(B186,'Données projet'!$A$36:$I$56,4,0)),0,VLOOKUP(B186,'Données projet'!$A$36:$I$56,4,0))</f>
        <v>0</v>
      </c>
      <c r="M186" s="194">
        <f>IF(ISNA(VLOOKUP(B186,'Données projet'!$A$36:$I$56,5,0)),0%,VLOOKUP(B186,'Données projet'!$A$36:$I$56,5,0)*VLOOKUP('Données projet'!$B$11,Paramètres!$A$1:$J$25,7,0))</f>
        <v>0</v>
      </c>
      <c r="N186" s="194">
        <f>IF(ISNA(VLOOKUP(B186,'Données projet'!$A$36:$I$56,6,0)),0%,VLOOKUP(B186,'Données projet'!$A$36:$I$56,6,0)*VLOOKUP('Données projet'!$B$11,Paramètres!$A$1:$J$25,7,0))</f>
        <v>0</v>
      </c>
      <c r="O186" s="194">
        <f>IF(ISNA(VLOOKUP(B186,'Données projet'!$A$36:$I$56,7,0)),0%,VLOOKUP(B186,'Données projet'!$A$36:$I$56,7,0))</f>
        <v>0</v>
      </c>
      <c r="P186" s="196">
        <f>EXP(-LN(2)/35)*P185+(1-EXP(-LN(2)/35))/(LN(2)/35)*L186*M186*VLOOKUP('Données projet'!$B$11,Paramètres!$A$1:$J$25,3,0)*0.475*44/12</f>
        <v>0</v>
      </c>
      <c r="Q186" s="196">
        <f>EXP(-LN(2)/5)*Q185+(1-EXP(-LN(2)/5))/(LN(2)/5)*Calculateur!L186*Calculateur!N186*VLOOKUP('Données projet'!$B$11,Paramètres!$A$1:$J$25,3,0)*0.475*44/12</f>
        <v>0</v>
      </c>
      <c r="R186" s="196">
        <f>EXP(-LN(2)/2)*R185+(1-EXP(-LN(2)/2))/(LN(2)/2)*L186*O186*VLOOKUP('Données projet'!$B$11,Paramètres!$A$1:$J$25,3,0)*0.475*44/12</f>
        <v>0</v>
      </c>
      <c r="S186" s="197">
        <f t="shared" si="60"/>
        <v>0</v>
      </c>
      <c r="T186" s="50">
        <f>IF(T185+1&lt;='Données projet'!$E$12,T185+1,1)</f>
        <v>33</v>
      </c>
      <c r="U186" s="45">
        <f>VLOOKUP(T186,'Données projet'!$A$62:$I$82,2,0)</f>
        <v>203.45</v>
      </c>
      <c r="V186" s="45">
        <f>VLOOKUP(T186,'Données projet'!$A$62:$I$82,9,0)</f>
        <v>2.384999999999998</v>
      </c>
      <c r="W186" s="45">
        <f t="array" ref="W186">INDEX(V:V,MIN(IF(ISNUMBER(V186:V382),ROW(V186:V382),"")))</f>
        <v>2.384999999999998</v>
      </c>
      <c r="X186" s="46">
        <f>IF(T186&lt;'Données projet'!$A$63,$U$205^T186,IF(T186='Données projet'!$A$63,'Données projet'!$B$63,X185+W186-AD185))</f>
        <v>203.44999999999993</v>
      </c>
      <c r="Y186" s="46">
        <f>X186*VLOOKUP('Données projet'!$B$11,Paramètres!$A$1:$J$25,3,0)*VLOOKUP('Données projet'!$B$11,Paramètres!$A$1:$J$25,5,0)</f>
        <v>149.16953999999996</v>
      </c>
      <c r="Z186" s="46">
        <f t="shared" si="61"/>
        <v>38.389799669518268</v>
      </c>
      <c r="AA186" s="52">
        <f t="shared" si="62"/>
        <v>326.66584992441091</v>
      </c>
      <c r="AB186" s="149">
        <f ca="1">AVERAGE(OFFSET($AA$3,'Données projet'!$C$7,0,30,1))</f>
        <v>367.84920904283939</v>
      </c>
      <c r="AC186" s="48">
        <f>IF(ISNA(VLOOKUP(T186,'Données projet'!$A$62:$I$82,3,0)),0,VLOOKUP(T186,'Données projet'!$A$62:$I$82,3,0))</f>
        <v>0</v>
      </c>
      <c r="AD186" s="48">
        <f>IF(ISNA(VLOOKUP(T186,'Données projet'!$A$62:$I$82,4,0)),0,VLOOKUP(T186,'Données projet'!$A$62:$I$82,4,0))</f>
        <v>0</v>
      </c>
      <c r="AE186" s="49">
        <f>IF(ISNA(VLOOKUP(T186,'Données projet'!$A$62:$I$82,5,0)),0%,VLOOKUP(T186,'Données projet'!$A$62:$I$82,5,0)*VLOOKUP('Données projet'!$B$11,Paramètres!$A$1:$J$25,7,0))</f>
        <v>0</v>
      </c>
      <c r="AF186" s="49">
        <f>IF(ISNA(VLOOKUP(T186,'Données projet'!$A$62:$I$82,6,0)),0%,VLOOKUP(T186,'Données projet'!$A$62:$I$82,6,0)*VLOOKUP('Données projet'!$B$11,Paramètres!$A$1:$J$25,7,0))</f>
        <v>0</v>
      </c>
      <c r="AG186" s="49">
        <f>IF(ISNA(VLOOKUP(T186,'Données projet'!$A$62:$I$82,7,0)),0%,VLOOKUP(T186,'Données projet'!$A$62:$I$82,7,0))</f>
        <v>0</v>
      </c>
      <c r="AH186" s="53">
        <f>EXP(-LN(2)/35)*AH185+(1-EXP(-LN(2)/35))/(LN(2)/35)*AD186*AE186*VLOOKUP('Données projet'!$B$11,Paramètres!$A$1:$J$25,3,0)*0.475*44/12</f>
        <v>0</v>
      </c>
      <c r="AI186" s="53">
        <f>EXP(-LN(2)/5)*AI185+(1-EXP(-LN(2)/5))/(LN(2)/5)*Calculateur!AD186*Calculateur!AF186*VLOOKUP('Données projet'!$B$11,Paramètres!$A$1:$J$25,3,0)*0.475*44/12</f>
        <v>0</v>
      </c>
      <c r="AJ186" s="53">
        <f>EXP(-LN(2)/2)*AJ185+(1-EXP(-LN(2)/2))/(LN(2)/2)*AD186*AG186*VLOOKUP('Données projet'!$B$11,Paramètres!$A$1:$J$25,3,0)*0.475*44/12</f>
        <v>0</v>
      </c>
      <c r="AK186" s="53">
        <f t="shared" si="63"/>
        <v>0</v>
      </c>
      <c r="AL186" s="203">
        <f>IF(AL185+1&lt;='Données projet'!$E$13,AL185+1,1)</f>
        <v>1</v>
      </c>
      <c r="AM186" s="182" t="e">
        <f>VLOOKUP(B186,'Données projet'!$A$88:$I$108,2,0)</f>
        <v>#N/A</v>
      </c>
      <c r="AN186" s="182" t="e">
        <f>VLOOKUP(B186,'Données projet'!$A$88:$I$108,9,0)</f>
        <v>#N/A</v>
      </c>
      <c r="AO186" s="182">
        <f t="array" ref="AO186">INDEX(AN:AN,MIN(IF(ISNUMBER(AN186:AN382),ROW(AN186:AN382),"")))</f>
        <v>0</v>
      </c>
      <c r="AP186" s="182">
        <f>IF(B186&lt;'Données projet'!$A$89,$AM$205^B186,IF(B186='Données projet'!$A$89,'Données projet'!$B$89,AP185+AO186-AV185))</f>
        <v>0</v>
      </c>
      <c r="AQ186" s="186" t="e">
        <f>AP186*VLOOKUP('Données projet'!$B$13,Paramètres!$A$1:$J$25,3,0)*VLOOKUP('Données projet'!$B$13,Paramètres!$A$1:$J$25,5,0)</f>
        <v>#N/A</v>
      </c>
      <c r="AR186" s="186" t="e">
        <f t="shared" si="64"/>
        <v>#N/A</v>
      </c>
      <c r="AS186" s="187" t="e">
        <f t="shared" si="65"/>
        <v>#N/A</v>
      </c>
      <c r="AT186" s="185" t="e">
        <f ca="1">AVERAGE(OFFSET($AS$3,'Données projet'!$C$7,0,30,1))</f>
        <v>#N/A</v>
      </c>
      <c r="AU186" s="193">
        <f>IF(ISNA(VLOOKUP(B186,'Données projet'!$A$88:$I$108,3,0)),0,VLOOKUP(B186,'Données projet'!$A$88:$I$108,3,0))</f>
        <v>0</v>
      </c>
      <c r="AV186" s="193">
        <f>IF(ISNA(VLOOKUP(B186,'Données projet'!$A$88:$I$108,4,0)),0,VLOOKUP(B186,'Données projet'!$A$88:$I$108,4,0))</f>
        <v>0</v>
      </c>
      <c r="AW186" s="194">
        <f>IF(ISNA(VLOOKUP(B186,'Données projet'!$A$88:$I$108,5,0)),0%,VLOOKUP(B186,'Données projet'!$A$88:$I$108,5,0)*VLOOKUP('Données projet'!$B$13,Paramètres!$A$1:$J$25,7,0))</f>
        <v>0</v>
      </c>
      <c r="AX186" s="194">
        <f>IF(ISNA(VLOOKUP(B186,'Données projet'!$A$88:$I$108,6,0)),0%,VLOOKUP(B186,'Données projet'!$A$88:$I$108,6,0)*VLOOKUP('Données projet'!$B$13,Paramètres!$A$1:$J$25,7,0))</f>
        <v>0</v>
      </c>
      <c r="AY186" s="194">
        <f>IF(ISNA(VLOOKUP(B186,'Données projet'!$A$88:$I$108,7,0)),0%,VLOOKUP(B186,'Données projet'!$A$88:$I$108,7,0))</f>
        <v>0</v>
      </c>
      <c r="AZ186" s="196">
        <f>EXP(-LN(2)/35)*AZ185+(1-EXP(-LN(2)/35))/(LN(2)/35)*AV186*AW186*VLOOKUP('Données projet'!$B$11,Paramètres!$A$1:$J$25,3,0)*0.475*44/12</f>
        <v>0</v>
      </c>
      <c r="BA186" s="196">
        <f>EXP(-LN(2)/5)*BA185+(1-EXP(-LN(2)/5))/(LN(2)/5)*Calculateur!AV186*Calculateur!AX186*VLOOKUP('Données projet'!$B$11,Paramètres!$A$1:$J$25,3,0)*0.475*44/12</f>
        <v>0</v>
      </c>
      <c r="BB186" s="196">
        <f>EXP(-LN(2)/2)*BB185+(1-EXP(-LN(2)/2))/(LN(2)/2)*AV186*AY186*VLOOKUP('Données projet'!$B$11,Paramètres!$A$1:$J$25,3,0)*0.475*44/12</f>
        <v>0</v>
      </c>
      <c r="BC186" s="197">
        <f t="shared" si="66"/>
        <v>0</v>
      </c>
      <c r="BD186" s="50">
        <f>IF(BD185+1&lt;='Données projet'!$E$16,BD185+1,1)</f>
        <v>1</v>
      </c>
      <c r="BE186" s="45" t="e">
        <f>VLOOKUP(BD186,'Données projet'!$A$114:$I$134,2,0)</f>
        <v>#N/A</v>
      </c>
      <c r="BF186" s="45" t="e">
        <f>VLOOKUP(BD186,'Données projet'!$A$114:$I$134,9,0)</f>
        <v>#N/A</v>
      </c>
      <c r="BG186" s="45">
        <f t="array" ref="BG186">INDEX(BF:BF,MIN(IF(ISNUMBER(BF186:BF382),ROW(BF186:BF382),"")))</f>
        <v>0</v>
      </c>
      <c r="BH186" s="45">
        <f>IF(BD186&lt;'Données projet'!$A$115,$BE$205^BD186,IF(BD186='Données projet'!$A$115,'Données projet'!$B$115,BH185+BG186-BN185))</f>
        <v>0</v>
      </c>
      <c r="BI186" s="50" t="e">
        <f>BH186*VLOOKUP('Données projet'!$B$13,Paramètres!$A$1:$J$25,3,0)*VLOOKUP('Données projet'!$B$13,Paramètres!$A$1:$J$25,5,0)</f>
        <v>#N/A</v>
      </c>
      <c r="BJ186" s="46" t="e">
        <f t="shared" si="67"/>
        <v>#N/A</v>
      </c>
      <c r="BK186" s="52" t="e">
        <f t="shared" si="68"/>
        <v>#N/A</v>
      </c>
      <c r="BL186" s="149" t="e">
        <f ca="1">AVERAGE(OFFSET($BK$3,'Données projet'!$C$7,0,30,1))</f>
        <v>#N/A</v>
      </c>
      <c r="BM186" s="48">
        <f>IF(ISNA(VLOOKUP(BD186,'Données projet'!$A$114:$I$134,3,0)),0,VLOOKUP(BD186,'Données projet'!$A$114:$I$134,3,0))</f>
        <v>0</v>
      </c>
      <c r="BN186" s="48">
        <f>IF(ISNA(VLOOKUP(BD186,'Données projet'!$A$114:$I$134,4,0)),0,VLOOKUP(BD186,'Données projet'!$A$114:$I$134,4,0))</f>
        <v>0</v>
      </c>
      <c r="BO186" s="49">
        <f>IF(ISNA(VLOOKUP(BD186,'Données projet'!$A$114:$I$134,5,0)),0%,VLOOKUP(BD186,'Données projet'!$A$114:$I$134,5,0)*VLOOKUP('Données projet'!$B$13,Paramètres!$A$1:$J$25,7,0))</f>
        <v>0</v>
      </c>
      <c r="BP186" s="49">
        <f>IF(ISNA(VLOOKUP(BD186,'Données projet'!$A$114:$I$134,6,0)),0%,VLOOKUP(BD186,'Données projet'!$A$114:$I$134,6,0)*VLOOKUP('Données projet'!$B$13,Paramètres!$A$1:$J$25,7,0))</f>
        <v>0</v>
      </c>
      <c r="BQ186" s="49">
        <f>IF(ISNA(VLOOKUP(BD186,'Données projet'!$A$114:$I$134,7,0)),0%,VLOOKUP(BD186,'Données projet'!$A$114:$I$134,7,0))</f>
        <v>0</v>
      </c>
      <c r="BR186" s="53" t="e">
        <f>EXP(-LN(2)/35)*BR185+(1-EXP(-LN(2)/35))/(LN(2)/35)*BN186*BO186*VLOOKUP('Données projet'!$B$13,Paramètres!$A$1:$J$25,3,0)*0.475*44/12</f>
        <v>#N/A</v>
      </c>
      <c r="BS186" s="53" t="e">
        <f>EXP(-LN(2)/5)*BS185+(1-EXP(-LN(2)/5))/(LN(2)/5)*Calculateur!BN186*Calculateur!BP186*VLOOKUP('Données projet'!$B$13,Paramètres!$A$1:$J$25,3,0)*0.475*44/12</f>
        <v>#N/A</v>
      </c>
      <c r="BT186" s="53" t="e">
        <f>EXP(-LN(2)/2)*BT185+(1-EXP(-LN(2)/2))/(LN(2)/2)*BN186*BQ186*VLOOKUP('Données projet'!$B$13,Paramètres!$A$1:$J$25,3,0)*0.475*44/12</f>
        <v>#N/A</v>
      </c>
      <c r="BU186" s="54" t="e">
        <f t="shared" si="69"/>
        <v>#N/A</v>
      </c>
      <c r="BV186" s="203">
        <f>IF(BV185+1&lt;='Données projet'!$E$15,BV185+1,1)</f>
        <v>1</v>
      </c>
      <c r="BW186" s="182" t="e">
        <f>VLOOKUP(B186,'Données projet'!$A$140:$I$167,2,0)</f>
        <v>#N/A</v>
      </c>
      <c r="BX186" s="182" t="e">
        <f>VLOOKUP(B186,'Données projet'!$A$140:$I$167,9,0)</f>
        <v>#N/A</v>
      </c>
      <c r="BY186" s="182">
        <f t="array" ref="BY186">INDEX(BX:BX,MIN(IF(ISNUMBER(BX186:BX382),ROW(BX186:BX382),"")))</f>
        <v>0</v>
      </c>
      <c r="BZ186" s="182">
        <f>IF(B186&lt;'Données projet'!$A$141,$BW$205^B186,IF(B186='Données projet'!$A$141,'Données projet'!$B$141,BZ185+BY186-CF185))</f>
        <v>0</v>
      </c>
      <c r="CA186" s="183" t="e">
        <f>BZ186*VLOOKUP('Données projet'!$B$15,Paramètres!$A$1:$J$25,3,0)*VLOOKUP('Données projet'!$B$15,Paramètres!$A$1:$J$25,5,0)</f>
        <v>#N/A</v>
      </c>
      <c r="CB186" s="186" t="e">
        <f t="shared" si="70"/>
        <v>#N/A</v>
      </c>
      <c r="CC186" s="187" t="e">
        <f t="shared" si="71"/>
        <v>#N/A</v>
      </c>
      <c r="CD186" s="185" t="e">
        <f ca="1">AVERAGE(OFFSET($CC$3,'Données projet'!$C$7,0,30,1))</f>
        <v>#N/A</v>
      </c>
      <c r="CE186" s="193">
        <f>IF(ISNA(VLOOKUP(B186,'Données projet'!$A$140:$I$167,3,0)),0,VLOOKUP(B186,'Données projet'!$A$140:$I$167,3,0))</f>
        <v>0</v>
      </c>
      <c r="CF186" s="193">
        <f>IF(ISNA(VLOOKUP(B186,'Données projet'!$A$140:$I$167,4,0)),0,VLOOKUP(B186,'Données projet'!$A$140:$I$167,4,0))</f>
        <v>0</v>
      </c>
      <c r="CG186" s="194">
        <f>IF(ISNA(VLOOKUP(B186,'Données projet'!$A$140:$I$167,5,0)),0%,VLOOKUP(B186,'Données projet'!$A$140:$I$167,5,0)*VLOOKUP('Données projet'!$B$15,Paramètres!$A$1:$J$25,7,0))</f>
        <v>0</v>
      </c>
      <c r="CH186" s="194">
        <f>IF(ISNA(VLOOKUP(B186,'Données projet'!$A$140:$I$167,6,0)),0%,VLOOKUP(B186,'Données projet'!$A$140:$I$167,6,0)*VLOOKUP('Données projet'!$B$15,Paramètres!$A$1:$J$25,7,0))</f>
        <v>0</v>
      </c>
      <c r="CI186" s="194">
        <f>IF(ISNA(VLOOKUP(B186,'Données projet'!$A$140:$I$167,7,0)),0%,VLOOKUP(B186,'Données projet'!$A$140:$I$167,7,0))</f>
        <v>0</v>
      </c>
      <c r="CJ186" s="196">
        <f>EXP(-LN(2)/35)*CJ185+(1-EXP(-LN(2)/35))/(LN(2)/35)*CF186*CG186*VLOOKUP('Données projet'!$B$11,Paramètres!$A$1:$J$25,3,0)*0.475*44/12</f>
        <v>0</v>
      </c>
      <c r="CK186" s="196">
        <f>EXP(-LN(2)/5)*CK185+(1-EXP(-LN(2)/5))/(LN(2)/5)*Calculateur!CF186*Calculateur!CH186*VLOOKUP('Données projet'!$B$11,Paramètres!$A$1:$J$25,3,0)*0.475*44/12</f>
        <v>0</v>
      </c>
      <c r="CL186" s="196">
        <f>EXP(-LN(2)/2)*CL185+(1-EXP(-LN(2)/2))/(LN(2)/2)*CF186*CI186*VLOOKUP('Données projet'!$B$11,Paramètres!$A$1:$J$25,3,0)*0.475*44/12</f>
        <v>0</v>
      </c>
      <c r="CM186" s="197">
        <f t="shared" si="72"/>
        <v>0</v>
      </c>
      <c r="CN186" s="50">
        <f>IF(CN185+1&lt;='Données projet'!$E$16,CN185+1,1)</f>
        <v>1</v>
      </c>
      <c r="CO186" s="45" t="e">
        <f>VLOOKUP(CN186,'Données projet'!$A$173:$I$193,2,0)</f>
        <v>#N/A</v>
      </c>
      <c r="CP186" s="45" t="e">
        <f>VLOOKUP(CN186,'Données projet'!$A$173:$I$193,9,0)</f>
        <v>#N/A</v>
      </c>
      <c r="CQ186" s="45">
        <f t="array" ref="CQ186">INDEX(CP:CP,MIN(IF(ISNUMBER(CP186:CP382),ROW(CP186:CP382),"")))</f>
        <v>0</v>
      </c>
      <c r="CR186" s="45">
        <f>IF(CN186&lt;'Données projet'!$A$174,$CO$205^B186,IF(CN186='Données projet'!$A$174,'Données projet'!$B$174,CR185+CQ186-CX185))</f>
        <v>0</v>
      </c>
      <c r="CS186" s="50" t="e">
        <f>CR186*VLOOKUP('Données projet'!$B$15,Paramètres!$A$1:$J$25,3,0)*VLOOKUP('Données projet'!$B$15,Paramètres!$A$1:$J$25,5,0)</f>
        <v>#N/A</v>
      </c>
      <c r="CT186" s="46" t="e">
        <f t="shared" si="73"/>
        <v>#N/A</v>
      </c>
      <c r="CU186" s="52" t="e">
        <f t="shared" si="74"/>
        <v>#N/A</v>
      </c>
      <c r="CV186" s="149" t="e">
        <f ca="1">AVERAGE(OFFSET($CU$3,'Données projet'!$C$7,0,30,1))</f>
        <v>#N/A</v>
      </c>
      <c r="CW186" s="48">
        <f>IF(ISNA(VLOOKUP(CN186,'Données projet'!$A$173:$I$193,3,0)),0,VLOOKUP(CN186,'Données projet'!$A$173:$I$193,3,0))</f>
        <v>0</v>
      </c>
      <c r="CX186" s="48">
        <f>IF(ISNA(VLOOKUP(CN186,'Données projet'!$A$173:$I$193,4,0)),0,VLOOKUP(CN186,'Données projet'!$A$173:$I$193,4,0))</f>
        <v>0</v>
      </c>
      <c r="CY186" s="49">
        <f>IF(ISNA(VLOOKUP(CN186,'Données projet'!$A$173:$I$193,5,0)),0%,VLOOKUP(CN186,'Données projet'!$A$173:$I$193,5,0)*VLOOKUP('Données projet'!$B$15,Paramètres!$A$1:$J$25,7,0))</f>
        <v>0</v>
      </c>
      <c r="CZ186" s="49">
        <f>IF(ISNA(VLOOKUP(CN186,'Données projet'!$A$173:$I$193,6,0)),0%,VLOOKUP(CN186,'Données projet'!$A$173:$I$193,6,0)*VLOOKUP('Données projet'!$B$15,Paramètres!$A$1:$J$25,7,0))</f>
        <v>0</v>
      </c>
      <c r="DA186" s="49">
        <f>IF(ISNA(VLOOKUP(CN186,'Données projet'!$A$173:$I$193,7,0)),0%,VLOOKUP(CN186,'Données projet'!$A$173:$I$193,7,0))</f>
        <v>0</v>
      </c>
      <c r="DB186" s="53" t="e">
        <f>EXP(-LN(2)/35)*DB185+(1-EXP(-LN(2)/35))/(LN(2)/35)*CX186*CY186*VLOOKUP('Données projet'!$B$15,Paramètres!$A$1:$J$25,3,0)*0.475*44/12</f>
        <v>#N/A</v>
      </c>
      <c r="DC186" s="53" t="e">
        <f>EXP(-LN(2)/5)*DC185+(1-EXP(-LN(2)/5))/(LN(2)/5)*Calculateur!CX186*Calculateur!CZ186*VLOOKUP('Données projet'!$B$15,Paramètres!$A$1:$J$25,3,0)*0.475*44/12</f>
        <v>#N/A</v>
      </c>
      <c r="DD186" s="53" t="e">
        <f>EXP(-LN(2)/2)*DD185+(1-EXP(-LN(2)/2))/(LN(2)/2)*CX186*DA186*VLOOKUP('Données projet'!$B$15,Paramètres!$A$1:$J$25,3,0)*0.475*44/12</f>
        <v>#N/A</v>
      </c>
      <c r="DE186" s="54" t="e">
        <f t="shared" si="75"/>
        <v>#N/A</v>
      </c>
    </row>
    <row r="187" spans="1:109" x14ac:dyDescent="0.25">
      <c r="A187" s="208">
        <f t="shared" si="52"/>
        <v>184</v>
      </c>
      <c r="B187" s="200">
        <f>IF(B186+1&lt;='Données projet'!$E$11,B186+1,1)</f>
        <v>9</v>
      </c>
      <c r="C187" s="182" t="e">
        <f>VLOOKUP(B187,'Données projet'!$A$36:$I$56,2,0)</f>
        <v>#N/A</v>
      </c>
      <c r="D187" s="182" t="e">
        <f>VLOOKUP(B187,'Données projet'!$A$36:$I$56,9,0)</f>
        <v>#N/A</v>
      </c>
      <c r="E187" s="182">
        <f t="array" ref="E187">INDEX(D:D,MIN(IF(ISNUMBER(D187:D383),ROW(D187:D383),"")))</f>
        <v>14.589999999999996</v>
      </c>
      <c r="F187" s="186">
        <f>IF(B187&lt;'Données projet'!$A$37,$C$205^B187,IF(B187='Données projet'!$A$37,'Données projet'!$B$37,F186+E187-L186))</f>
        <v>129.76</v>
      </c>
      <c r="G187" s="186">
        <f>F187*VLOOKUP('Données projet'!$B$11,Paramètres!$A$1:$J$25,3,0)*VLOOKUP('Données projet'!$B$11,Paramètres!$A$1:$J$25,5,0)</f>
        <v>95.140031999999991</v>
      </c>
      <c r="H187" s="186">
        <f t="shared" si="53"/>
        <v>25.800841494121876</v>
      </c>
      <c r="I187" s="187">
        <f t="shared" si="59"/>
        <v>210.63868800226223</v>
      </c>
      <c r="J187" s="188">
        <f ca="1">AVERAGE(OFFSET($I$3,'Données projet'!$C$7,0,30,1))</f>
        <v>281.50422421872497</v>
      </c>
      <c r="K187" s="193">
        <f>IF(ISNA(VLOOKUP(B187,'Données projet'!$A$36:$I$56,3,0)),0,VLOOKUP(B187,'Données projet'!$A$36:$I$56,3,0))</f>
        <v>0</v>
      </c>
      <c r="L187" s="193">
        <f>IF(ISNA(VLOOKUP(B187,'Données projet'!$A$36:$I$56,4,0)),0,VLOOKUP(B187,'Données projet'!$A$36:$I$56,4,0))</f>
        <v>0</v>
      </c>
      <c r="M187" s="194">
        <f>IF(ISNA(VLOOKUP(B187,'Données projet'!$A$36:$I$56,5,0)),0%,VLOOKUP(B187,'Données projet'!$A$36:$I$56,5,0)*VLOOKUP('Données projet'!$B$11,Paramètres!$A$1:$J$25,7,0))</f>
        <v>0</v>
      </c>
      <c r="N187" s="194">
        <f>IF(ISNA(VLOOKUP(B187,'Données projet'!$A$36:$I$56,6,0)),0%,VLOOKUP(B187,'Données projet'!$A$36:$I$56,6,0)*VLOOKUP('Données projet'!$B$11,Paramètres!$A$1:$J$25,7,0))</f>
        <v>0</v>
      </c>
      <c r="O187" s="194">
        <f>IF(ISNA(VLOOKUP(B187,'Données projet'!$A$36:$I$56,7,0)),0%,VLOOKUP(B187,'Données projet'!$A$36:$I$56,7,0))</f>
        <v>0</v>
      </c>
      <c r="P187" s="196">
        <f>EXP(-LN(2)/35)*P186+(1-EXP(-LN(2)/35))/(LN(2)/35)*L187*M187*VLOOKUP('Données projet'!$B$11,Paramètres!$A$1:$J$25,3,0)*0.475*44/12</f>
        <v>0</v>
      </c>
      <c r="Q187" s="196">
        <f>EXP(-LN(2)/5)*Q186+(1-EXP(-LN(2)/5))/(LN(2)/5)*Calculateur!L187*Calculateur!N187*VLOOKUP('Données projet'!$B$11,Paramètres!$A$1:$J$25,3,0)*0.475*44/12</f>
        <v>0</v>
      </c>
      <c r="R187" s="196">
        <f>EXP(-LN(2)/2)*R186+(1-EXP(-LN(2)/2))/(LN(2)/2)*L187*O187*VLOOKUP('Données projet'!$B$11,Paramètres!$A$1:$J$25,3,0)*0.475*44/12</f>
        <v>0</v>
      </c>
      <c r="S187" s="197">
        <f t="shared" si="60"/>
        <v>0</v>
      </c>
      <c r="T187" s="50">
        <f>IF(T186+1&lt;='Données projet'!$E$12,T186+1,1)</f>
        <v>34</v>
      </c>
      <c r="U187" s="45" t="e">
        <f>VLOOKUP(T187,'Données projet'!$A$62:$I$82,2,0)</f>
        <v>#N/A</v>
      </c>
      <c r="V187" s="45" t="e">
        <f>VLOOKUP(T187,'Données projet'!$A$62:$I$82,9,0)</f>
        <v>#N/A</v>
      </c>
      <c r="W187" s="45">
        <f t="array" ref="W187">INDEX(V:V,MIN(IF(ISNUMBER(V187:V383),ROW(V187:V383),"")))</f>
        <v>10.318571428571431</v>
      </c>
      <c r="X187" s="46">
        <f>IF(T187&lt;'Données projet'!$A$63,$U$205^T187,IF(T187='Données projet'!$A$63,'Données projet'!$B$63,X186+W187-AD186))</f>
        <v>213.76857142857136</v>
      </c>
      <c r="Y187" s="46">
        <f>X187*VLOOKUP('Données projet'!$B$11,Paramètres!$A$1:$J$25,3,0)*VLOOKUP('Données projet'!$B$11,Paramètres!$A$1:$J$25,5,0)</f>
        <v>156.73511657142853</v>
      </c>
      <c r="Z187" s="46">
        <f t="shared" si="61"/>
        <v>40.105230568515644</v>
      </c>
      <c r="AA187" s="52">
        <f t="shared" si="62"/>
        <v>342.83027126873611</v>
      </c>
      <c r="AB187" s="149">
        <f ca="1">AVERAGE(OFFSET($AA$3,'Données projet'!$C$7,0,30,1))</f>
        <v>367.84920904283939</v>
      </c>
      <c r="AC187" s="48">
        <f>IF(ISNA(VLOOKUP(T187,'Données projet'!$A$62:$I$82,3,0)),0,VLOOKUP(T187,'Données projet'!$A$62:$I$82,3,0))</f>
        <v>0</v>
      </c>
      <c r="AD187" s="48">
        <f>IF(ISNA(VLOOKUP(T187,'Données projet'!$A$62:$I$82,4,0)),0,VLOOKUP(T187,'Données projet'!$A$62:$I$82,4,0))</f>
        <v>0</v>
      </c>
      <c r="AE187" s="49">
        <f>IF(ISNA(VLOOKUP(T187,'Données projet'!$A$62:$I$82,5,0)),0%,VLOOKUP(T187,'Données projet'!$A$62:$I$82,5,0)*VLOOKUP('Données projet'!$B$11,Paramètres!$A$1:$J$25,7,0))</f>
        <v>0</v>
      </c>
      <c r="AF187" s="49">
        <f>IF(ISNA(VLOOKUP(T187,'Données projet'!$A$62:$I$82,6,0)),0%,VLOOKUP(T187,'Données projet'!$A$62:$I$82,6,0)*VLOOKUP('Données projet'!$B$11,Paramètres!$A$1:$J$25,7,0))</f>
        <v>0</v>
      </c>
      <c r="AG187" s="49">
        <f>IF(ISNA(VLOOKUP(T187,'Données projet'!$A$62:$I$82,7,0)),0%,VLOOKUP(T187,'Données projet'!$A$62:$I$82,7,0))</f>
        <v>0</v>
      </c>
      <c r="AH187" s="53">
        <f>EXP(-LN(2)/35)*AH186+(1-EXP(-LN(2)/35))/(LN(2)/35)*AD187*AE187*VLOOKUP('Données projet'!$B$11,Paramètres!$A$1:$J$25,3,0)*0.475*44/12</f>
        <v>0</v>
      </c>
      <c r="AI187" s="53">
        <f>EXP(-LN(2)/5)*AI186+(1-EXP(-LN(2)/5))/(LN(2)/5)*Calculateur!AD187*Calculateur!AF187*VLOOKUP('Données projet'!$B$11,Paramètres!$A$1:$J$25,3,0)*0.475*44/12</f>
        <v>0</v>
      </c>
      <c r="AJ187" s="53">
        <f>EXP(-LN(2)/2)*AJ186+(1-EXP(-LN(2)/2))/(LN(2)/2)*AD187*AG187*VLOOKUP('Données projet'!$B$11,Paramètres!$A$1:$J$25,3,0)*0.475*44/12</f>
        <v>0</v>
      </c>
      <c r="AK187" s="53">
        <f t="shared" si="63"/>
        <v>0</v>
      </c>
      <c r="AL187" s="203">
        <f>IF(AL186+1&lt;='Données projet'!$E$13,AL186+1,1)</f>
        <v>1</v>
      </c>
      <c r="AM187" s="182" t="e">
        <f>VLOOKUP(B187,'Données projet'!$A$88:$I$108,2,0)</f>
        <v>#N/A</v>
      </c>
      <c r="AN187" s="182" t="e">
        <f>VLOOKUP(B187,'Données projet'!$A$88:$I$108,9,0)</f>
        <v>#N/A</v>
      </c>
      <c r="AO187" s="182">
        <f t="array" ref="AO187">INDEX(AN:AN,MIN(IF(ISNUMBER(AN187:AN383),ROW(AN187:AN383),"")))</f>
        <v>0</v>
      </c>
      <c r="AP187" s="182">
        <f>IF(B187&lt;'Données projet'!$A$89,$AM$205^B187,IF(B187='Données projet'!$A$89,'Données projet'!$B$89,AP186+AO187-AV186))</f>
        <v>0</v>
      </c>
      <c r="AQ187" s="186" t="e">
        <f>AP187*VLOOKUP('Données projet'!$B$13,Paramètres!$A$1:$J$25,3,0)*VLOOKUP('Données projet'!$B$13,Paramètres!$A$1:$J$25,5,0)</f>
        <v>#N/A</v>
      </c>
      <c r="AR187" s="186" t="e">
        <f t="shared" si="64"/>
        <v>#N/A</v>
      </c>
      <c r="AS187" s="187" t="e">
        <f t="shared" si="65"/>
        <v>#N/A</v>
      </c>
      <c r="AT187" s="185" t="e">
        <f ca="1">AVERAGE(OFFSET($AS$3,'Données projet'!$C$7,0,30,1))</f>
        <v>#N/A</v>
      </c>
      <c r="AU187" s="193">
        <f>IF(ISNA(VLOOKUP(B187,'Données projet'!$A$88:$I$108,3,0)),0,VLOOKUP(B187,'Données projet'!$A$88:$I$108,3,0))</f>
        <v>0</v>
      </c>
      <c r="AV187" s="193">
        <f>IF(ISNA(VLOOKUP(B187,'Données projet'!$A$88:$I$108,4,0)),0,VLOOKUP(B187,'Données projet'!$A$88:$I$108,4,0))</f>
        <v>0</v>
      </c>
      <c r="AW187" s="194">
        <f>IF(ISNA(VLOOKUP(B187,'Données projet'!$A$88:$I$108,5,0)),0%,VLOOKUP(B187,'Données projet'!$A$88:$I$108,5,0)*VLOOKUP('Données projet'!$B$13,Paramètres!$A$1:$J$25,7,0))</f>
        <v>0</v>
      </c>
      <c r="AX187" s="194">
        <f>IF(ISNA(VLOOKUP(B187,'Données projet'!$A$88:$I$108,6,0)),0%,VLOOKUP(B187,'Données projet'!$A$88:$I$108,6,0)*VLOOKUP('Données projet'!$B$13,Paramètres!$A$1:$J$25,7,0))</f>
        <v>0</v>
      </c>
      <c r="AY187" s="194">
        <f>IF(ISNA(VLOOKUP(B187,'Données projet'!$A$88:$I$108,7,0)),0%,VLOOKUP(B187,'Données projet'!$A$88:$I$108,7,0))</f>
        <v>0</v>
      </c>
      <c r="AZ187" s="196">
        <f>EXP(-LN(2)/35)*AZ186+(1-EXP(-LN(2)/35))/(LN(2)/35)*AV187*AW187*VLOOKUP('Données projet'!$B$11,Paramètres!$A$1:$J$25,3,0)*0.475*44/12</f>
        <v>0</v>
      </c>
      <c r="BA187" s="196">
        <f>EXP(-LN(2)/5)*BA186+(1-EXP(-LN(2)/5))/(LN(2)/5)*Calculateur!AV187*Calculateur!AX187*VLOOKUP('Données projet'!$B$11,Paramètres!$A$1:$J$25,3,0)*0.475*44/12</f>
        <v>0</v>
      </c>
      <c r="BB187" s="196">
        <f>EXP(-LN(2)/2)*BB186+(1-EXP(-LN(2)/2))/(LN(2)/2)*AV187*AY187*VLOOKUP('Données projet'!$B$11,Paramètres!$A$1:$J$25,3,0)*0.475*44/12</f>
        <v>0</v>
      </c>
      <c r="BC187" s="197">
        <f t="shared" si="66"/>
        <v>0</v>
      </c>
      <c r="BD187" s="50">
        <f>IF(BD186+1&lt;='Données projet'!$E$16,BD186+1,1)</f>
        <v>1</v>
      </c>
      <c r="BE187" s="45" t="e">
        <f>VLOOKUP(BD187,'Données projet'!$A$114:$I$134,2,0)</f>
        <v>#N/A</v>
      </c>
      <c r="BF187" s="45" t="e">
        <f>VLOOKUP(BD187,'Données projet'!$A$114:$I$134,9,0)</f>
        <v>#N/A</v>
      </c>
      <c r="BG187" s="45">
        <f t="array" ref="BG187">INDEX(BF:BF,MIN(IF(ISNUMBER(BF187:BF383),ROW(BF187:BF383),"")))</f>
        <v>0</v>
      </c>
      <c r="BH187" s="45">
        <f>IF(BD187&lt;'Données projet'!$A$115,$BE$205^BD187,IF(BD187='Données projet'!$A$115,'Données projet'!$B$115,BH186+BG187-BN186))</f>
        <v>0</v>
      </c>
      <c r="BI187" s="50" t="e">
        <f>BH187*VLOOKUP('Données projet'!$B$13,Paramètres!$A$1:$J$25,3,0)*VLOOKUP('Données projet'!$B$13,Paramètres!$A$1:$J$25,5,0)</f>
        <v>#N/A</v>
      </c>
      <c r="BJ187" s="46" t="e">
        <f t="shared" si="67"/>
        <v>#N/A</v>
      </c>
      <c r="BK187" s="52" t="e">
        <f t="shared" si="68"/>
        <v>#N/A</v>
      </c>
      <c r="BL187" s="149" t="e">
        <f ca="1">AVERAGE(OFFSET($BK$3,'Données projet'!$C$7,0,30,1))</f>
        <v>#N/A</v>
      </c>
      <c r="BM187" s="48">
        <f>IF(ISNA(VLOOKUP(BD187,'Données projet'!$A$114:$I$134,3,0)),0,VLOOKUP(BD187,'Données projet'!$A$114:$I$134,3,0))</f>
        <v>0</v>
      </c>
      <c r="BN187" s="48">
        <f>IF(ISNA(VLOOKUP(BD187,'Données projet'!$A$114:$I$134,4,0)),0,VLOOKUP(BD187,'Données projet'!$A$114:$I$134,4,0))</f>
        <v>0</v>
      </c>
      <c r="BO187" s="49">
        <f>IF(ISNA(VLOOKUP(BD187,'Données projet'!$A$114:$I$134,5,0)),0%,VLOOKUP(BD187,'Données projet'!$A$114:$I$134,5,0)*VLOOKUP('Données projet'!$B$13,Paramètres!$A$1:$J$25,7,0))</f>
        <v>0</v>
      </c>
      <c r="BP187" s="49">
        <f>IF(ISNA(VLOOKUP(BD187,'Données projet'!$A$114:$I$134,6,0)),0%,VLOOKUP(BD187,'Données projet'!$A$114:$I$134,6,0)*VLOOKUP('Données projet'!$B$13,Paramètres!$A$1:$J$25,7,0))</f>
        <v>0</v>
      </c>
      <c r="BQ187" s="49">
        <f>IF(ISNA(VLOOKUP(BD187,'Données projet'!$A$114:$I$134,7,0)),0%,VLOOKUP(BD187,'Données projet'!$A$114:$I$134,7,0))</f>
        <v>0</v>
      </c>
      <c r="BR187" s="53" t="e">
        <f>EXP(-LN(2)/35)*BR186+(1-EXP(-LN(2)/35))/(LN(2)/35)*BN187*BO187*VLOOKUP('Données projet'!$B$13,Paramètres!$A$1:$J$25,3,0)*0.475*44/12</f>
        <v>#N/A</v>
      </c>
      <c r="BS187" s="53" t="e">
        <f>EXP(-LN(2)/5)*BS186+(1-EXP(-LN(2)/5))/(LN(2)/5)*Calculateur!BN187*Calculateur!BP187*VLOOKUP('Données projet'!$B$13,Paramètres!$A$1:$J$25,3,0)*0.475*44/12</f>
        <v>#N/A</v>
      </c>
      <c r="BT187" s="53" t="e">
        <f>EXP(-LN(2)/2)*BT186+(1-EXP(-LN(2)/2))/(LN(2)/2)*BN187*BQ187*VLOOKUP('Données projet'!$B$13,Paramètres!$A$1:$J$25,3,0)*0.475*44/12</f>
        <v>#N/A</v>
      </c>
      <c r="BU187" s="54" t="e">
        <f t="shared" si="69"/>
        <v>#N/A</v>
      </c>
      <c r="BV187" s="203">
        <f>IF(BV186+1&lt;='Données projet'!$E$15,BV186+1,1)</f>
        <v>1</v>
      </c>
      <c r="BW187" s="182" t="e">
        <f>VLOOKUP(B187,'Données projet'!$A$140:$I$167,2,0)</f>
        <v>#N/A</v>
      </c>
      <c r="BX187" s="182" t="e">
        <f>VLOOKUP(B187,'Données projet'!$A$140:$I$167,9,0)</f>
        <v>#N/A</v>
      </c>
      <c r="BY187" s="182">
        <f t="array" ref="BY187">INDEX(BX:BX,MIN(IF(ISNUMBER(BX187:BX383),ROW(BX187:BX383),"")))</f>
        <v>0</v>
      </c>
      <c r="BZ187" s="182">
        <f>IF(B187&lt;'Données projet'!$A$141,$BW$205^B187,IF(B187='Données projet'!$A$141,'Données projet'!$B$141,BZ186+BY187-CF186))</f>
        <v>0</v>
      </c>
      <c r="CA187" s="183" t="e">
        <f>BZ187*VLOOKUP('Données projet'!$B$15,Paramètres!$A$1:$J$25,3,0)*VLOOKUP('Données projet'!$B$15,Paramètres!$A$1:$J$25,5,0)</f>
        <v>#N/A</v>
      </c>
      <c r="CB187" s="186" t="e">
        <f t="shared" si="70"/>
        <v>#N/A</v>
      </c>
      <c r="CC187" s="187" t="e">
        <f t="shared" si="71"/>
        <v>#N/A</v>
      </c>
      <c r="CD187" s="185" t="e">
        <f ca="1">AVERAGE(OFFSET($CC$3,'Données projet'!$C$7,0,30,1))</f>
        <v>#N/A</v>
      </c>
      <c r="CE187" s="193">
        <f>IF(ISNA(VLOOKUP(B187,'Données projet'!$A$140:$I$167,3,0)),0,VLOOKUP(B187,'Données projet'!$A$140:$I$167,3,0))</f>
        <v>0</v>
      </c>
      <c r="CF187" s="193">
        <f>IF(ISNA(VLOOKUP(B187,'Données projet'!$A$140:$I$167,4,0)),0,VLOOKUP(B187,'Données projet'!$A$140:$I$167,4,0))</f>
        <v>0</v>
      </c>
      <c r="CG187" s="194">
        <f>IF(ISNA(VLOOKUP(B187,'Données projet'!$A$140:$I$167,5,0)),0%,VLOOKUP(B187,'Données projet'!$A$140:$I$167,5,0)*VLOOKUP('Données projet'!$B$15,Paramètres!$A$1:$J$25,7,0))</f>
        <v>0</v>
      </c>
      <c r="CH187" s="194">
        <f>IF(ISNA(VLOOKUP(B187,'Données projet'!$A$140:$I$167,6,0)),0%,VLOOKUP(B187,'Données projet'!$A$140:$I$167,6,0)*VLOOKUP('Données projet'!$B$15,Paramètres!$A$1:$J$25,7,0))</f>
        <v>0</v>
      </c>
      <c r="CI187" s="194">
        <f>IF(ISNA(VLOOKUP(B187,'Données projet'!$A$140:$I$167,7,0)),0%,VLOOKUP(B187,'Données projet'!$A$140:$I$167,7,0))</f>
        <v>0</v>
      </c>
      <c r="CJ187" s="196">
        <f>EXP(-LN(2)/35)*CJ186+(1-EXP(-LN(2)/35))/(LN(2)/35)*CF187*CG187*VLOOKUP('Données projet'!$B$11,Paramètres!$A$1:$J$25,3,0)*0.475*44/12</f>
        <v>0</v>
      </c>
      <c r="CK187" s="196">
        <f>EXP(-LN(2)/5)*CK186+(1-EXP(-LN(2)/5))/(LN(2)/5)*Calculateur!CF187*Calculateur!CH187*VLOOKUP('Données projet'!$B$11,Paramètres!$A$1:$J$25,3,0)*0.475*44/12</f>
        <v>0</v>
      </c>
      <c r="CL187" s="196">
        <f>EXP(-LN(2)/2)*CL186+(1-EXP(-LN(2)/2))/(LN(2)/2)*CF187*CI187*VLOOKUP('Données projet'!$B$11,Paramètres!$A$1:$J$25,3,0)*0.475*44/12</f>
        <v>0</v>
      </c>
      <c r="CM187" s="197">
        <f t="shared" si="72"/>
        <v>0</v>
      </c>
      <c r="CN187" s="50">
        <f>IF(CN186+1&lt;='Données projet'!$E$16,CN186+1,1)</f>
        <v>1</v>
      </c>
      <c r="CO187" s="45" t="e">
        <f>VLOOKUP(CN187,'Données projet'!$A$173:$I$193,2,0)</f>
        <v>#N/A</v>
      </c>
      <c r="CP187" s="45" t="e">
        <f>VLOOKUP(CN187,'Données projet'!$A$173:$I$193,9,0)</f>
        <v>#N/A</v>
      </c>
      <c r="CQ187" s="45">
        <f t="array" ref="CQ187">INDEX(CP:CP,MIN(IF(ISNUMBER(CP187:CP383),ROW(CP187:CP383),"")))</f>
        <v>0</v>
      </c>
      <c r="CR187" s="45">
        <f>IF(CN187&lt;'Données projet'!$A$174,$CO$205^B187,IF(CN187='Données projet'!$A$174,'Données projet'!$B$174,CR186+CQ187-CX186))</f>
        <v>0</v>
      </c>
      <c r="CS187" s="50" t="e">
        <f>CR187*VLOOKUP('Données projet'!$B$15,Paramètres!$A$1:$J$25,3,0)*VLOOKUP('Données projet'!$B$15,Paramètres!$A$1:$J$25,5,0)</f>
        <v>#N/A</v>
      </c>
      <c r="CT187" s="46" t="e">
        <f t="shared" si="73"/>
        <v>#N/A</v>
      </c>
      <c r="CU187" s="52" t="e">
        <f t="shared" si="74"/>
        <v>#N/A</v>
      </c>
      <c r="CV187" s="149" t="e">
        <f ca="1">AVERAGE(OFFSET($CU$3,'Données projet'!$C$7,0,30,1))</f>
        <v>#N/A</v>
      </c>
      <c r="CW187" s="48">
        <f>IF(ISNA(VLOOKUP(CN187,'Données projet'!$A$173:$I$193,3,0)),0,VLOOKUP(CN187,'Données projet'!$A$173:$I$193,3,0))</f>
        <v>0</v>
      </c>
      <c r="CX187" s="48">
        <f>IF(ISNA(VLOOKUP(CN187,'Données projet'!$A$173:$I$193,4,0)),0,VLOOKUP(CN187,'Données projet'!$A$173:$I$193,4,0))</f>
        <v>0</v>
      </c>
      <c r="CY187" s="49">
        <f>IF(ISNA(VLOOKUP(CN187,'Données projet'!$A$173:$I$193,5,0)),0%,VLOOKUP(CN187,'Données projet'!$A$173:$I$193,5,0)*VLOOKUP('Données projet'!$B$15,Paramètres!$A$1:$J$25,7,0))</f>
        <v>0</v>
      </c>
      <c r="CZ187" s="49">
        <f>IF(ISNA(VLOOKUP(CN187,'Données projet'!$A$173:$I$193,6,0)),0%,VLOOKUP(CN187,'Données projet'!$A$173:$I$193,6,0)*VLOOKUP('Données projet'!$B$15,Paramètres!$A$1:$J$25,7,0))</f>
        <v>0</v>
      </c>
      <c r="DA187" s="49">
        <f>IF(ISNA(VLOOKUP(CN187,'Données projet'!$A$173:$I$193,7,0)),0%,VLOOKUP(CN187,'Données projet'!$A$173:$I$193,7,0))</f>
        <v>0</v>
      </c>
      <c r="DB187" s="53" t="e">
        <f>EXP(-LN(2)/35)*DB186+(1-EXP(-LN(2)/35))/(LN(2)/35)*CX187*CY187*VLOOKUP('Données projet'!$B$15,Paramètres!$A$1:$J$25,3,0)*0.475*44/12</f>
        <v>#N/A</v>
      </c>
      <c r="DC187" s="53" t="e">
        <f>EXP(-LN(2)/5)*DC186+(1-EXP(-LN(2)/5))/(LN(2)/5)*Calculateur!CX187*Calculateur!CZ187*VLOOKUP('Données projet'!$B$15,Paramètres!$A$1:$J$25,3,0)*0.475*44/12</f>
        <v>#N/A</v>
      </c>
      <c r="DD187" s="53" t="e">
        <f>EXP(-LN(2)/2)*DD186+(1-EXP(-LN(2)/2))/(LN(2)/2)*CX187*DA187*VLOOKUP('Données projet'!$B$15,Paramètres!$A$1:$J$25,3,0)*0.475*44/12</f>
        <v>#N/A</v>
      </c>
      <c r="DE187" s="54" t="e">
        <f t="shared" si="75"/>
        <v>#N/A</v>
      </c>
    </row>
    <row r="188" spans="1:109" x14ac:dyDescent="0.25">
      <c r="A188" s="208">
        <f t="shared" si="52"/>
        <v>185</v>
      </c>
      <c r="B188" s="200">
        <f>IF(B187+1&lt;='Données projet'!$E$11,B187+1,1)</f>
        <v>10</v>
      </c>
      <c r="C188" s="182">
        <f>VLOOKUP(B188,'Données projet'!$A$36:$I$56,2,0)</f>
        <v>144.35</v>
      </c>
      <c r="D188" s="182">
        <f>VLOOKUP(B188,'Données projet'!$A$36:$I$56,9,0)</f>
        <v>14.589999999999996</v>
      </c>
      <c r="E188" s="182">
        <f t="array" ref="E188">INDEX(D:D,MIN(IF(ISNUMBER(D188:D384),ROW(D188:D384),"")))</f>
        <v>14.589999999999996</v>
      </c>
      <c r="F188" s="186">
        <f>IF(B188&lt;'Données projet'!$A$37,$C$205^B188,IF(B188='Données projet'!$A$37,'Données projet'!$B$37,F187+E188-L187))</f>
        <v>144.35</v>
      </c>
      <c r="G188" s="186">
        <f>F188*VLOOKUP('Données projet'!$B$11,Paramètres!$A$1:$J$25,3,0)*VLOOKUP('Données projet'!$B$11,Paramètres!$A$1:$J$25,5,0)</f>
        <v>105.83741999999999</v>
      </c>
      <c r="H188" s="186">
        <f t="shared" si="53"/>
        <v>28.348057259854123</v>
      </c>
      <c r="I188" s="187">
        <f t="shared" si="59"/>
        <v>233.70637289424587</v>
      </c>
      <c r="J188" s="188">
        <f ca="1">AVERAGE(OFFSET($I$3,'Données projet'!$C$7,0,30,1))</f>
        <v>281.50422421872497</v>
      </c>
      <c r="K188" s="193">
        <f>IF(ISNA(VLOOKUP(B188,'Données projet'!$A$36:$I$56,3,0)),0,VLOOKUP(B188,'Données projet'!$A$36:$I$56,3,0))</f>
        <v>0</v>
      </c>
      <c r="L188" s="193">
        <f>IF(ISNA(VLOOKUP(B188,'Données projet'!$A$36:$I$56,4,0)),0,VLOOKUP(B188,'Données projet'!$A$36:$I$56,4,0))</f>
        <v>0</v>
      </c>
      <c r="M188" s="194">
        <f>IF(ISNA(VLOOKUP(B188,'Données projet'!$A$36:$I$56,5,0)),0%,VLOOKUP(B188,'Données projet'!$A$36:$I$56,5,0)*VLOOKUP('Données projet'!$B$11,Paramètres!$A$1:$J$25,7,0))</f>
        <v>0</v>
      </c>
      <c r="N188" s="194">
        <f>IF(ISNA(VLOOKUP(B188,'Données projet'!$A$36:$I$56,6,0)),0%,VLOOKUP(B188,'Données projet'!$A$36:$I$56,6,0)*VLOOKUP('Données projet'!$B$11,Paramètres!$A$1:$J$25,7,0))</f>
        <v>0</v>
      </c>
      <c r="O188" s="194">
        <f>IF(ISNA(VLOOKUP(B188,'Données projet'!$A$36:$I$56,7,0)),0%,VLOOKUP(B188,'Données projet'!$A$36:$I$56,7,0))</f>
        <v>0</v>
      </c>
      <c r="P188" s="196">
        <f>EXP(-LN(2)/35)*P187+(1-EXP(-LN(2)/35))/(LN(2)/35)*L188*M188*VLOOKUP('Données projet'!$B$11,Paramètres!$A$1:$J$25,3,0)*0.475*44/12</f>
        <v>0</v>
      </c>
      <c r="Q188" s="196">
        <f>EXP(-LN(2)/5)*Q187+(1-EXP(-LN(2)/5))/(LN(2)/5)*Calculateur!L188*Calculateur!N188*VLOOKUP('Données projet'!$B$11,Paramètres!$A$1:$J$25,3,0)*0.475*44/12</f>
        <v>0</v>
      </c>
      <c r="R188" s="196">
        <f>EXP(-LN(2)/2)*R187+(1-EXP(-LN(2)/2))/(LN(2)/2)*L188*O188*VLOOKUP('Données projet'!$B$11,Paramètres!$A$1:$J$25,3,0)*0.475*44/12</f>
        <v>0</v>
      </c>
      <c r="S188" s="197">
        <f t="shared" si="60"/>
        <v>0</v>
      </c>
      <c r="T188" s="50">
        <f>IF(T187+1&lt;='Données projet'!$E$12,T187+1,1)</f>
        <v>35</v>
      </c>
      <c r="U188" s="45" t="e">
        <f>VLOOKUP(T188,'Données projet'!$A$62:$I$82,2,0)</f>
        <v>#N/A</v>
      </c>
      <c r="V188" s="45" t="e">
        <f>VLOOKUP(T188,'Données projet'!$A$62:$I$82,9,0)</f>
        <v>#N/A</v>
      </c>
      <c r="W188" s="45">
        <f t="array" ref="W188">INDEX(V:V,MIN(IF(ISNUMBER(V188:V384),ROW(V188:V384),"")))</f>
        <v>10.318571428571431</v>
      </c>
      <c r="X188" s="46">
        <f>IF(T188&lt;'Données projet'!$A$63,$U$205^T188,IF(T188='Données projet'!$A$63,'Données projet'!$B$63,X187+W188-AD187))</f>
        <v>224.08714285714279</v>
      </c>
      <c r="Y188" s="46">
        <f>X188*VLOOKUP('Données projet'!$B$11,Paramètres!$A$1:$J$25,3,0)*VLOOKUP('Données projet'!$B$11,Paramètres!$A$1:$J$25,5,0)</f>
        <v>164.30069314285709</v>
      </c>
      <c r="Z188" s="46">
        <f t="shared" si="61"/>
        <v>41.81104621850492</v>
      </c>
      <c r="AA188" s="52">
        <f t="shared" si="62"/>
        <v>358.97794605437213</v>
      </c>
      <c r="AB188" s="149">
        <f ca="1">AVERAGE(OFFSET($AA$3,'Données projet'!$C$7,0,30,1))</f>
        <v>367.84920904283939</v>
      </c>
      <c r="AC188" s="48">
        <f>IF(ISNA(VLOOKUP(T188,'Données projet'!$A$62:$I$82,3,0)),0,VLOOKUP(T188,'Données projet'!$A$62:$I$82,3,0))</f>
        <v>0</v>
      </c>
      <c r="AD188" s="48">
        <f>IF(ISNA(VLOOKUP(T188,'Données projet'!$A$62:$I$82,4,0)),0,VLOOKUP(T188,'Données projet'!$A$62:$I$82,4,0))</f>
        <v>0</v>
      </c>
      <c r="AE188" s="49">
        <f>IF(ISNA(VLOOKUP(T188,'Données projet'!$A$62:$I$82,5,0)),0%,VLOOKUP(T188,'Données projet'!$A$62:$I$82,5,0)*VLOOKUP('Données projet'!$B$11,Paramètres!$A$1:$J$25,7,0))</f>
        <v>0</v>
      </c>
      <c r="AF188" s="49">
        <f>IF(ISNA(VLOOKUP(T188,'Données projet'!$A$62:$I$82,6,0)),0%,VLOOKUP(T188,'Données projet'!$A$62:$I$82,6,0)*VLOOKUP('Données projet'!$B$11,Paramètres!$A$1:$J$25,7,0))</f>
        <v>0</v>
      </c>
      <c r="AG188" s="49">
        <f>IF(ISNA(VLOOKUP(T188,'Données projet'!$A$62:$I$82,7,0)),0%,VLOOKUP(T188,'Données projet'!$A$62:$I$82,7,0))</f>
        <v>0</v>
      </c>
      <c r="AH188" s="53">
        <f>EXP(-LN(2)/35)*AH187+(1-EXP(-LN(2)/35))/(LN(2)/35)*AD188*AE188*VLOOKUP('Données projet'!$B$11,Paramètres!$A$1:$J$25,3,0)*0.475*44/12</f>
        <v>0</v>
      </c>
      <c r="AI188" s="53">
        <f>EXP(-LN(2)/5)*AI187+(1-EXP(-LN(2)/5))/(LN(2)/5)*Calculateur!AD188*Calculateur!AF188*VLOOKUP('Données projet'!$B$11,Paramètres!$A$1:$J$25,3,0)*0.475*44/12</f>
        <v>0</v>
      </c>
      <c r="AJ188" s="53">
        <f>EXP(-LN(2)/2)*AJ187+(1-EXP(-LN(2)/2))/(LN(2)/2)*AD188*AG188*VLOOKUP('Données projet'!$B$11,Paramètres!$A$1:$J$25,3,0)*0.475*44/12</f>
        <v>0</v>
      </c>
      <c r="AK188" s="53">
        <f t="shared" si="63"/>
        <v>0</v>
      </c>
      <c r="AL188" s="203">
        <f>IF(AL187+1&lt;='Données projet'!$E$13,AL187+1,1)</f>
        <v>1</v>
      </c>
      <c r="AM188" s="182" t="e">
        <f>VLOOKUP(B188,'Données projet'!$A$88:$I$108,2,0)</f>
        <v>#N/A</v>
      </c>
      <c r="AN188" s="182" t="e">
        <f>VLOOKUP(B188,'Données projet'!$A$88:$I$108,9,0)</f>
        <v>#N/A</v>
      </c>
      <c r="AO188" s="182">
        <f t="array" ref="AO188">INDEX(AN:AN,MIN(IF(ISNUMBER(AN188:AN384),ROW(AN188:AN384),"")))</f>
        <v>0</v>
      </c>
      <c r="AP188" s="182">
        <f>IF(B188&lt;'Données projet'!$A$89,$AM$205^B188,IF(B188='Données projet'!$A$89,'Données projet'!$B$89,AP187+AO188-AV187))</f>
        <v>0</v>
      </c>
      <c r="AQ188" s="186" t="e">
        <f>AP188*VLOOKUP('Données projet'!$B$13,Paramètres!$A$1:$J$25,3,0)*VLOOKUP('Données projet'!$B$13,Paramètres!$A$1:$J$25,5,0)</f>
        <v>#N/A</v>
      </c>
      <c r="AR188" s="186" t="e">
        <f t="shared" si="64"/>
        <v>#N/A</v>
      </c>
      <c r="AS188" s="187" t="e">
        <f t="shared" si="65"/>
        <v>#N/A</v>
      </c>
      <c r="AT188" s="185" t="e">
        <f ca="1">AVERAGE(OFFSET($AS$3,'Données projet'!$C$7,0,30,1))</f>
        <v>#N/A</v>
      </c>
      <c r="AU188" s="193">
        <f>IF(ISNA(VLOOKUP(B188,'Données projet'!$A$88:$I$108,3,0)),0,VLOOKUP(B188,'Données projet'!$A$88:$I$108,3,0))</f>
        <v>0</v>
      </c>
      <c r="AV188" s="193">
        <f>IF(ISNA(VLOOKUP(B188,'Données projet'!$A$88:$I$108,4,0)),0,VLOOKUP(B188,'Données projet'!$A$88:$I$108,4,0))</f>
        <v>0</v>
      </c>
      <c r="AW188" s="194">
        <f>IF(ISNA(VLOOKUP(B188,'Données projet'!$A$88:$I$108,5,0)),0%,VLOOKUP(B188,'Données projet'!$A$88:$I$108,5,0)*VLOOKUP('Données projet'!$B$13,Paramètres!$A$1:$J$25,7,0))</f>
        <v>0</v>
      </c>
      <c r="AX188" s="194">
        <f>IF(ISNA(VLOOKUP(B188,'Données projet'!$A$88:$I$108,6,0)),0%,VLOOKUP(B188,'Données projet'!$A$88:$I$108,6,0)*VLOOKUP('Données projet'!$B$13,Paramètres!$A$1:$J$25,7,0))</f>
        <v>0</v>
      </c>
      <c r="AY188" s="194">
        <f>IF(ISNA(VLOOKUP(B188,'Données projet'!$A$88:$I$108,7,0)),0%,VLOOKUP(B188,'Données projet'!$A$88:$I$108,7,0))</f>
        <v>0</v>
      </c>
      <c r="AZ188" s="196">
        <f>EXP(-LN(2)/35)*AZ187+(1-EXP(-LN(2)/35))/(LN(2)/35)*AV188*AW188*VLOOKUP('Données projet'!$B$11,Paramètres!$A$1:$J$25,3,0)*0.475*44/12</f>
        <v>0</v>
      </c>
      <c r="BA188" s="196">
        <f>EXP(-LN(2)/5)*BA187+(1-EXP(-LN(2)/5))/(LN(2)/5)*Calculateur!AV188*Calculateur!AX188*VLOOKUP('Données projet'!$B$11,Paramètres!$A$1:$J$25,3,0)*0.475*44/12</f>
        <v>0</v>
      </c>
      <c r="BB188" s="196">
        <f>EXP(-LN(2)/2)*BB187+(1-EXP(-LN(2)/2))/(LN(2)/2)*AV188*AY188*VLOOKUP('Données projet'!$B$11,Paramètres!$A$1:$J$25,3,0)*0.475*44/12</f>
        <v>0</v>
      </c>
      <c r="BC188" s="197">
        <f t="shared" si="66"/>
        <v>0</v>
      </c>
      <c r="BD188" s="50">
        <f>IF(BD187+1&lt;='Données projet'!$E$16,BD187+1,1)</f>
        <v>1</v>
      </c>
      <c r="BE188" s="45" t="e">
        <f>VLOOKUP(BD188,'Données projet'!$A$114:$I$134,2,0)</f>
        <v>#N/A</v>
      </c>
      <c r="BF188" s="45" t="e">
        <f>VLOOKUP(BD188,'Données projet'!$A$114:$I$134,9,0)</f>
        <v>#N/A</v>
      </c>
      <c r="BG188" s="45">
        <f t="array" ref="BG188">INDEX(BF:BF,MIN(IF(ISNUMBER(BF188:BF384),ROW(BF188:BF384),"")))</f>
        <v>0</v>
      </c>
      <c r="BH188" s="45">
        <f>IF(BD188&lt;'Données projet'!$A$115,$BE$205^BD188,IF(BD188='Données projet'!$A$115,'Données projet'!$B$115,BH187+BG188-BN187))</f>
        <v>0</v>
      </c>
      <c r="BI188" s="50" t="e">
        <f>BH188*VLOOKUP('Données projet'!$B$13,Paramètres!$A$1:$J$25,3,0)*VLOOKUP('Données projet'!$B$13,Paramètres!$A$1:$J$25,5,0)</f>
        <v>#N/A</v>
      </c>
      <c r="BJ188" s="46" t="e">
        <f t="shared" si="67"/>
        <v>#N/A</v>
      </c>
      <c r="BK188" s="52" t="e">
        <f t="shared" si="68"/>
        <v>#N/A</v>
      </c>
      <c r="BL188" s="149" t="e">
        <f ca="1">AVERAGE(OFFSET($BK$3,'Données projet'!$C$7,0,30,1))</f>
        <v>#N/A</v>
      </c>
      <c r="BM188" s="48">
        <f>IF(ISNA(VLOOKUP(BD188,'Données projet'!$A$114:$I$134,3,0)),0,VLOOKUP(BD188,'Données projet'!$A$114:$I$134,3,0))</f>
        <v>0</v>
      </c>
      <c r="BN188" s="48">
        <f>IF(ISNA(VLOOKUP(BD188,'Données projet'!$A$114:$I$134,4,0)),0,VLOOKUP(BD188,'Données projet'!$A$114:$I$134,4,0))</f>
        <v>0</v>
      </c>
      <c r="BO188" s="49">
        <f>IF(ISNA(VLOOKUP(BD188,'Données projet'!$A$114:$I$134,5,0)),0%,VLOOKUP(BD188,'Données projet'!$A$114:$I$134,5,0)*VLOOKUP('Données projet'!$B$13,Paramètres!$A$1:$J$25,7,0))</f>
        <v>0</v>
      </c>
      <c r="BP188" s="49">
        <f>IF(ISNA(VLOOKUP(BD188,'Données projet'!$A$114:$I$134,6,0)),0%,VLOOKUP(BD188,'Données projet'!$A$114:$I$134,6,0)*VLOOKUP('Données projet'!$B$13,Paramètres!$A$1:$J$25,7,0))</f>
        <v>0</v>
      </c>
      <c r="BQ188" s="49">
        <f>IF(ISNA(VLOOKUP(BD188,'Données projet'!$A$114:$I$134,7,0)),0%,VLOOKUP(BD188,'Données projet'!$A$114:$I$134,7,0))</f>
        <v>0</v>
      </c>
      <c r="BR188" s="53" t="e">
        <f>EXP(-LN(2)/35)*BR187+(1-EXP(-LN(2)/35))/(LN(2)/35)*BN188*BO188*VLOOKUP('Données projet'!$B$13,Paramètres!$A$1:$J$25,3,0)*0.475*44/12</f>
        <v>#N/A</v>
      </c>
      <c r="BS188" s="53" t="e">
        <f>EXP(-LN(2)/5)*BS187+(1-EXP(-LN(2)/5))/(LN(2)/5)*Calculateur!BN188*Calculateur!BP188*VLOOKUP('Données projet'!$B$13,Paramètres!$A$1:$J$25,3,0)*0.475*44/12</f>
        <v>#N/A</v>
      </c>
      <c r="BT188" s="53" t="e">
        <f>EXP(-LN(2)/2)*BT187+(1-EXP(-LN(2)/2))/(LN(2)/2)*BN188*BQ188*VLOOKUP('Données projet'!$B$13,Paramètres!$A$1:$J$25,3,0)*0.475*44/12</f>
        <v>#N/A</v>
      </c>
      <c r="BU188" s="54" t="e">
        <f t="shared" si="69"/>
        <v>#N/A</v>
      </c>
      <c r="BV188" s="203">
        <f>IF(BV187+1&lt;='Données projet'!$E$15,BV187+1,1)</f>
        <v>1</v>
      </c>
      <c r="BW188" s="182" t="e">
        <f>VLOOKUP(B188,'Données projet'!$A$140:$I$167,2,0)</f>
        <v>#N/A</v>
      </c>
      <c r="BX188" s="182" t="e">
        <f>VLOOKUP(B188,'Données projet'!$A$140:$I$167,9,0)</f>
        <v>#N/A</v>
      </c>
      <c r="BY188" s="182">
        <f t="array" ref="BY188">INDEX(BX:BX,MIN(IF(ISNUMBER(BX188:BX384),ROW(BX188:BX384),"")))</f>
        <v>0</v>
      </c>
      <c r="BZ188" s="182">
        <f>IF(B188&lt;'Données projet'!$A$141,$BW$205^B188,IF(B188='Données projet'!$A$141,'Données projet'!$B$141,BZ187+BY188-CF187))</f>
        <v>0</v>
      </c>
      <c r="CA188" s="183" t="e">
        <f>BZ188*VLOOKUP('Données projet'!$B$15,Paramètres!$A$1:$J$25,3,0)*VLOOKUP('Données projet'!$B$15,Paramètres!$A$1:$J$25,5,0)</f>
        <v>#N/A</v>
      </c>
      <c r="CB188" s="186" t="e">
        <f t="shared" si="70"/>
        <v>#N/A</v>
      </c>
      <c r="CC188" s="187" t="e">
        <f t="shared" si="71"/>
        <v>#N/A</v>
      </c>
      <c r="CD188" s="185" t="e">
        <f ca="1">AVERAGE(OFFSET($CC$3,'Données projet'!$C$7,0,30,1))</f>
        <v>#N/A</v>
      </c>
      <c r="CE188" s="193">
        <f>IF(ISNA(VLOOKUP(B188,'Données projet'!$A$140:$I$167,3,0)),0,VLOOKUP(B188,'Données projet'!$A$140:$I$167,3,0))</f>
        <v>0</v>
      </c>
      <c r="CF188" s="193">
        <f>IF(ISNA(VLOOKUP(B188,'Données projet'!$A$140:$I$167,4,0)),0,VLOOKUP(B188,'Données projet'!$A$140:$I$167,4,0))</f>
        <v>0</v>
      </c>
      <c r="CG188" s="194">
        <f>IF(ISNA(VLOOKUP(B188,'Données projet'!$A$140:$I$167,5,0)),0%,VLOOKUP(B188,'Données projet'!$A$140:$I$167,5,0)*VLOOKUP('Données projet'!$B$15,Paramètres!$A$1:$J$25,7,0))</f>
        <v>0</v>
      </c>
      <c r="CH188" s="194">
        <f>IF(ISNA(VLOOKUP(B188,'Données projet'!$A$140:$I$167,6,0)),0%,VLOOKUP(B188,'Données projet'!$A$140:$I$167,6,0)*VLOOKUP('Données projet'!$B$15,Paramètres!$A$1:$J$25,7,0))</f>
        <v>0</v>
      </c>
      <c r="CI188" s="194">
        <f>IF(ISNA(VLOOKUP(B188,'Données projet'!$A$140:$I$167,7,0)),0%,VLOOKUP(B188,'Données projet'!$A$140:$I$167,7,0))</f>
        <v>0</v>
      </c>
      <c r="CJ188" s="196">
        <f>EXP(-LN(2)/35)*CJ187+(1-EXP(-LN(2)/35))/(LN(2)/35)*CF188*CG188*VLOOKUP('Données projet'!$B$11,Paramètres!$A$1:$J$25,3,0)*0.475*44/12</f>
        <v>0</v>
      </c>
      <c r="CK188" s="196">
        <f>EXP(-LN(2)/5)*CK187+(1-EXP(-LN(2)/5))/(LN(2)/5)*Calculateur!CF188*Calculateur!CH188*VLOOKUP('Données projet'!$B$11,Paramètres!$A$1:$J$25,3,0)*0.475*44/12</f>
        <v>0</v>
      </c>
      <c r="CL188" s="196">
        <f>EXP(-LN(2)/2)*CL187+(1-EXP(-LN(2)/2))/(LN(2)/2)*CF188*CI188*VLOOKUP('Données projet'!$B$11,Paramètres!$A$1:$J$25,3,0)*0.475*44/12</f>
        <v>0</v>
      </c>
      <c r="CM188" s="197">
        <f t="shared" si="72"/>
        <v>0</v>
      </c>
      <c r="CN188" s="50">
        <f>IF(CN187+1&lt;='Données projet'!$E$16,CN187+1,1)</f>
        <v>1</v>
      </c>
      <c r="CO188" s="45" t="e">
        <f>VLOOKUP(CN188,'Données projet'!$A$173:$I$193,2,0)</f>
        <v>#N/A</v>
      </c>
      <c r="CP188" s="45" t="e">
        <f>VLOOKUP(CN188,'Données projet'!$A$173:$I$193,9,0)</f>
        <v>#N/A</v>
      </c>
      <c r="CQ188" s="45">
        <f t="array" ref="CQ188">INDEX(CP:CP,MIN(IF(ISNUMBER(CP188:CP384),ROW(CP188:CP384),"")))</f>
        <v>0</v>
      </c>
      <c r="CR188" s="45">
        <f>IF(CN188&lt;'Données projet'!$A$174,$CO$205^B188,IF(CN188='Données projet'!$A$174,'Données projet'!$B$174,CR187+CQ188-CX187))</f>
        <v>0</v>
      </c>
      <c r="CS188" s="50" t="e">
        <f>CR188*VLOOKUP('Données projet'!$B$15,Paramètres!$A$1:$J$25,3,0)*VLOOKUP('Données projet'!$B$15,Paramètres!$A$1:$J$25,5,0)</f>
        <v>#N/A</v>
      </c>
      <c r="CT188" s="46" t="e">
        <f t="shared" si="73"/>
        <v>#N/A</v>
      </c>
      <c r="CU188" s="52" t="e">
        <f t="shared" si="74"/>
        <v>#N/A</v>
      </c>
      <c r="CV188" s="149" t="e">
        <f ca="1">AVERAGE(OFFSET($CU$3,'Données projet'!$C$7,0,30,1))</f>
        <v>#N/A</v>
      </c>
      <c r="CW188" s="48">
        <f>IF(ISNA(VLOOKUP(CN188,'Données projet'!$A$173:$I$193,3,0)),0,VLOOKUP(CN188,'Données projet'!$A$173:$I$193,3,0))</f>
        <v>0</v>
      </c>
      <c r="CX188" s="48">
        <f>IF(ISNA(VLOOKUP(CN188,'Données projet'!$A$173:$I$193,4,0)),0,VLOOKUP(CN188,'Données projet'!$A$173:$I$193,4,0))</f>
        <v>0</v>
      </c>
      <c r="CY188" s="49">
        <f>IF(ISNA(VLOOKUP(CN188,'Données projet'!$A$173:$I$193,5,0)),0%,VLOOKUP(CN188,'Données projet'!$A$173:$I$193,5,0)*VLOOKUP('Données projet'!$B$15,Paramètres!$A$1:$J$25,7,0))</f>
        <v>0</v>
      </c>
      <c r="CZ188" s="49">
        <f>IF(ISNA(VLOOKUP(CN188,'Données projet'!$A$173:$I$193,6,0)),0%,VLOOKUP(CN188,'Données projet'!$A$173:$I$193,6,0)*VLOOKUP('Données projet'!$B$15,Paramètres!$A$1:$J$25,7,0))</f>
        <v>0</v>
      </c>
      <c r="DA188" s="49">
        <f>IF(ISNA(VLOOKUP(CN188,'Données projet'!$A$173:$I$193,7,0)),0%,VLOOKUP(CN188,'Données projet'!$A$173:$I$193,7,0))</f>
        <v>0</v>
      </c>
      <c r="DB188" s="53" t="e">
        <f>EXP(-LN(2)/35)*DB187+(1-EXP(-LN(2)/35))/(LN(2)/35)*CX188*CY188*VLOOKUP('Données projet'!$B$15,Paramètres!$A$1:$J$25,3,0)*0.475*44/12</f>
        <v>#N/A</v>
      </c>
      <c r="DC188" s="53" t="e">
        <f>EXP(-LN(2)/5)*DC187+(1-EXP(-LN(2)/5))/(LN(2)/5)*Calculateur!CX188*Calculateur!CZ188*VLOOKUP('Données projet'!$B$15,Paramètres!$A$1:$J$25,3,0)*0.475*44/12</f>
        <v>#N/A</v>
      </c>
      <c r="DD188" s="53" t="e">
        <f>EXP(-LN(2)/2)*DD187+(1-EXP(-LN(2)/2))/(LN(2)/2)*CX188*DA188*VLOOKUP('Données projet'!$B$15,Paramètres!$A$1:$J$25,3,0)*0.475*44/12</f>
        <v>#N/A</v>
      </c>
      <c r="DE188" s="54" t="e">
        <f t="shared" si="75"/>
        <v>#N/A</v>
      </c>
    </row>
    <row r="189" spans="1:109" x14ac:dyDescent="0.25">
      <c r="A189" s="208">
        <f t="shared" si="52"/>
        <v>186</v>
      </c>
      <c r="B189" s="200">
        <f>IF(B188+1&lt;='Données projet'!$E$11,B188+1,1)</f>
        <v>11</v>
      </c>
      <c r="C189" s="182" t="e">
        <f>VLOOKUP(B189,'Données projet'!$A$36:$I$56,2,0)</f>
        <v>#N/A</v>
      </c>
      <c r="D189" s="182" t="e">
        <f>VLOOKUP(B189,'Données projet'!$A$36:$I$56,9,0)</f>
        <v>#N/A</v>
      </c>
      <c r="E189" s="182">
        <f t="array" ref="E189">INDEX(D:D,MIN(IF(ISNUMBER(D189:D385),ROW(D189:D385),"")))</f>
        <v>15.77</v>
      </c>
      <c r="F189" s="186">
        <f>IF(B189&lt;'Données projet'!$A$37,$C$205^B189,IF(B189='Données projet'!$A$37,'Données projet'!$B$37,F188+E189-L188))</f>
        <v>160.12</v>
      </c>
      <c r="G189" s="186">
        <f>F189*VLOOKUP('Données projet'!$B$11,Paramètres!$A$1:$J$25,3,0)*VLOOKUP('Données projet'!$B$11,Paramètres!$A$1:$J$25,5,0)</f>
        <v>117.399984</v>
      </c>
      <c r="H189" s="186">
        <f t="shared" si="53"/>
        <v>31.067817332920349</v>
      </c>
      <c r="I189" s="187">
        <f t="shared" si="59"/>
        <v>258.58142065483622</v>
      </c>
      <c r="J189" s="188">
        <f ca="1">AVERAGE(OFFSET($I$3,'Données projet'!$C$7,0,30,1))</f>
        <v>281.50422421872497</v>
      </c>
      <c r="K189" s="193">
        <f>IF(ISNA(VLOOKUP(B189,'Données projet'!$A$36:$I$56,3,0)),0,VLOOKUP(B189,'Données projet'!$A$36:$I$56,3,0))</f>
        <v>0</v>
      </c>
      <c r="L189" s="193">
        <f>IF(ISNA(VLOOKUP(B189,'Données projet'!$A$36:$I$56,4,0)),0,VLOOKUP(B189,'Données projet'!$A$36:$I$56,4,0))</f>
        <v>0</v>
      </c>
      <c r="M189" s="194">
        <f>IF(ISNA(VLOOKUP(B189,'Données projet'!$A$36:$I$56,5,0)),0%,VLOOKUP(B189,'Données projet'!$A$36:$I$56,5,0)*VLOOKUP('Données projet'!$B$11,Paramètres!$A$1:$J$25,7,0))</f>
        <v>0</v>
      </c>
      <c r="N189" s="194">
        <f>IF(ISNA(VLOOKUP(B189,'Données projet'!$A$36:$I$56,6,0)),0%,VLOOKUP(B189,'Données projet'!$A$36:$I$56,6,0)*VLOOKUP('Données projet'!$B$11,Paramètres!$A$1:$J$25,7,0))</f>
        <v>0</v>
      </c>
      <c r="O189" s="194">
        <f>IF(ISNA(VLOOKUP(B189,'Données projet'!$A$36:$I$56,7,0)),0%,VLOOKUP(B189,'Données projet'!$A$36:$I$56,7,0))</f>
        <v>0</v>
      </c>
      <c r="P189" s="196">
        <f>EXP(-LN(2)/35)*P188+(1-EXP(-LN(2)/35))/(LN(2)/35)*L189*M189*VLOOKUP('Données projet'!$B$11,Paramètres!$A$1:$J$25,3,0)*0.475*44/12</f>
        <v>0</v>
      </c>
      <c r="Q189" s="196">
        <f>EXP(-LN(2)/5)*Q188+(1-EXP(-LN(2)/5))/(LN(2)/5)*Calculateur!L189*Calculateur!N189*VLOOKUP('Données projet'!$B$11,Paramètres!$A$1:$J$25,3,0)*0.475*44/12</f>
        <v>0</v>
      </c>
      <c r="R189" s="196">
        <f>EXP(-LN(2)/2)*R188+(1-EXP(-LN(2)/2))/(LN(2)/2)*L189*O189*VLOOKUP('Données projet'!$B$11,Paramètres!$A$1:$J$25,3,0)*0.475*44/12</f>
        <v>0</v>
      </c>
      <c r="S189" s="197">
        <f t="shared" si="60"/>
        <v>0</v>
      </c>
      <c r="T189" s="50">
        <f>IF(T188+1&lt;='Données projet'!$E$12,T188+1,1)</f>
        <v>36</v>
      </c>
      <c r="U189" s="45" t="e">
        <f>VLOOKUP(T189,'Données projet'!$A$62:$I$82,2,0)</f>
        <v>#N/A</v>
      </c>
      <c r="V189" s="45" t="e">
        <f>VLOOKUP(T189,'Données projet'!$A$62:$I$82,9,0)</f>
        <v>#N/A</v>
      </c>
      <c r="W189" s="45">
        <f t="array" ref="W189">INDEX(V:V,MIN(IF(ISNUMBER(V189:V385),ROW(V189:V385),"")))</f>
        <v>10.318571428571431</v>
      </c>
      <c r="X189" s="46">
        <f>IF(T189&lt;'Données projet'!$A$63,$U$205^T189,IF(T189='Données projet'!$A$63,'Données projet'!$B$63,X188+W189-AD188))</f>
        <v>234.40571428571423</v>
      </c>
      <c r="Y189" s="46">
        <f>X189*VLOOKUP('Données projet'!$B$11,Paramètres!$A$1:$J$25,3,0)*VLOOKUP('Données projet'!$B$11,Paramètres!$A$1:$J$25,5,0)</f>
        <v>171.86626971428566</v>
      </c>
      <c r="Z189" s="46">
        <f t="shared" si="61"/>
        <v>43.507739944867204</v>
      </c>
      <c r="AA189" s="52">
        <f t="shared" si="62"/>
        <v>375.10973348969122</v>
      </c>
      <c r="AB189" s="149">
        <f ca="1">AVERAGE(OFFSET($AA$3,'Données projet'!$C$7,0,30,1))</f>
        <v>367.84920904283939</v>
      </c>
      <c r="AC189" s="48">
        <f>IF(ISNA(VLOOKUP(T189,'Données projet'!$A$62:$I$82,3,0)),0,VLOOKUP(T189,'Données projet'!$A$62:$I$82,3,0))</f>
        <v>0</v>
      </c>
      <c r="AD189" s="48">
        <f>IF(ISNA(VLOOKUP(T189,'Données projet'!$A$62:$I$82,4,0)),0,VLOOKUP(T189,'Données projet'!$A$62:$I$82,4,0))</f>
        <v>0</v>
      </c>
      <c r="AE189" s="49">
        <f>IF(ISNA(VLOOKUP(T189,'Données projet'!$A$62:$I$82,5,0)),0%,VLOOKUP(T189,'Données projet'!$A$62:$I$82,5,0)*VLOOKUP('Données projet'!$B$11,Paramètres!$A$1:$J$25,7,0))</f>
        <v>0</v>
      </c>
      <c r="AF189" s="49">
        <f>IF(ISNA(VLOOKUP(T189,'Données projet'!$A$62:$I$82,6,0)),0%,VLOOKUP(T189,'Données projet'!$A$62:$I$82,6,0)*VLOOKUP('Données projet'!$B$11,Paramètres!$A$1:$J$25,7,0))</f>
        <v>0</v>
      </c>
      <c r="AG189" s="49">
        <f>IF(ISNA(VLOOKUP(T189,'Données projet'!$A$62:$I$82,7,0)),0%,VLOOKUP(T189,'Données projet'!$A$62:$I$82,7,0))</f>
        <v>0</v>
      </c>
      <c r="AH189" s="53">
        <f>EXP(-LN(2)/35)*AH188+(1-EXP(-LN(2)/35))/(LN(2)/35)*AD189*AE189*VLOOKUP('Données projet'!$B$11,Paramètres!$A$1:$J$25,3,0)*0.475*44/12</f>
        <v>0</v>
      </c>
      <c r="AI189" s="53">
        <f>EXP(-LN(2)/5)*AI188+(1-EXP(-LN(2)/5))/(LN(2)/5)*Calculateur!AD189*Calculateur!AF189*VLOOKUP('Données projet'!$B$11,Paramètres!$A$1:$J$25,3,0)*0.475*44/12</f>
        <v>0</v>
      </c>
      <c r="AJ189" s="53">
        <f>EXP(-LN(2)/2)*AJ188+(1-EXP(-LN(2)/2))/(LN(2)/2)*AD189*AG189*VLOOKUP('Données projet'!$B$11,Paramètres!$A$1:$J$25,3,0)*0.475*44/12</f>
        <v>0</v>
      </c>
      <c r="AK189" s="53">
        <f t="shared" si="63"/>
        <v>0</v>
      </c>
      <c r="AL189" s="203">
        <f>IF(AL188+1&lt;='Données projet'!$E$13,AL188+1,1)</f>
        <v>1</v>
      </c>
      <c r="AM189" s="182" t="e">
        <f>VLOOKUP(B189,'Données projet'!$A$88:$I$108,2,0)</f>
        <v>#N/A</v>
      </c>
      <c r="AN189" s="182" t="e">
        <f>VLOOKUP(B189,'Données projet'!$A$88:$I$108,9,0)</f>
        <v>#N/A</v>
      </c>
      <c r="AO189" s="182">
        <f t="array" ref="AO189">INDEX(AN:AN,MIN(IF(ISNUMBER(AN189:AN385),ROW(AN189:AN385),"")))</f>
        <v>0</v>
      </c>
      <c r="AP189" s="182">
        <f>IF(B189&lt;'Données projet'!$A$89,$AM$205^B189,IF(B189='Données projet'!$A$89,'Données projet'!$B$89,AP188+AO189-AV188))</f>
        <v>0</v>
      </c>
      <c r="AQ189" s="186" t="e">
        <f>AP189*VLOOKUP('Données projet'!$B$13,Paramètres!$A$1:$J$25,3,0)*VLOOKUP('Données projet'!$B$13,Paramètres!$A$1:$J$25,5,0)</f>
        <v>#N/A</v>
      </c>
      <c r="AR189" s="186" t="e">
        <f t="shared" si="64"/>
        <v>#N/A</v>
      </c>
      <c r="AS189" s="187" t="e">
        <f t="shared" si="65"/>
        <v>#N/A</v>
      </c>
      <c r="AT189" s="185" t="e">
        <f ca="1">AVERAGE(OFFSET($AS$3,'Données projet'!$C$7,0,30,1))</f>
        <v>#N/A</v>
      </c>
      <c r="AU189" s="193">
        <f>IF(ISNA(VLOOKUP(B189,'Données projet'!$A$88:$I$108,3,0)),0,VLOOKUP(B189,'Données projet'!$A$88:$I$108,3,0))</f>
        <v>0</v>
      </c>
      <c r="AV189" s="193">
        <f>IF(ISNA(VLOOKUP(B189,'Données projet'!$A$88:$I$108,4,0)),0,VLOOKUP(B189,'Données projet'!$A$88:$I$108,4,0))</f>
        <v>0</v>
      </c>
      <c r="AW189" s="194">
        <f>IF(ISNA(VLOOKUP(B189,'Données projet'!$A$88:$I$108,5,0)),0%,VLOOKUP(B189,'Données projet'!$A$88:$I$108,5,0)*VLOOKUP('Données projet'!$B$13,Paramètres!$A$1:$J$25,7,0))</f>
        <v>0</v>
      </c>
      <c r="AX189" s="194">
        <f>IF(ISNA(VLOOKUP(B189,'Données projet'!$A$88:$I$108,6,0)),0%,VLOOKUP(B189,'Données projet'!$A$88:$I$108,6,0)*VLOOKUP('Données projet'!$B$13,Paramètres!$A$1:$J$25,7,0))</f>
        <v>0</v>
      </c>
      <c r="AY189" s="194">
        <f>IF(ISNA(VLOOKUP(B189,'Données projet'!$A$88:$I$108,7,0)),0%,VLOOKUP(B189,'Données projet'!$A$88:$I$108,7,0))</f>
        <v>0</v>
      </c>
      <c r="AZ189" s="196">
        <f>EXP(-LN(2)/35)*AZ188+(1-EXP(-LN(2)/35))/(LN(2)/35)*AV189*AW189*VLOOKUP('Données projet'!$B$11,Paramètres!$A$1:$J$25,3,0)*0.475*44/12</f>
        <v>0</v>
      </c>
      <c r="BA189" s="196">
        <f>EXP(-LN(2)/5)*BA188+(1-EXP(-LN(2)/5))/(LN(2)/5)*Calculateur!AV189*Calculateur!AX189*VLOOKUP('Données projet'!$B$11,Paramètres!$A$1:$J$25,3,0)*0.475*44/12</f>
        <v>0</v>
      </c>
      <c r="BB189" s="196">
        <f>EXP(-LN(2)/2)*BB188+(1-EXP(-LN(2)/2))/(LN(2)/2)*AV189*AY189*VLOOKUP('Données projet'!$B$11,Paramètres!$A$1:$J$25,3,0)*0.475*44/12</f>
        <v>0</v>
      </c>
      <c r="BC189" s="197">
        <f t="shared" si="66"/>
        <v>0</v>
      </c>
      <c r="BD189" s="50">
        <f>IF(BD188+1&lt;='Données projet'!$E$16,BD188+1,1)</f>
        <v>1</v>
      </c>
      <c r="BE189" s="45" t="e">
        <f>VLOOKUP(BD189,'Données projet'!$A$114:$I$134,2,0)</f>
        <v>#N/A</v>
      </c>
      <c r="BF189" s="45" t="e">
        <f>VLOOKUP(BD189,'Données projet'!$A$114:$I$134,9,0)</f>
        <v>#N/A</v>
      </c>
      <c r="BG189" s="45">
        <f t="array" ref="BG189">INDEX(BF:BF,MIN(IF(ISNUMBER(BF189:BF385),ROW(BF189:BF385),"")))</f>
        <v>0</v>
      </c>
      <c r="BH189" s="45">
        <f>IF(BD189&lt;'Données projet'!$A$115,$BE$205^BD189,IF(BD189='Données projet'!$A$115,'Données projet'!$B$115,BH188+BG189-BN188))</f>
        <v>0</v>
      </c>
      <c r="BI189" s="50" t="e">
        <f>BH189*VLOOKUP('Données projet'!$B$13,Paramètres!$A$1:$J$25,3,0)*VLOOKUP('Données projet'!$B$13,Paramètres!$A$1:$J$25,5,0)</f>
        <v>#N/A</v>
      </c>
      <c r="BJ189" s="46" t="e">
        <f t="shared" si="67"/>
        <v>#N/A</v>
      </c>
      <c r="BK189" s="52" t="e">
        <f t="shared" si="68"/>
        <v>#N/A</v>
      </c>
      <c r="BL189" s="149" t="e">
        <f ca="1">AVERAGE(OFFSET($BK$3,'Données projet'!$C$7,0,30,1))</f>
        <v>#N/A</v>
      </c>
      <c r="BM189" s="48">
        <f>IF(ISNA(VLOOKUP(BD189,'Données projet'!$A$114:$I$134,3,0)),0,VLOOKUP(BD189,'Données projet'!$A$114:$I$134,3,0))</f>
        <v>0</v>
      </c>
      <c r="BN189" s="48">
        <f>IF(ISNA(VLOOKUP(BD189,'Données projet'!$A$114:$I$134,4,0)),0,VLOOKUP(BD189,'Données projet'!$A$114:$I$134,4,0))</f>
        <v>0</v>
      </c>
      <c r="BO189" s="49">
        <f>IF(ISNA(VLOOKUP(BD189,'Données projet'!$A$114:$I$134,5,0)),0%,VLOOKUP(BD189,'Données projet'!$A$114:$I$134,5,0)*VLOOKUP('Données projet'!$B$13,Paramètres!$A$1:$J$25,7,0))</f>
        <v>0</v>
      </c>
      <c r="BP189" s="49">
        <f>IF(ISNA(VLOOKUP(BD189,'Données projet'!$A$114:$I$134,6,0)),0%,VLOOKUP(BD189,'Données projet'!$A$114:$I$134,6,0)*VLOOKUP('Données projet'!$B$13,Paramètres!$A$1:$J$25,7,0))</f>
        <v>0</v>
      </c>
      <c r="BQ189" s="49">
        <f>IF(ISNA(VLOOKUP(BD189,'Données projet'!$A$114:$I$134,7,0)),0%,VLOOKUP(BD189,'Données projet'!$A$114:$I$134,7,0))</f>
        <v>0</v>
      </c>
      <c r="BR189" s="53" t="e">
        <f>EXP(-LN(2)/35)*BR188+(1-EXP(-LN(2)/35))/(LN(2)/35)*BN189*BO189*VLOOKUP('Données projet'!$B$13,Paramètres!$A$1:$J$25,3,0)*0.475*44/12</f>
        <v>#N/A</v>
      </c>
      <c r="BS189" s="53" t="e">
        <f>EXP(-LN(2)/5)*BS188+(1-EXP(-LN(2)/5))/(LN(2)/5)*Calculateur!BN189*Calculateur!BP189*VLOOKUP('Données projet'!$B$13,Paramètres!$A$1:$J$25,3,0)*0.475*44/12</f>
        <v>#N/A</v>
      </c>
      <c r="BT189" s="53" t="e">
        <f>EXP(-LN(2)/2)*BT188+(1-EXP(-LN(2)/2))/(LN(2)/2)*BN189*BQ189*VLOOKUP('Données projet'!$B$13,Paramètres!$A$1:$J$25,3,0)*0.475*44/12</f>
        <v>#N/A</v>
      </c>
      <c r="BU189" s="54" t="e">
        <f t="shared" si="69"/>
        <v>#N/A</v>
      </c>
      <c r="BV189" s="203">
        <f>IF(BV188+1&lt;='Données projet'!$E$15,BV188+1,1)</f>
        <v>1</v>
      </c>
      <c r="BW189" s="182" t="e">
        <f>VLOOKUP(B189,'Données projet'!$A$140:$I$167,2,0)</f>
        <v>#N/A</v>
      </c>
      <c r="BX189" s="182" t="e">
        <f>VLOOKUP(B189,'Données projet'!$A$140:$I$167,9,0)</f>
        <v>#N/A</v>
      </c>
      <c r="BY189" s="182">
        <f t="array" ref="BY189">INDEX(BX:BX,MIN(IF(ISNUMBER(BX189:BX385),ROW(BX189:BX385),"")))</f>
        <v>0</v>
      </c>
      <c r="BZ189" s="182">
        <f>IF(B189&lt;'Données projet'!$A$141,$BW$205^B189,IF(B189='Données projet'!$A$141,'Données projet'!$B$141,BZ188+BY189-CF188))</f>
        <v>0</v>
      </c>
      <c r="CA189" s="183" t="e">
        <f>BZ189*VLOOKUP('Données projet'!$B$15,Paramètres!$A$1:$J$25,3,0)*VLOOKUP('Données projet'!$B$15,Paramètres!$A$1:$J$25,5,0)</f>
        <v>#N/A</v>
      </c>
      <c r="CB189" s="186" t="e">
        <f t="shared" si="70"/>
        <v>#N/A</v>
      </c>
      <c r="CC189" s="187" t="e">
        <f t="shared" si="71"/>
        <v>#N/A</v>
      </c>
      <c r="CD189" s="185" t="e">
        <f ca="1">AVERAGE(OFFSET($CC$3,'Données projet'!$C$7,0,30,1))</f>
        <v>#N/A</v>
      </c>
      <c r="CE189" s="193">
        <f>IF(ISNA(VLOOKUP(B189,'Données projet'!$A$140:$I$167,3,0)),0,VLOOKUP(B189,'Données projet'!$A$140:$I$167,3,0))</f>
        <v>0</v>
      </c>
      <c r="CF189" s="193">
        <f>IF(ISNA(VLOOKUP(B189,'Données projet'!$A$140:$I$167,4,0)),0,VLOOKUP(B189,'Données projet'!$A$140:$I$167,4,0))</f>
        <v>0</v>
      </c>
      <c r="CG189" s="194">
        <f>IF(ISNA(VLOOKUP(B189,'Données projet'!$A$140:$I$167,5,0)),0%,VLOOKUP(B189,'Données projet'!$A$140:$I$167,5,0)*VLOOKUP('Données projet'!$B$15,Paramètres!$A$1:$J$25,7,0))</f>
        <v>0</v>
      </c>
      <c r="CH189" s="194">
        <f>IF(ISNA(VLOOKUP(B189,'Données projet'!$A$140:$I$167,6,0)),0%,VLOOKUP(B189,'Données projet'!$A$140:$I$167,6,0)*VLOOKUP('Données projet'!$B$15,Paramètres!$A$1:$J$25,7,0))</f>
        <v>0</v>
      </c>
      <c r="CI189" s="194">
        <f>IF(ISNA(VLOOKUP(B189,'Données projet'!$A$140:$I$167,7,0)),0%,VLOOKUP(B189,'Données projet'!$A$140:$I$167,7,0))</f>
        <v>0</v>
      </c>
      <c r="CJ189" s="196">
        <f>EXP(-LN(2)/35)*CJ188+(1-EXP(-LN(2)/35))/(LN(2)/35)*CF189*CG189*VLOOKUP('Données projet'!$B$11,Paramètres!$A$1:$J$25,3,0)*0.475*44/12</f>
        <v>0</v>
      </c>
      <c r="CK189" s="196">
        <f>EXP(-LN(2)/5)*CK188+(1-EXP(-LN(2)/5))/(LN(2)/5)*Calculateur!CF189*Calculateur!CH189*VLOOKUP('Données projet'!$B$11,Paramètres!$A$1:$J$25,3,0)*0.475*44/12</f>
        <v>0</v>
      </c>
      <c r="CL189" s="196">
        <f>EXP(-LN(2)/2)*CL188+(1-EXP(-LN(2)/2))/(LN(2)/2)*CF189*CI189*VLOOKUP('Données projet'!$B$11,Paramètres!$A$1:$J$25,3,0)*0.475*44/12</f>
        <v>0</v>
      </c>
      <c r="CM189" s="197">
        <f t="shared" si="72"/>
        <v>0</v>
      </c>
      <c r="CN189" s="50">
        <f>IF(CN188+1&lt;='Données projet'!$E$16,CN188+1,1)</f>
        <v>1</v>
      </c>
      <c r="CO189" s="45" t="e">
        <f>VLOOKUP(CN189,'Données projet'!$A$173:$I$193,2,0)</f>
        <v>#N/A</v>
      </c>
      <c r="CP189" s="45" t="e">
        <f>VLOOKUP(CN189,'Données projet'!$A$173:$I$193,9,0)</f>
        <v>#N/A</v>
      </c>
      <c r="CQ189" s="45">
        <f t="array" ref="CQ189">INDEX(CP:CP,MIN(IF(ISNUMBER(CP189:CP385),ROW(CP189:CP385),"")))</f>
        <v>0</v>
      </c>
      <c r="CR189" s="45">
        <f>IF(CN189&lt;'Données projet'!$A$174,$CO$205^B189,IF(CN189='Données projet'!$A$174,'Données projet'!$B$174,CR188+CQ189-CX188))</f>
        <v>0</v>
      </c>
      <c r="CS189" s="50" t="e">
        <f>CR189*VLOOKUP('Données projet'!$B$15,Paramètres!$A$1:$J$25,3,0)*VLOOKUP('Données projet'!$B$15,Paramètres!$A$1:$J$25,5,0)</f>
        <v>#N/A</v>
      </c>
      <c r="CT189" s="46" t="e">
        <f t="shared" si="73"/>
        <v>#N/A</v>
      </c>
      <c r="CU189" s="52" t="e">
        <f t="shared" si="74"/>
        <v>#N/A</v>
      </c>
      <c r="CV189" s="149" t="e">
        <f ca="1">AVERAGE(OFFSET($CU$3,'Données projet'!$C$7,0,30,1))</f>
        <v>#N/A</v>
      </c>
      <c r="CW189" s="48">
        <f>IF(ISNA(VLOOKUP(CN189,'Données projet'!$A$173:$I$193,3,0)),0,VLOOKUP(CN189,'Données projet'!$A$173:$I$193,3,0))</f>
        <v>0</v>
      </c>
      <c r="CX189" s="48">
        <f>IF(ISNA(VLOOKUP(CN189,'Données projet'!$A$173:$I$193,4,0)),0,VLOOKUP(CN189,'Données projet'!$A$173:$I$193,4,0))</f>
        <v>0</v>
      </c>
      <c r="CY189" s="49">
        <f>IF(ISNA(VLOOKUP(CN189,'Données projet'!$A$173:$I$193,5,0)),0%,VLOOKUP(CN189,'Données projet'!$A$173:$I$193,5,0)*VLOOKUP('Données projet'!$B$15,Paramètres!$A$1:$J$25,7,0))</f>
        <v>0</v>
      </c>
      <c r="CZ189" s="49">
        <f>IF(ISNA(VLOOKUP(CN189,'Données projet'!$A$173:$I$193,6,0)),0%,VLOOKUP(CN189,'Données projet'!$A$173:$I$193,6,0)*VLOOKUP('Données projet'!$B$15,Paramètres!$A$1:$J$25,7,0))</f>
        <v>0</v>
      </c>
      <c r="DA189" s="49">
        <f>IF(ISNA(VLOOKUP(CN189,'Données projet'!$A$173:$I$193,7,0)),0%,VLOOKUP(CN189,'Données projet'!$A$173:$I$193,7,0))</f>
        <v>0</v>
      </c>
      <c r="DB189" s="53" t="e">
        <f>EXP(-LN(2)/35)*DB188+(1-EXP(-LN(2)/35))/(LN(2)/35)*CX189*CY189*VLOOKUP('Données projet'!$B$15,Paramètres!$A$1:$J$25,3,0)*0.475*44/12</f>
        <v>#N/A</v>
      </c>
      <c r="DC189" s="53" t="e">
        <f>EXP(-LN(2)/5)*DC188+(1-EXP(-LN(2)/5))/(LN(2)/5)*Calculateur!CX189*Calculateur!CZ189*VLOOKUP('Données projet'!$B$15,Paramètres!$A$1:$J$25,3,0)*0.475*44/12</f>
        <v>#N/A</v>
      </c>
      <c r="DD189" s="53" t="e">
        <f>EXP(-LN(2)/2)*DD188+(1-EXP(-LN(2)/2))/(LN(2)/2)*CX189*DA189*VLOOKUP('Données projet'!$B$15,Paramètres!$A$1:$J$25,3,0)*0.475*44/12</f>
        <v>#N/A</v>
      </c>
      <c r="DE189" s="54" t="e">
        <f t="shared" si="75"/>
        <v>#N/A</v>
      </c>
    </row>
    <row r="190" spans="1:109" x14ac:dyDescent="0.25">
      <c r="A190" s="208">
        <f t="shared" si="52"/>
        <v>187</v>
      </c>
      <c r="B190" s="200">
        <f>IF(B189+1&lt;='Données projet'!$E$11,B189+1,1)</f>
        <v>12</v>
      </c>
      <c r="C190" s="182" t="e">
        <f>VLOOKUP(B190,'Données projet'!$A$36:$I$56,2,0)</f>
        <v>#N/A</v>
      </c>
      <c r="D190" s="182" t="e">
        <f>VLOOKUP(B190,'Données projet'!$A$36:$I$56,9,0)</f>
        <v>#N/A</v>
      </c>
      <c r="E190" s="182">
        <f t="array" ref="E190">INDEX(D:D,MIN(IF(ISNUMBER(D190:D386),ROW(D190:D386),"")))</f>
        <v>15.77</v>
      </c>
      <c r="F190" s="186">
        <f>IF(B190&lt;'Données projet'!$A$37,$C$205^B190,IF(B190='Données projet'!$A$37,'Données projet'!$B$37,F189+E190-L189))</f>
        <v>175.89000000000001</v>
      </c>
      <c r="G190" s="186">
        <f>F190*VLOOKUP('Données projet'!$B$11,Paramètres!$A$1:$J$25,3,0)*VLOOKUP('Données projet'!$B$11,Paramètres!$A$1:$J$25,5,0)</f>
        <v>128.962548</v>
      </c>
      <c r="H190" s="186">
        <f t="shared" si="53"/>
        <v>33.756522961065308</v>
      </c>
      <c r="I190" s="187">
        <f t="shared" si="59"/>
        <v>283.40238192385544</v>
      </c>
      <c r="J190" s="188">
        <f ca="1">AVERAGE(OFFSET($I$3,'Données projet'!$C$7,0,30,1))</f>
        <v>281.50422421872497</v>
      </c>
      <c r="K190" s="193">
        <f>IF(ISNA(VLOOKUP(B190,'Données projet'!$A$36:$I$56,3,0)),0,VLOOKUP(B190,'Données projet'!$A$36:$I$56,3,0))</f>
        <v>0</v>
      </c>
      <c r="L190" s="193">
        <f>IF(ISNA(VLOOKUP(B190,'Données projet'!$A$36:$I$56,4,0)),0,VLOOKUP(B190,'Données projet'!$A$36:$I$56,4,0))</f>
        <v>0</v>
      </c>
      <c r="M190" s="194">
        <f>IF(ISNA(VLOOKUP(B190,'Données projet'!$A$36:$I$56,5,0)),0%,VLOOKUP(B190,'Données projet'!$A$36:$I$56,5,0)*VLOOKUP('Données projet'!$B$11,Paramètres!$A$1:$J$25,7,0))</f>
        <v>0</v>
      </c>
      <c r="N190" s="194">
        <f>IF(ISNA(VLOOKUP(B190,'Données projet'!$A$36:$I$56,6,0)),0%,VLOOKUP(B190,'Données projet'!$A$36:$I$56,6,0)*VLOOKUP('Données projet'!$B$11,Paramètres!$A$1:$J$25,7,0))</f>
        <v>0</v>
      </c>
      <c r="O190" s="194">
        <f>IF(ISNA(VLOOKUP(B190,'Données projet'!$A$36:$I$56,7,0)),0%,VLOOKUP(B190,'Données projet'!$A$36:$I$56,7,0))</f>
        <v>0</v>
      </c>
      <c r="P190" s="196">
        <f>EXP(-LN(2)/35)*P189+(1-EXP(-LN(2)/35))/(LN(2)/35)*L190*M190*VLOOKUP('Données projet'!$B$11,Paramètres!$A$1:$J$25,3,0)*0.475*44/12</f>
        <v>0</v>
      </c>
      <c r="Q190" s="196">
        <f>EXP(-LN(2)/5)*Q189+(1-EXP(-LN(2)/5))/(LN(2)/5)*Calculateur!L190*Calculateur!N190*VLOOKUP('Données projet'!$B$11,Paramètres!$A$1:$J$25,3,0)*0.475*44/12</f>
        <v>0</v>
      </c>
      <c r="R190" s="196">
        <f>EXP(-LN(2)/2)*R189+(1-EXP(-LN(2)/2))/(LN(2)/2)*L190*O190*VLOOKUP('Données projet'!$B$11,Paramètres!$A$1:$J$25,3,0)*0.475*44/12</f>
        <v>0</v>
      </c>
      <c r="S190" s="197">
        <f t="shared" si="60"/>
        <v>0</v>
      </c>
      <c r="T190" s="50">
        <f>IF(T189+1&lt;='Données projet'!$E$12,T189+1,1)</f>
        <v>37</v>
      </c>
      <c r="U190" s="45" t="e">
        <f>VLOOKUP(T190,'Données projet'!$A$62:$I$82,2,0)</f>
        <v>#N/A</v>
      </c>
      <c r="V190" s="45" t="e">
        <f>VLOOKUP(T190,'Données projet'!$A$62:$I$82,9,0)</f>
        <v>#N/A</v>
      </c>
      <c r="W190" s="45">
        <f t="array" ref="W190">INDEX(V:V,MIN(IF(ISNUMBER(V190:V386),ROW(V190:V386),"")))</f>
        <v>10.318571428571431</v>
      </c>
      <c r="X190" s="46">
        <f>IF(T190&lt;'Données projet'!$A$63,$U$205^T190,IF(T190='Données projet'!$A$63,'Données projet'!$B$63,X189+W190-AD189))</f>
        <v>244.72428571428566</v>
      </c>
      <c r="Y190" s="46">
        <f>X190*VLOOKUP('Données projet'!$B$11,Paramètres!$A$1:$J$25,3,0)*VLOOKUP('Données projet'!$B$11,Paramètres!$A$1:$J$25,5,0)</f>
        <v>179.43184628571424</v>
      </c>
      <c r="Z190" s="46">
        <f t="shared" si="61"/>
        <v>45.195759184676206</v>
      </c>
      <c r="AA190" s="52">
        <f t="shared" si="62"/>
        <v>391.22641286093</v>
      </c>
      <c r="AB190" s="149">
        <f ca="1">AVERAGE(OFFSET($AA$3,'Données projet'!$C$7,0,30,1))</f>
        <v>367.84920904283939</v>
      </c>
      <c r="AC190" s="48">
        <f>IF(ISNA(VLOOKUP(T190,'Données projet'!$A$62:$I$82,3,0)),0,VLOOKUP(T190,'Données projet'!$A$62:$I$82,3,0))</f>
        <v>0</v>
      </c>
      <c r="AD190" s="48">
        <f>IF(ISNA(VLOOKUP(T190,'Données projet'!$A$62:$I$82,4,0)),0,VLOOKUP(T190,'Données projet'!$A$62:$I$82,4,0))</f>
        <v>0</v>
      </c>
      <c r="AE190" s="49">
        <f>IF(ISNA(VLOOKUP(T190,'Données projet'!$A$62:$I$82,5,0)),0%,VLOOKUP(T190,'Données projet'!$A$62:$I$82,5,0)*VLOOKUP('Données projet'!$B$11,Paramètres!$A$1:$J$25,7,0))</f>
        <v>0</v>
      </c>
      <c r="AF190" s="49">
        <f>IF(ISNA(VLOOKUP(T190,'Données projet'!$A$62:$I$82,6,0)),0%,VLOOKUP(T190,'Données projet'!$A$62:$I$82,6,0)*VLOOKUP('Données projet'!$B$11,Paramètres!$A$1:$J$25,7,0))</f>
        <v>0</v>
      </c>
      <c r="AG190" s="49">
        <f>IF(ISNA(VLOOKUP(T190,'Données projet'!$A$62:$I$82,7,0)),0%,VLOOKUP(T190,'Données projet'!$A$62:$I$82,7,0))</f>
        <v>0</v>
      </c>
      <c r="AH190" s="53">
        <f>EXP(-LN(2)/35)*AH189+(1-EXP(-LN(2)/35))/(LN(2)/35)*AD190*AE190*VLOOKUP('Données projet'!$B$11,Paramètres!$A$1:$J$25,3,0)*0.475*44/12</f>
        <v>0</v>
      </c>
      <c r="AI190" s="53">
        <f>EXP(-LN(2)/5)*AI189+(1-EXP(-LN(2)/5))/(LN(2)/5)*Calculateur!AD190*Calculateur!AF190*VLOOKUP('Données projet'!$B$11,Paramètres!$A$1:$J$25,3,0)*0.475*44/12</f>
        <v>0</v>
      </c>
      <c r="AJ190" s="53">
        <f>EXP(-LN(2)/2)*AJ189+(1-EXP(-LN(2)/2))/(LN(2)/2)*AD190*AG190*VLOOKUP('Données projet'!$B$11,Paramètres!$A$1:$J$25,3,0)*0.475*44/12</f>
        <v>0</v>
      </c>
      <c r="AK190" s="53">
        <f t="shared" si="63"/>
        <v>0</v>
      </c>
      <c r="AL190" s="203">
        <f>IF(AL189+1&lt;='Données projet'!$E$13,AL189+1,1)</f>
        <v>1</v>
      </c>
      <c r="AM190" s="182" t="e">
        <f>VLOOKUP(B190,'Données projet'!$A$88:$I$108,2,0)</f>
        <v>#N/A</v>
      </c>
      <c r="AN190" s="182" t="e">
        <f>VLOOKUP(B190,'Données projet'!$A$88:$I$108,9,0)</f>
        <v>#N/A</v>
      </c>
      <c r="AO190" s="182">
        <f t="array" ref="AO190">INDEX(AN:AN,MIN(IF(ISNUMBER(AN190:AN386),ROW(AN190:AN386),"")))</f>
        <v>0</v>
      </c>
      <c r="AP190" s="182">
        <f>IF(B190&lt;'Données projet'!$A$89,$AM$205^B190,IF(B190='Données projet'!$A$89,'Données projet'!$B$89,AP189+AO190-AV189))</f>
        <v>0</v>
      </c>
      <c r="AQ190" s="186" t="e">
        <f>AP190*VLOOKUP('Données projet'!$B$13,Paramètres!$A$1:$J$25,3,0)*VLOOKUP('Données projet'!$B$13,Paramètres!$A$1:$J$25,5,0)</f>
        <v>#N/A</v>
      </c>
      <c r="AR190" s="186" t="e">
        <f t="shared" si="64"/>
        <v>#N/A</v>
      </c>
      <c r="AS190" s="187" t="e">
        <f t="shared" si="65"/>
        <v>#N/A</v>
      </c>
      <c r="AT190" s="185" t="e">
        <f ca="1">AVERAGE(OFFSET($AS$3,'Données projet'!$C$7,0,30,1))</f>
        <v>#N/A</v>
      </c>
      <c r="AU190" s="193">
        <f>IF(ISNA(VLOOKUP(B190,'Données projet'!$A$88:$I$108,3,0)),0,VLOOKUP(B190,'Données projet'!$A$88:$I$108,3,0))</f>
        <v>0</v>
      </c>
      <c r="AV190" s="193">
        <f>IF(ISNA(VLOOKUP(B190,'Données projet'!$A$88:$I$108,4,0)),0,VLOOKUP(B190,'Données projet'!$A$88:$I$108,4,0))</f>
        <v>0</v>
      </c>
      <c r="AW190" s="194">
        <f>IF(ISNA(VLOOKUP(B190,'Données projet'!$A$88:$I$108,5,0)),0%,VLOOKUP(B190,'Données projet'!$A$88:$I$108,5,0)*VLOOKUP('Données projet'!$B$13,Paramètres!$A$1:$J$25,7,0))</f>
        <v>0</v>
      </c>
      <c r="AX190" s="194">
        <f>IF(ISNA(VLOOKUP(B190,'Données projet'!$A$88:$I$108,6,0)),0%,VLOOKUP(B190,'Données projet'!$A$88:$I$108,6,0)*VLOOKUP('Données projet'!$B$13,Paramètres!$A$1:$J$25,7,0))</f>
        <v>0</v>
      </c>
      <c r="AY190" s="194">
        <f>IF(ISNA(VLOOKUP(B190,'Données projet'!$A$88:$I$108,7,0)),0%,VLOOKUP(B190,'Données projet'!$A$88:$I$108,7,0))</f>
        <v>0</v>
      </c>
      <c r="AZ190" s="196">
        <f>EXP(-LN(2)/35)*AZ189+(1-EXP(-LN(2)/35))/(LN(2)/35)*AV190*AW190*VLOOKUP('Données projet'!$B$11,Paramètres!$A$1:$J$25,3,0)*0.475*44/12</f>
        <v>0</v>
      </c>
      <c r="BA190" s="196">
        <f>EXP(-LN(2)/5)*BA189+(1-EXP(-LN(2)/5))/(LN(2)/5)*Calculateur!AV190*Calculateur!AX190*VLOOKUP('Données projet'!$B$11,Paramètres!$A$1:$J$25,3,0)*0.475*44/12</f>
        <v>0</v>
      </c>
      <c r="BB190" s="196">
        <f>EXP(-LN(2)/2)*BB189+(1-EXP(-LN(2)/2))/(LN(2)/2)*AV190*AY190*VLOOKUP('Données projet'!$B$11,Paramètres!$A$1:$J$25,3,0)*0.475*44/12</f>
        <v>0</v>
      </c>
      <c r="BC190" s="197">
        <f t="shared" si="66"/>
        <v>0</v>
      </c>
      <c r="BD190" s="50">
        <f>IF(BD189+1&lt;='Données projet'!$E$16,BD189+1,1)</f>
        <v>1</v>
      </c>
      <c r="BE190" s="45" t="e">
        <f>VLOOKUP(BD190,'Données projet'!$A$114:$I$134,2,0)</f>
        <v>#N/A</v>
      </c>
      <c r="BF190" s="45" t="e">
        <f>VLOOKUP(BD190,'Données projet'!$A$114:$I$134,9,0)</f>
        <v>#N/A</v>
      </c>
      <c r="BG190" s="45">
        <f t="array" ref="BG190">INDEX(BF:BF,MIN(IF(ISNUMBER(BF190:BF386),ROW(BF190:BF386),"")))</f>
        <v>0</v>
      </c>
      <c r="BH190" s="45">
        <f>IF(BD190&lt;'Données projet'!$A$115,$BE$205^BD190,IF(BD190='Données projet'!$A$115,'Données projet'!$B$115,BH189+BG190-BN189))</f>
        <v>0</v>
      </c>
      <c r="BI190" s="50" t="e">
        <f>BH190*VLOOKUP('Données projet'!$B$13,Paramètres!$A$1:$J$25,3,0)*VLOOKUP('Données projet'!$B$13,Paramètres!$A$1:$J$25,5,0)</f>
        <v>#N/A</v>
      </c>
      <c r="BJ190" s="46" t="e">
        <f t="shared" si="67"/>
        <v>#N/A</v>
      </c>
      <c r="BK190" s="52" t="e">
        <f t="shared" si="68"/>
        <v>#N/A</v>
      </c>
      <c r="BL190" s="149" t="e">
        <f ca="1">AVERAGE(OFFSET($BK$3,'Données projet'!$C$7,0,30,1))</f>
        <v>#N/A</v>
      </c>
      <c r="BM190" s="48">
        <f>IF(ISNA(VLOOKUP(BD190,'Données projet'!$A$114:$I$134,3,0)),0,VLOOKUP(BD190,'Données projet'!$A$114:$I$134,3,0))</f>
        <v>0</v>
      </c>
      <c r="BN190" s="48">
        <f>IF(ISNA(VLOOKUP(BD190,'Données projet'!$A$114:$I$134,4,0)),0,VLOOKUP(BD190,'Données projet'!$A$114:$I$134,4,0))</f>
        <v>0</v>
      </c>
      <c r="BO190" s="49">
        <f>IF(ISNA(VLOOKUP(BD190,'Données projet'!$A$114:$I$134,5,0)),0%,VLOOKUP(BD190,'Données projet'!$A$114:$I$134,5,0)*VLOOKUP('Données projet'!$B$13,Paramètres!$A$1:$J$25,7,0))</f>
        <v>0</v>
      </c>
      <c r="BP190" s="49">
        <f>IF(ISNA(VLOOKUP(BD190,'Données projet'!$A$114:$I$134,6,0)),0%,VLOOKUP(BD190,'Données projet'!$A$114:$I$134,6,0)*VLOOKUP('Données projet'!$B$13,Paramètres!$A$1:$J$25,7,0))</f>
        <v>0</v>
      </c>
      <c r="BQ190" s="49">
        <f>IF(ISNA(VLOOKUP(BD190,'Données projet'!$A$114:$I$134,7,0)),0%,VLOOKUP(BD190,'Données projet'!$A$114:$I$134,7,0))</f>
        <v>0</v>
      </c>
      <c r="BR190" s="53" t="e">
        <f>EXP(-LN(2)/35)*BR189+(1-EXP(-LN(2)/35))/(LN(2)/35)*BN190*BO190*VLOOKUP('Données projet'!$B$13,Paramètres!$A$1:$J$25,3,0)*0.475*44/12</f>
        <v>#N/A</v>
      </c>
      <c r="BS190" s="53" t="e">
        <f>EXP(-LN(2)/5)*BS189+(1-EXP(-LN(2)/5))/(LN(2)/5)*Calculateur!BN190*Calculateur!BP190*VLOOKUP('Données projet'!$B$13,Paramètres!$A$1:$J$25,3,0)*0.475*44/12</f>
        <v>#N/A</v>
      </c>
      <c r="BT190" s="53" t="e">
        <f>EXP(-LN(2)/2)*BT189+(1-EXP(-LN(2)/2))/(LN(2)/2)*BN190*BQ190*VLOOKUP('Données projet'!$B$13,Paramètres!$A$1:$J$25,3,0)*0.475*44/12</f>
        <v>#N/A</v>
      </c>
      <c r="BU190" s="54" t="e">
        <f t="shared" si="69"/>
        <v>#N/A</v>
      </c>
      <c r="BV190" s="203">
        <f>IF(BV189+1&lt;='Données projet'!$E$15,BV189+1,1)</f>
        <v>1</v>
      </c>
      <c r="BW190" s="182" t="e">
        <f>VLOOKUP(B190,'Données projet'!$A$140:$I$167,2,0)</f>
        <v>#N/A</v>
      </c>
      <c r="BX190" s="182" t="e">
        <f>VLOOKUP(B190,'Données projet'!$A$140:$I$167,9,0)</f>
        <v>#N/A</v>
      </c>
      <c r="BY190" s="182">
        <f t="array" ref="BY190">INDEX(BX:BX,MIN(IF(ISNUMBER(BX190:BX386),ROW(BX190:BX386),"")))</f>
        <v>0</v>
      </c>
      <c r="BZ190" s="182">
        <f>IF(B190&lt;'Données projet'!$A$141,$BW$205^B190,IF(B190='Données projet'!$A$141,'Données projet'!$B$141,BZ189+BY190-CF189))</f>
        <v>0</v>
      </c>
      <c r="CA190" s="183" t="e">
        <f>BZ190*VLOOKUP('Données projet'!$B$15,Paramètres!$A$1:$J$25,3,0)*VLOOKUP('Données projet'!$B$15,Paramètres!$A$1:$J$25,5,0)</f>
        <v>#N/A</v>
      </c>
      <c r="CB190" s="186" t="e">
        <f t="shared" si="70"/>
        <v>#N/A</v>
      </c>
      <c r="CC190" s="187" t="e">
        <f t="shared" si="71"/>
        <v>#N/A</v>
      </c>
      <c r="CD190" s="185" t="e">
        <f ca="1">AVERAGE(OFFSET($CC$3,'Données projet'!$C$7,0,30,1))</f>
        <v>#N/A</v>
      </c>
      <c r="CE190" s="193">
        <f>IF(ISNA(VLOOKUP(B190,'Données projet'!$A$140:$I$167,3,0)),0,VLOOKUP(B190,'Données projet'!$A$140:$I$167,3,0))</f>
        <v>0</v>
      </c>
      <c r="CF190" s="193">
        <f>IF(ISNA(VLOOKUP(B190,'Données projet'!$A$140:$I$167,4,0)),0,VLOOKUP(B190,'Données projet'!$A$140:$I$167,4,0))</f>
        <v>0</v>
      </c>
      <c r="CG190" s="194">
        <f>IF(ISNA(VLOOKUP(B190,'Données projet'!$A$140:$I$167,5,0)),0%,VLOOKUP(B190,'Données projet'!$A$140:$I$167,5,0)*VLOOKUP('Données projet'!$B$15,Paramètres!$A$1:$J$25,7,0))</f>
        <v>0</v>
      </c>
      <c r="CH190" s="194">
        <f>IF(ISNA(VLOOKUP(B190,'Données projet'!$A$140:$I$167,6,0)),0%,VLOOKUP(B190,'Données projet'!$A$140:$I$167,6,0)*VLOOKUP('Données projet'!$B$15,Paramètres!$A$1:$J$25,7,0))</f>
        <v>0</v>
      </c>
      <c r="CI190" s="194">
        <f>IF(ISNA(VLOOKUP(B190,'Données projet'!$A$140:$I$167,7,0)),0%,VLOOKUP(B190,'Données projet'!$A$140:$I$167,7,0))</f>
        <v>0</v>
      </c>
      <c r="CJ190" s="196">
        <f>EXP(-LN(2)/35)*CJ189+(1-EXP(-LN(2)/35))/(LN(2)/35)*CF190*CG190*VLOOKUP('Données projet'!$B$11,Paramètres!$A$1:$J$25,3,0)*0.475*44/12</f>
        <v>0</v>
      </c>
      <c r="CK190" s="196">
        <f>EXP(-LN(2)/5)*CK189+(1-EXP(-LN(2)/5))/(LN(2)/5)*Calculateur!CF190*Calculateur!CH190*VLOOKUP('Données projet'!$B$11,Paramètres!$A$1:$J$25,3,0)*0.475*44/12</f>
        <v>0</v>
      </c>
      <c r="CL190" s="196">
        <f>EXP(-LN(2)/2)*CL189+(1-EXP(-LN(2)/2))/(LN(2)/2)*CF190*CI190*VLOOKUP('Données projet'!$B$11,Paramètres!$A$1:$J$25,3,0)*0.475*44/12</f>
        <v>0</v>
      </c>
      <c r="CM190" s="197">
        <f t="shared" si="72"/>
        <v>0</v>
      </c>
      <c r="CN190" s="50">
        <f>IF(CN189+1&lt;='Données projet'!$E$16,CN189+1,1)</f>
        <v>1</v>
      </c>
      <c r="CO190" s="45" t="e">
        <f>VLOOKUP(CN190,'Données projet'!$A$173:$I$193,2,0)</f>
        <v>#N/A</v>
      </c>
      <c r="CP190" s="45" t="e">
        <f>VLOOKUP(CN190,'Données projet'!$A$173:$I$193,9,0)</f>
        <v>#N/A</v>
      </c>
      <c r="CQ190" s="45">
        <f t="array" ref="CQ190">INDEX(CP:CP,MIN(IF(ISNUMBER(CP190:CP386),ROW(CP190:CP386),"")))</f>
        <v>0</v>
      </c>
      <c r="CR190" s="45">
        <f>IF(CN190&lt;'Données projet'!$A$174,$CO$205^B190,IF(CN190='Données projet'!$A$174,'Données projet'!$B$174,CR189+CQ190-CX189))</f>
        <v>0</v>
      </c>
      <c r="CS190" s="50" t="e">
        <f>CR190*VLOOKUP('Données projet'!$B$15,Paramètres!$A$1:$J$25,3,0)*VLOOKUP('Données projet'!$B$15,Paramètres!$A$1:$J$25,5,0)</f>
        <v>#N/A</v>
      </c>
      <c r="CT190" s="46" t="e">
        <f t="shared" si="73"/>
        <v>#N/A</v>
      </c>
      <c r="CU190" s="52" t="e">
        <f t="shared" si="74"/>
        <v>#N/A</v>
      </c>
      <c r="CV190" s="149" t="e">
        <f ca="1">AVERAGE(OFFSET($CU$3,'Données projet'!$C$7,0,30,1))</f>
        <v>#N/A</v>
      </c>
      <c r="CW190" s="48">
        <f>IF(ISNA(VLOOKUP(CN190,'Données projet'!$A$173:$I$193,3,0)),0,VLOOKUP(CN190,'Données projet'!$A$173:$I$193,3,0))</f>
        <v>0</v>
      </c>
      <c r="CX190" s="48">
        <f>IF(ISNA(VLOOKUP(CN190,'Données projet'!$A$173:$I$193,4,0)),0,VLOOKUP(CN190,'Données projet'!$A$173:$I$193,4,0))</f>
        <v>0</v>
      </c>
      <c r="CY190" s="49">
        <f>IF(ISNA(VLOOKUP(CN190,'Données projet'!$A$173:$I$193,5,0)),0%,VLOOKUP(CN190,'Données projet'!$A$173:$I$193,5,0)*VLOOKUP('Données projet'!$B$15,Paramètres!$A$1:$J$25,7,0))</f>
        <v>0</v>
      </c>
      <c r="CZ190" s="49">
        <f>IF(ISNA(VLOOKUP(CN190,'Données projet'!$A$173:$I$193,6,0)),0%,VLOOKUP(CN190,'Données projet'!$A$173:$I$193,6,0)*VLOOKUP('Données projet'!$B$15,Paramètres!$A$1:$J$25,7,0))</f>
        <v>0</v>
      </c>
      <c r="DA190" s="49">
        <f>IF(ISNA(VLOOKUP(CN190,'Données projet'!$A$173:$I$193,7,0)),0%,VLOOKUP(CN190,'Données projet'!$A$173:$I$193,7,0))</f>
        <v>0</v>
      </c>
      <c r="DB190" s="53" t="e">
        <f>EXP(-LN(2)/35)*DB189+(1-EXP(-LN(2)/35))/(LN(2)/35)*CX190*CY190*VLOOKUP('Données projet'!$B$15,Paramètres!$A$1:$J$25,3,0)*0.475*44/12</f>
        <v>#N/A</v>
      </c>
      <c r="DC190" s="53" t="e">
        <f>EXP(-LN(2)/5)*DC189+(1-EXP(-LN(2)/5))/(LN(2)/5)*Calculateur!CX190*Calculateur!CZ190*VLOOKUP('Données projet'!$B$15,Paramètres!$A$1:$J$25,3,0)*0.475*44/12</f>
        <v>#N/A</v>
      </c>
      <c r="DD190" s="53" t="e">
        <f>EXP(-LN(2)/2)*DD189+(1-EXP(-LN(2)/2))/(LN(2)/2)*CX190*DA190*VLOOKUP('Données projet'!$B$15,Paramètres!$A$1:$J$25,3,0)*0.475*44/12</f>
        <v>#N/A</v>
      </c>
      <c r="DE190" s="54" t="e">
        <f t="shared" si="75"/>
        <v>#N/A</v>
      </c>
    </row>
    <row r="191" spans="1:109" x14ac:dyDescent="0.25">
      <c r="A191" s="208">
        <f t="shared" si="52"/>
        <v>188</v>
      </c>
      <c r="B191" s="200">
        <f>IF(B190+1&lt;='Données projet'!$E$11,B190+1,1)</f>
        <v>13</v>
      </c>
      <c r="C191" s="182" t="e">
        <f>VLOOKUP(B191,'Données projet'!$A$36:$I$56,2,0)</f>
        <v>#N/A</v>
      </c>
      <c r="D191" s="182" t="e">
        <f>VLOOKUP(B191,'Données projet'!$A$36:$I$56,9,0)</f>
        <v>#N/A</v>
      </c>
      <c r="E191" s="182">
        <f t="array" ref="E191">INDEX(D:D,MIN(IF(ISNUMBER(D191:D387),ROW(D191:D387),"")))</f>
        <v>15.77</v>
      </c>
      <c r="F191" s="186">
        <f>IF(B191&lt;'Données projet'!$A$37,$C$205^B191,IF(B191='Données projet'!$A$37,'Données projet'!$B$37,F190+E191-L190))</f>
        <v>191.66000000000003</v>
      </c>
      <c r="G191" s="186">
        <f>F191*VLOOKUP('Données projet'!$B$11,Paramètres!$A$1:$J$25,3,0)*VLOOKUP('Données projet'!$B$11,Paramètres!$A$1:$J$25,5,0)</f>
        <v>140.52511200000001</v>
      </c>
      <c r="H191" s="186">
        <f t="shared" si="53"/>
        <v>36.417275056768148</v>
      </c>
      <c r="I191" s="187">
        <f t="shared" si="59"/>
        <v>308.17465745720455</v>
      </c>
      <c r="J191" s="188">
        <f ca="1">AVERAGE(OFFSET($I$3,'Données projet'!$C$7,0,30,1))</f>
        <v>281.50422421872497</v>
      </c>
      <c r="K191" s="193">
        <f>IF(ISNA(VLOOKUP(B191,'Données projet'!$A$36:$I$56,3,0)),0,VLOOKUP(B191,'Données projet'!$A$36:$I$56,3,0))</f>
        <v>0</v>
      </c>
      <c r="L191" s="193">
        <f>IF(ISNA(VLOOKUP(B191,'Données projet'!$A$36:$I$56,4,0)),0,VLOOKUP(B191,'Données projet'!$A$36:$I$56,4,0))</f>
        <v>0</v>
      </c>
      <c r="M191" s="194">
        <f>IF(ISNA(VLOOKUP(B191,'Données projet'!$A$36:$I$56,5,0)),0%,VLOOKUP(B191,'Données projet'!$A$36:$I$56,5,0)*VLOOKUP('Données projet'!$B$11,Paramètres!$A$1:$J$25,7,0))</f>
        <v>0</v>
      </c>
      <c r="N191" s="194">
        <f>IF(ISNA(VLOOKUP(B191,'Données projet'!$A$36:$I$56,6,0)),0%,VLOOKUP(B191,'Données projet'!$A$36:$I$56,6,0)*VLOOKUP('Données projet'!$B$11,Paramètres!$A$1:$J$25,7,0))</f>
        <v>0</v>
      </c>
      <c r="O191" s="194">
        <f>IF(ISNA(VLOOKUP(B191,'Données projet'!$A$36:$I$56,7,0)),0%,VLOOKUP(B191,'Données projet'!$A$36:$I$56,7,0))</f>
        <v>0</v>
      </c>
      <c r="P191" s="196">
        <f>EXP(-LN(2)/35)*P190+(1-EXP(-LN(2)/35))/(LN(2)/35)*L191*M191*VLOOKUP('Données projet'!$B$11,Paramètres!$A$1:$J$25,3,0)*0.475*44/12</f>
        <v>0</v>
      </c>
      <c r="Q191" s="196">
        <f>EXP(-LN(2)/5)*Q190+(1-EXP(-LN(2)/5))/(LN(2)/5)*Calculateur!L191*Calculateur!N191*VLOOKUP('Données projet'!$B$11,Paramètres!$A$1:$J$25,3,0)*0.475*44/12</f>
        <v>0</v>
      </c>
      <c r="R191" s="196">
        <f>EXP(-LN(2)/2)*R190+(1-EXP(-LN(2)/2))/(LN(2)/2)*L191*O191*VLOOKUP('Données projet'!$B$11,Paramètres!$A$1:$J$25,3,0)*0.475*44/12</f>
        <v>0</v>
      </c>
      <c r="S191" s="197">
        <f t="shared" si="60"/>
        <v>0</v>
      </c>
      <c r="T191" s="50">
        <f>IF(T190+1&lt;='Données projet'!$E$12,T190+1,1)</f>
        <v>38</v>
      </c>
      <c r="U191" s="45" t="e">
        <f>VLOOKUP(T191,'Données projet'!$A$62:$I$82,2,0)</f>
        <v>#N/A</v>
      </c>
      <c r="V191" s="45" t="e">
        <f>VLOOKUP(T191,'Données projet'!$A$62:$I$82,9,0)</f>
        <v>#N/A</v>
      </c>
      <c r="W191" s="45">
        <f t="array" ref="W191">INDEX(V:V,MIN(IF(ISNUMBER(V191:V387),ROW(V191:V387),"")))</f>
        <v>10.318571428571431</v>
      </c>
      <c r="X191" s="46">
        <f>IF(T191&lt;'Données projet'!$A$63,$U$205^T191,IF(T191='Données projet'!$A$63,'Données projet'!$B$63,X190+W191-AD190))</f>
        <v>255.04285714285709</v>
      </c>
      <c r="Y191" s="46">
        <f>X191*VLOOKUP('Données projet'!$B$11,Paramètres!$A$1:$J$25,3,0)*VLOOKUP('Données projet'!$B$11,Paramètres!$A$1:$J$25,5,0)</f>
        <v>186.99742285714282</v>
      </c>
      <c r="Z191" s="46">
        <f t="shared" si="61"/>
        <v>46.875511509057439</v>
      </c>
      <c r="AA191" s="52">
        <f t="shared" si="62"/>
        <v>407.32869402113215</v>
      </c>
      <c r="AB191" s="149">
        <f ca="1">AVERAGE(OFFSET($AA$3,'Données projet'!$C$7,0,30,1))</f>
        <v>367.84920904283939</v>
      </c>
      <c r="AC191" s="48">
        <f>IF(ISNA(VLOOKUP(T191,'Données projet'!$A$62:$I$82,3,0)),0,VLOOKUP(T191,'Données projet'!$A$62:$I$82,3,0))</f>
        <v>0</v>
      </c>
      <c r="AD191" s="48">
        <f>IF(ISNA(VLOOKUP(T191,'Données projet'!$A$62:$I$82,4,0)),0,VLOOKUP(T191,'Données projet'!$A$62:$I$82,4,0))</f>
        <v>0</v>
      </c>
      <c r="AE191" s="49">
        <f>IF(ISNA(VLOOKUP(T191,'Données projet'!$A$62:$I$82,5,0)),0%,VLOOKUP(T191,'Données projet'!$A$62:$I$82,5,0)*VLOOKUP('Données projet'!$B$11,Paramètres!$A$1:$J$25,7,0))</f>
        <v>0</v>
      </c>
      <c r="AF191" s="49">
        <f>IF(ISNA(VLOOKUP(T191,'Données projet'!$A$62:$I$82,6,0)),0%,VLOOKUP(T191,'Données projet'!$A$62:$I$82,6,0)*VLOOKUP('Données projet'!$B$11,Paramètres!$A$1:$J$25,7,0))</f>
        <v>0</v>
      </c>
      <c r="AG191" s="49">
        <f>IF(ISNA(VLOOKUP(T191,'Données projet'!$A$62:$I$82,7,0)),0%,VLOOKUP(T191,'Données projet'!$A$62:$I$82,7,0))</f>
        <v>0</v>
      </c>
      <c r="AH191" s="53">
        <f>EXP(-LN(2)/35)*AH190+(1-EXP(-LN(2)/35))/(LN(2)/35)*AD191*AE191*VLOOKUP('Données projet'!$B$11,Paramètres!$A$1:$J$25,3,0)*0.475*44/12</f>
        <v>0</v>
      </c>
      <c r="AI191" s="53">
        <f>EXP(-LN(2)/5)*AI190+(1-EXP(-LN(2)/5))/(LN(2)/5)*Calculateur!AD191*Calculateur!AF191*VLOOKUP('Données projet'!$B$11,Paramètres!$A$1:$J$25,3,0)*0.475*44/12</f>
        <v>0</v>
      </c>
      <c r="AJ191" s="53">
        <f>EXP(-LN(2)/2)*AJ190+(1-EXP(-LN(2)/2))/(LN(2)/2)*AD191*AG191*VLOOKUP('Données projet'!$B$11,Paramètres!$A$1:$J$25,3,0)*0.475*44/12</f>
        <v>0</v>
      </c>
      <c r="AK191" s="53">
        <f t="shared" si="63"/>
        <v>0</v>
      </c>
      <c r="AL191" s="203">
        <f>IF(AL190+1&lt;='Données projet'!$E$13,AL190+1,1)</f>
        <v>1</v>
      </c>
      <c r="AM191" s="182" t="e">
        <f>VLOOKUP(B191,'Données projet'!$A$88:$I$108,2,0)</f>
        <v>#N/A</v>
      </c>
      <c r="AN191" s="182" t="e">
        <f>VLOOKUP(B191,'Données projet'!$A$88:$I$108,9,0)</f>
        <v>#N/A</v>
      </c>
      <c r="AO191" s="182">
        <f t="array" ref="AO191">INDEX(AN:AN,MIN(IF(ISNUMBER(AN191:AN387),ROW(AN191:AN387),"")))</f>
        <v>0</v>
      </c>
      <c r="AP191" s="182">
        <f>IF(B191&lt;'Données projet'!$A$89,$AM$205^B191,IF(B191='Données projet'!$A$89,'Données projet'!$B$89,AP190+AO191-AV190))</f>
        <v>0</v>
      </c>
      <c r="AQ191" s="186" t="e">
        <f>AP191*VLOOKUP('Données projet'!$B$13,Paramètres!$A$1:$J$25,3,0)*VLOOKUP('Données projet'!$B$13,Paramètres!$A$1:$J$25,5,0)</f>
        <v>#N/A</v>
      </c>
      <c r="AR191" s="186" t="e">
        <f t="shared" si="64"/>
        <v>#N/A</v>
      </c>
      <c r="AS191" s="187" t="e">
        <f t="shared" si="65"/>
        <v>#N/A</v>
      </c>
      <c r="AT191" s="185" t="e">
        <f ca="1">AVERAGE(OFFSET($AS$3,'Données projet'!$C$7,0,30,1))</f>
        <v>#N/A</v>
      </c>
      <c r="AU191" s="193">
        <f>IF(ISNA(VLOOKUP(B191,'Données projet'!$A$88:$I$108,3,0)),0,VLOOKUP(B191,'Données projet'!$A$88:$I$108,3,0))</f>
        <v>0</v>
      </c>
      <c r="AV191" s="193">
        <f>IF(ISNA(VLOOKUP(B191,'Données projet'!$A$88:$I$108,4,0)),0,VLOOKUP(B191,'Données projet'!$A$88:$I$108,4,0))</f>
        <v>0</v>
      </c>
      <c r="AW191" s="194">
        <f>IF(ISNA(VLOOKUP(B191,'Données projet'!$A$88:$I$108,5,0)),0%,VLOOKUP(B191,'Données projet'!$A$88:$I$108,5,0)*VLOOKUP('Données projet'!$B$13,Paramètres!$A$1:$J$25,7,0))</f>
        <v>0</v>
      </c>
      <c r="AX191" s="194">
        <f>IF(ISNA(VLOOKUP(B191,'Données projet'!$A$88:$I$108,6,0)),0%,VLOOKUP(B191,'Données projet'!$A$88:$I$108,6,0)*VLOOKUP('Données projet'!$B$13,Paramètres!$A$1:$J$25,7,0))</f>
        <v>0</v>
      </c>
      <c r="AY191" s="194">
        <f>IF(ISNA(VLOOKUP(B191,'Données projet'!$A$88:$I$108,7,0)),0%,VLOOKUP(B191,'Données projet'!$A$88:$I$108,7,0))</f>
        <v>0</v>
      </c>
      <c r="AZ191" s="196">
        <f>EXP(-LN(2)/35)*AZ190+(1-EXP(-LN(2)/35))/(LN(2)/35)*AV191*AW191*VLOOKUP('Données projet'!$B$11,Paramètres!$A$1:$J$25,3,0)*0.475*44/12</f>
        <v>0</v>
      </c>
      <c r="BA191" s="196">
        <f>EXP(-LN(2)/5)*BA190+(1-EXP(-LN(2)/5))/(LN(2)/5)*Calculateur!AV191*Calculateur!AX191*VLOOKUP('Données projet'!$B$11,Paramètres!$A$1:$J$25,3,0)*0.475*44/12</f>
        <v>0</v>
      </c>
      <c r="BB191" s="196">
        <f>EXP(-LN(2)/2)*BB190+(1-EXP(-LN(2)/2))/(LN(2)/2)*AV191*AY191*VLOOKUP('Données projet'!$B$11,Paramètres!$A$1:$J$25,3,0)*0.475*44/12</f>
        <v>0</v>
      </c>
      <c r="BC191" s="197">
        <f t="shared" si="66"/>
        <v>0</v>
      </c>
      <c r="BD191" s="50">
        <f>IF(BD190+1&lt;='Données projet'!$E$16,BD190+1,1)</f>
        <v>1</v>
      </c>
      <c r="BE191" s="45" t="e">
        <f>VLOOKUP(BD191,'Données projet'!$A$114:$I$134,2,0)</f>
        <v>#N/A</v>
      </c>
      <c r="BF191" s="45" t="e">
        <f>VLOOKUP(BD191,'Données projet'!$A$114:$I$134,9,0)</f>
        <v>#N/A</v>
      </c>
      <c r="BG191" s="45">
        <f t="array" ref="BG191">INDEX(BF:BF,MIN(IF(ISNUMBER(BF191:BF387),ROW(BF191:BF387),"")))</f>
        <v>0</v>
      </c>
      <c r="BH191" s="45">
        <f>IF(BD191&lt;'Données projet'!$A$115,$BE$205^BD191,IF(BD191='Données projet'!$A$115,'Données projet'!$B$115,BH190+BG191-BN190))</f>
        <v>0</v>
      </c>
      <c r="BI191" s="50" t="e">
        <f>BH191*VLOOKUP('Données projet'!$B$13,Paramètres!$A$1:$J$25,3,0)*VLOOKUP('Données projet'!$B$13,Paramètres!$A$1:$J$25,5,0)</f>
        <v>#N/A</v>
      </c>
      <c r="BJ191" s="46" t="e">
        <f t="shared" si="67"/>
        <v>#N/A</v>
      </c>
      <c r="BK191" s="52" t="e">
        <f t="shared" si="68"/>
        <v>#N/A</v>
      </c>
      <c r="BL191" s="149" t="e">
        <f ca="1">AVERAGE(OFFSET($BK$3,'Données projet'!$C$7,0,30,1))</f>
        <v>#N/A</v>
      </c>
      <c r="BM191" s="48">
        <f>IF(ISNA(VLOOKUP(BD191,'Données projet'!$A$114:$I$134,3,0)),0,VLOOKUP(BD191,'Données projet'!$A$114:$I$134,3,0))</f>
        <v>0</v>
      </c>
      <c r="BN191" s="48">
        <f>IF(ISNA(VLOOKUP(BD191,'Données projet'!$A$114:$I$134,4,0)),0,VLOOKUP(BD191,'Données projet'!$A$114:$I$134,4,0))</f>
        <v>0</v>
      </c>
      <c r="BO191" s="49">
        <f>IF(ISNA(VLOOKUP(BD191,'Données projet'!$A$114:$I$134,5,0)),0%,VLOOKUP(BD191,'Données projet'!$A$114:$I$134,5,0)*VLOOKUP('Données projet'!$B$13,Paramètres!$A$1:$J$25,7,0))</f>
        <v>0</v>
      </c>
      <c r="BP191" s="49">
        <f>IF(ISNA(VLOOKUP(BD191,'Données projet'!$A$114:$I$134,6,0)),0%,VLOOKUP(BD191,'Données projet'!$A$114:$I$134,6,0)*VLOOKUP('Données projet'!$B$13,Paramètres!$A$1:$J$25,7,0))</f>
        <v>0</v>
      </c>
      <c r="BQ191" s="49">
        <f>IF(ISNA(VLOOKUP(BD191,'Données projet'!$A$114:$I$134,7,0)),0%,VLOOKUP(BD191,'Données projet'!$A$114:$I$134,7,0))</f>
        <v>0</v>
      </c>
      <c r="BR191" s="53" t="e">
        <f>EXP(-LN(2)/35)*BR190+(1-EXP(-LN(2)/35))/(LN(2)/35)*BN191*BO191*VLOOKUP('Données projet'!$B$13,Paramètres!$A$1:$J$25,3,0)*0.475*44/12</f>
        <v>#N/A</v>
      </c>
      <c r="BS191" s="53" t="e">
        <f>EXP(-LN(2)/5)*BS190+(1-EXP(-LN(2)/5))/(LN(2)/5)*Calculateur!BN191*Calculateur!BP191*VLOOKUP('Données projet'!$B$13,Paramètres!$A$1:$J$25,3,0)*0.475*44/12</f>
        <v>#N/A</v>
      </c>
      <c r="BT191" s="53" t="e">
        <f>EXP(-LN(2)/2)*BT190+(1-EXP(-LN(2)/2))/(LN(2)/2)*BN191*BQ191*VLOOKUP('Données projet'!$B$13,Paramètres!$A$1:$J$25,3,0)*0.475*44/12</f>
        <v>#N/A</v>
      </c>
      <c r="BU191" s="54" t="e">
        <f t="shared" si="69"/>
        <v>#N/A</v>
      </c>
      <c r="BV191" s="203">
        <f>IF(BV190+1&lt;='Données projet'!$E$15,BV190+1,1)</f>
        <v>1</v>
      </c>
      <c r="BW191" s="182" t="e">
        <f>VLOOKUP(B191,'Données projet'!$A$140:$I$167,2,0)</f>
        <v>#N/A</v>
      </c>
      <c r="BX191" s="182" t="e">
        <f>VLOOKUP(B191,'Données projet'!$A$140:$I$167,9,0)</f>
        <v>#N/A</v>
      </c>
      <c r="BY191" s="182">
        <f t="array" ref="BY191">INDEX(BX:BX,MIN(IF(ISNUMBER(BX191:BX387),ROW(BX191:BX387),"")))</f>
        <v>0</v>
      </c>
      <c r="BZ191" s="182">
        <f>IF(B191&lt;'Données projet'!$A$141,$BW$205^B191,IF(B191='Données projet'!$A$141,'Données projet'!$B$141,BZ190+BY191-CF190))</f>
        <v>0</v>
      </c>
      <c r="CA191" s="183" t="e">
        <f>BZ191*VLOOKUP('Données projet'!$B$15,Paramètres!$A$1:$J$25,3,0)*VLOOKUP('Données projet'!$B$15,Paramètres!$A$1:$J$25,5,0)</f>
        <v>#N/A</v>
      </c>
      <c r="CB191" s="186" t="e">
        <f t="shared" si="70"/>
        <v>#N/A</v>
      </c>
      <c r="CC191" s="187" t="e">
        <f t="shared" si="71"/>
        <v>#N/A</v>
      </c>
      <c r="CD191" s="185" t="e">
        <f ca="1">AVERAGE(OFFSET($CC$3,'Données projet'!$C$7,0,30,1))</f>
        <v>#N/A</v>
      </c>
      <c r="CE191" s="193">
        <f>IF(ISNA(VLOOKUP(B191,'Données projet'!$A$140:$I$167,3,0)),0,VLOOKUP(B191,'Données projet'!$A$140:$I$167,3,0))</f>
        <v>0</v>
      </c>
      <c r="CF191" s="193">
        <f>IF(ISNA(VLOOKUP(B191,'Données projet'!$A$140:$I$167,4,0)),0,VLOOKUP(B191,'Données projet'!$A$140:$I$167,4,0))</f>
        <v>0</v>
      </c>
      <c r="CG191" s="194">
        <f>IF(ISNA(VLOOKUP(B191,'Données projet'!$A$140:$I$167,5,0)),0%,VLOOKUP(B191,'Données projet'!$A$140:$I$167,5,0)*VLOOKUP('Données projet'!$B$15,Paramètres!$A$1:$J$25,7,0))</f>
        <v>0</v>
      </c>
      <c r="CH191" s="194">
        <f>IF(ISNA(VLOOKUP(B191,'Données projet'!$A$140:$I$167,6,0)),0%,VLOOKUP(B191,'Données projet'!$A$140:$I$167,6,0)*VLOOKUP('Données projet'!$B$15,Paramètres!$A$1:$J$25,7,0))</f>
        <v>0</v>
      </c>
      <c r="CI191" s="194">
        <f>IF(ISNA(VLOOKUP(B191,'Données projet'!$A$140:$I$167,7,0)),0%,VLOOKUP(B191,'Données projet'!$A$140:$I$167,7,0))</f>
        <v>0</v>
      </c>
      <c r="CJ191" s="196">
        <f>EXP(-LN(2)/35)*CJ190+(1-EXP(-LN(2)/35))/(LN(2)/35)*CF191*CG191*VLOOKUP('Données projet'!$B$11,Paramètres!$A$1:$J$25,3,0)*0.475*44/12</f>
        <v>0</v>
      </c>
      <c r="CK191" s="196">
        <f>EXP(-LN(2)/5)*CK190+(1-EXP(-LN(2)/5))/(LN(2)/5)*Calculateur!CF191*Calculateur!CH191*VLOOKUP('Données projet'!$B$11,Paramètres!$A$1:$J$25,3,0)*0.475*44/12</f>
        <v>0</v>
      </c>
      <c r="CL191" s="196">
        <f>EXP(-LN(2)/2)*CL190+(1-EXP(-LN(2)/2))/(LN(2)/2)*CF191*CI191*VLOOKUP('Données projet'!$B$11,Paramètres!$A$1:$J$25,3,0)*0.475*44/12</f>
        <v>0</v>
      </c>
      <c r="CM191" s="197">
        <f t="shared" si="72"/>
        <v>0</v>
      </c>
      <c r="CN191" s="50">
        <f>IF(CN190+1&lt;='Données projet'!$E$16,CN190+1,1)</f>
        <v>1</v>
      </c>
      <c r="CO191" s="45" t="e">
        <f>VLOOKUP(CN191,'Données projet'!$A$173:$I$193,2,0)</f>
        <v>#N/A</v>
      </c>
      <c r="CP191" s="45" t="e">
        <f>VLOOKUP(CN191,'Données projet'!$A$173:$I$193,9,0)</f>
        <v>#N/A</v>
      </c>
      <c r="CQ191" s="45">
        <f t="array" ref="CQ191">INDEX(CP:CP,MIN(IF(ISNUMBER(CP191:CP387),ROW(CP191:CP387),"")))</f>
        <v>0</v>
      </c>
      <c r="CR191" s="45">
        <f>IF(CN191&lt;'Données projet'!$A$174,$CO$205^B191,IF(CN191='Données projet'!$A$174,'Données projet'!$B$174,CR190+CQ191-CX190))</f>
        <v>0</v>
      </c>
      <c r="CS191" s="50" t="e">
        <f>CR191*VLOOKUP('Données projet'!$B$15,Paramètres!$A$1:$J$25,3,0)*VLOOKUP('Données projet'!$B$15,Paramètres!$A$1:$J$25,5,0)</f>
        <v>#N/A</v>
      </c>
      <c r="CT191" s="46" t="e">
        <f t="shared" si="73"/>
        <v>#N/A</v>
      </c>
      <c r="CU191" s="52" t="e">
        <f t="shared" si="74"/>
        <v>#N/A</v>
      </c>
      <c r="CV191" s="149" t="e">
        <f ca="1">AVERAGE(OFFSET($CU$3,'Données projet'!$C$7,0,30,1))</f>
        <v>#N/A</v>
      </c>
      <c r="CW191" s="48">
        <f>IF(ISNA(VLOOKUP(CN191,'Données projet'!$A$173:$I$193,3,0)),0,VLOOKUP(CN191,'Données projet'!$A$173:$I$193,3,0))</f>
        <v>0</v>
      </c>
      <c r="CX191" s="48">
        <f>IF(ISNA(VLOOKUP(CN191,'Données projet'!$A$173:$I$193,4,0)),0,VLOOKUP(CN191,'Données projet'!$A$173:$I$193,4,0))</f>
        <v>0</v>
      </c>
      <c r="CY191" s="49">
        <f>IF(ISNA(VLOOKUP(CN191,'Données projet'!$A$173:$I$193,5,0)),0%,VLOOKUP(CN191,'Données projet'!$A$173:$I$193,5,0)*VLOOKUP('Données projet'!$B$15,Paramètres!$A$1:$J$25,7,0))</f>
        <v>0</v>
      </c>
      <c r="CZ191" s="49">
        <f>IF(ISNA(VLOOKUP(CN191,'Données projet'!$A$173:$I$193,6,0)),0%,VLOOKUP(CN191,'Données projet'!$A$173:$I$193,6,0)*VLOOKUP('Données projet'!$B$15,Paramètres!$A$1:$J$25,7,0))</f>
        <v>0</v>
      </c>
      <c r="DA191" s="49">
        <f>IF(ISNA(VLOOKUP(CN191,'Données projet'!$A$173:$I$193,7,0)),0%,VLOOKUP(CN191,'Données projet'!$A$173:$I$193,7,0))</f>
        <v>0</v>
      </c>
      <c r="DB191" s="53" t="e">
        <f>EXP(-LN(2)/35)*DB190+(1-EXP(-LN(2)/35))/(LN(2)/35)*CX191*CY191*VLOOKUP('Données projet'!$B$15,Paramètres!$A$1:$J$25,3,0)*0.475*44/12</f>
        <v>#N/A</v>
      </c>
      <c r="DC191" s="53" t="e">
        <f>EXP(-LN(2)/5)*DC190+(1-EXP(-LN(2)/5))/(LN(2)/5)*Calculateur!CX191*Calculateur!CZ191*VLOOKUP('Données projet'!$B$15,Paramètres!$A$1:$J$25,3,0)*0.475*44/12</f>
        <v>#N/A</v>
      </c>
      <c r="DD191" s="53" t="e">
        <f>EXP(-LN(2)/2)*DD190+(1-EXP(-LN(2)/2))/(LN(2)/2)*CX191*DA191*VLOOKUP('Données projet'!$B$15,Paramètres!$A$1:$J$25,3,0)*0.475*44/12</f>
        <v>#N/A</v>
      </c>
      <c r="DE191" s="54" t="e">
        <f t="shared" si="75"/>
        <v>#N/A</v>
      </c>
    </row>
    <row r="192" spans="1:109" x14ac:dyDescent="0.25">
      <c r="A192" s="208">
        <f t="shared" si="52"/>
        <v>189</v>
      </c>
      <c r="B192" s="200">
        <f>IF(B191+1&lt;='Données projet'!$E$11,B191+1,1)</f>
        <v>14</v>
      </c>
      <c r="C192" s="182" t="e">
        <f>VLOOKUP(B192,'Données projet'!$A$36:$I$56,2,0)</f>
        <v>#N/A</v>
      </c>
      <c r="D192" s="182" t="e">
        <f>VLOOKUP(B192,'Données projet'!$A$36:$I$56,9,0)</f>
        <v>#N/A</v>
      </c>
      <c r="E192" s="182">
        <f t="array" ref="E192">INDEX(D:D,MIN(IF(ISNUMBER(D192:D388),ROW(D192:D388),"")))</f>
        <v>15.77</v>
      </c>
      <c r="F192" s="186">
        <f>IF(B192&lt;'Données projet'!$A$37,$C$205^B192,IF(B192='Données projet'!$A$37,'Données projet'!$B$37,F191+E192-L191))</f>
        <v>207.43000000000004</v>
      </c>
      <c r="G192" s="186">
        <f>F192*VLOOKUP('Données projet'!$B$11,Paramètres!$A$1:$J$25,3,0)*VLOOKUP('Données projet'!$B$11,Paramètres!$A$1:$J$25,5,0)</f>
        <v>152.08767600000002</v>
      </c>
      <c r="H192" s="186">
        <f t="shared" si="53"/>
        <v>39.052635160572962</v>
      </c>
      <c r="I192" s="187">
        <f t="shared" si="59"/>
        <v>332.90270860466461</v>
      </c>
      <c r="J192" s="188">
        <f ca="1">AVERAGE(OFFSET($I$3,'Données projet'!$C$7,0,30,1))</f>
        <v>281.50422421872497</v>
      </c>
      <c r="K192" s="193">
        <f>IF(ISNA(VLOOKUP(B192,'Données projet'!$A$36:$I$56,3,0)),0,VLOOKUP(B192,'Données projet'!$A$36:$I$56,3,0))</f>
        <v>0</v>
      </c>
      <c r="L192" s="193">
        <f>IF(ISNA(VLOOKUP(B192,'Données projet'!$A$36:$I$56,4,0)),0,VLOOKUP(B192,'Données projet'!$A$36:$I$56,4,0))</f>
        <v>0</v>
      </c>
      <c r="M192" s="194">
        <f>IF(ISNA(VLOOKUP(B192,'Données projet'!$A$36:$I$56,5,0)),0%,VLOOKUP(B192,'Données projet'!$A$36:$I$56,5,0)*VLOOKUP('Données projet'!$B$11,Paramètres!$A$1:$J$25,7,0))</f>
        <v>0</v>
      </c>
      <c r="N192" s="194">
        <f>IF(ISNA(VLOOKUP(B192,'Données projet'!$A$36:$I$56,6,0)),0%,VLOOKUP(B192,'Données projet'!$A$36:$I$56,6,0)*VLOOKUP('Données projet'!$B$11,Paramètres!$A$1:$J$25,7,0))</f>
        <v>0</v>
      </c>
      <c r="O192" s="194">
        <f>IF(ISNA(VLOOKUP(B192,'Données projet'!$A$36:$I$56,7,0)),0%,VLOOKUP(B192,'Données projet'!$A$36:$I$56,7,0))</f>
        <v>0</v>
      </c>
      <c r="P192" s="196">
        <f>EXP(-LN(2)/35)*P191+(1-EXP(-LN(2)/35))/(LN(2)/35)*L192*M192*VLOOKUP('Données projet'!$B$11,Paramètres!$A$1:$J$25,3,0)*0.475*44/12</f>
        <v>0</v>
      </c>
      <c r="Q192" s="196">
        <f>EXP(-LN(2)/5)*Q191+(1-EXP(-LN(2)/5))/(LN(2)/5)*Calculateur!L192*Calculateur!N192*VLOOKUP('Données projet'!$B$11,Paramètres!$A$1:$J$25,3,0)*0.475*44/12</f>
        <v>0</v>
      </c>
      <c r="R192" s="196">
        <f>EXP(-LN(2)/2)*R191+(1-EXP(-LN(2)/2))/(LN(2)/2)*L192*O192*VLOOKUP('Données projet'!$B$11,Paramètres!$A$1:$J$25,3,0)*0.475*44/12</f>
        <v>0</v>
      </c>
      <c r="S192" s="197">
        <f t="shared" si="60"/>
        <v>0</v>
      </c>
      <c r="T192" s="50">
        <f>IF(T191+1&lt;='Données projet'!$E$12,T191+1,1)</f>
        <v>39</v>
      </c>
      <c r="U192" s="45" t="e">
        <f>VLOOKUP(T192,'Données projet'!$A$62:$I$82,2,0)</f>
        <v>#N/A</v>
      </c>
      <c r="V192" s="45" t="e">
        <f>VLOOKUP(T192,'Données projet'!$A$62:$I$82,9,0)</f>
        <v>#N/A</v>
      </c>
      <c r="W192" s="45">
        <f t="array" ref="W192">INDEX(V:V,MIN(IF(ISNUMBER(V192:V388),ROW(V192:V388),"")))</f>
        <v>10.318571428571431</v>
      </c>
      <c r="X192" s="46">
        <f>IF(T192&lt;'Données projet'!$A$63,$U$205^T192,IF(T192='Données projet'!$A$63,'Données projet'!$B$63,X191+W192-AD191))</f>
        <v>265.36142857142852</v>
      </c>
      <c r="Y192" s="46">
        <f>X192*VLOOKUP('Données projet'!$B$11,Paramètres!$A$1:$J$25,3,0)*VLOOKUP('Données projet'!$B$11,Paramètres!$A$1:$J$25,5,0)</f>
        <v>194.56299942857137</v>
      </c>
      <c r="Z192" s="46">
        <f t="shared" si="61"/>
        <v>48.547369643490541</v>
      </c>
      <c r="AA192" s="52">
        <f t="shared" si="62"/>
        <v>423.41722613384121</v>
      </c>
      <c r="AB192" s="149">
        <f ca="1">AVERAGE(OFFSET($AA$3,'Données projet'!$C$7,0,30,1))</f>
        <v>367.84920904283939</v>
      </c>
      <c r="AC192" s="48">
        <f>IF(ISNA(VLOOKUP(T192,'Données projet'!$A$62:$I$82,3,0)),0,VLOOKUP(T192,'Données projet'!$A$62:$I$82,3,0))</f>
        <v>0</v>
      </c>
      <c r="AD192" s="48">
        <f>IF(ISNA(VLOOKUP(T192,'Données projet'!$A$62:$I$82,4,0)),0,VLOOKUP(T192,'Données projet'!$A$62:$I$82,4,0))</f>
        <v>0</v>
      </c>
      <c r="AE192" s="49">
        <f>IF(ISNA(VLOOKUP(T192,'Données projet'!$A$62:$I$82,5,0)),0%,VLOOKUP(T192,'Données projet'!$A$62:$I$82,5,0)*VLOOKUP('Données projet'!$B$11,Paramètres!$A$1:$J$25,7,0))</f>
        <v>0</v>
      </c>
      <c r="AF192" s="49">
        <f>IF(ISNA(VLOOKUP(T192,'Données projet'!$A$62:$I$82,6,0)),0%,VLOOKUP(T192,'Données projet'!$A$62:$I$82,6,0)*VLOOKUP('Données projet'!$B$11,Paramètres!$A$1:$J$25,7,0))</f>
        <v>0</v>
      </c>
      <c r="AG192" s="49">
        <f>IF(ISNA(VLOOKUP(T192,'Données projet'!$A$62:$I$82,7,0)),0%,VLOOKUP(T192,'Données projet'!$A$62:$I$82,7,0))</f>
        <v>0</v>
      </c>
      <c r="AH192" s="53">
        <f>EXP(-LN(2)/35)*AH191+(1-EXP(-LN(2)/35))/(LN(2)/35)*AD192*AE192*VLOOKUP('Données projet'!$B$11,Paramètres!$A$1:$J$25,3,0)*0.475*44/12</f>
        <v>0</v>
      </c>
      <c r="AI192" s="53">
        <f>EXP(-LN(2)/5)*AI191+(1-EXP(-LN(2)/5))/(LN(2)/5)*Calculateur!AD192*Calculateur!AF192*VLOOKUP('Données projet'!$B$11,Paramètres!$A$1:$J$25,3,0)*0.475*44/12</f>
        <v>0</v>
      </c>
      <c r="AJ192" s="53">
        <f>EXP(-LN(2)/2)*AJ191+(1-EXP(-LN(2)/2))/(LN(2)/2)*AD192*AG192*VLOOKUP('Données projet'!$B$11,Paramètres!$A$1:$J$25,3,0)*0.475*44/12</f>
        <v>0</v>
      </c>
      <c r="AK192" s="53">
        <f t="shared" si="63"/>
        <v>0</v>
      </c>
      <c r="AL192" s="203">
        <f>IF(AL191+1&lt;='Données projet'!$E$13,AL191+1,1)</f>
        <v>1</v>
      </c>
      <c r="AM192" s="182" t="e">
        <f>VLOOKUP(B192,'Données projet'!$A$88:$I$108,2,0)</f>
        <v>#N/A</v>
      </c>
      <c r="AN192" s="182" t="e">
        <f>VLOOKUP(B192,'Données projet'!$A$88:$I$108,9,0)</f>
        <v>#N/A</v>
      </c>
      <c r="AO192" s="182">
        <f t="array" ref="AO192">INDEX(AN:AN,MIN(IF(ISNUMBER(AN192:AN388),ROW(AN192:AN388),"")))</f>
        <v>0</v>
      </c>
      <c r="AP192" s="182">
        <f>IF(B192&lt;'Données projet'!$A$89,$AM$205^B192,IF(B192='Données projet'!$A$89,'Données projet'!$B$89,AP191+AO192-AV191))</f>
        <v>0</v>
      </c>
      <c r="AQ192" s="186" t="e">
        <f>AP192*VLOOKUP('Données projet'!$B$13,Paramètres!$A$1:$J$25,3,0)*VLOOKUP('Données projet'!$B$13,Paramètres!$A$1:$J$25,5,0)</f>
        <v>#N/A</v>
      </c>
      <c r="AR192" s="186" t="e">
        <f t="shared" si="64"/>
        <v>#N/A</v>
      </c>
      <c r="AS192" s="187" t="e">
        <f t="shared" si="65"/>
        <v>#N/A</v>
      </c>
      <c r="AT192" s="185" t="e">
        <f ca="1">AVERAGE(OFFSET($AS$3,'Données projet'!$C$7,0,30,1))</f>
        <v>#N/A</v>
      </c>
      <c r="AU192" s="193">
        <f>IF(ISNA(VLOOKUP(B192,'Données projet'!$A$88:$I$108,3,0)),0,VLOOKUP(B192,'Données projet'!$A$88:$I$108,3,0))</f>
        <v>0</v>
      </c>
      <c r="AV192" s="193">
        <f>IF(ISNA(VLOOKUP(B192,'Données projet'!$A$88:$I$108,4,0)),0,VLOOKUP(B192,'Données projet'!$A$88:$I$108,4,0))</f>
        <v>0</v>
      </c>
      <c r="AW192" s="194">
        <f>IF(ISNA(VLOOKUP(B192,'Données projet'!$A$88:$I$108,5,0)),0%,VLOOKUP(B192,'Données projet'!$A$88:$I$108,5,0)*VLOOKUP('Données projet'!$B$13,Paramètres!$A$1:$J$25,7,0))</f>
        <v>0</v>
      </c>
      <c r="AX192" s="194">
        <f>IF(ISNA(VLOOKUP(B192,'Données projet'!$A$88:$I$108,6,0)),0%,VLOOKUP(B192,'Données projet'!$A$88:$I$108,6,0)*VLOOKUP('Données projet'!$B$13,Paramètres!$A$1:$J$25,7,0))</f>
        <v>0</v>
      </c>
      <c r="AY192" s="194">
        <f>IF(ISNA(VLOOKUP(B192,'Données projet'!$A$88:$I$108,7,0)),0%,VLOOKUP(B192,'Données projet'!$A$88:$I$108,7,0))</f>
        <v>0</v>
      </c>
      <c r="AZ192" s="196">
        <f>EXP(-LN(2)/35)*AZ191+(1-EXP(-LN(2)/35))/(LN(2)/35)*AV192*AW192*VLOOKUP('Données projet'!$B$11,Paramètres!$A$1:$J$25,3,0)*0.475*44/12</f>
        <v>0</v>
      </c>
      <c r="BA192" s="196">
        <f>EXP(-LN(2)/5)*BA191+(1-EXP(-LN(2)/5))/(LN(2)/5)*Calculateur!AV192*Calculateur!AX192*VLOOKUP('Données projet'!$B$11,Paramètres!$A$1:$J$25,3,0)*0.475*44/12</f>
        <v>0</v>
      </c>
      <c r="BB192" s="196">
        <f>EXP(-LN(2)/2)*BB191+(1-EXP(-LN(2)/2))/(LN(2)/2)*AV192*AY192*VLOOKUP('Données projet'!$B$11,Paramètres!$A$1:$J$25,3,0)*0.475*44/12</f>
        <v>0</v>
      </c>
      <c r="BC192" s="197">
        <f t="shared" si="66"/>
        <v>0</v>
      </c>
      <c r="BD192" s="50">
        <f>IF(BD191+1&lt;='Données projet'!$E$16,BD191+1,1)</f>
        <v>1</v>
      </c>
      <c r="BE192" s="45" t="e">
        <f>VLOOKUP(BD192,'Données projet'!$A$114:$I$134,2,0)</f>
        <v>#N/A</v>
      </c>
      <c r="BF192" s="45" t="e">
        <f>VLOOKUP(BD192,'Données projet'!$A$114:$I$134,9,0)</f>
        <v>#N/A</v>
      </c>
      <c r="BG192" s="45">
        <f t="array" ref="BG192">INDEX(BF:BF,MIN(IF(ISNUMBER(BF192:BF388),ROW(BF192:BF388),"")))</f>
        <v>0</v>
      </c>
      <c r="BH192" s="45">
        <f>IF(BD192&lt;'Données projet'!$A$115,$BE$205^BD192,IF(BD192='Données projet'!$A$115,'Données projet'!$B$115,BH191+BG192-BN191))</f>
        <v>0</v>
      </c>
      <c r="BI192" s="50" t="e">
        <f>BH192*VLOOKUP('Données projet'!$B$13,Paramètres!$A$1:$J$25,3,0)*VLOOKUP('Données projet'!$B$13,Paramètres!$A$1:$J$25,5,0)</f>
        <v>#N/A</v>
      </c>
      <c r="BJ192" s="46" t="e">
        <f t="shared" si="67"/>
        <v>#N/A</v>
      </c>
      <c r="BK192" s="52" t="e">
        <f t="shared" si="68"/>
        <v>#N/A</v>
      </c>
      <c r="BL192" s="149" t="e">
        <f ca="1">AVERAGE(OFFSET($BK$3,'Données projet'!$C$7,0,30,1))</f>
        <v>#N/A</v>
      </c>
      <c r="BM192" s="48">
        <f>IF(ISNA(VLOOKUP(BD192,'Données projet'!$A$114:$I$134,3,0)),0,VLOOKUP(BD192,'Données projet'!$A$114:$I$134,3,0))</f>
        <v>0</v>
      </c>
      <c r="BN192" s="48">
        <f>IF(ISNA(VLOOKUP(BD192,'Données projet'!$A$114:$I$134,4,0)),0,VLOOKUP(BD192,'Données projet'!$A$114:$I$134,4,0))</f>
        <v>0</v>
      </c>
      <c r="BO192" s="49">
        <f>IF(ISNA(VLOOKUP(BD192,'Données projet'!$A$114:$I$134,5,0)),0%,VLOOKUP(BD192,'Données projet'!$A$114:$I$134,5,0)*VLOOKUP('Données projet'!$B$13,Paramètres!$A$1:$J$25,7,0))</f>
        <v>0</v>
      </c>
      <c r="BP192" s="49">
        <f>IF(ISNA(VLOOKUP(BD192,'Données projet'!$A$114:$I$134,6,0)),0%,VLOOKUP(BD192,'Données projet'!$A$114:$I$134,6,0)*VLOOKUP('Données projet'!$B$13,Paramètres!$A$1:$J$25,7,0))</f>
        <v>0</v>
      </c>
      <c r="BQ192" s="49">
        <f>IF(ISNA(VLOOKUP(BD192,'Données projet'!$A$114:$I$134,7,0)),0%,VLOOKUP(BD192,'Données projet'!$A$114:$I$134,7,0))</f>
        <v>0</v>
      </c>
      <c r="BR192" s="53" t="e">
        <f>EXP(-LN(2)/35)*BR191+(1-EXP(-LN(2)/35))/(LN(2)/35)*BN192*BO192*VLOOKUP('Données projet'!$B$13,Paramètres!$A$1:$J$25,3,0)*0.475*44/12</f>
        <v>#N/A</v>
      </c>
      <c r="BS192" s="53" t="e">
        <f>EXP(-LN(2)/5)*BS191+(1-EXP(-LN(2)/5))/(LN(2)/5)*Calculateur!BN192*Calculateur!BP192*VLOOKUP('Données projet'!$B$13,Paramètres!$A$1:$J$25,3,0)*0.475*44/12</f>
        <v>#N/A</v>
      </c>
      <c r="BT192" s="53" t="e">
        <f>EXP(-LN(2)/2)*BT191+(1-EXP(-LN(2)/2))/(LN(2)/2)*BN192*BQ192*VLOOKUP('Données projet'!$B$13,Paramètres!$A$1:$J$25,3,0)*0.475*44/12</f>
        <v>#N/A</v>
      </c>
      <c r="BU192" s="54" t="e">
        <f t="shared" si="69"/>
        <v>#N/A</v>
      </c>
      <c r="BV192" s="203">
        <f>IF(BV191+1&lt;='Données projet'!$E$15,BV191+1,1)</f>
        <v>1</v>
      </c>
      <c r="BW192" s="182" t="e">
        <f>VLOOKUP(B192,'Données projet'!$A$140:$I$167,2,0)</f>
        <v>#N/A</v>
      </c>
      <c r="BX192" s="182" t="e">
        <f>VLOOKUP(B192,'Données projet'!$A$140:$I$167,9,0)</f>
        <v>#N/A</v>
      </c>
      <c r="BY192" s="182">
        <f t="array" ref="BY192">INDEX(BX:BX,MIN(IF(ISNUMBER(BX192:BX388),ROW(BX192:BX388),"")))</f>
        <v>0</v>
      </c>
      <c r="BZ192" s="182">
        <f>IF(B192&lt;'Données projet'!$A$141,$BW$205^B192,IF(B192='Données projet'!$A$141,'Données projet'!$B$141,BZ191+BY192-CF191))</f>
        <v>0</v>
      </c>
      <c r="CA192" s="183" t="e">
        <f>BZ192*VLOOKUP('Données projet'!$B$15,Paramètres!$A$1:$J$25,3,0)*VLOOKUP('Données projet'!$B$15,Paramètres!$A$1:$J$25,5,0)</f>
        <v>#N/A</v>
      </c>
      <c r="CB192" s="186" t="e">
        <f t="shared" si="70"/>
        <v>#N/A</v>
      </c>
      <c r="CC192" s="187" t="e">
        <f t="shared" si="71"/>
        <v>#N/A</v>
      </c>
      <c r="CD192" s="185" t="e">
        <f ca="1">AVERAGE(OFFSET($CC$3,'Données projet'!$C$7,0,30,1))</f>
        <v>#N/A</v>
      </c>
      <c r="CE192" s="193">
        <f>IF(ISNA(VLOOKUP(B192,'Données projet'!$A$140:$I$167,3,0)),0,VLOOKUP(B192,'Données projet'!$A$140:$I$167,3,0))</f>
        <v>0</v>
      </c>
      <c r="CF192" s="193">
        <f>IF(ISNA(VLOOKUP(B192,'Données projet'!$A$140:$I$167,4,0)),0,VLOOKUP(B192,'Données projet'!$A$140:$I$167,4,0))</f>
        <v>0</v>
      </c>
      <c r="CG192" s="194">
        <f>IF(ISNA(VLOOKUP(B192,'Données projet'!$A$140:$I$167,5,0)),0%,VLOOKUP(B192,'Données projet'!$A$140:$I$167,5,0)*VLOOKUP('Données projet'!$B$15,Paramètres!$A$1:$J$25,7,0))</f>
        <v>0</v>
      </c>
      <c r="CH192" s="194">
        <f>IF(ISNA(VLOOKUP(B192,'Données projet'!$A$140:$I$167,6,0)),0%,VLOOKUP(B192,'Données projet'!$A$140:$I$167,6,0)*VLOOKUP('Données projet'!$B$15,Paramètres!$A$1:$J$25,7,0))</f>
        <v>0</v>
      </c>
      <c r="CI192" s="194">
        <f>IF(ISNA(VLOOKUP(B192,'Données projet'!$A$140:$I$167,7,0)),0%,VLOOKUP(B192,'Données projet'!$A$140:$I$167,7,0))</f>
        <v>0</v>
      </c>
      <c r="CJ192" s="196">
        <f>EXP(-LN(2)/35)*CJ191+(1-EXP(-LN(2)/35))/(LN(2)/35)*CF192*CG192*VLOOKUP('Données projet'!$B$11,Paramètres!$A$1:$J$25,3,0)*0.475*44/12</f>
        <v>0</v>
      </c>
      <c r="CK192" s="196">
        <f>EXP(-LN(2)/5)*CK191+(1-EXP(-LN(2)/5))/(LN(2)/5)*Calculateur!CF192*Calculateur!CH192*VLOOKUP('Données projet'!$B$11,Paramètres!$A$1:$J$25,3,0)*0.475*44/12</f>
        <v>0</v>
      </c>
      <c r="CL192" s="196">
        <f>EXP(-LN(2)/2)*CL191+(1-EXP(-LN(2)/2))/(LN(2)/2)*CF192*CI192*VLOOKUP('Données projet'!$B$11,Paramètres!$A$1:$J$25,3,0)*0.475*44/12</f>
        <v>0</v>
      </c>
      <c r="CM192" s="197">
        <f t="shared" si="72"/>
        <v>0</v>
      </c>
      <c r="CN192" s="50">
        <f>IF(CN191+1&lt;='Données projet'!$E$16,CN191+1,1)</f>
        <v>1</v>
      </c>
      <c r="CO192" s="45" t="e">
        <f>VLOOKUP(CN192,'Données projet'!$A$173:$I$193,2,0)</f>
        <v>#N/A</v>
      </c>
      <c r="CP192" s="45" t="e">
        <f>VLOOKUP(CN192,'Données projet'!$A$173:$I$193,9,0)</f>
        <v>#N/A</v>
      </c>
      <c r="CQ192" s="45">
        <f t="array" ref="CQ192">INDEX(CP:CP,MIN(IF(ISNUMBER(CP192:CP388),ROW(CP192:CP388),"")))</f>
        <v>0</v>
      </c>
      <c r="CR192" s="45">
        <f>IF(CN192&lt;'Données projet'!$A$174,$CO$205^B192,IF(CN192='Données projet'!$A$174,'Données projet'!$B$174,CR191+CQ192-CX191))</f>
        <v>0</v>
      </c>
      <c r="CS192" s="50" t="e">
        <f>CR192*VLOOKUP('Données projet'!$B$15,Paramètres!$A$1:$J$25,3,0)*VLOOKUP('Données projet'!$B$15,Paramètres!$A$1:$J$25,5,0)</f>
        <v>#N/A</v>
      </c>
      <c r="CT192" s="46" t="e">
        <f t="shared" si="73"/>
        <v>#N/A</v>
      </c>
      <c r="CU192" s="52" t="e">
        <f t="shared" si="74"/>
        <v>#N/A</v>
      </c>
      <c r="CV192" s="149" t="e">
        <f ca="1">AVERAGE(OFFSET($CU$3,'Données projet'!$C$7,0,30,1))</f>
        <v>#N/A</v>
      </c>
      <c r="CW192" s="48">
        <f>IF(ISNA(VLOOKUP(CN192,'Données projet'!$A$173:$I$193,3,0)),0,VLOOKUP(CN192,'Données projet'!$A$173:$I$193,3,0))</f>
        <v>0</v>
      </c>
      <c r="CX192" s="48">
        <f>IF(ISNA(VLOOKUP(CN192,'Données projet'!$A$173:$I$193,4,0)),0,VLOOKUP(CN192,'Données projet'!$A$173:$I$193,4,0))</f>
        <v>0</v>
      </c>
      <c r="CY192" s="49">
        <f>IF(ISNA(VLOOKUP(CN192,'Données projet'!$A$173:$I$193,5,0)),0%,VLOOKUP(CN192,'Données projet'!$A$173:$I$193,5,0)*VLOOKUP('Données projet'!$B$15,Paramètres!$A$1:$J$25,7,0))</f>
        <v>0</v>
      </c>
      <c r="CZ192" s="49">
        <f>IF(ISNA(VLOOKUP(CN192,'Données projet'!$A$173:$I$193,6,0)),0%,VLOOKUP(CN192,'Données projet'!$A$173:$I$193,6,0)*VLOOKUP('Données projet'!$B$15,Paramètres!$A$1:$J$25,7,0))</f>
        <v>0</v>
      </c>
      <c r="DA192" s="49">
        <f>IF(ISNA(VLOOKUP(CN192,'Données projet'!$A$173:$I$193,7,0)),0%,VLOOKUP(CN192,'Données projet'!$A$173:$I$193,7,0))</f>
        <v>0</v>
      </c>
      <c r="DB192" s="53" t="e">
        <f>EXP(-LN(2)/35)*DB191+(1-EXP(-LN(2)/35))/(LN(2)/35)*CX192*CY192*VLOOKUP('Données projet'!$B$15,Paramètres!$A$1:$J$25,3,0)*0.475*44/12</f>
        <v>#N/A</v>
      </c>
      <c r="DC192" s="53" t="e">
        <f>EXP(-LN(2)/5)*DC191+(1-EXP(-LN(2)/5))/(LN(2)/5)*Calculateur!CX192*Calculateur!CZ192*VLOOKUP('Données projet'!$B$15,Paramètres!$A$1:$J$25,3,0)*0.475*44/12</f>
        <v>#N/A</v>
      </c>
      <c r="DD192" s="53" t="e">
        <f>EXP(-LN(2)/2)*DD191+(1-EXP(-LN(2)/2))/(LN(2)/2)*CX192*DA192*VLOOKUP('Données projet'!$B$15,Paramètres!$A$1:$J$25,3,0)*0.475*44/12</f>
        <v>#N/A</v>
      </c>
      <c r="DE192" s="54" t="e">
        <f t="shared" si="75"/>
        <v>#N/A</v>
      </c>
    </row>
    <row r="193" spans="1:109" x14ac:dyDescent="0.25">
      <c r="A193" s="208">
        <f t="shared" si="52"/>
        <v>190</v>
      </c>
      <c r="B193" s="200">
        <f>IF(B192+1&lt;='Données projet'!$E$11,B192+1,1)</f>
        <v>15</v>
      </c>
      <c r="C193" s="182">
        <f>VLOOKUP(B193,'Données projet'!$A$36:$I$56,2,0)</f>
        <v>223.2</v>
      </c>
      <c r="D193" s="182">
        <f>VLOOKUP(B193,'Données projet'!$A$36:$I$56,9,0)</f>
        <v>15.77</v>
      </c>
      <c r="E193" s="182">
        <f t="array" ref="E193">INDEX(D:D,MIN(IF(ISNUMBER(D193:D389),ROW(D193:D389),"")))</f>
        <v>15.77</v>
      </c>
      <c r="F193" s="186">
        <f>IF(B193&lt;'Données projet'!$A$37,$C$205^B193,IF(B193='Données projet'!$A$37,'Données projet'!$B$37,F192+E193-L192))</f>
        <v>223.20000000000005</v>
      </c>
      <c r="G193" s="186">
        <f>F193*VLOOKUP('Données projet'!$B$11,Paramètres!$A$1:$J$25,3,0)*VLOOKUP('Données projet'!$B$11,Paramètres!$A$1:$J$25,5,0)</f>
        <v>163.65024000000003</v>
      </c>
      <c r="H193" s="186">
        <f t="shared" si="53"/>
        <v>41.664753212290165</v>
      </c>
      <c r="I193" s="187">
        <f t="shared" si="59"/>
        <v>357.59027984473869</v>
      </c>
      <c r="J193" s="188">
        <f ca="1">AVERAGE(OFFSET($I$3,'Données projet'!$C$7,0,30,1))</f>
        <v>281.50422421872497</v>
      </c>
      <c r="K193" s="193">
        <f>IF(ISNA(VLOOKUP(B193,'Données projet'!$A$36:$I$56,3,0)),0,VLOOKUP(B193,'Données projet'!$A$36:$I$56,3,0))</f>
        <v>0</v>
      </c>
      <c r="L193" s="193">
        <f>IF(ISNA(VLOOKUP(B193,'Données projet'!$A$36:$I$56,4,0)),0,VLOOKUP(B193,'Données projet'!$A$36:$I$56,4,0))</f>
        <v>0</v>
      </c>
      <c r="M193" s="194">
        <f>IF(ISNA(VLOOKUP(B193,'Données projet'!$A$36:$I$56,5,0)),0%,VLOOKUP(B193,'Données projet'!$A$36:$I$56,5,0)*VLOOKUP('Données projet'!$B$11,Paramètres!$A$1:$J$25,7,0))</f>
        <v>0</v>
      </c>
      <c r="N193" s="194">
        <f>IF(ISNA(VLOOKUP(B193,'Données projet'!$A$36:$I$56,6,0)),0%,VLOOKUP(B193,'Données projet'!$A$36:$I$56,6,0)*VLOOKUP('Données projet'!$B$11,Paramètres!$A$1:$J$25,7,0))</f>
        <v>0</v>
      </c>
      <c r="O193" s="194">
        <f>IF(ISNA(VLOOKUP(B193,'Données projet'!$A$36:$I$56,7,0)),0%,VLOOKUP(B193,'Données projet'!$A$36:$I$56,7,0))</f>
        <v>0</v>
      </c>
      <c r="P193" s="196">
        <f>EXP(-LN(2)/35)*P192+(1-EXP(-LN(2)/35))/(LN(2)/35)*L193*M193*VLOOKUP('Données projet'!$B$11,Paramètres!$A$1:$J$25,3,0)*0.475*44/12</f>
        <v>0</v>
      </c>
      <c r="Q193" s="196">
        <f>EXP(-LN(2)/5)*Q192+(1-EXP(-LN(2)/5))/(LN(2)/5)*Calculateur!L193*Calculateur!N193*VLOOKUP('Données projet'!$B$11,Paramètres!$A$1:$J$25,3,0)*0.475*44/12</f>
        <v>0</v>
      </c>
      <c r="R193" s="196">
        <f>EXP(-LN(2)/2)*R192+(1-EXP(-LN(2)/2))/(LN(2)/2)*L193*O193*VLOOKUP('Données projet'!$B$11,Paramètres!$A$1:$J$25,3,0)*0.475*44/12</f>
        <v>0</v>
      </c>
      <c r="S193" s="197">
        <f t="shared" si="60"/>
        <v>0</v>
      </c>
      <c r="T193" s="50">
        <f>IF(T192+1&lt;='Données projet'!$E$12,T192+1,1)</f>
        <v>40</v>
      </c>
      <c r="U193" s="45">
        <f>VLOOKUP(T193,'Données projet'!$A$62:$I$82,2,0)</f>
        <v>275.68</v>
      </c>
      <c r="V193" s="45">
        <f>VLOOKUP(T193,'Données projet'!$A$62:$I$82,9,0)</f>
        <v>10.318571428571431</v>
      </c>
      <c r="W193" s="45">
        <f t="array" ref="W193">INDEX(V:V,MIN(IF(ISNUMBER(V193:V389),ROW(V193:V389),"")))</f>
        <v>10.318571428571431</v>
      </c>
      <c r="X193" s="46">
        <f>IF(T193&lt;'Données projet'!$A$63,$U$205^T193,IF(T193='Données projet'!$A$63,'Données projet'!$B$63,X192+W193-AD192))</f>
        <v>275.67999999999995</v>
      </c>
      <c r="Y193" s="46">
        <f>X193*VLOOKUP('Données projet'!$B$11,Paramètres!$A$1:$J$25,3,0)*VLOOKUP('Données projet'!$B$11,Paramètres!$A$1:$J$25,5,0)</f>
        <v>202.12857599999998</v>
      </c>
      <c r="Z193" s="46">
        <f t="shared" si="61"/>
        <v>50.211675685287027</v>
      </c>
      <c r="AA193" s="52">
        <f t="shared" si="62"/>
        <v>439.4926050185415</v>
      </c>
      <c r="AB193" s="149">
        <f ca="1">AVERAGE(OFFSET($AA$3,'Données projet'!$C$7,0,30,1))</f>
        <v>367.84920904283939</v>
      </c>
      <c r="AC193" s="48">
        <f>IF(ISNA(VLOOKUP(T193,'Données projet'!$A$62:$I$82,3,0)),0,VLOOKUP(T193,'Données projet'!$A$62:$I$82,3,0))</f>
        <v>0</v>
      </c>
      <c r="AD193" s="48">
        <f>IF(ISNA(VLOOKUP(T193,'Données projet'!$A$62:$I$82,4,0)),0,VLOOKUP(T193,'Données projet'!$A$62:$I$82,4,0))</f>
        <v>0</v>
      </c>
      <c r="AE193" s="49">
        <f>IF(ISNA(VLOOKUP(T193,'Données projet'!$A$62:$I$82,5,0)),0%,VLOOKUP(T193,'Données projet'!$A$62:$I$82,5,0)*VLOOKUP('Données projet'!$B$11,Paramètres!$A$1:$J$25,7,0))</f>
        <v>0</v>
      </c>
      <c r="AF193" s="49">
        <f>IF(ISNA(VLOOKUP(T193,'Données projet'!$A$62:$I$82,6,0)),0%,VLOOKUP(T193,'Données projet'!$A$62:$I$82,6,0)*VLOOKUP('Données projet'!$B$11,Paramètres!$A$1:$J$25,7,0))</f>
        <v>0</v>
      </c>
      <c r="AG193" s="49">
        <f>IF(ISNA(VLOOKUP(T193,'Données projet'!$A$62:$I$82,7,0)),0%,VLOOKUP(T193,'Données projet'!$A$62:$I$82,7,0))</f>
        <v>0</v>
      </c>
      <c r="AH193" s="53">
        <f>EXP(-LN(2)/35)*AH192+(1-EXP(-LN(2)/35))/(LN(2)/35)*AD193*AE193*VLOOKUP('Données projet'!$B$11,Paramètres!$A$1:$J$25,3,0)*0.475*44/12</f>
        <v>0</v>
      </c>
      <c r="AI193" s="53">
        <f>EXP(-LN(2)/5)*AI192+(1-EXP(-LN(2)/5))/(LN(2)/5)*Calculateur!AD193*Calculateur!AF193*VLOOKUP('Données projet'!$B$11,Paramètres!$A$1:$J$25,3,0)*0.475*44/12</f>
        <v>0</v>
      </c>
      <c r="AJ193" s="53">
        <f>EXP(-LN(2)/2)*AJ192+(1-EXP(-LN(2)/2))/(LN(2)/2)*AD193*AG193*VLOOKUP('Données projet'!$B$11,Paramètres!$A$1:$J$25,3,0)*0.475*44/12</f>
        <v>0</v>
      </c>
      <c r="AK193" s="53">
        <f t="shared" si="63"/>
        <v>0</v>
      </c>
      <c r="AL193" s="203">
        <f>IF(AL192+1&lt;='Données projet'!$E$13,AL192+1,1)</f>
        <v>1</v>
      </c>
      <c r="AM193" s="182" t="e">
        <f>VLOOKUP(B193,'Données projet'!$A$88:$I$108,2,0)</f>
        <v>#N/A</v>
      </c>
      <c r="AN193" s="182" t="e">
        <f>VLOOKUP(B193,'Données projet'!$A$88:$I$108,9,0)</f>
        <v>#N/A</v>
      </c>
      <c r="AO193" s="182">
        <f t="array" ref="AO193">INDEX(AN:AN,MIN(IF(ISNUMBER(AN193:AN389),ROW(AN193:AN389),"")))</f>
        <v>0</v>
      </c>
      <c r="AP193" s="182">
        <f>IF(B193&lt;'Données projet'!$A$89,$AM$205^B193,IF(B193='Données projet'!$A$89,'Données projet'!$B$89,AP192+AO193-AV192))</f>
        <v>0</v>
      </c>
      <c r="AQ193" s="186" t="e">
        <f>AP193*VLOOKUP('Données projet'!$B$13,Paramètres!$A$1:$J$25,3,0)*VLOOKUP('Données projet'!$B$13,Paramètres!$A$1:$J$25,5,0)</f>
        <v>#N/A</v>
      </c>
      <c r="AR193" s="186" t="e">
        <f t="shared" si="64"/>
        <v>#N/A</v>
      </c>
      <c r="AS193" s="187" t="e">
        <f t="shared" si="65"/>
        <v>#N/A</v>
      </c>
      <c r="AT193" s="185" t="e">
        <f ca="1">AVERAGE(OFFSET($AS$3,'Données projet'!$C$7,0,30,1))</f>
        <v>#N/A</v>
      </c>
      <c r="AU193" s="193">
        <f>IF(ISNA(VLOOKUP(B193,'Données projet'!$A$88:$I$108,3,0)),0,VLOOKUP(B193,'Données projet'!$A$88:$I$108,3,0))</f>
        <v>0</v>
      </c>
      <c r="AV193" s="193">
        <f>IF(ISNA(VLOOKUP(B193,'Données projet'!$A$88:$I$108,4,0)),0,VLOOKUP(B193,'Données projet'!$A$88:$I$108,4,0))</f>
        <v>0</v>
      </c>
      <c r="AW193" s="194">
        <f>IF(ISNA(VLOOKUP(B193,'Données projet'!$A$88:$I$108,5,0)),0%,VLOOKUP(B193,'Données projet'!$A$88:$I$108,5,0)*VLOOKUP('Données projet'!$B$13,Paramètres!$A$1:$J$25,7,0))</f>
        <v>0</v>
      </c>
      <c r="AX193" s="194">
        <f>IF(ISNA(VLOOKUP(B193,'Données projet'!$A$88:$I$108,6,0)),0%,VLOOKUP(B193,'Données projet'!$A$88:$I$108,6,0)*VLOOKUP('Données projet'!$B$13,Paramètres!$A$1:$J$25,7,0))</f>
        <v>0</v>
      </c>
      <c r="AY193" s="194">
        <f>IF(ISNA(VLOOKUP(B193,'Données projet'!$A$88:$I$108,7,0)),0%,VLOOKUP(B193,'Données projet'!$A$88:$I$108,7,0))</f>
        <v>0</v>
      </c>
      <c r="AZ193" s="196">
        <f>EXP(-LN(2)/35)*AZ192+(1-EXP(-LN(2)/35))/(LN(2)/35)*AV193*AW193*VLOOKUP('Données projet'!$B$11,Paramètres!$A$1:$J$25,3,0)*0.475*44/12</f>
        <v>0</v>
      </c>
      <c r="BA193" s="196">
        <f>EXP(-LN(2)/5)*BA192+(1-EXP(-LN(2)/5))/(LN(2)/5)*Calculateur!AV193*Calculateur!AX193*VLOOKUP('Données projet'!$B$11,Paramètres!$A$1:$J$25,3,0)*0.475*44/12</f>
        <v>0</v>
      </c>
      <c r="BB193" s="196">
        <f>EXP(-LN(2)/2)*BB192+(1-EXP(-LN(2)/2))/(LN(2)/2)*AV193*AY193*VLOOKUP('Données projet'!$B$11,Paramètres!$A$1:$J$25,3,0)*0.475*44/12</f>
        <v>0</v>
      </c>
      <c r="BC193" s="197">
        <f t="shared" si="66"/>
        <v>0</v>
      </c>
      <c r="BD193" s="50">
        <f>IF(BD192+1&lt;='Données projet'!$E$16,BD192+1,1)</f>
        <v>1</v>
      </c>
      <c r="BE193" s="45" t="e">
        <f>VLOOKUP(BD193,'Données projet'!$A$114:$I$134,2,0)</f>
        <v>#N/A</v>
      </c>
      <c r="BF193" s="45" t="e">
        <f>VLOOKUP(BD193,'Données projet'!$A$114:$I$134,9,0)</f>
        <v>#N/A</v>
      </c>
      <c r="BG193" s="45">
        <f t="array" ref="BG193">INDEX(BF:BF,MIN(IF(ISNUMBER(BF193:BF389),ROW(BF193:BF389),"")))</f>
        <v>0</v>
      </c>
      <c r="BH193" s="45">
        <f>IF(BD193&lt;'Données projet'!$A$115,$BE$205^BD193,IF(BD193='Données projet'!$A$115,'Données projet'!$B$115,BH192+BG193-BN192))</f>
        <v>0</v>
      </c>
      <c r="BI193" s="50" t="e">
        <f>BH193*VLOOKUP('Données projet'!$B$13,Paramètres!$A$1:$J$25,3,0)*VLOOKUP('Données projet'!$B$13,Paramètres!$A$1:$J$25,5,0)</f>
        <v>#N/A</v>
      </c>
      <c r="BJ193" s="46" t="e">
        <f t="shared" si="67"/>
        <v>#N/A</v>
      </c>
      <c r="BK193" s="52" t="e">
        <f t="shared" si="68"/>
        <v>#N/A</v>
      </c>
      <c r="BL193" s="149" t="e">
        <f ca="1">AVERAGE(OFFSET($BK$3,'Données projet'!$C$7,0,30,1))</f>
        <v>#N/A</v>
      </c>
      <c r="BM193" s="48">
        <f>IF(ISNA(VLOOKUP(BD193,'Données projet'!$A$114:$I$134,3,0)),0,VLOOKUP(BD193,'Données projet'!$A$114:$I$134,3,0))</f>
        <v>0</v>
      </c>
      <c r="BN193" s="48">
        <f>IF(ISNA(VLOOKUP(BD193,'Données projet'!$A$114:$I$134,4,0)),0,VLOOKUP(BD193,'Données projet'!$A$114:$I$134,4,0))</f>
        <v>0</v>
      </c>
      <c r="BO193" s="49">
        <f>IF(ISNA(VLOOKUP(BD193,'Données projet'!$A$114:$I$134,5,0)),0%,VLOOKUP(BD193,'Données projet'!$A$114:$I$134,5,0)*VLOOKUP('Données projet'!$B$13,Paramètres!$A$1:$J$25,7,0))</f>
        <v>0</v>
      </c>
      <c r="BP193" s="49">
        <f>IF(ISNA(VLOOKUP(BD193,'Données projet'!$A$114:$I$134,6,0)),0%,VLOOKUP(BD193,'Données projet'!$A$114:$I$134,6,0)*VLOOKUP('Données projet'!$B$13,Paramètres!$A$1:$J$25,7,0))</f>
        <v>0</v>
      </c>
      <c r="BQ193" s="49">
        <f>IF(ISNA(VLOOKUP(BD193,'Données projet'!$A$114:$I$134,7,0)),0%,VLOOKUP(BD193,'Données projet'!$A$114:$I$134,7,0))</f>
        <v>0</v>
      </c>
      <c r="BR193" s="53" t="e">
        <f>EXP(-LN(2)/35)*BR192+(1-EXP(-LN(2)/35))/(LN(2)/35)*BN193*BO193*VLOOKUP('Données projet'!$B$13,Paramètres!$A$1:$J$25,3,0)*0.475*44/12</f>
        <v>#N/A</v>
      </c>
      <c r="BS193" s="53" t="e">
        <f>EXP(-LN(2)/5)*BS192+(1-EXP(-LN(2)/5))/(LN(2)/5)*Calculateur!BN193*Calculateur!BP193*VLOOKUP('Données projet'!$B$13,Paramètres!$A$1:$J$25,3,0)*0.475*44/12</f>
        <v>#N/A</v>
      </c>
      <c r="BT193" s="53" t="e">
        <f>EXP(-LN(2)/2)*BT192+(1-EXP(-LN(2)/2))/(LN(2)/2)*BN193*BQ193*VLOOKUP('Données projet'!$B$13,Paramètres!$A$1:$J$25,3,0)*0.475*44/12</f>
        <v>#N/A</v>
      </c>
      <c r="BU193" s="54" t="e">
        <f t="shared" si="69"/>
        <v>#N/A</v>
      </c>
      <c r="BV193" s="203">
        <f>IF(BV192+1&lt;='Données projet'!$E$15,BV192+1,1)</f>
        <v>1</v>
      </c>
      <c r="BW193" s="182" t="e">
        <f>VLOOKUP(B193,'Données projet'!$A$140:$I$167,2,0)</f>
        <v>#N/A</v>
      </c>
      <c r="BX193" s="182" t="e">
        <f>VLOOKUP(B193,'Données projet'!$A$140:$I$167,9,0)</f>
        <v>#N/A</v>
      </c>
      <c r="BY193" s="182">
        <f t="array" ref="BY193">INDEX(BX:BX,MIN(IF(ISNUMBER(BX193:BX389),ROW(BX193:BX389),"")))</f>
        <v>0</v>
      </c>
      <c r="BZ193" s="182">
        <f>IF(B193&lt;'Données projet'!$A$141,$BW$205^B193,IF(B193='Données projet'!$A$141,'Données projet'!$B$141,BZ192+BY193-CF192))</f>
        <v>0</v>
      </c>
      <c r="CA193" s="183" t="e">
        <f>BZ193*VLOOKUP('Données projet'!$B$15,Paramètres!$A$1:$J$25,3,0)*VLOOKUP('Données projet'!$B$15,Paramètres!$A$1:$J$25,5,0)</f>
        <v>#N/A</v>
      </c>
      <c r="CB193" s="186" t="e">
        <f t="shared" si="70"/>
        <v>#N/A</v>
      </c>
      <c r="CC193" s="187" t="e">
        <f t="shared" si="71"/>
        <v>#N/A</v>
      </c>
      <c r="CD193" s="185" t="e">
        <f ca="1">AVERAGE(OFFSET($CC$3,'Données projet'!$C$7,0,30,1))</f>
        <v>#N/A</v>
      </c>
      <c r="CE193" s="193">
        <f>IF(ISNA(VLOOKUP(B193,'Données projet'!$A$140:$I$167,3,0)),0,VLOOKUP(B193,'Données projet'!$A$140:$I$167,3,0))</f>
        <v>0</v>
      </c>
      <c r="CF193" s="193">
        <f>IF(ISNA(VLOOKUP(B193,'Données projet'!$A$140:$I$167,4,0)),0,VLOOKUP(B193,'Données projet'!$A$140:$I$167,4,0))</f>
        <v>0</v>
      </c>
      <c r="CG193" s="194">
        <f>IF(ISNA(VLOOKUP(B193,'Données projet'!$A$140:$I$167,5,0)),0%,VLOOKUP(B193,'Données projet'!$A$140:$I$167,5,0)*VLOOKUP('Données projet'!$B$15,Paramètres!$A$1:$J$25,7,0))</f>
        <v>0</v>
      </c>
      <c r="CH193" s="194">
        <f>IF(ISNA(VLOOKUP(B193,'Données projet'!$A$140:$I$167,6,0)),0%,VLOOKUP(B193,'Données projet'!$A$140:$I$167,6,0)*VLOOKUP('Données projet'!$B$15,Paramètres!$A$1:$J$25,7,0))</f>
        <v>0</v>
      </c>
      <c r="CI193" s="194">
        <f>IF(ISNA(VLOOKUP(B193,'Données projet'!$A$140:$I$167,7,0)),0%,VLOOKUP(B193,'Données projet'!$A$140:$I$167,7,0))</f>
        <v>0</v>
      </c>
      <c r="CJ193" s="196">
        <f>EXP(-LN(2)/35)*CJ192+(1-EXP(-LN(2)/35))/(LN(2)/35)*CF193*CG193*VLOOKUP('Données projet'!$B$11,Paramètres!$A$1:$J$25,3,0)*0.475*44/12</f>
        <v>0</v>
      </c>
      <c r="CK193" s="196">
        <f>EXP(-LN(2)/5)*CK192+(1-EXP(-LN(2)/5))/(LN(2)/5)*Calculateur!CF193*Calculateur!CH193*VLOOKUP('Données projet'!$B$11,Paramètres!$A$1:$J$25,3,0)*0.475*44/12</f>
        <v>0</v>
      </c>
      <c r="CL193" s="196">
        <f>EXP(-LN(2)/2)*CL192+(1-EXP(-LN(2)/2))/(LN(2)/2)*CF193*CI193*VLOOKUP('Données projet'!$B$11,Paramètres!$A$1:$J$25,3,0)*0.475*44/12</f>
        <v>0</v>
      </c>
      <c r="CM193" s="197">
        <f t="shared" si="72"/>
        <v>0</v>
      </c>
      <c r="CN193" s="50">
        <f>IF(CN192+1&lt;='Données projet'!$E$16,CN192+1,1)</f>
        <v>1</v>
      </c>
      <c r="CO193" s="45" t="e">
        <f>VLOOKUP(CN193,'Données projet'!$A$173:$I$193,2,0)</f>
        <v>#N/A</v>
      </c>
      <c r="CP193" s="45" t="e">
        <f>VLOOKUP(CN193,'Données projet'!$A$173:$I$193,9,0)</f>
        <v>#N/A</v>
      </c>
      <c r="CQ193" s="45">
        <f t="array" ref="CQ193">INDEX(CP:CP,MIN(IF(ISNUMBER(CP193:CP389),ROW(CP193:CP389),"")))</f>
        <v>0</v>
      </c>
      <c r="CR193" s="45">
        <f>IF(CN193&lt;'Données projet'!$A$174,$CO$205^B193,IF(CN193='Données projet'!$A$174,'Données projet'!$B$174,CR192+CQ193-CX192))</f>
        <v>0</v>
      </c>
      <c r="CS193" s="50" t="e">
        <f>CR193*VLOOKUP('Données projet'!$B$15,Paramètres!$A$1:$J$25,3,0)*VLOOKUP('Données projet'!$B$15,Paramètres!$A$1:$J$25,5,0)</f>
        <v>#N/A</v>
      </c>
      <c r="CT193" s="46" t="e">
        <f t="shared" si="73"/>
        <v>#N/A</v>
      </c>
      <c r="CU193" s="52" t="e">
        <f t="shared" si="74"/>
        <v>#N/A</v>
      </c>
      <c r="CV193" s="149" t="e">
        <f ca="1">AVERAGE(OFFSET($CU$3,'Données projet'!$C$7,0,30,1))</f>
        <v>#N/A</v>
      </c>
      <c r="CW193" s="48">
        <f>IF(ISNA(VLOOKUP(CN193,'Données projet'!$A$173:$I$193,3,0)),0,VLOOKUP(CN193,'Données projet'!$A$173:$I$193,3,0))</f>
        <v>0</v>
      </c>
      <c r="CX193" s="48">
        <f>IF(ISNA(VLOOKUP(CN193,'Données projet'!$A$173:$I$193,4,0)),0,VLOOKUP(CN193,'Données projet'!$A$173:$I$193,4,0))</f>
        <v>0</v>
      </c>
      <c r="CY193" s="49">
        <f>IF(ISNA(VLOOKUP(CN193,'Données projet'!$A$173:$I$193,5,0)),0%,VLOOKUP(CN193,'Données projet'!$A$173:$I$193,5,0)*VLOOKUP('Données projet'!$B$15,Paramètres!$A$1:$J$25,7,0))</f>
        <v>0</v>
      </c>
      <c r="CZ193" s="49">
        <f>IF(ISNA(VLOOKUP(CN193,'Données projet'!$A$173:$I$193,6,0)),0%,VLOOKUP(CN193,'Données projet'!$A$173:$I$193,6,0)*VLOOKUP('Données projet'!$B$15,Paramètres!$A$1:$J$25,7,0))</f>
        <v>0</v>
      </c>
      <c r="DA193" s="49">
        <f>IF(ISNA(VLOOKUP(CN193,'Données projet'!$A$173:$I$193,7,0)),0%,VLOOKUP(CN193,'Données projet'!$A$173:$I$193,7,0))</f>
        <v>0</v>
      </c>
      <c r="DB193" s="53" t="e">
        <f>EXP(-LN(2)/35)*DB192+(1-EXP(-LN(2)/35))/(LN(2)/35)*CX193*CY193*VLOOKUP('Données projet'!$B$15,Paramètres!$A$1:$J$25,3,0)*0.475*44/12</f>
        <v>#N/A</v>
      </c>
      <c r="DC193" s="53" t="e">
        <f>EXP(-LN(2)/5)*DC192+(1-EXP(-LN(2)/5))/(LN(2)/5)*Calculateur!CX193*Calculateur!CZ193*VLOOKUP('Données projet'!$B$15,Paramètres!$A$1:$J$25,3,0)*0.475*44/12</f>
        <v>#N/A</v>
      </c>
      <c r="DD193" s="53" t="e">
        <f>EXP(-LN(2)/2)*DD192+(1-EXP(-LN(2)/2))/(LN(2)/2)*CX193*DA193*VLOOKUP('Données projet'!$B$15,Paramètres!$A$1:$J$25,3,0)*0.475*44/12</f>
        <v>#N/A</v>
      </c>
      <c r="DE193" s="54" t="e">
        <f t="shared" si="75"/>
        <v>#N/A</v>
      </c>
    </row>
    <row r="194" spans="1:109" x14ac:dyDescent="0.25">
      <c r="A194" s="208">
        <f t="shared" si="52"/>
        <v>191</v>
      </c>
      <c r="B194" s="200">
        <f>IF(B193+1&lt;='Données projet'!$E$11,B193+1,1)</f>
        <v>16</v>
      </c>
      <c r="C194" s="182" t="e">
        <f>VLOOKUP(B194,'Données projet'!$A$36:$I$56,2,0)</f>
        <v>#N/A</v>
      </c>
      <c r="D194" s="182" t="e">
        <f>VLOOKUP(B194,'Données projet'!$A$36:$I$56,9,0)</f>
        <v>#N/A</v>
      </c>
      <c r="E194" s="182">
        <f t="array" ref="E194">INDEX(D:D,MIN(IF(ISNUMBER(D194:D390),ROW(D194:D390),"")))</f>
        <v>27.73</v>
      </c>
      <c r="F194" s="186">
        <f>IF(B194&lt;'Données projet'!$A$37,$C$205^B194,IF(B194='Données projet'!$A$37,'Données projet'!$B$37,F193+E194-L193))</f>
        <v>250.93000000000004</v>
      </c>
      <c r="G194" s="186">
        <f>F194*VLOOKUP('Données projet'!$B$11,Paramètres!$A$1:$J$25,3,0)*VLOOKUP('Données projet'!$B$11,Paramètres!$A$1:$J$25,5,0)</f>
        <v>183.98187600000003</v>
      </c>
      <c r="H194" s="186">
        <f t="shared" si="53"/>
        <v>46.206948930878973</v>
      </c>
      <c r="I194" s="187">
        <f t="shared" si="59"/>
        <v>400.91220342128094</v>
      </c>
      <c r="J194" s="188">
        <f ca="1">AVERAGE(OFFSET($I$3,'Données projet'!$C$7,0,30,1))</f>
        <v>281.50422421872497</v>
      </c>
      <c r="K194" s="193">
        <f>IF(ISNA(VLOOKUP(B194,'Données projet'!$A$36:$I$56,3,0)),0,VLOOKUP(B194,'Données projet'!$A$36:$I$56,3,0))</f>
        <v>0</v>
      </c>
      <c r="L194" s="193">
        <f>IF(ISNA(VLOOKUP(B194,'Données projet'!$A$36:$I$56,4,0)),0,VLOOKUP(B194,'Données projet'!$A$36:$I$56,4,0))</f>
        <v>0</v>
      </c>
      <c r="M194" s="194">
        <f>IF(ISNA(VLOOKUP(B194,'Données projet'!$A$36:$I$56,5,0)),0%,VLOOKUP(B194,'Données projet'!$A$36:$I$56,5,0)*VLOOKUP('Données projet'!$B$11,Paramètres!$A$1:$J$25,7,0))</f>
        <v>0</v>
      </c>
      <c r="N194" s="194">
        <f>IF(ISNA(VLOOKUP(B194,'Données projet'!$A$36:$I$56,6,0)),0%,VLOOKUP(B194,'Données projet'!$A$36:$I$56,6,0)*VLOOKUP('Données projet'!$B$11,Paramètres!$A$1:$J$25,7,0))</f>
        <v>0</v>
      </c>
      <c r="O194" s="194">
        <f>IF(ISNA(VLOOKUP(B194,'Données projet'!$A$36:$I$56,7,0)),0%,VLOOKUP(B194,'Données projet'!$A$36:$I$56,7,0))</f>
        <v>0</v>
      </c>
      <c r="P194" s="196">
        <f>EXP(-LN(2)/35)*P193+(1-EXP(-LN(2)/35))/(LN(2)/35)*L194*M194*VLOOKUP('Données projet'!$B$11,Paramètres!$A$1:$J$25,3,0)*0.475*44/12</f>
        <v>0</v>
      </c>
      <c r="Q194" s="196">
        <f>EXP(-LN(2)/5)*Q193+(1-EXP(-LN(2)/5))/(LN(2)/5)*Calculateur!L194*Calculateur!N194*VLOOKUP('Données projet'!$B$11,Paramètres!$A$1:$J$25,3,0)*0.475*44/12</f>
        <v>0</v>
      </c>
      <c r="R194" s="196">
        <f>EXP(-LN(2)/2)*R193+(1-EXP(-LN(2)/2))/(LN(2)/2)*L194*O194*VLOOKUP('Données projet'!$B$11,Paramètres!$A$1:$J$25,3,0)*0.475*44/12</f>
        <v>0</v>
      </c>
      <c r="S194" s="197">
        <f t="shared" si="60"/>
        <v>0</v>
      </c>
      <c r="T194" s="50">
        <f>IF(T193+1&lt;='Données projet'!$E$12,T193+1,1)</f>
        <v>41</v>
      </c>
      <c r="U194" s="45" t="e">
        <f>VLOOKUP(T194,'Données projet'!$A$62:$I$82,2,0)</f>
        <v>#N/A</v>
      </c>
      <c r="V194" s="45" t="e">
        <f>VLOOKUP(T194,'Données projet'!$A$62:$I$82,9,0)</f>
        <v>#N/A</v>
      </c>
      <c r="W194" s="45">
        <f t="array" ref="W194">INDEX(V:V,MIN(IF(ISNUMBER(V194:V390),ROW(V194:V390),"")))</f>
        <v>8.6349999999999962</v>
      </c>
      <c r="X194" s="46">
        <f>IF(T194&lt;'Données projet'!$A$63,$U$205^T194,IF(T194='Données projet'!$A$63,'Données projet'!$B$63,X193+W194-AD193))</f>
        <v>284.31499999999994</v>
      </c>
      <c r="Y194" s="46">
        <f>X194*VLOOKUP('Données projet'!$B$11,Paramètres!$A$1:$J$25,3,0)*VLOOKUP('Données projet'!$B$11,Paramètres!$A$1:$J$25,5,0)</f>
        <v>208.45975799999997</v>
      </c>
      <c r="Z194" s="46">
        <f t="shared" si="61"/>
        <v>51.598860000085573</v>
      </c>
      <c r="AA194" s="52">
        <f t="shared" si="62"/>
        <v>452.93542635014893</v>
      </c>
      <c r="AB194" s="149">
        <f ca="1">AVERAGE(OFFSET($AA$3,'Données projet'!$C$7,0,30,1))</f>
        <v>367.84920904283939</v>
      </c>
      <c r="AC194" s="48">
        <f>IF(ISNA(VLOOKUP(T194,'Données projet'!$A$62:$I$82,3,0)),0,VLOOKUP(T194,'Données projet'!$A$62:$I$82,3,0))</f>
        <v>0</v>
      </c>
      <c r="AD194" s="48">
        <f>IF(ISNA(VLOOKUP(T194,'Données projet'!$A$62:$I$82,4,0)),0,VLOOKUP(T194,'Données projet'!$A$62:$I$82,4,0))</f>
        <v>0</v>
      </c>
      <c r="AE194" s="49">
        <f>IF(ISNA(VLOOKUP(T194,'Données projet'!$A$62:$I$82,5,0)),0%,VLOOKUP(T194,'Données projet'!$A$62:$I$82,5,0)*VLOOKUP('Données projet'!$B$11,Paramètres!$A$1:$J$25,7,0))</f>
        <v>0</v>
      </c>
      <c r="AF194" s="49">
        <f>IF(ISNA(VLOOKUP(T194,'Données projet'!$A$62:$I$82,6,0)),0%,VLOOKUP(T194,'Données projet'!$A$62:$I$82,6,0)*VLOOKUP('Données projet'!$B$11,Paramètres!$A$1:$J$25,7,0))</f>
        <v>0</v>
      </c>
      <c r="AG194" s="49">
        <f>IF(ISNA(VLOOKUP(T194,'Données projet'!$A$62:$I$82,7,0)),0%,VLOOKUP(T194,'Données projet'!$A$62:$I$82,7,0))</f>
        <v>0</v>
      </c>
      <c r="AH194" s="53">
        <f>EXP(-LN(2)/35)*AH193+(1-EXP(-LN(2)/35))/(LN(2)/35)*AD194*AE194*VLOOKUP('Données projet'!$B$11,Paramètres!$A$1:$J$25,3,0)*0.475*44/12</f>
        <v>0</v>
      </c>
      <c r="AI194" s="53">
        <f>EXP(-LN(2)/5)*AI193+(1-EXP(-LN(2)/5))/(LN(2)/5)*Calculateur!AD194*Calculateur!AF194*VLOOKUP('Données projet'!$B$11,Paramètres!$A$1:$J$25,3,0)*0.475*44/12</f>
        <v>0</v>
      </c>
      <c r="AJ194" s="53">
        <f>EXP(-LN(2)/2)*AJ193+(1-EXP(-LN(2)/2))/(LN(2)/2)*AD194*AG194*VLOOKUP('Données projet'!$B$11,Paramètres!$A$1:$J$25,3,0)*0.475*44/12</f>
        <v>0</v>
      </c>
      <c r="AK194" s="53">
        <f t="shared" si="63"/>
        <v>0</v>
      </c>
      <c r="AL194" s="203">
        <f>IF(AL193+1&lt;='Données projet'!$E$13,AL193+1,1)</f>
        <v>1</v>
      </c>
      <c r="AM194" s="182" t="e">
        <f>VLOOKUP(B194,'Données projet'!$A$88:$I$108,2,0)</f>
        <v>#N/A</v>
      </c>
      <c r="AN194" s="182" t="e">
        <f>VLOOKUP(B194,'Données projet'!$A$88:$I$108,9,0)</f>
        <v>#N/A</v>
      </c>
      <c r="AO194" s="182">
        <f t="array" ref="AO194">INDEX(AN:AN,MIN(IF(ISNUMBER(AN194:AN390),ROW(AN194:AN390),"")))</f>
        <v>0</v>
      </c>
      <c r="AP194" s="182">
        <f>IF(B194&lt;'Données projet'!$A$89,$AM$205^B194,IF(B194='Données projet'!$A$89,'Données projet'!$B$89,AP193+AO194-AV193))</f>
        <v>0</v>
      </c>
      <c r="AQ194" s="186" t="e">
        <f>AP194*VLOOKUP('Données projet'!$B$13,Paramètres!$A$1:$J$25,3,0)*VLOOKUP('Données projet'!$B$13,Paramètres!$A$1:$J$25,5,0)</f>
        <v>#N/A</v>
      </c>
      <c r="AR194" s="186" t="e">
        <f t="shared" si="64"/>
        <v>#N/A</v>
      </c>
      <c r="AS194" s="187" t="e">
        <f t="shared" si="65"/>
        <v>#N/A</v>
      </c>
      <c r="AT194" s="185" t="e">
        <f ca="1">AVERAGE(OFFSET($AS$3,'Données projet'!$C$7,0,30,1))</f>
        <v>#N/A</v>
      </c>
      <c r="AU194" s="193">
        <f>IF(ISNA(VLOOKUP(B194,'Données projet'!$A$88:$I$108,3,0)),0,VLOOKUP(B194,'Données projet'!$A$88:$I$108,3,0))</f>
        <v>0</v>
      </c>
      <c r="AV194" s="193">
        <f>IF(ISNA(VLOOKUP(B194,'Données projet'!$A$88:$I$108,4,0)),0,VLOOKUP(B194,'Données projet'!$A$88:$I$108,4,0))</f>
        <v>0</v>
      </c>
      <c r="AW194" s="194">
        <f>IF(ISNA(VLOOKUP(B194,'Données projet'!$A$88:$I$108,5,0)),0%,VLOOKUP(B194,'Données projet'!$A$88:$I$108,5,0)*VLOOKUP('Données projet'!$B$13,Paramètres!$A$1:$J$25,7,0))</f>
        <v>0</v>
      </c>
      <c r="AX194" s="194">
        <f>IF(ISNA(VLOOKUP(B194,'Données projet'!$A$88:$I$108,6,0)),0%,VLOOKUP(B194,'Données projet'!$A$88:$I$108,6,0)*VLOOKUP('Données projet'!$B$13,Paramètres!$A$1:$J$25,7,0))</f>
        <v>0</v>
      </c>
      <c r="AY194" s="194">
        <f>IF(ISNA(VLOOKUP(B194,'Données projet'!$A$88:$I$108,7,0)),0%,VLOOKUP(B194,'Données projet'!$A$88:$I$108,7,0))</f>
        <v>0</v>
      </c>
      <c r="AZ194" s="196">
        <f>EXP(-LN(2)/35)*AZ193+(1-EXP(-LN(2)/35))/(LN(2)/35)*AV194*AW194*VLOOKUP('Données projet'!$B$11,Paramètres!$A$1:$J$25,3,0)*0.475*44/12</f>
        <v>0</v>
      </c>
      <c r="BA194" s="196">
        <f>EXP(-LN(2)/5)*BA193+(1-EXP(-LN(2)/5))/(LN(2)/5)*Calculateur!AV194*Calculateur!AX194*VLOOKUP('Données projet'!$B$11,Paramètres!$A$1:$J$25,3,0)*0.475*44/12</f>
        <v>0</v>
      </c>
      <c r="BB194" s="196">
        <f>EXP(-LN(2)/2)*BB193+(1-EXP(-LN(2)/2))/(LN(2)/2)*AV194*AY194*VLOOKUP('Données projet'!$B$11,Paramètres!$A$1:$J$25,3,0)*0.475*44/12</f>
        <v>0</v>
      </c>
      <c r="BC194" s="197">
        <f t="shared" si="66"/>
        <v>0</v>
      </c>
      <c r="BD194" s="50">
        <f>IF(BD193+1&lt;='Données projet'!$E$16,BD193+1,1)</f>
        <v>1</v>
      </c>
      <c r="BE194" s="45" t="e">
        <f>VLOOKUP(BD194,'Données projet'!$A$114:$I$134,2,0)</f>
        <v>#N/A</v>
      </c>
      <c r="BF194" s="45" t="e">
        <f>VLOOKUP(BD194,'Données projet'!$A$114:$I$134,9,0)</f>
        <v>#N/A</v>
      </c>
      <c r="BG194" s="45">
        <f t="array" ref="BG194">INDEX(BF:BF,MIN(IF(ISNUMBER(BF194:BF390),ROW(BF194:BF390),"")))</f>
        <v>0</v>
      </c>
      <c r="BH194" s="45">
        <f>IF(BD194&lt;'Données projet'!$A$115,$BE$205^BD194,IF(BD194='Données projet'!$A$115,'Données projet'!$B$115,BH193+BG194-BN193))</f>
        <v>0</v>
      </c>
      <c r="BI194" s="50" t="e">
        <f>BH194*VLOOKUP('Données projet'!$B$13,Paramètres!$A$1:$J$25,3,0)*VLOOKUP('Données projet'!$B$13,Paramètres!$A$1:$J$25,5,0)</f>
        <v>#N/A</v>
      </c>
      <c r="BJ194" s="46" t="e">
        <f t="shared" si="67"/>
        <v>#N/A</v>
      </c>
      <c r="BK194" s="52" t="e">
        <f t="shared" si="68"/>
        <v>#N/A</v>
      </c>
      <c r="BL194" s="149" t="e">
        <f ca="1">AVERAGE(OFFSET($BK$3,'Données projet'!$C$7,0,30,1))</f>
        <v>#N/A</v>
      </c>
      <c r="BM194" s="48">
        <f>IF(ISNA(VLOOKUP(BD194,'Données projet'!$A$114:$I$134,3,0)),0,VLOOKUP(BD194,'Données projet'!$A$114:$I$134,3,0))</f>
        <v>0</v>
      </c>
      <c r="BN194" s="48">
        <f>IF(ISNA(VLOOKUP(BD194,'Données projet'!$A$114:$I$134,4,0)),0,VLOOKUP(BD194,'Données projet'!$A$114:$I$134,4,0))</f>
        <v>0</v>
      </c>
      <c r="BO194" s="49">
        <f>IF(ISNA(VLOOKUP(BD194,'Données projet'!$A$114:$I$134,5,0)),0%,VLOOKUP(BD194,'Données projet'!$A$114:$I$134,5,0)*VLOOKUP('Données projet'!$B$13,Paramètres!$A$1:$J$25,7,0))</f>
        <v>0</v>
      </c>
      <c r="BP194" s="49">
        <f>IF(ISNA(VLOOKUP(BD194,'Données projet'!$A$114:$I$134,6,0)),0%,VLOOKUP(BD194,'Données projet'!$A$114:$I$134,6,0)*VLOOKUP('Données projet'!$B$13,Paramètres!$A$1:$J$25,7,0))</f>
        <v>0</v>
      </c>
      <c r="BQ194" s="49">
        <f>IF(ISNA(VLOOKUP(BD194,'Données projet'!$A$114:$I$134,7,0)),0%,VLOOKUP(BD194,'Données projet'!$A$114:$I$134,7,0))</f>
        <v>0</v>
      </c>
      <c r="BR194" s="53" t="e">
        <f>EXP(-LN(2)/35)*BR193+(1-EXP(-LN(2)/35))/(LN(2)/35)*BN194*BO194*VLOOKUP('Données projet'!$B$13,Paramètres!$A$1:$J$25,3,0)*0.475*44/12</f>
        <v>#N/A</v>
      </c>
      <c r="BS194" s="53" t="e">
        <f>EXP(-LN(2)/5)*BS193+(1-EXP(-LN(2)/5))/(LN(2)/5)*Calculateur!BN194*Calculateur!BP194*VLOOKUP('Données projet'!$B$13,Paramètres!$A$1:$J$25,3,0)*0.475*44/12</f>
        <v>#N/A</v>
      </c>
      <c r="BT194" s="53" t="e">
        <f>EXP(-LN(2)/2)*BT193+(1-EXP(-LN(2)/2))/(LN(2)/2)*BN194*BQ194*VLOOKUP('Données projet'!$B$13,Paramètres!$A$1:$J$25,3,0)*0.475*44/12</f>
        <v>#N/A</v>
      </c>
      <c r="BU194" s="54" t="e">
        <f t="shared" si="69"/>
        <v>#N/A</v>
      </c>
      <c r="BV194" s="203">
        <f>IF(BV193+1&lt;='Données projet'!$E$15,BV193+1,1)</f>
        <v>1</v>
      </c>
      <c r="BW194" s="182" t="e">
        <f>VLOOKUP(B194,'Données projet'!$A$140:$I$167,2,0)</f>
        <v>#N/A</v>
      </c>
      <c r="BX194" s="182" t="e">
        <f>VLOOKUP(B194,'Données projet'!$A$140:$I$167,9,0)</f>
        <v>#N/A</v>
      </c>
      <c r="BY194" s="182">
        <f t="array" ref="BY194">INDEX(BX:BX,MIN(IF(ISNUMBER(BX194:BX390),ROW(BX194:BX390),"")))</f>
        <v>0</v>
      </c>
      <c r="BZ194" s="182">
        <f>IF(B194&lt;'Données projet'!$A$141,$BW$205^B194,IF(B194='Données projet'!$A$141,'Données projet'!$B$141,BZ193+BY194-CF193))</f>
        <v>0</v>
      </c>
      <c r="CA194" s="183" t="e">
        <f>BZ194*VLOOKUP('Données projet'!$B$15,Paramètres!$A$1:$J$25,3,0)*VLOOKUP('Données projet'!$B$15,Paramètres!$A$1:$J$25,5,0)</f>
        <v>#N/A</v>
      </c>
      <c r="CB194" s="186" t="e">
        <f t="shared" si="70"/>
        <v>#N/A</v>
      </c>
      <c r="CC194" s="187" t="e">
        <f t="shared" si="71"/>
        <v>#N/A</v>
      </c>
      <c r="CD194" s="185" t="e">
        <f ca="1">AVERAGE(OFFSET($CC$3,'Données projet'!$C$7,0,30,1))</f>
        <v>#N/A</v>
      </c>
      <c r="CE194" s="193">
        <f>IF(ISNA(VLOOKUP(B194,'Données projet'!$A$140:$I$167,3,0)),0,VLOOKUP(B194,'Données projet'!$A$140:$I$167,3,0))</f>
        <v>0</v>
      </c>
      <c r="CF194" s="193">
        <f>IF(ISNA(VLOOKUP(B194,'Données projet'!$A$140:$I$167,4,0)),0,VLOOKUP(B194,'Données projet'!$A$140:$I$167,4,0))</f>
        <v>0</v>
      </c>
      <c r="CG194" s="194">
        <f>IF(ISNA(VLOOKUP(B194,'Données projet'!$A$140:$I$167,5,0)),0%,VLOOKUP(B194,'Données projet'!$A$140:$I$167,5,0)*VLOOKUP('Données projet'!$B$15,Paramètres!$A$1:$J$25,7,0))</f>
        <v>0</v>
      </c>
      <c r="CH194" s="194">
        <f>IF(ISNA(VLOOKUP(B194,'Données projet'!$A$140:$I$167,6,0)),0%,VLOOKUP(B194,'Données projet'!$A$140:$I$167,6,0)*VLOOKUP('Données projet'!$B$15,Paramètres!$A$1:$J$25,7,0))</f>
        <v>0</v>
      </c>
      <c r="CI194" s="194">
        <f>IF(ISNA(VLOOKUP(B194,'Données projet'!$A$140:$I$167,7,0)),0%,VLOOKUP(B194,'Données projet'!$A$140:$I$167,7,0))</f>
        <v>0</v>
      </c>
      <c r="CJ194" s="196">
        <f>EXP(-LN(2)/35)*CJ193+(1-EXP(-LN(2)/35))/(LN(2)/35)*CF194*CG194*VLOOKUP('Données projet'!$B$11,Paramètres!$A$1:$J$25,3,0)*0.475*44/12</f>
        <v>0</v>
      </c>
      <c r="CK194" s="196">
        <f>EXP(-LN(2)/5)*CK193+(1-EXP(-LN(2)/5))/(LN(2)/5)*Calculateur!CF194*Calculateur!CH194*VLOOKUP('Données projet'!$B$11,Paramètres!$A$1:$J$25,3,0)*0.475*44/12</f>
        <v>0</v>
      </c>
      <c r="CL194" s="196">
        <f>EXP(-LN(2)/2)*CL193+(1-EXP(-LN(2)/2))/(LN(2)/2)*CF194*CI194*VLOOKUP('Données projet'!$B$11,Paramètres!$A$1:$J$25,3,0)*0.475*44/12</f>
        <v>0</v>
      </c>
      <c r="CM194" s="197">
        <f t="shared" si="72"/>
        <v>0</v>
      </c>
      <c r="CN194" s="50">
        <f>IF(CN193+1&lt;='Données projet'!$E$16,CN193+1,1)</f>
        <v>1</v>
      </c>
      <c r="CO194" s="45" t="e">
        <f>VLOOKUP(CN194,'Données projet'!$A$173:$I$193,2,0)</f>
        <v>#N/A</v>
      </c>
      <c r="CP194" s="45" t="e">
        <f>VLOOKUP(CN194,'Données projet'!$A$173:$I$193,9,0)</f>
        <v>#N/A</v>
      </c>
      <c r="CQ194" s="45">
        <f t="array" ref="CQ194">INDEX(CP:CP,MIN(IF(ISNUMBER(CP194:CP390),ROW(CP194:CP390),"")))</f>
        <v>0</v>
      </c>
      <c r="CR194" s="45">
        <f>IF(CN194&lt;'Données projet'!$A$174,$CO$205^B194,IF(CN194='Données projet'!$A$174,'Données projet'!$B$174,CR193+CQ194-CX193))</f>
        <v>0</v>
      </c>
      <c r="CS194" s="50" t="e">
        <f>CR194*VLOOKUP('Données projet'!$B$15,Paramètres!$A$1:$J$25,3,0)*VLOOKUP('Données projet'!$B$15,Paramètres!$A$1:$J$25,5,0)</f>
        <v>#N/A</v>
      </c>
      <c r="CT194" s="46" t="e">
        <f t="shared" si="73"/>
        <v>#N/A</v>
      </c>
      <c r="CU194" s="52" t="e">
        <f t="shared" si="74"/>
        <v>#N/A</v>
      </c>
      <c r="CV194" s="149" t="e">
        <f ca="1">AVERAGE(OFFSET($CU$3,'Données projet'!$C$7,0,30,1))</f>
        <v>#N/A</v>
      </c>
      <c r="CW194" s="48">
        <f>IF(ISNA(VLOOKUP(CN194,'Données projet'!$A$173:$I$193,3,0)),0,VLOOKUP(CN194,'Données projet'!$A$173:$I$193,3,0))</f>
        <v>0</v>
      </c>
      <c r="CX194" s="48">
        <f>IF(ISNA(VLOOKUP(CN194,'Données projet'!$A$173:$I$193,4,0)),0,VLOOKUP(CN194,'Données projet'!$A$173:$I$193,4,0))</f>
        <v>0</v>
      </c>
      <c r="CY194" s="49">
        <f>IF(ISNA(VLOOKUP(CN194,'Données projet'!$A$173:$I$193,5,0)),0%,VLOOKUP(CN194,'Données projet'!$A$173:$I$193,5,0)*VLOOKUP('Données projet'!$B$15,Paramètres!$A$1:$J$25,7,0))</f>
        <v>0</v>
      </c>
      <c r="CZ194" s="49">
        <f>IF(ISNA(VLOOKUP(CN194,'Données projet'!$A$173:$I$193,6,0)),0%,VLOOKUP(CN194,'Données projet'!$A$173:$I$193,6,0)*VLOOKUP('Données projet'!$B$15,Paramètres!$A$1:$J$25,7,0))</f>
        <v>0</v>
      </c>
      <c r="DA194" s="49">
        <f>IF(ISNA(VLOOKUP(CN194,'Données projet'!$A$173:$I$193,7,0)),0%,VLOOKUP(CN194,'Données projet'!$A$173:$I$193,7,0))</f>
        <v>0</v>
      </c>
      <c r="DB194" s="53" t="e">
        <f>EXP(-LN(2)/35)*DB193+(1-EXP(-LN(2)/35))/(LN(2)/35)*CX194*CY194*VLOOKUP('Données projet'!$B$15,Paramètres!$A$1:$J$25,3,0)*0.475*44/12</f>
        <v>#N/A</v>
      </c>
      <c r="DC194" s="53" t="e">
        <f>EXP(-LN(2)/5)*DC193+(1-EXP(-LN(2)/5))/(LN(2)/5)*Calculateur!CX194*Calculateur!CZ194*VLOOKUP('Données projet'!$B$15,Paramètres!$A$1:$J$25,3,0)*0.475*44/12</f>
        <v>#N/A</v>
      </c>
      <c r="DD194" s="53" t="e">
        <f>EXP(-LN(2)/2)*DD193+(1-EXP(-LN(2)/2))/(LN(2)/2)*CX194*DA194*VLOOKUP('Données projet'!$B$15,Paramètres!$A$1:$J$25,3,0)*0.475*44/12</f>
        <v>#N/A</v>
      </c>
      <c r="DE194" s="54" t="e">
        <f t="shared" si="75"/>
        <v>#N/A</v>
      </c>
    </row>
    <row r="195" spans="1:109" x14ac:dyDescent="0.25">
      <c r="A195" s="208">
        <f t="shared" si="52"/>
        <v>192</v>
      </c>
      <c r="B195" s="200">
        <f>IF(B194+1&lt;='Données projet'!$E$11,B194+1,1)</f>
        <v>17</v>
      </c>
      <c r="C195" s="182" t="e">
        <f>VLOOKUP(B195,'Données projet'!$A$36:$I$56,2,0)</f>
        <v>#N/A</v>
      </c>
      <c r="D195" s="182" t="e">
        <f>VLOOKUP(B195,'Données projet'!$A$36:$I$56,9,0)</f>
        <v>#N/A</v>
      </c>
      <c r="E195" s="182">
        <f t="array" ref="E195">INDEX(D:D,MIN(IF(ISNUMBER(D195:D391),ROW(D195:D391),"")))</f>
        <v>27.73</v>
      </c>
      <c r="F195" s="186">
        <f>IF(B195&lt;'Données projet'!$A$37,$C$205^B195,IF(B195='Données projet'!$A$37,'Données projet'!$B$37,F194+E195-L194))</f>
        <v>278.66000000000003</v>
      </c>
      <c r="G195" s="186">
        <f>F195*VLOOKUP('Données projet'!$B$11,Paramètres!$A$1:$J$25,3,0)*VLOOKUP('Données projet'!$B$11,Paramètres!$A$1:$J$25,5,0)</f>
        <v>204.313512</v>
      </c>
      <c r="H195" s="186">
        <f t="shared" si="53"/>
        <v>50.690966614795769</v>
      </c>
      <c r="I195" s="187">
        <f t="shared" si="59"/>
        <v>444.13280025410262</v>
      </c>
      <c r="J195" s="188">
        <f ca="1">AVERAGE(OFFSET($I$3,'Données projet'!$C$7,0,30,1))</f>
        <v>281.50422421872497</v>
      </c>
      <c r="K195" s="193">
        <f>IF(ISNA(VLOOKUP(B195,'Données projet'!$A$36:$I$56,3,0)),0,VLOOKUP(B195,'Données projet'!$A$36:$I$56,3,0))</f>
        <v>0</v>
      </c>
      <c r="L195" s="193">
        <f>IF(ISNA(VLOOKUP(B195,'Données projet'!$A$36:$I$56,4,0)),0,VLOOKUP(B195,'Données projet'!$A$36:$I$56,4,0))</f>
        <v>0</v>
      </c>
      <c r="M195" s="194">
        <f>IF(ISNA(VLOOKUP(B195,'Données projet'!$A$36:$I$56,5,0)),0%,VLOOKUP(B195,'Données projet'!$A$36:$I$56,5,0)*VLOOKUP('Données projet'!$B$11,Paramètres!$A$1:$J$25,7,0))</f>
        <v>0</v>
      </c>
      <c r="N195" s="194">
        <f>IF(ISNA(VLOOKUP(B195,'Données projet'!$A$36:$I$56,6,0)),0%,VLOOKUP(B195,'Données projet'!$A$36:$I$56,6,0)*VLOOKUP('Données projet'!$B$11,Paramètres!$A$1:$J$25,7,0))</f>
        <v>0</v>
      </c>
      <c r="O195" s="194">
        <f>IF(ISNA(VLOOKUP(B195,'Données projet'!$A$36:$I$56,7,0)),0%,VLOOKUP(B195,'Données projet'!$A$36:$I$56,7,0))</f>
        <v>0</v>
      </c>
      <c r="P195" s="196">
        <f>EXP(-LN(2)/35)*P194+(1-EXP(-LN(2)/35))/(LN(2)/35)*L195*M195*VLOOKUP('Données projet'!$B$11,Paramètres!$A$1:$J$25,3,0)*0.475*44/12</f>
        <v>0</v>
      </c>
      <c r="Q195" s="196">
        <f>EXP(-LN(2)/5)*Q194+(1-EXP(-LN(2)/5))/(LN(2)/5)*Calculateur!L195*Calculateur!N195*VLOOKUP('Données projet'!$B$11,Paramètres!$A$1:$J$25,3,0)*0.475*44/12</f>
        <v>0</v>
      </c>
      <c r="R195" s="196">
        <f>EXP(-LN(2)/2)*R194+(1-EXP(-LN(2)/2))/(LN(2)/2)*L195*O195*VLOOKUP('Données projet'!$B$11,Paramètres!$A$1:$J$25,3,0)*0.475*44/12</f>
        <v>0</v>
      </c>
      <c r="S195" s="197">
        <f t="shared" si="60"/>
        <v>0</v>
      </c>
      <c r="T195" s="50">
        <f>IF(T194+1&lt;='Données projet'!$E$12,T194+1,1)</f>
        <v>42</v>
      </c>
      <c r="U195" s="45" t="e">
        <f>VLOOKUP(T195,'Données projet'!$A$62:$I$82,2,0)</f>
        <v>#N/A</v>
      </c>
      <c r="V195" s="45" t="e">
        <f>VLOOKUP(T195,'Données projet'!$A$62:$I$82,9,0)</f>
        <v>#N/A</v>
      </c>
      <c r="W195" s="45">
        <f t="array" ref="W195">INDEX(V:V,MIN(IF(ISNUMBER(V195:V391),ROW(V195:V391),"")))</f>
        <v>8.6349999999999962</v>
      </c>
      <c r="X195" s="46">
        <f>IF(T195&lt;'Données projet'!$A$63,$U$205^T195,IF(T195='Données projet'!$A$63,'Données projet'!$B$63,X194+W195-AD194))</f>
        <v>292.94999999999993</v>
      </c>
      <c r="Y195" s="46">
        <f>X195*VLOOKUP('Données projet'!$B$11,Paramètres!$A$1:$J$25,3,0)*VLOOKUP('Données projet'!$B$11,Paramètres!$A$1:$J$25,5,0)</f>
        <v>214.79093999999995</v>
      </c>
      <c r="Z195" s="46">
        <f t="shared" si="61"/>
        <v>52.981148186105656</v>
      </c>
      <c r="AA195" s="52">
        <f t="shared" si="62"/>
        <v>466.36972025746735</v>
      </c>
      <c r="AB195" s="149">
        <f ca="1">AVERAGE(OFFSET($AA$3,'Données projet'!$C$7,0,30,1))</f>
        <v>367.84920904283939</v>
      </c>
      <c r="AC195" s="48">
        <f>IF(ISNA(VLOOKUP(T195,'Données projet'!$A$62:$I$82,3,0)),0,VLOOKUP(T195,'Données projet'!$A$62:$I$82,3,0))</f>
        <v>0</v>
      </c>
      <c r="AD195" s="48">
        <f>IF(ISNA(VLOOKUP(T195,'Données projet'!$A$62:$I$82,4,0)),0,VLOOKUP(T195,'Données projet'!$A$62:$I$82,4,0))</f>
        <v>0</v>
      </c>
      <c r="AE195" s="49">
        <f>IF(ISNA(VLOOKUP(T195,'Données projet'!$A$62:$I$82,5,0)),0%,VLOOKUP(T195,'Données projet'!$A$62:$I$82,5,0)*VLOOKUP('Données projet'!$B$11,Paramètres!$A$1:$J$25,7,0))</f>
        <v>0</v>
      </c>
      <c r="AF195" s="49">
        <f>IF(ISNA(VLOOKUP(T195,'Données projet'!$A$62:$I$82,6,0)),0%,VLOOKUP(T195,'Données projet'!$A$62:$I$82,6,0)*VLOOKUP('Données projet'!$B$11,Paramètres!$A$1:$J$25,7,0))</f>
        <v>0</v>
      </c>
      <c r="AG195" s="49">
        <f>IF(ISNA(VLOOKUP(T195,'Données projet'!$A$62:$I$82,7,0)),0%,VLOOKUP(T195,'Données projet'!$A$62:$I$82,7,0))</f>
        <v>0</v>
      </c>
      <c r="AH195" s="53">
        <f>EXP(-LN(2)/35)*AH194+(1-EXP(-LN(2)/35))/(LN(2)/35)*AD195*AE195*VLOOKUP('Données projet'!$B$11,Paramètres!$A$1:$J$25,3,0)*0.475*44/12</f>
        <v>0</v>
      </c>
      <c r="AI195" s="53">
        <f>EXP(-LN(2)/5)*AI194+(1-EXP(-LN(2)/5))/(LN(2)/5)*Calculateur!AD195*Calculateur!AF195*VLOOKUP('Données projet'!$B$11,Paramètres!$A$1:$J$25,3,0)*0.475*44/12</f>
        <v>0</v>
      </c>
      <c r="AJ195" s="53">
        <f>EXP(-LN(2)/2)*AJ194+(1-EXP(-LN(2)/2))/(LN(2)/2)*AD195*AG195*VLOOKUP('Données projet'!$B$11,Paramètres!$A$1:$J$25,3,0)*0.475*44/12</f>
        <v>0</v>
      </c>
      <c r="AK195" s="53">
        <f t="shared" si="63"/>
        <v>0</v>
      </c>
      <c r="AL195" s="203">
        <f>IF(AL194+1&lt;='Données projet'!$E$13,AL194+1,1)</f>
        <v>1</v>
      </c>
      <c r="AM195" s="182" t="e">
        <f>VLOOKUP(B195,'Données projet'!$A$88:$I$108,2,0)</f>
        <v>#N/A</v>
      </c>
      <c r="AN195" s="182" t="e">
        <f>VLOOKUP(B195,'Données projet'!$A$88:$I$108,9,0)</f>
        <v>#N/A</v>
      </c>
      <c r="AO195" s="182">
        <f t="array" ref="AO195">INDEX(AN:AN,MIN(IF(ISNUMBER(AN195:AN391),ROW(AN195:AN391),"")))</f>
        <v>0</v>
      </c>
      <c r="AP195" s="182">
        <f>IF(B195&lt;'Données projet'!$A$89,$AM$205^B195,IF(B195='Données projet'!$A$89,'Données projet'!$B$89,AP194+AO195-AV194))</f>
        <v>0</v>
      </c>
      <c r="AQ195" s="186" t="e">
        <f>AP195*VLOOKUP('Données projet'!$B$13,Paramètres!$A$1:$J$25,3,0)*VLOOKUP('Données projet'!$B$13,Paramètres!$A$1:$J$25,5,0)</f>
        <v>#N/A</v>
      </c>
      <c r="AR195" s="186" t="e">
        <f t="shared" si="64"/>
        <v>#N/A</v>
      </c>
      <c r="AS195" s="187" t="e">
        <f t="shared" si="65"/>
        <v>#N/A</v>
      </c>
      <c r="AT195" s="185" t="e">
        <f ca="1">AVERAGE(OFFSET($AS$3,'Données projet'!$C$7,0,30,1))</f>
        <v>#N/A</v>
      </c>
      <c r="AU195" s="193">
        <f>IF(ISNA(VLOOKUP(B195,'Données projet'!$A$88:$I$108,3,0)),0,VLOOKUP(B195,'Données projet'!$A$88:$I$108,3,0))</f>
        <v>0</v>
      </c>
      <c r="AV195" s="193">
        <f>IF(ISNA(VLOOKUP(B195,'Données projet'!$A$88:$I$108,4,0)),0,VLOOKUP(B195,'Données projet'!$A$88:$I$108,4,0))</f>
        <v>0</v>
      </c>
      <c r="AW195" s="194">
        <f>IF(ISNA(VLOOKUP(B195,'Données projet'!$A$88:$I$108,5,0)),0%,VLOOKUP(B195,'Données projet'!$A$88:$I$108,5,0)*VLOOKUP('Données projet'!$B$13,Paramètres!$A$1:$J$25,7,0))</f>
        <v>0</v>
      </c>
      <c r="AX195" s="194">
        <f>IF(ISNA(VLOOKUP(B195,'Données projet'!$A$88:$I$108,6,0)),0%,VLOOKUP(B195,'Données projet'!$A$88:$I$108,6,0)*VLOOKUP('Données projet'!$B$13,Paramètres!$A$1:$J$25,7,0))</f>
        <v>0</v>
      </c>
      <c r="AY195" s="194">
        <f>IF(ISNA(VLOOKUP(B195,'Données projet'!$A$88:$I$108,7,0)),0%,VLOOKUP(B195,'Données projet'!$A$88:$I$108,7,0))</f>
        <v>0</v>
      </c>
      <c r="AZ195" s="196">
        <f>EXP(-LN(2)/35)*AZ194+(1-EXP(-LN(2)/35))/(LN(2)/35)*AV195*AW195*VLOOKUP('Données projet'!$B$11,Paramètres!$A$1:$J$25,3,0)*0.475*44/12</f>
        <v>0</v>
      </c>
      <c r="BA195" s="196">
        <f>EXP(-LN(2)/5)*BA194+(1-EXP(-LN(2)/5))/(LN(2)/5)*Calculateur!AV195*Calculateur!AX195*VLOOKUP('Données projet'!$B$11,Paramètres!$A$1:$J$25,3,0)*0.475*44/12</f>
        <v>0</v>
      </c>
      <c r="BB195" s="196">
        <f>EXP(-LN(2)/2)*BB194+(1-EXP(-LN(2)/2))/(LN(2)/2)*AV195*AY195*VLOOKUP('Données projet'!$B$11,Paramètres!$A$1:$J$25,3,0)*0.475*44/12</f>
        <v>0</v>
      </c>
      <c r="BC195" s="197">
        <f t="shared" si="66"/>
        <v>0</v>
      </c>
      <c r="BD195" s="50">
        <f>IF(BD194+1&lt;='Données projet'!$E$16,BD194+1,1)</f>
        <v>1</v>
      </c>
      <c r="BE195" s="45" t="e">
        <f>VLOOKUP(BD195,'Données projet'!$A$114:$I$134,2,0)</f>
        <v>#N/A</v>
      </c>
      <c r="BF195" s="45" t="e">
        <f>VLOOKUP(BD195,'Données projet'!$A$114:$I$134,9,0)</f>
        <v>#N/A</v>
      </c>
      <c r="BG195" s="45">
        <f t="array" ref="BG195">INDEX(BF:BF,MIN(IF(ISNUMBER(BF195:BF391),ROW(BF195:BF391),"")))</f>
        <v>0</v>
      </c>
      <c r="BH195" s="45">
        <f>IF(BD195&lt;'Données projet'!$A$115,$BE$205^BD195,IF(BD195='Données projet'!$A$115,'Données projet'!$B$115,BH194+BG195-BN194))</f>
        <v>0</v>
      </c>
      <c r="BI195" s="50" t="e">
        <f>BH195*VLOOKUP('Données projet'!$B$13,Paramètres!$A$1:$J$25,3,0)*VLOOKUP('Données projet'!$B$13,Paramètres!$A$1:$J$25,5,0)</f>
        <v>#N/A</v>
      </c>
      <c r="BJ195" s="46" t="e">
        <f t="shared" si="67"/>
        <v>#N/A</v>
      </c>
      <c r="BK195" s="52" t="e">
        <f t="shared" si="68"/>
        <v>#N/A</v>
      </c>
      <c r="BL195" s="149" t="e">
        <f ca="1">AVERAGE(OFFSET($BK$3,'Données projet'!$C$7,0,30,1))</f>
        <v>#N/A</v>
      </c>
      <c r="BM195" s="48">
        <f>IF(ISNA(VLOOKUP(BD195,'Données projet'!$A$114:$I$134,3,0)),0,VLOOKUP(BD195,'Données projet'!$A$114:$I$134,3,0))</f>
        <v>0</v>
      </c>
      <c r="BN195" s="48">
        <f>IF(ISNA(VLOOKUP(BD195,'Données projet'!$A$114:$I$134,4,0)),0,VLOOKUP(BD195,'Données projet'!$A$114:$I$134,4,0))</f>
        <v>0</v>
      </c>
      <c r="BO195" s="49">
        <f>IF(ISNA(VLOOKUP(BD195,'Données projet'!$A$114:$I$134,5,0)),0%,VLOOKUP(BD195,'Données projet'!$A$114:$I$134,5,0)*VLOOKUP('Données projet'!$B$13,Paramètres!$A$1:$J$25,7,0))</f>
        <v>0</v>
      </c>
      <c r="BP195" s="49">
        <f>IF(ISNA(VLOOKUP(BD195,'Données projet'!$A$114:$I$134,6,0)),0%,VLOOKUP(BD195,'Données projet'!$A$114:$I$134,6,0)*VLOOKUP('Données projet'!$B$13,Paramètres!$A$1:$J$25,7,0))</f>
        <v>0</v>
      </c>
      <c r="BQ195" s="49">
        <f>IF(ISNA(VLOOKUP(BD195,'Données projet'!$A$114:$I$134,7,0)),0%,VLOOKUP(BD195,'Données projet'!$A$114:$I$134,7,0))</f>
        <v>0</v>
      </c>
      <c r="BR195" s="53" t="e">
        <f>EXP(-LN(2)/35)*BR194+(1-EXP(-LN(2)/35))/(LN(2)/35)*BN195*BO195*VLOOKUP('Données projet'!$B$13,Paramètres!$A$1:$J$25,3,0)*0.475*44/12</f>
        <v>#N/A</v>
      </c>
      <c r="BS195" s="53" t="e">
        <f>EXP(-LN(2)/5)*BS194+(1-EXP(-LN(2)/5))/(LN(2)/5)*Calculateur!BN195*Calculateur!BP195*VLOOKUP('Données projet'!$B$13,Paramètres!$A$1:$J$25,3,0)*0.475*44/12</f>
        <v>#N/A</v>
      </c>
      <c r="BT195" s="53" t="e">
        <f>EXP(-LN(2)/2)*BT194+(1-EXP(-LN(2)/2))/(LN(2)/2)*BN195*BQ195*VLOOKUP('Données projet'!$B$13,Paramètres!$A$1:$J$25,3,0)*0.475*44/12</f>
        <v>#N/A</v>
      </c>
      <c r="BU195" s="54" t="e">
        <f t="shared" si="69"/>
        <v>#N/A</v>
      </c>
      <c r="BV195" s="203">
        <f>IF(BV194+1&lt;='Données projet'!$E$15,BV194+1,1)</f>
        <v>1</v>
      </c>
      <c r="BW195" s="182" t="e">
        <f>VLOOKUP(B195,'Données projet'!$A$140:$I$167,2,0)</f>
        <v>#N/A</v>
      </c>
      <c r="BX195" s="182" t="e">
        <f>VLOOKUP(B195,'Données projet'!$A$140:$I$167,9,0)</f>
        <v>#N/A</v>
      </c>
      <c r="BY195" s="182">
        <f t="array" ref="BY195">INDEX(BX:BX,MIN(IF(ISNUMBER(BX195:BX391),ROW(BX195:BX391),"")))</f>
        <v>0</v>
      </c>
      <c r="BZ195" s="182">
        <f>IF(B195&lt;'Données projet'!$A$141,$BW$205^B195,IF(B195='Données projet'!$A$141,'Données projet'!$B$141,BZ194+BY195-CF194))</f>
        <v>0</v>
      </c>
      <c r="CA195" s="183" t="e">
        <f>BZ195*VLOOKUP('Données projet'!$B$15,Paramètres!$A$1:$J$25,3,0)*VLOOKUP('Données projet'!$B$15,Paramètres!$A$1:$J$25,5,0)</f>
        <v>#N/A</v>
      </c>
      <c r="CB195" s="186" t="e">
        <f t="shared" si="70"/>
        <v>#N/A</v>
      </c>
      <c r="CC195" s="187" t="e">
        <f t="shared" si="71"/>
        <v>#N/A</v>
      </c>
      <c r="CD195" s="185" t="e">
        <f ca="1">AVERAGE(OFFSET($CC$3,'Données projet'!$C$7,0,30,1))</f>
        <v>#N/A</v>
      </c>
      <c r="CE195" s="193">
        <f>IF(ISNA(VLOOKUP(B195,'Données projet'!$A$140:$I$167,3,0)),0,VLOOKUP(B195,'Données projet'!$A$140:$I$167,3,0))</f>
        <v>0</v>
      </c>
      <c r="CF195" s="193">
        <f>IF(ISNA(VLOOKUP(B195,'Données projet'!$A$140:$I$167,4,0)),0,VLOOKUP(B195,'Données projet'!$A$140:$I$167,4,0))</f>
        <v>0</v>
      </c>
      <c r="CG195" s="194">
        <f>IF(ISNA(VLOOKUP(B195,'Données projet'!$A$140:$I$167,5,0)),0%,VLOOKUP(B195,'Données projet'!$A$140:$I$167,5,0)*VLOOKUP('Données projet'!$B$15,Paramètres!$A$1:$J$25,7,0))</f>
        <v>0</v>
      </c>
      <c r="CH195" s="194">
        <f>IF(ISNA(VLOOKUP(B195,'Données projet'!$A$140:$I$167,6,0)),0%,VLOOKUP(B195,'Données projet'!$A$140:$I$167,6,0)*VLOOKUP('Données projet'!$B$15,Paramètres!$A$1:$J$25,7,0))</f>
        <v>0</v>
      </c>
      <c r="CI195" s="194">
        <f>IF(ISNA(VLOOKUP(B195,'Données projet'!$A$140:$I$167,7,0)),0%,VLOOKUP(B195,'Données projet'!$A$140:$I$167,7,0))</f>
        <v>0</v>
      </c>
      <c r="CJ195" s="196">
        <f>EXP(-LN(2)/35)*CJ194+(1-EXP(-LN(2)/35))/(LN(2)/35)*CF195*CG195*VLOOKUP('Données projet'!$B$11,Paramètres!$A$1:$J$25,3,0)*0.475*44/12</f>
        <v>0</v>
      </c>
      <c r="CK195" s="196">
        <f>EXP(-LN(2)/5)*CK194+(1-EXP(-LN(2)/5))/(LN(2)/5)*Calculateur!CF195*Calculateur!CH195*VLOOKUP('Données projet'!$B$11,Paramètres!$A$1:$J$25,3,0)*0.475*44/12</f>
        <v>0</v>
      </c>
      <c r="CL195" s="196">
        <f>EXP(-LN(2)/2)*CL194+(1-EXP(-LN(2)/2))/(LN(2)/2)*CF195*CI195*VLOOKUP('Données projet'!$B$11,Paramètres!$A$1:$J$25,3,0)*0.475*44/12</f>
        <v>0</v>
      </c>
      <c r="CM195" s="197">
        <f t="shared" si="72"/>
        <v>0</v>
      </c>
      <c r="CN195" s="50">
        <f>IF(CN194+1&lt;='Données projet'!$E$16,CN194+1,1)</f>
        <v>1</v>
      </c>
      <c r="CO195" s="45" t="e">
        <f>VLOOKUP(CN195,'Données projet'!$A$173:$I$193,2,0)</f>
        <v>#N/A</v>
      </c>
      <c r="CP195" s="45" t="e">
        <f>VLOOKUP(CN195,'Données projet'!$A$173:$I$193,9,0)</f>
        <v>#N/A</v>
      </c>
      <c r="CQ195" s="45">
        <f t="array" ref="CQ195">INDEX(CP:CP,MIN(IF(ISNUMBER(CP195:CP391),ROW(CP195:CP391),"")))</f>
        <v>0</v>
      </c>
      <c r="CR195" s="45">
        <f>IF(CN195&lt;'Données projet'!$A$174,$CO$205^B195,IF(CN195='Données projet'!$A$174,'Données projet'!$B$174,CR194+CQ195-CX194))</f>
        <v>0</v>
      </c>
      <c r="CS195" s="50" t="e">
        <f>CR195*VLOOKUP('Données projet'!$B$15,Paramètres!$A$1:$J$25,3,0)*VLOOKUP('Données projet'!$B$15,Paramètres!$A$1:$J$25,5,0)</f>
        <v>#N/A</v>
      </c>
      <c r="CT195" s="46" t="e">
        <f t="shared" si="73"/>
        <v>#N/A</v>
      </c>
      <c r="CU195" s="52" t="e">
        <f t="shared" si="74"/>
        <v>#N/A</v>
      </c>
      <c r="CV195" s="149" t="e">
        <f ca="1">AVERAGE(OFFSET($CU$3,'Données projet'!$C$7,0,30,1))</f>
        <v>#N/A</v>
      </c>
      <c r="CW195" s="48">
        <f>IF(ISNA(VLOOKUP(CN195,'Données projet'!$A$173:$I$193,3,0)),0,VLOOKUP(CN195,'Données projet'!$A$173:$I$193,3,0))</f>
        <v>0</v>
      </c>
      <c r="CX195" s="48">
        <f>IF(ISNA(VLOOKUP(CN195,'Données projet'!$A$173:$I$193,4,0)),0,VLOOKUP(CN195,'Données projet'!$A$173:$I$193,4,0))</f>
        <v>0</v>
      </c>
      <c r="CY195" s="49">
        <f>IF(ISNA(VLOOKUP(CN195,'Données projet'!$A$173:$I$193,5,0)),0%,VLOOKUP(CN195,'Données projet'!$A$173:$I$193,5,0)*VLOOKUP('Données projet'!$B$15,Paramètres!$A$1:$J$25,7,0))</f>
        <v>0</v>
      </c>
      <c r="CZ195" s="49">
        <f>IF(ISNA(VLOOKUP(CN195,'Données projet'!$A$173:$I$193,6,0)),0%,VLOOKUP(CN195,'Données projet'!$A$173:$I$193,6,0)*VLOOKUP('Données projet'!$B$15,Paramètres!$A$1:$J$25,7,0))</f>
        <v>0</v>
      </c>
      <c r="DA195" s="49">
        <f>IF(ISNA(VLOOKUP(CN195,'Données projet'!$A$173:$I$193,7,0)),0%,VLOOKUP(CN195,'Données projet'!$A$173:$I$193,7,0))</f>
        <v>0</v>
      </c>
      <c r="DB195" s="53" t="e">
        <f>EXP(-LN(2)/35)*DB194+(1-EXP(-LN(2)/35))/(LN(2)/35)*CX195*CY195*VLOOKUP('Données projet'!$B$15,Paramètres!$A$1:$J$25,3,0)*0.475*44/12</f>
        <v>#N/A</v>
      </c>
      <c r="DC195" s="53" t="e">
        <f>EXP(-LN(2)/5)*DC194+(1-EXP(-LN(2)/5))/(LN(2)/5)*Calculateur!CX195*Calculateur!CZ195*VLOOKUP('Données projet'!$B$15,Paramètres!$A$1:$J$25,3,0)*0.475*44/12</f>
        <v>#N/A</v>
      </c>
      <c r="DD195" s="53" t="e">
        <f>EXP(-LN(2)/2)*DD194+(1-EXP(-LN(2)/2))/(LN(2)/2)*CX195*DA195*VLOOKUP('Données projet'!$B$15,Paramètres!$A$1:$J$25,3,0)*0.475*44/12</f>
        <v>#N/A</v>
      </c>
      <c r="DE195" s="54" t="e">
        <f t="shared" si="75"/>
        <v>#N/A</v>
      </c>
    </row>
    <row r="196" spans="1:109" x14ac:dyDescent="0.25">
      <c r="A196" s="208">
        <f t="shared" si="52"/>
        <v>193</v>
      </c>
      <c r="B196" s="200">
        <f>IF(B195+1&lt;='Données projet'!$E$11,B195+1,1)</f>
        <v>18</v>
      </c>
      <c r="C196" s="182">
        <f>VLOOKUP(B196,'Données projet'!$A$36:$I$56,2,0)</f>
        <v>306.39</v>
      </c>
      <c r="D196" s="182">
        <f>VLOOKUP(B196,'Données projet'!$A$36:$I$56,9,0)</f>
        <v>27.73</v>
      </c>
      <c r="E196" s="182">
        <f t="array" ref="E196">INDEX(D:D,MIN(IF(ISNUMBER(D196:D392),ROW(D196:D392),"")))</f>
        <v>27.73</v>
      </c>
      <c r="F196" s="186">
        <f>IF(B196&lt;'Données projet'!$A$37,$C$205^B196,IF(B196='Données projet'!$A$37,'Données projet'!$B$37,F195+E196-L195))</f>
        <v>306.39000000000004</v>
      </c>
      <c r="G196" s="186">
        <f>F196*VLOOKUP('Données projet'!$B$11,Paramètres!$A$1:$J$25,3,0)*VLOOKUP('Données projet'!$B$11,Paramètres!$A$1:$J$25,5,0)</f>
        <v>224.64514800000003</v>
      </c>
      <c r="H196" s="186">
        <f t="shared" si="53"/>
        <v>55.123254678600851</v>
      </c>
      <c r="I196" s="187">
        <f t="shared" si="59"/>
        <v>487.26330133189646</v>
      </c>
      <c r="J196" s="188">
        <f ca="1">AVERAGE(OFFSET($I$3,'Données projet'!$C$7,0,30,1))</f>
        <v>281.50422421872497</v>
      </c>
      <c r="K196" s="193">
        <f>IF(ISNA(VLOOKUP(B196,'Données projet'!$A$36:$I$56,3,0)),0,VLOOKUP(B196,'Données projet'!$A$36:$I$56,3,0))</f>
        <v>0</v>
      </c>
      <c r="L196" s="193">
        <f>IF(ISNA(VLOOKUP(B196,'Données projet'!$A$36:$I$56,4,0)),0,VLOOKUP(B196,'Données projet'!$A$36:$I$56,4,0))</f>
        <v>0</v>
      </c>
      <c r="M196" s="194">
        <f>IF(ISNA(VLOOKUP(B196,'Données projet'!$A$36:$I$56,5,0)),0%,VLOOKUP(B196,'Données projet'!$A$36:$I$56,5,0)*VLOOKUP('Données projet'!$B$11,Paramètres!$A$1:$J$25,7,0))</f>
        <v>0</v>
      </c>
      <c r="N196" s="194">
        <f>IF(ISNA(VLOOKUP(B196,'Données projet'!$A$36:$I$56,6,0)),0%,VLOOKUP(B196,'Données projet'!$A$36:$I$56,6,0)*VLOOKUP('Données projet'!$B$11,Paramètres!$A$1:$J$25,7,0))</f>
        <v>0</v>
      </c>
      <c r="O196" s="194">
        <f>IF(ISNA(VLOOKUP(B196,'Données projet'!$A$36:$I$56,7,0)),0%,VLOOKUP(B196,'Données projet'!$A$36:$I$56,7,0))</f>
        <v>0</v>
      </c>
      <c r="P196" s="196">
        <f>EXP(-LN(2)/35)*P195+(1-EXP(-LN(2)/35))/(LN(2)/35)*L196*M196*VLOOKUP('Données projet'!$B$11,Paramètres!$A$1:$J$25,3,0)*0.475*44/12</f>
        <v>0</v>
      </c>
      <c r="Q196" s="196">
        <f>EXP(-LN(2)/5)*Q195+(1-EXP(-LN(2)/5))/(LN(2)/5)*Calculateur!L196*Calculateur!N196*VLOOKUP('Données projet'!$B$11,Paramètres!$A$1:$J$25,3,0)*0.475*44/12</f>
        <v>0</v>
      </c>
      <c r="R196" s="196">
        <f>EXP(-LN(2)/2)*R195+(1-EXP(-LN(2)/2))/(LN(2)/2)*L196*O196*VLOOKUP('Données projet'!$B$11,Paramètres!$A$1:$J$25,3,0)*0.475*44/12</f>
        <v>0</v>
      </c>
      <c r="S196" s="197">
        <f t="shared" si="60"/>
        <v>0</v>
      </c>
      <c r="T196" s="50">
        <f>IF(T195+1&lt;='Données projet'!$E$12,T195+1,1)</f>
        <v>43</v>
      </c>
      <c r="U196" s="45" t="e">
        <f>VLOOKUP(T196,'Données projet'!$A$62:$I$82,2,0)</f>
        <v>#N/A</v>
      </c>
      <c r="V196" s="45" t="e">
        <f>VLOOKUP(T196,'Données projet'!$A$62:$I$82,9,0)</f>
        <v>#N/A</v>
      </c>
      <c r="W196" s="45">
        <f t="array" ref="W196">INDEX(V:V,MIN(IF(ISNUMBER(V196:V392),ROW(V196:V392),"")))</f>
        <v>8.6349999999999962</v>
      </c>
      <c r="X196" s="46">
        <f>IF(T196&lt;'Données projet'!$A$63,$U$205^T196,IF(T196='Données projet'!$A$63,'Données projet'!$B$63,X195+W196-AD195))</f>
        <v>301.58499999999992</v>
      </c>
      <c r="Y196" s="46">
        <f>X196*VLOOKUP('Données projet'!$B$11,Paramètres!$A$1:$J$25,3,0)*VLOOKUP('Données projet'!$B$11,Paramètres!$A$1:$J$25,5,0)</f>
        <v>221.12212199999993</v>
      </c>
      <c r="Z196" s="46">
        <f t="shared" si="61"/>
        <v>54.358701131547889</v>
      </c>
      <c r="AA196" s="52">
        <f t="shared" si="62"/>
        <v>479.79576695411242</v>
      </c>
      <c r="AB196" s="149">
        <f ca="1">AVERAGE(OFFSET($AA$3,'Données projet'!$C$7,0,30,1))</f>
        <v>367.84920904283939</v>
      </c>
      <c r="AC196" s="48">
        <f>IF(ISNA(VLOOKUP(T196,'Données projet'!$A$62:$I$82,3,0)),0,VLOOKUP(T196,'Données projet'!$A$62:$I$82,3,0))</f>
        <v>0</v>
      </c>
      <c r="AD196" s="48">
        <f>IF(ISNA(VLOOKUP(T196,'Données projet'!$A$62:$I$82,4,0)),0,VLOOKUP(T196,'Données projet'!$A$62:$I$82,4,0))</f>
        <v>0</v>
      </c>
      <c r="AE196" s="49">
        <f>IF(ISNA(VLOOKUP(T196,'Données projet'!$A$62:$I$82,5,0)),0%,VLOOKUP(T196,'Données projet'!$A$62:$I$82,5,0)*VLOOKUP('Données projet'!$B$11,Paramètres!$A$1:$J$25,7,0))</f>
        <v>0</v>
      </c>
      <c r="AF196" s="49">
        <f>IF(ISNA(VLOOKUP(T196,'Données projet'!$A$62:$I$82,6,0)),0%,VLOOKUP(T196,'Données projet'!$A$62:$I$82,6,0)*VLOOKUP('Données projet'!$B$11,Paramètres!$A$1:$J$25,7,0))</f>
        <v>0</v>
      </c>
      <c r="AG196" s="49">
        <f>IF(ISNA(VLOOKUP(T196,'Données projet'!$A$62:$I$82,7,0)),0%,VLOOKUP(T196,'Données projet'!$A$62:$I$82,7,0))</f>
        <v>0</v>
      </c>
      <c r="AH196" s="53">
        <f>EXP(-LN(2)/35)*AH195+(1-EXP(-LN(2)/35))/(LN(2)/35)*AD196*AE196*VLOOKUP('Données projet'!$B$11,Paramètres!$A$1:$J$25,3,0)*0.475*44/12</f>
        <v>0</v>
      </c>
      <c r="AI196" s="53">
        <f>EXP(-LN(2)/5)*AI195+(1-EXP(-LN(2)/5))/(LN(2)/5)*Calculateur!AD196*Calculateur!AF196*VLOOKUP('Données projet'!$B$11,Paramètres!$A$1:$J$25,3,0)*0.475*44/12</f>
        <v>0</v>
      </c>
      <c r="AJ196" s="53">
        <f>EXP(-LN(2)/2)*AJ195+(1-EXP(-LN(2)/2))/(LN(2)/2)*AD196*AG196*VLOOKUP('Données projet'!$B$11,Paramètres!$A$1:$J$25,3,0)*0.475*44/12</f>
        <v>0</v>
      </c>
      <c r="AK196" s="53">
        <f t="shared" si="63"/>
        <v>0</v>
      </c>
      <c r="AL196" s="203">
        <f>IF(AL195+1&lt;='Données projet'!$E$13,AL195+1,1)</f>
        <v>1</v>
      </c>
      <c r="AM196" s="182" t="e">
        <f>VLOOKUP(B196,'Données projet'!$A$88:$I$108,2,0)</f>
        <v>#N/A</v>
      </c>
      <c r="AN196" s="182" t="e">
        <f>VLOOKUP(B196,'Données projet'!$A$88:$I$108,9,0)</f>
        <v>#N/A</v>
      </c>
      <c r="AO196" s="182">
        <f t="array" ref="AO196">INDEX(AN:AN,MIN(IF(ISNUMBER(AN196:AN392),ROW(AN196:AN392),"")))</f>
        <v>0</v>
      </c>
      <c r="AP196" s="182">
        <f>IF(B196&lt;'Données projet'!$A$89,$AM$205^B196,IF(B196='Données projet'!$A$89,'Données projet'!$B$89,AP195+AO196-AV195))</f>
        <v>0</v>
      </c>
      <c r="AQ196" s="186" t="e">
        <f>AP196*VLOOKUP('Données projet'!$B$13,Paramètres!$A$1:$J$25,3,0)*VLOOKUP('Données projet'!$B$13,Paramètres!$A$1:$J$25,5,0)</f>
        <v>#N/A</v>
      </c>
      <c r="AR196" s="186" t="e">
        <f t="shared" si="64"/>
        <v>#N/A</v>
      </c>
      <c r="AS196" s="187" t="e">
        <f t="shared" si="65"/>
        <v>#N/A</v>
      </c>
      <c r="AT196" s="185" t="e">
        <f ca="1">AVERAGE(OFFSET($AS$3,'Données projet'!$C$7,0,30,1))</f>
        <v>#N/A</v>
      </c>
      <c r="AU196" s="193">
        <f>IF(ISNA(VLOOKUP(B196,'Données projet'!$A$88:$I$108,3,0)),0,VLOOKUP(B196,'Données projet'!$A$88:$I$108,3,0))</f>
        <v>0</v>
      </c>
      <c r="AV196" s="193">
        <f>IF(ISNA(VLOOKUP(B196,'Données projet'!$A$88:$I$108,4,0)),0,VLOOKUP(B196,'Données projet'!$A$88:$I$108,4,0))</f>
        <v>0</v>
      </c>
      <c r="AW196" s="194">
        <f>IF(ISNA(VLOOKUP(B196,'Données projet'!$A$88:$I$108,5,0)),0%,VLOOKUP(B196,'Données projet'!$A$88:$I$108,5,0)*VLOOKUP('Données projet'!$B$13,Paramètres!$A$1:$J$25,7,0))</f>
        <v>0</v>
      </c>
      <c r="AX196" s="194">
        <f>IF(ISNA(VLOOKUP(B196,'Données projet'!$A$88:$I$108,6,0)),0%,VLOOKUP(B196,'Données projet'!$A$88:$I$108,6,0)*VLOOKUP('Données projet'!$B$13,Paramètres!$A$1:$J$25,7,0))</f>
        <v>0</v>
      </c>
      <c r="AY196" s="194">
        <f>IF(ISNA(VLOOKUP(B196,'Données projet'!$A$88:$I$108,7,0)),0%,VLOOKUP(B196,'Données projet'!$A$88:$I$108,7,0))</f>
        <v>0</v>
      </c>
      <c r="AZ196" s="196">
        <f>EXP(-LN(2)/35)*AZ195+(1-EXP(-LN(2)/35))/(LN(2)/35)*AV196*AW196*VLOOKUP('Données projet'!$B$11,Paramètres!$A$1:$J$25,3,0)*0.475*44/12</f>
        <v>0</v>
      </c>
      <c r="BA196" s="196">
        <f>EXP(-LN(2)/5)*BA195+(1-EXP(-LN(2)/5))/(LN(2)/5)*Calculateur!AV196*Calculateur!AX196*VLOOKUP('Données projet'!$B$11,Paramètres!$A$1:$J$25,3,0)*0.475*44/12</f>
        <v>0</v>
      </c>
      <c r="BB196" s="196">
        <f>EXP(-LN(2)/2)*BB195+(1-EXP(-LN(2)/2))/(LN(2)/2)*AV196*AY196*VLOOKUP('Données projet'!$B$11,Paramètres!$A$1:$J$25,3,0)*0.475*44/12</f>
        <v>0</v>
      </c>
      <c r="BC196" s="197">
        <f t="shared" si="66"/>
        <v>0</v>
      </c>
      <c r="BD196" s="50">
        <f>IF(BD195+1&lt;='Données projet'!$E$16,BD195+1,1)</f>
        <v>1</v>
      </c>
      <c r="BE196" s="45" t="e">
        <f>VLOOKUP(BD196,'Données projet'!$A$114:$I$134,2,0)</f>
        <v>#N/A</v>
      </c>
      <c r="BF196" s="45" t="e">
        <f>VLOOKUP(BD196,'Données projet'!$A$114:$I$134,9,0)</f>
        <v>#N/A</v>
      </c>
      <c r="BG196" s="45">
        <f t="array" ref="BG196">INDEX(BF:BF,MIN(IF(ISNUMBER(BF196:BF392),ROW(BF196:BF392),"")))</f>
        <v>0</v>
      </c>
      <c r="BH196" s="45">
        <f>IF(BD196&lt;'Données projet'!$A$115,$BE$205^BD196,IF(BD196='Données projet'!$A$115,'Données projet'!$B$115,BH195+BG196-BN195))</f>
        <v>0</v>
      </c>
      <c r="BI196" s="50" t="e">
        <f>BH196*VLOOKUP('Données projet'!$B$13,Paramètres!$A$1:$J$25,3,0)*VLOOKUP('Données projet'!$B$13,Paramètres!$A$1:$J$25,5,0)</f>
        <v>#N/A</v>
      </c>
      <c r="BJ196" s="46" t="e">
        <f t="shared" si="67"/>
        <v>#N/A</v>
      </c>
      <c r="BK196" s="52" t="e">
        <f t="shared" si="68"/>
        <v>#N/A</v>
      </c>
      <c r="BL196" s="149" t="e">
        <f ca="1">AVERAGE(OFFSET($BK$3,'Données projet'!$C$7,0,30,1))</f>
        <v>#N/A</v>
      </c>
      <c r="BM196" s="48">
        <f>IF(ISNA(VLOOKUP(BD196,'Données projet'!$A$114:$I$134,3,0)),0,VLOOKUP(BD196,'Données projet'!$A$114:$I$134,3,0))</f>
        <v>0</v>
      </c>
      <c r="BN196" s="48">
        <f>IF(ISNA(VLOOKUP(BD196,'Données projet'!$A$114:$I$134,4,0)),0,VLOOKUP(BD196,'Données projet'!$A$114:$I$134,4,0))</f>
        <v>0</v>
      </c>
      <c r="BO196" s="49">
        <f>IF(ISNA(VLOOKUP(BD196,'Données projet'!$A$114:$I$134,5,0)),0%,VLOOKUP(BD196,'Données projet'!$A$114:$I$134,5,0)*VLOOKUP('Données projet'!$B$13,Paramètres!$A$1:$J$25,7,0))</f>
        <v>0</v>
      </c>
      <c r="BP196" s="49">
        <f>IF(ISNA(VLOOKUP(BD196,'Données projet'!$A$114:$I$134,6,0)),0%,VLOOKUP(BD196,'Données projet'!$A$114:$I$134,6,0)*VLOOKUP('Données projet'!$B$13,Paramètres!$A$1:$J$25,7,0))</f>
        <v>0</v>
      </c>
      <c r="BQ196" s="49">
        <f>IF(ISNA(VLOOKUP(BD196,'Données projet'!$A$114:$I$134,7,0)),0%,VLOOKUP(BD196,'Données projet'!$A$114:$I$134,7,0))</f>
        <v>0</v>
      </c>
      <c r="BR196" s="53" t="e">
        <f>EXP(-LN(2)/35)*BR195+(1-EXP(-LN(2)/35))/(LN(2)/35)*BN196*BO196*VLOOKUP('Données projet'!$B$13,Paramètres!$A$1:$J$25,3,0)*0.475*44/12</f>
        <v>#N/A</v>
      </c>
      <c r="BS196" s="53" t="e">
        <f>EXP(-LN(2)/5)*BS195+(1-EXP(-LN(2)/5))/(LN(2)/5)*Calculateur!BN196*Calculateur!BP196*VLOOKUP('Données projet'!$B$13,Paramètres!$A$1:$J$25,3,0)*0.475*44/12</f>
        <v>#N/A</v>
      </c>
      <c r="BT196" s="53" t="e">
        <f>EXP(-LN(2)/2)*BT195+(1-EXP(-LN(2)/2))/(LN(2)/2)*BN196*BQ196*VLOOKUP('Données projet'!$B$13,Paramètres!$A$1:$J$25,3,0)*0.475*44/12</f>
        <v>#N/A</v>
      </c>
      <c r="BU196" s="54" t="e">
        <f t="shared" si="69"/>
        <v>#N/A</v>
      </c>
      <c r="BV196" s="203">
        <f>IF(BV195+1&lt;='Données projet'!$E$15,BV195+1,1)</f>
        <v>1</v>
      </c>
      <c r="BW196" s="182" t="e">
        <f>VLOOKUP(B196,'Données projet'!$A$140:$I$167,2,0)</f>
        <v>#N/A</v>
      </c>
      <c r="BX196" s="182" t="e">
        <f>VLOOKUP(B196,'Données projet'!$A$140:$I$167,9,0)</f>
        <v>#N/A</v>
      </c>
      <c r="BY196" s="182">
        <f t="array" ref="BY196">INDEX(BX:BX,MIN(IF(ISNUMBER(BX196:BX392),ROW(BX196:BX392),"")))</f>
        <v>0</v>
      </c>
      <c r="BZ196" s="182">
        <f>IF(B196&lt;'Données projet'!$A$141,$BW$205^B196,IF(B196='Données projet'!$A$141,'Données projet'!$B$141,BZ195+BY196-CF195))</f>
        <v>0</v>
      </c>
      <c r="CA196" s="183" t="e">
        <f>BZ196*VLOOKUP('Données projet'!$B$15,Paramètres!$A$1:$J$25,3,0)*VLOOKUP('Données projet'!$B$15,Paramètres!$A$1:$J$25,5,0)</f>
        <v>#N/A</v>
      </c>
      <c r="CB196" s="186" t="e">
        <f t="shared" si="70"/>
        <v>#N/A</v>
      </c>
      <c r="CC196" s="187" t="e">
        <f t="shared" si="71"/>
        <v>#N/A</v>
      </c>
      <c r="CD196" s="185" t="e">
        <f ca="1">AVERAGE(OFFSET($CC$3,'Données projet'!$C$7,0,30,1))</f>
        <v>#N/A</v>
      </c>
      <c r="CE196" s="193">
        <f>IF(ISNA(VLOOKUP(B196,'Données projet'!$A$140:$I$167,3,0)),0,VLOOKUP(B196,'Données projet'!$A$140:$I$167,3,0))</f>
        <v>0</v>
      </c>
      <c r="CF196" s="193">
        <f>IF(ISNA(VLOOKUP(B196,'Données projet'!$A$140:$I$167,4,0)),0,VLOOKUP(B196,'Données projet'!$A$140:$I$167,4,0))</f>
        <v>0</v>
      </c>
      <c r="CG196" s="194">
        <f>IF(ISNA(VLOOKUP(B196,'Données projet'!$A$140:$I$167,5,0)),0%,VLOOKUP(B196,'Données projet'!$A$140:$I$167,5,0)*VLOOKUP('Données projet'!$B$15,Paramètres!$A$1:$J$25,7,0))</f>
        <v>0</v>
      </c>
      <c r="CH196" s="194">
        <f>IF(ISNA(VLOOKUP(B196,'Données projet'!$A$140:$I$167,6,0)),0%,VLOOKUP(B196,'Données projet'!$A$140:$I$167,6,0)*VLOOKUP('Données projet'!$B$15,Paramètres!$A$1:$J$25,7,0))</f>
        <v>0</v>
      </c>
      <c r="CI196" s="194">
        <f>IF(ISNA(VLOOKUP(B196,'Données projet'!$A$140:$I$167,7,0)),0%,VLOOKUP(B196,'Données projet'!$A$140:$I$167,7,0))</f>
        <v>0</v>
      </c>
      <c r="CJ196" s="196">
        <f>EXP(-LN(2)/35)*CJ195+(1-EXP(-LN(2)/35))/(LN(2)/35)*CF196*CG196*VLOOKUP('Données projet'!$B$11,Paramètres!$A$1:$J$25,3,0)*0.475*44/12</f>
        <v>0</v>
      </c>
      <c r="CK196" s="196">
        <f>EXP(-LN(2)/5)*CK195+(1-EXP(-LN(2)/5))/(LN(2)/5)*Calculateur!CF196*Calculateur!CH196*VLOOKUP('Données projet'!$B$11,Paramètres!$A$1:$J$25,3,0)*0.475*44/12</f>
        <v>0</v>
      </c>
      <c r="CL196" s="196">
        <f>EXP(-LN(2)/2)*CL195+(1-EXP(-LN(2)/2))/(LN(2)/2)*CF196*CI196*VLOOKUP('Données projet'!$B$11,Paramètres!$A$1:$J$25,3,0)*0.475*44/12</f>
        <v>0</v>
      </c>
      <c r="CM196" s="197">
        <f t="shared" si="72"/>
        <v>0</v>
      </c>
      <c r="CN196" s="50">
        <f>IF(CN195+1&lt;='Données projet'!$E$16,CN195+1,1)</f>
        <v>1</v>
      </c>
      <c r="CO196" s="45" t="e">
        <f>VLOOKUP(CN196,'Données projet'!$A$173:$I$193,2,0)</f>
        <v>#N/A</v>
      </c>
      <c r="CP196" s="45" t="e">
        <f>VLOOKUP(CN196,'Données projet'!$A$173:$I$193,9,0)</f>
        <v>#N/A</v>
      </c>
      <c r="CQ196" s="45">
        <f t="array" ref="CQ196">INDEX(CP:CP,MIN(IF(ISNUMBER(CP196:CP392),ROW(CP196:CP392),"")))</f>
        <v>0</v>
      </c>
      <c r="CR196" s="45">
        <f>IF(CN196&lt;'Données projet'!$A$174,$CO$205^B196,IF(CN196='Données projet'!$A$174,'Données projet'!$B$174,CR195+CQ196-CX195))</f>
        <v>0</v>
      </c>
      <c r="CS196" s="50" t="e">
        <f>CR196*VLOOKUP('Données projet'!$B$15,Paramètres!$A$1:$J$25,3,0)*VLOOKUP('Données projet'!$B$15,Paramètres!$A$1:$J$25,5,0)</f>
        <v>#N/A</v>
      </c>
      <c r="CT196" s="46" t="e">
        <f t="shared" si="73"/>
        <v>#N/A</v>
      </c>
      <c r="CU196" s="52" t="e">
        <f t="shared" si="74"/>
        <v>#N/A</v>
      </c>
      <c r="CV196" s="149" t="e">
        <f ca="1">AVERAGE(OFFSET($CU$3,'Données projet'!$C$7,0,30,1))</f>
        <v>#N/A</v>
      </c>
      <c r="CW196" s="48">
        <f>IF(ISNA(VLOOKUP(CN196,'Données projet'!$A$173:$I$193,3,0)),0,VLOOKUP(CN196,'Données projet'!$A$173:$I$193,3,0))</f>
        <v>0</v>
      </c>
      <c r="CX196" s="48">
        <f>IF(ISNA(VLOOKUP(CN196,'Données projet'!$A$173:$I$193,4,0)),0,VLOOKUP(CN196,'Données projet'!$A$173:$I$193,4,0))</f>
        <v>0</v>
      </c>
      <c r="CY196" s="49">
        <f>IF(ISNA(VLOOKUP(CN196,'Données projet'!$A$173:$I$193,5,0)),0%,VLOOKUP(CN196,'Données projet'!$A$173:$I$193,5,0)*VLOOKUP('Données projet'!$B$15,Paramètres!$A$1:$J$25,7,0))</f>
        <v>0</v>
      </c>
      <c r="CZ196" s="49">
        <f>IF(ISNA(VLOOKUP(CN196,'Données projet'!$A$173:$I$193,6,0)),0%,VLOOKUP(CN196,'Données projet'!$A$173:$I$193,6,0)*VLOOKUP('Données projet'!$B$15,Paramètres!$A$1:$J$25,7,0))</f>
        <v>0</v>
      </c>
      <c r="DA196" s="49">
        <f>IF(ISNA(VLOOKUP(CN196,'Données projet'!$A$173:$I$193,7,0)),0%,VLOOKUP(CN196,'Données projet'!$A$173:$I$193,7,0))</f>
        <v>0</v>
      </c>
      <c r="DB196" s="53" t="e">
        <f>EXP(-LN(2)/35)*DB195+(1-EXP(-LN(2)/35))/(LN(2)/35)*CX196*CY196*VLOOKUP('Données projet'!$B$15,Paramètres!$A$1:$J$25,3,0)*0.475*44/12</f>
        <v>#N/A</v>
      </c>
      <c r="DC196" s="53" t="e">
        <f>EXP(-LN(2)/5)*DC195+(1-EXP(-LN(2)/5))/(LN(2)/5)*Calculateur!CX196*Calculateur!CZ196*VLOOKUP('Données projet'!$B$15,Paramètres!$A$1:$J$25,3,0)*0.475*44/12</f>
        <v>#N/A</v>
      </c>
      <c r="DD196" s="53" t="e">
        <f>EXP(-LN(2)/2)*DD195+(1-EXP(-LN(2)/2))/(LN(2)/2)*CX196*DA196*VLOOKUP('Données projet'!$B$15,Paramètres!$A$1:$J$25,3,0)*0.475*44/12</f>
        <v>#N/A</v>
      </c>
      <c r="DE196" s="54" t="e">
        <f t="shared" si="75"/>
        <v>#N/A</v>
      </c>
    </row>
    <row r="197" spans="1:109" x14ac:dyDescent="0.25">
      <c r="A197" s="208">
        <f t="shared" ref="A197:A203" si="76">A196+1</f>
        <v>194</v>
      </c>
      <c r="B197" s="200">
        <f>IF(B196+1&lt;='Données projet'!$E$11,B196+1,1)</f>
        <v>19</v>
      </c>
      <c r="C197" s="182" t="e">
        <f>VLOOKUP(B197,'Données projet'!$A$36:$I$56,2,0)</f>
        <v>#N/A</v>
      </c>
      <c r="D197" s="182" t="e">
        <f>VLOOKUP(B197,'Données projet'!$A$36:$I$56,9,0)</f>
        <v>#N/A</v>
      </c>
      <c r="E197" s="182">
        <f t="array" ref="E197">INDEX(D:D,MIN(IF(ISNUMBER(D197:D393),ROW(D197:D393),"")))</f>
        <v>11.965000000000003</v>
      </c>
      <c r="F197" s="186">
        <f>IF(B197&lt;'Données projet'!$A$37,$C$205^B197,IF(B197='Données projet'!$A$37,'Données projet'!$B$37,F196+E197-L196))</f>
        <v>318.35500000000002</v>
      </c>
      <c r="G197" s="186">
        <f>F197*VLOOKUP('Données projet'!$B$11,Paramètres!$A$1:$J$25,3,0)*VLOOKUP('Données projet'!$B$11,Paramètres!$A$1:$J$25,5,0)</f>
        <v>233.41788599999998</v>
      </c>
      <c r="H197" s="186">
        <f t="shared" ref="H197:H203" si="77">EXP(-1.0587+0.8836*LN(G197)+0.284)</f>
        <v>57.021072736657487</v>
      </c>
      <c r="I197" s="187">
        <f t="shared" si="59"/>
        <v>505.84785313301177</v>
      </c>
      <c r="J197" s="188">
        <f ca="1">AVERAGE(OFFSET($I$3,'Données projet'!$C$7,0,30,1))</f>
        <v>281.50422421872497</v>
      </c>
      <c r="K197" s="193">
        <f>IF(ISNA(VLOOKUP(B197,'Données projet'!$A$36:$I$56,3,0)),0,VLOOKUP(B197,'Données projet'!$A$36:$I$56,3,0))</f>
        <v>0</v>
      </c>
      <c r="L197" s="193">
        <f>IF(ISNA(VLOOKUP(B197,'Données projet'!$A$36:$I$56,4,0)),0,VLOOKUP(B197,'Données projet'!$A$36:$I$56,4,0))</f>
        <v>0</v>
      </c>
      <c r="M197" s="194">
        <f>IF(ISNA(VLOOKUP(B197,'Données projet'!$A$36:$I$56,5,0)),0%,VLOOKUP(B197,'Données projet'!$A$36:$I$56,5,0)*VLOOKUP('Données projet'!$B$11,Paramètres!$A$1:$J$25,7,0))</f>
        <v>0</v>
      </c>
      <c r="N197" s="194">
        <f>IF(ISNA(VLOOKUP(B197,'Données projet'!$A$36:$I$56,6,0)),0%,VLOOKUP(B197,'Données projet'!$A$36:$I$56,6,0)*VLOOKUP('Données projet'!$B$11,Paramètres!$A$1:$J$25,7,0))</f>
        <v>0</v>
      </c>
      <c r="O197" s="194">
        <f>IF(ISNA(VLOOKUP(B197,'Données projet'!$A$36:$I$56,7,0)),0%,VLOOKUP(B197,'Données projet'!$A$36:$I$56,7,0))</f>
        <v>0</v>
      </c>
      <c r="P197" s="196">
        <f>EXP(-LN(2)/35)*P196+(1-EXP(-LN(2)/35))/(LN(2)/35)*L197*M197*VLOOKUP('Données projet'!$B$11,Paramètres!$A$1:$J$25,3,0)*0.475*44/12</f>
        <v>0</v>
      </c>
      <c r="Q197" s="196">
        <f>EXP(-LN(2)/5)*Q196+(1-EXP(-LN(2)/5))/(LN(2)/5)*Calculateur!L197*Calculateur!N197*VLOOKUP('Données projet'!$B$11,Paramètres!$A$1:$J$25,3,0)*0.475*44/12</f>
        <v>0</v>
      </c>
      <c r="R197" s="196">
        <f>EXP(-LN(2)/2)*R196+(1-EXP(-LN(2)/2))/(LN(2)/2)*L197*O197*VLOOKUP('Données projet'!$B$11,Paramètres!$A$1:$J$25,3,0)*0.475*44/12</f>
        <v>0</v>
      </c>
      <c r="S197" s="197">
        <f t="shared" si="60"/>
        <v>0</v>
      </c>
      <c r="T197" s="50">
        <f>IF(T196+1&lt;='Données projet'!$E$12,T196+1,1)</f>
        <v>44</v>
      </c>
      <c r="U197" s="45" t="e">
        <f>VLOOKUP(T197,'Données projet'!$A$62:$I$82,2,0)</f>
        <v>#N/A</v>
      </c>
      <c r="V197" s="45" t="e">
        <f>VLOOKUP(T197,'Données projet'!$A$62:$I$82,9,0)</f>
        <v>#N/A</v>
      </c>
      <c r="W197" s="45">
        <f t="array" ref="W197">INDEX(V:V,MIN(IF(ISNUMBER(V197:V393),ROW(V197:V393),"")))</f>
        <v>8.6349999999999962</v>
      </c>
      <c r="X197" s="46">
        <f>IF(T197&lt;'Données projet'!$A$63,$U$205^T197,IF(T197='Données projet'!$A$63,'Données projet'!$B$63,X196+W197-AD196))</f>
        <v>310.21999999999991</v>
      </c>
      <c r="Y197" s="46">
        <f>X197*VLOOKUP('Données projet'!$B$11,Paramètres!$A$1:$J$25,3,0)*VLOOKUP('Données projet'!$B$11,Paramètres!$A$1:$J$25,5,0)</f>
        <v>227.45330399999995</v>
      </c>
      <c r="Z197" s="46">
        <f t="shared" si="61"/>
        <v>55.731669987490193</v>
      </c>
      <c r="AA197" s="52">
        <f t="shared" si="62"/>
        <v>493.2138296948786</v>
      </c>
      <c r="AB197" s="149">
        <f ca="1">AVERAGE(OFFSET($AA$3,'Données projet'!$C$7,0,30,1))</f>
        <v>367.84920904283939</v>
      </c>
      <c r="AC197" s="48">
        <f>IF(ISNA(VLOOKUP(T197,'Données projet'!$A$62:$I$82,3,0)),0,VLOOKUP(T197,'Données projet'!$A$62:$I$82,3,0))</f>
        <v>0</v>
      </c>
      <c r="AD197" s="48">
        <f>IF(ISNA(VLOOKUP(T197,'Données projet'!$A$62:$I$82,4,0)),0,VLOOKUP(T197,'Données projet'!$A$62:$I$82,4,0))</f>
        <v>0</v>
      </c>
      <c r="AE197" s="49">
        <f>IF(ISNA(VLOOKUP(T197,'Données projet'!$A$62:$I$82,5,0)),0%,VLOOKUP(T197,'Données projet'!$A$62:$I$82,5,0)*VLOOKUP('Données projet'!$B$11,Paramètres!$A$1:$J$25,7,0))</f>
        <v>0</v>
      </c>
      <c r="AF197" s="49">
        <f>IF(ISNA(VLOOKUP(T197,'Données projet'!$A$62:$I$82,6,0)),0%,VLOOKUP(T197,'Données projet'!$A$62:$I$82,6,0)*VLOOKUP('Données projet'!$B$11,Paramètres!$A$1:$J$25,7,0))</f>
        <v>0</v>
      </c>
      <c r="AG197" s="49">
        <f>IF(ISNA(VLOOKUP(T197,'Données projet'!$A$62:$I$82,7,0)),0%,VLOOKUP(T197,'Données projet'!$A$62:$I$82,7,0))</f>
        <v>0</v>
      </c>
      <c r="AH197" s="53">
        <f>EXP(-LN(2)/35)*AH196+(1-EXP(-LN(2)/35))/(LN(2)/35)*AD197*AE197*VLOOKUP('Données projet'!$B$11,Paramètres!$A$1:$J$25,3,0)*0.475*44/12</f>
        <v>0</v>
      </c>
      <c r="AI197" s="53">
        <f>EXP(-LN(2)/5)*AI196+(1-EXP(-LN(2)/5))/(LN(2)/5)*Calculateur!AD197*Calculateur!AF197*VLOOKUP('Données projet'!$B$11,Paramètres!$A$1:$J$25,3,0)*0.475*44/12</f>
        <v>0</v>
      </c>
      <c r="AJ197" s="53">
        <f>EXP(-LN(2)/2)*AJ196+(1-EXP(-LN(2)/2))/(LN(2)/2)*AD197*AG197*VLOOKUP('Données projet'!$B$11,Paramètres!$A$1:$J$25,3,0)*0.475*44/12</f>
        <v>0</v>
      </c>
      <c r="AK197" s="53">
        <f t="shared" si="63"/>
        <v>0</v>
      </c>
      <c r="AL197" s="203">
        <f>IF(AL196+1&lt;='Données projet'!$E$13,AL196+1,1)</f>
        <v>1</v>
      </c>
      <c r="AM197" s="182" t="e">
        <f>VLOOKUP(B197,'Données projet'!$A$88:$I$108,2,0)</f>
        <v>#N/A</v>
      </c>
      <c r="AN197" s="182" t="e">
        <f>VLOOKUP(B197,'Données projet'!$A$88:$I$108,9,0)</f>
        <v>#N/A</v>
      </c>
      <c r="AO197" s="182">
        <f t="array" ref="AO197">INDEX(AN:AN,MIN(IF(ISNUMBER(AN197:AN393),ROW(AN197:AN393),"")))</f>
        <v>0</v>
      </c>
      <c r="AP197" s="182">
        <f>IF(B197&lt;'Données projet'!$A$89,$AM$205^B197,IF(B197='Données projet'!$A$89,'Données projet'!$B$89,AP196+AO197-AV196))</f>
        <v>0</v>
      </c>
      <c r="AQ197" s="186" t="e">
        <f>AP197*VLOOKUP('Données projet'!$B$13,Paramètres!$A$1:$J$25,3,0)*VLOOKUP('Données projet'!$B$13,Paramètres!$A$1:$J$25,5,0)</f>
        <v>#N/A</v>
      </c>
      <c r="AR197" s="186" t="e">
        <f t="shared" si="64"/>
        <v>#N/A</v>
      </c>
      <c r="AS197" s="187" t="e">
        <f t="shared" si="65"/>
        <v>#N/A</v>
      </c>
      <c r="AT197" s="185" t="e">
        <f ca="1">AVERAGE(OFFSET($AS$3,'Données projet'!$C$7,0,30,1))</f>
        <v>#N/A</v>
      </c>
      <c r="AU197" s="193">
        <f>IF(ISNA(VLOOKUP(B197,'Données projet'!$A$88:$I$108,3,0)),0,VLOOKUP(B197,'Données projet'!$A$88:$I$108,3,0))</f>
        <v>0</v>
      </c>
      <c r="AV197" s="193">
        <f>IF(ISNA(VLOOKUP(B197,'Données projet'!$A$88:$I$108,4,0)),0,VLOOKUP(B197,'Données projet'!$A$88:$I$108,4,0))</f>
        <v>0</v>
      </c>
      <c r="AW197" s="194">
        <f>IF(ISNA(VLOOKUP(B197,'Données projet'!$A$88:$I$108,5,0)),0%,VLOOKUP(B197,'Données projet'!$A$88:$I$108,5,0)*VLOOKUP('Données projet'!$B$13,Paramètres!$A$1:$J$25,7,0))</f>
        <v>0</v>
      </c>
      <c r="AX197" s="194">
        <f>IF(ISNA(VLOOKUP(B197,'Données projet'!$A$88:$I$108,6,0)),0%,VLOOKUP(B197,'Données projet'!$A$88:$I$108,6,0)*VLOOKUP('Données projet'!$B$13,Paramètres!$A$1:$J$25,7,0))</f>
        <v>0</v>
      </c>
      <c r="AY197" s="194">
        <f>IF(ISNA(VLOOKUP(B197,'Données projet'!$A$88:$I$108,7,0)),0%,VLOOKUP(B197,'Données projet'!$A$88:$I$108,7,0))</f>
        <v>0</v>
      </c>
      <c r="AZ197" s="196">
        <f>EXP(-LN(2)/35)*AZ196+(1-EXP(-LN(2)/35))/(LN(2)/35)*AV197*AW197*VLOOKUP('Données projet'!$B$11,Paramètres!$A$1:$J$25,3,0)*0.475*44/12</f>
        <v>0</v>
      </c>
      <c r="BA197" s="196">
        <f>EXP(-LN(2)/5)*BA196+(1-EXP(-LN(2)/5))/(LN(2)/5)*Calculateur!AV197*Calculateur!AX197*VLOOKUP('Données projet'!$B$11,Paramètres!$A$1:$J$25,3,0)*0.475*44/12</f>
        <v>0</v>
      </c>
      <c r="BB197" s="196">
        <f>EXP(-LN(2)/2)*BB196+(1-EXP(-LN(2)/2))/(LN(2)/2)*AV197*AY197*VLOOKUP('Données projet'!$B$11,Paramètres!$A$1:$J$25,3,0)*0.475*44/12</f>
        <v>0</v>
      </c>
      <c r="BC197" s="197">
        <f t="shared" si="66"/>
        <v>0</v>
      </c>
      <c r="BD197" s="50">
        <f>IF(BD196+1&lt;='Données projet'!$E$16,BD196+1,1)</f>
        <v>1</v>
      </c>
      <c r="BE197" s="45" t="e">
        <f>VLOOKUP(BD197,'Données projet'!$A$114:$I$134,2,0)</f>
        <v>#N/A</v>
      </c>
      <c r="BF197" s="45" t="e">
        <f>VLOOKUP(BD197,'Données projet'!$A$114:$I$134,9,0)</f>
        <v>#N/A</v>
      </c>
      <c r="BG197" s="45">
        <f t="array" ref="BG197">INDEX(BF:BF,MIN(IF(ISNUMBER(BF197:BF393),ROW(BF197:BF393),"")))</f>
        <v>0</v>
      </c>
      <c r="BH197" s="45">
        <f>IF(BD197&lt;'Données projet'!$A$115,$BE$205^BD197,IF(BD197='Données projet'!$A$115,'Données projet'!$B$115,BH196+BG197-BN196))</f>
        <v>0</v>
      </c>
      <c r="BI197" s="50" t="e">
        <f>BH197*VLOOKUP('Données projet'!$B$13,Paramètres!$A$1:$J$25,3,0)*VLOOKUP('Données projet'!$B$13,Paramètres!$A$1:$J$25,5,0)</f>
        <v>#N/A</v>
      </c>
      <c r="BJ197" s="46" t="e">
        <f t="shared" si="67"/>
        <v>#N/A</v>
      </c>
      <c r="BK197" s="52" t="e">
        <f t="shared" si="68"/>
        <v>#N/A</v>
      </c>
      <c r="BL197" s="149" t="e">
        <f ca="1">AVERAGE(OFFSET($BK$3,'Données projet'!$C$7,0,30,1))</f>
        <v>#N/A</v>
      </c>
      <c r="BM197" s="48">
        <f>IF(ISNA(VLOOKUP(BD197,'Données projet'!$A$114:$I$134,3,0)),0,VLOOKUP(BD197,'Données projet'!$A$114:$I$134,3,0))</f>
        <v>0</v>
      </c>
      <c r="BN197" s="48">
        <f>IF(ISNA(VLOOKUP(BD197,'Données projet'!$A$114:$I$134,4,0)),0,VLOOKUP(BD197,'Données projet'!$A$114:$I$134,4,0))</f>
        <v>0</v>
      </c>
      <c r="BO197" s="49">
        <f>IF(ISNA(VLOOKUP(BD197,'Données projet'!$A$114:$I$134,5,0)),0%,VLOOKUP(BD197,'Données projet'!$A$114:$I$134,5,0)*VLOOKUP('Données projet'!$B$13,Paramètres!$A$1:$J$25,7,0))</f>
        <v>0</v>
      </c>
      <c r="BP197" s="49">
        <f>IF(ISNA(VLOOKUP(BD197,'Données projet'!$A$114:$I$134,6,0)),0%,VLOOKUP(BD197,'Données projet'!$A$114:$I$134,6,0)*VLOOKUP('Données projet'!$B$13,Paramètres!$A$1:$J$25,7,0))</f>
        <v>0</v>
      </c>
      <c r="BQ197" s="49">
        <f>IF(ISNA(VLOOKUP(BD197,'Données projet'!$A$114:$I$134,7,0)),0%,VLOOKUP(BD197,'Données projet'!$A$114:$I$134,7,0))</f>
        <v>0</v>
      </c>
      <c r="BR197" s="53" t="e">
        <f>EXP(-LN(2)/35)*BR196+(1-EXP(-LN(2)/35))/(LN(2)/35)*BN197*BO197*VLOOKUP('Données projet'!$B$13,Paramètres!$A$1:$J$25,3,0)*0.475*44/12</f>
        <v>#N/A</v>
      </c>
      <c r="BS197" s="53" t="e">
        <f>EXP(-LN(2)/5)*BS196+(1-EXP(-LN(2)/5))/(LN(2)/5)*Calculateur!BN197*Calculateur!BP197*VLOOKUP('Données projet'!$B$13,Paramètres!$A$1:$J$25,3,0)*0.475*44/12</f>
        <v>#N/A</v>
      </c>
      <c r="BT197" s="53" t="e">
        <f>EXP(-LN(2)/2)*BT196+(1-EXP(-LN(2)/2))/(LN(2)/2)*BN197*BQ197*VLOOKUP('Données projet'!$B$13,Paramètres!$A$1:$J$25,3,0)*0.475*44/12</f>
        <v>#N/A</v>
      </c>
      <c r="BU197" s="54" t="e">
        <f t="shared" si="69"/>
        <v>#N/A</v>
      </c>
      <c r="BV197" s="203">
        <f>IF(BV196+1&lt;='Données projet'!$E$15,BV196+1,1)</f>
        <v>1</v>
      </c>
      <c r="BW197" s="182" t="e">
        <f>VLOOKUP(B197,'Données projet'!$A$140:$I$167,2,0)</f>
        <v>#N/A</v>
      </c>
      <c r="BX197" s="182" t="e">
        <f>VLOOKUP(B197,'Données projet'!$A$140:$I$167,9,0)</f>
        <v>#N/A</v>
      </c>
      <c r="BY197" s="182">
        <f t="array" ref="BY197">INDEX(BX:BX,MIN(IF(ISNUMBER(BX197:BX393),ROW(BX197:BX393),"")))</f>
        <v>0</v>
      </c>
      <c r="BZ197" s="182">
        <f>IF(B197&lt;'Données projet'!$A$141,$BW$205^B197,IF(B197='Données projet'!$A$141,'Données projet'!$B$141,BZ196+BY197-CF196))</f>
        <v>0</v>
      </c>
      <c r="CA197" s="183" t="e">
        <f>BZ197*VLOOKUP('Données projet'!$B$15,Paramètres!$A$1:$J$25,3,0)*VLOOKUP('Données projet'!$B$15,Paramètres!$A$1:$J$25,5,0)</f>
        <v>#N/A</v>
      </c>
      <c r="CB197" s="186" t="e">
        <f t="shared" si="70"/>
        <v>#N/A</v>
      </c>
      <c r="CC197" s="187" t="e">
        <f t="shared" si="71"/>
        <v>#N/A</v>
      </c>
      <c r="CD197" s="185" t="e">
        <f ca="1">AVERAGE(OFFSET($CC$3,'Données projet'!$C$7,0,30,1))</f>
        <v>#N/A</v>
      </c>
      <c r="CE197" s="193">
        <f>IF(ISNA(VLOOKUP(B197,'Données projet'!$A$140:$I$167,3,0)),0,VLOOKUP(B197,'Données projet'!$A$140:$I$167,3,0))</f>
        <v>0</v>
      </c>
      <c r="CF197" s="193">
        <f>IF(ISNA(VLOOKUP(B197,'Données projet'!$A$140:$I$167,4,0)),0,VLOOKUP(B197,'Données projet'!$A$140:$I$167,4,0))</f>
        <v>0</v>
      </c>
      <c r="CG197" s="194">
        <f>IF(ISNA(VLOOKUP(B197,'Données projet'!$A$140:$I$167,5,0)),0%,VLOOKUP(B197,'Données projet'!$A$140:$I$167,5,0)*VLOOKUP('Données projet'!$B$15,Paramètres!$A$1:$J$25,7,0))</f>
        <v>0</v>
      </c>
      <c r="CH197" s="194">
        <f>IF(ISNA(VLOOKUP(B197,'Données projet'!$A$140:$I$167,6,0)),0%,VLOOKUP(B197,'Données projet'!$A$140:$I$167,6,0)*VLOOKUP('Données projet'!$B$15,Paramètres!$A$1:$J$25,7,0))</f>
        <v>0</v>
      </c>
      <c r="CI197" s="194">
        <f>IF(ISNA(VLOOKUP(B197,'Données projet'!$A$140:$I$167,7,0)),0%,VLOOKUP(B197,'Données projet'!$A$140:$I$167,7,0))</f>
        <v>0</v>
      </c>
      <c r="CJ197" s="196">
        <f>EXP(-LN(2)/35)*CJ196+(1-EXP(-LN(2)/35))/(LN(2)/35)*CF197*CG197*VLOOKUP('Données projet'!$B$11,Paramètres!$A$1:$J$25,3,0)*0.475*44/12</f>
        <v>0</v>
      </c>
      <c r="CK197" s="196">
        <f>EXP(-LN(2)/5)*CK196+(1-EXP(-LN(2)/5))/(LN(2)/5)*Calculateur!CF197*Calculateur!CH197*VLOOKUP('Données projet'!$B$11,Paramètres!$A$1:$J$25,3,0)*0.475*44/12</f>
        <v>0</v>
      </c>
      <c r="CL197" s="196">
        <f>EXP(-LN(2)/2)*CL196+(1-EXP(-LN(2)/2))/(LN(2)/2)*CF197*CI197*VLOOKUP('Données projet'!$B$11,Paramètres!$A$1:$J$25,3,0)*0.475*44/12</f>
        <v>0</v>
      </c>
      <c r="CM197" s="197">
        <f t="shared" si="72"/>
        <v>0</v>
      </c>
      <c r="CN197" s="50">
        <f>IF(CN196+1&lt;='Données projet'!$E$16,CN196+1,1)</f>
        <v>1</v>
      </c>
      <c r="CO197" s="45" t="e">
        <f>VLOOKUP(CN197,'Données projet'!$A$173:$I$193,2,0)</f>
        <v>#N/A</v>
      </c>
      <c r="CP197" s="45" t="e">
        <f>VLOOKUP(CN197,'Données projet'!$A$173:$I$193,9,0)</f>
        <v>#N/A</v>
      </c>
      <c r="CQ197" s="45">
        <f t="array" ref="CQ197">INDEX(CP:CP,MIN(IF(ISNUMBER(CP197:CP393),ROW(CP197:CP393),"")))</f>
        <v>0</v>
      </c>
      <c r="CR197" s="45">
        <f>IF(CN197&lt;'Données projet'!$A$174,$CO$205^B197,IF(CN197='Données projet'!$A$174,'Données projet'!$B$174,CR196+CQ197-CX196))</f>
        <v>0</v>
      </c>
      <c r="CS197" s="50" t="e">
        <f>CR197*VLOOKUP('Données projet'!$B$15,Paramètres!$A$1:$J$25,3,0)*VLOOKUP('Données projet'!$B$15,Paramètres!$A$1:$J$25,5,0)</f>
        <v>#N/A</v>
      </c>
      <c r="CT197" s="46" t="e">
        <f t="shared" si="73"/>
        <v>#N/A</v>
      </c>
      <c r="CU197" s="52" t="e">
        <f t="shared" si="74"/>
        <v>#N/A</v>
      </c>
      <c r="CV197" s="149" t="e">
        <f ca="1">AVERAGE(OFFSET($CU$3,'Données projet'!$C$7,0,30,1))</f>
        <v>#N/A</v>
      </c>
      <c r="CW197" s="48">
        <f>IF(ISNA(VLOOKUP(CN197,'Données projet'!$A$173:$I$193,3,0)),0,VLOOKUP(CN197,'Données projet'!$A$173:$I$193,3,0))</f>
        <v>0</v>
      </c>
      <c r="CX197" s="48">
        <f>IF(ISNA(VLOOKUP(CN197,'Données projet'!$A$173:$I$193,4,0)),0,VLOOKUP(CN197,'Données projet'!$A$173:$I$193,4,0))</f>
        <v>0</v>
      </c>
      <c r="CY197" s="49">
        <f>IF(ISNA(VLOOKUP(CN197,'Données projet'!$A$173:$I$193,5,0)),0%,VLOOKUP(CN197,'Données projet'!$A$173:$I$193,5,0)*VLOOKUP('Données projet'!$B$15,Paramètres!$A$1:$J$25,7,0))</f>
        <v>0</v>
      </c>
      <c r="CZ197" s="49">
        <f>IF(ISNA(VLOOKUP(CN197,'Données projet'!$A$173:$I$193,6,0)),0%,VLOOKUP(CN197,'Données projet'!$A$173:$I$193,6,0)*VLOOKUP('Données projet'!$B$15,Paramètres!$A$1:$J$25,7,0))</f>
        <v>0</v>
      </c>
      <c r="DA197" s="49">
        <f>IF(ISNA(VLOOKUP(CN197,'Données projet'!$A$173:$I$193,7,0)),0%,VLOOKUP(CN197,'Données projet'!$A$173:$I$193,7,0))</f>
        <v>0</v>
      </c>
      <c r="DB197" s="53" t="e">
        <f>EXP(-LN(2)/35)*DB196+(1-EXP(-LN(2)/35))/(LN(2)/35)*CX197*CY197*VLOOKUP('Données projet'!$B$15,Paramètres!$A$1:$J$25,3,0)*0.475*44/12</f>
        <v>#N/A</v>
      </c>
      <c r="DC197" s="53" t="e">
        <f>EXP(-LN(2)/5)*DC196+(1-EXP(-LN(2)/5))/(LN(2)/5)*Calculateur!CX197*Calculateur!CZ197*VLOOKUP('Données projet'!$B$15,Paramètres!$A$1:$J$25,3,0)*0.475*44/12</f>
        <v>#N/A</v>
      </c>
      <c r="DD197" s="53" t="e">
        <f>EXP(-LN(2)/2)*DD196+(1-EXP(-LN(2)/2))/(LN(2)/2)*CX197*DA197*VLOOKUP('Données projet'!$B$15,Paramètres!$A$1:$J$25,3,0)*0.475*44/12</f>
        <v>#N/A</v>
      </c>
      <c r="DE197" s="54" t="e">
        <f t="shared" si="75"/>
        <v>#N/A</v>
      </c>
    </row>
    <row r="198" spans="1:109" x14ac:dyDescent="0.25">
      <c r="A198" s="208">
        <f t="shared" si="76"/>
        <v>195</v>
      </c>
      <c r="B198" s="200">
        <f>IF(B197+1&lt;='Données projet'!$E$11,B197+1,1)</f>
        <v>20</v>
      </c>
      <c r="C198" s="182">
        <f>VLOOKUP(B198,'Données projet'!$A$36:$I$56,2,0)</f>
        <v>330.32</v>
      </c>
      <c r="D198" s="182">
        <f>VLOOKUP(B198,'Données projet'!$A$36:$I$56,9,0)</f>
        <v>11.965000000000003</v>
      </c>
      <c r="E198" s="182">
        <f t="array" ref="E198">INDEX(D:D,MIN(IF(ISNUMBER(D198:D394),ROW(D198:D394),"")))</f>
        <v>11.965000000000003</v>
      </c>
      <c r="F198" s="186">
        <f>IF(B198&lt;'Données projet'!$A$37,$C$205^B198,IF(B198='Données projet'!$A$37,'Données projet'!$B$37,F197+E198-L197))</f>
        <v>330.32000000000005</v>
      </c>
      <c r="G198" s="186">
        <f>F198*VLOOKUP('Données projet'!$B$11,Paramètres!$A$1:$J$25,3,0)*VLOOKUP('Données projet'!$B$11,Paramètres!$A$1:$J$25,5,0)</f>
        <v>242.19062400000004</v>
      </c>
      <c r="H198" s="186">
        <f t="shared" si="77"/>
        <v>58.91060437417002</v>
      </c>
      <c r="I198" s="187">
        <f t="shared" si="59"/>
        <v>524.41797275167949</v>
      </c>
      <c r="J198" s="188">
        <f ca="1">AVERAGE(OFFSET($I$3,'Données projet'!$C$7,0,30,1))</f>
        <v>281.50422421872497</v>
      </c>
      <c r="K198" s="193">
        <f>IF(ISNA(VLOOKUP(B198,'Données projet'!$A$36:$I$56,3,0)),0,VLOOKUP(B198,'Données projet'!$A$36:$I$56,3,0))</f>
        <v>0</v>
      </c>
      <c r="L198" s="193">
        <f>IF(ISNA(VLOOKUP(B198,'Données projet'!$A$36:$I$56,4,0)),0,VLOOKUP(B198,'Données projet'!$A$36:$I$56,4,0))</f>
        <v>0</v>
      </c>
      <c r="M198" s="194">
        <f>IF(ISNA(VLOOKUP(B198,'Données projet'!$A$36:$I$56,5,0)),0%,VLOOKUP(B198,'Données projet'!$A$36:$I$56,5,0)*VLOOKUP('Données projet'!$B$11,Paramètres!$A$1:$J$25,7,0))</f>
        <v>0</v>
      </c>
      <c r="N198" s="194">
        <f>IF(ISNA(VLOOKUP(B198,'Données projet'!$A$36:$I$56,6,0)),0%,VLOOKUP(B198,'Données projet'!$A$36:$I$56,6,0)*VLOOKUP('Données projet'!$B$11,Paramètres!$A$1:$J$25,7,0))</f>
        <v>0</v>
      </c>
      <c r="O198" s="194">
        <f>IF(ISNA(VLOOKUP(B198,'Données projet'!$A$36:$I$56,7,0)),0%,VLOOKUP(B198,'Données projet'!$A$36:$I$56,7,0))</f>
        <v>0</v>
      </c>
      <c r="P198" s="196">
        <f>EXP(-LN(2)/35)*P197+(1-EXP(-LN(2)/35))/(LN(2)/35)*L198*M198*VLOOKUP('Données projet'!$B$11,Paramètres!$A$1:$J$25,3,0)*0.475*44/12</f>
        <v>0</v>
      </c>
      <c r="Q198" s="196">
        <f>EXP(-LN(2)/5)*Q197+(1-EXP(-LN(2)/5))/(LN(2)/5)*Calculateur!L198*Calculateur!N198*VLOOKUP('Données projet'!$B$11,Paramètres!$A$1:$J$25,3,0)*0.475*44/12</f>
        <v>0</v>
      </c>
      <c r="R198" s="196">
        <f>EXP(-LN(2)/2)*R197+(1-EXP(-LN(2)/2))/(LN(2)/2)*L198*O198*VLOOKUP('Données projet'!$B$11,Paramètres!$A$1:$J$25,3,0)*0.475*44/12</f>
        <v>0</v>
      </c>
      <c r="S198" s="197">
        <f t="shared" si="60"/>
        <v>0</v>
      </c>
      <c r="T198" s="50">
        <f>IF(T197+1&lt;='Données projet'!$E$12,T197+1,1)</f>
        <v>45</v>
      </c>
      <c r="U198" s="45" t="e">
        <f>VLOOKUP(T198,'Données projet'!$A$62:$I$82,2,0)</f>
        <v>#N/A</v>
      </c>
      <c r="V198" s="45" t="e">
        <f>VLOOKUP(T198,'Données projet'!$A$62:$I$82,9,0)</f>
        <v>#N/A</v>
      </c>
      <c r="W198" s="45">
        <f t="array" ref="W198">INDEX(V:V,MIN(IF(ISNUMBER(V198:V394),ROW(V198:V394),"")))</f>
        <v>8.6349999999999962</v>
      </c>
      <c r="X198" s="46">
        <f>IF(T198&lt;'Données projet'!$A$63,$U$205^T198,IF(T198='Données projet'!$A$63,'Données projet'!$B$63,X197+W198-AD197))</f>
        <v>318.8549999999999</v>
      </c>
      <c r="Y198" s="46">
        <f>X198*VLOOKUP('Données projet'!$B$11,Paramètres!$A$1:$J$25,3,0)*VLOOKUP('Données projet'!$B$11,Paramètres!$A$1:$J$25,5,0)</f>
        <v>233.78448599999993</v>
      </c>
      <c r="Z198" s="46">
        <f t="shared" si="61"/>
        <v>57.100197011611648</v>
      </c>
      <c r="AA198" s="52">
        <f t="shared" si="62"/>
        <v>506.6241562452235</v>
      </c>
      <c r="AB198" s="149">
        <f ca="1">AVERAGE(OFFSET($AA$3,'Données projet'!$C$7,0,30,1))</f>
        <v>367.84920904283939</v>
      </c>
      <c r="AC198" s="48">
        <f>IF(ISNA(VLOOKUP(T198,'Données projet'!$A$62:$I$82,3,0)),0,VLOOKUP(T198,'Données projet'!$A$62:$I$82,3,0))</f>
        <v>0</v>
      </c>
      <c r="AD198" s="48">
        <f>IF(ISNA(VLOOKUP(T198,'Données projet'!$A$62:$I$82,4,0)),0,VLOOKUP(T198,'Données projet'!$A$62:$I$82,4,0))</f>
        <v>0</v>
      </c>
      <c r="AE198" s="49">
        <f>IF(ISNA(VLOOKUP(T198,'Données projet'!$A$62:$I$82,5,0)),0%,VLOOKUP(T198,'Données projet'!$A$62:$I$82,5,0)*VLOOKUP('Données projet'!$B$11,Paramètres!$A$1:$J$25,7,0))</f>
        <v>0</v>
      </c>
      <c r="AF198" s="49">
        <f>IF(ISNA(VLOOKUP(T198,'Données projet'!$A$62:$I$82,6,0)),0%,VLOOKUP(T198,'Données projet'!$A$62:$I$82,6,0)*VLOOKUP('Données projet'!$B$11,Paramètres!$A$1:$J$25,7,0))</f>
        <v>0</v>
      </c>
      <c r="AG198" s="49">
        <f>IF(ISNA(VLOOKUP(T198,'Données projet'!$A$62:$I$82,7,0)),0%,VLOOKUP(T198,'Données projet'!$A$62:$I$82,7,0))</f>
        <v>0</v>
      </c>
      <c r="AH198" s="53">
        <f>EXP(-LN(2)/35)*AH197+(1-EXP(-LN(2)/35))/(LN(2)/35)*AD198*AE198*VLOOKUP('Données projet'!$B$11,Paramètres!$A$1:$J$25,3,0)*0.475*44/12</f>
        <v>0</v>
      </c>
      <c r="AI198" s="53">
        <f>EXP(-LN(2)/5)*AI197+(1-EXP(-LN(2)/5))/(LN(2)/5)*Calculateur!AD198*Calculateur!AF198*VLOOKUP('Données projet'!$B$11,Paramètres!$A$1:$J$25,3,0)*0.475*44/12</f>
        <v>0</v>
      </c>
      <c r="AJ198" s="53">
        <f>EXP(-LN(2)/2)*AJ197+(1-EXP(-LN(2)/2))/(LN(2)/2)*AD198*AG198*VLOOKUP('Données projet'!$B$11,Paramètres!$A$1:$J$25,3,0)*0.475*44/12</f>
        <v>0</v>
      </c>
      <c r="AK198" s="53">
        <f t="shared" si="63"/>
        <v>0</v>
      </c>
      <c r="AL198" s="203">
        <f>IF(AL197+1&lt;='Données projet'!$E$13,AL197+1,1)</f>
        <v>1</v>
      </c>
      <c r="AM198" s="182" t="e">
        <f>VLOOKUP(B198,'Données projet'!$A$88:$I$108,2,0)</f>
        <v>#N/A</v>
      </c>
      <c r="AN198" s="182" t="e">
        <f>VLOOKUP(B198,'Données projet'!$A$88:$I$108,9,0)</f>
        <v>#N/A</v>
      </c>
      <c r="AO198" s="182">
        <f t="array" ref="AO198">INDEX(AN:AN,MIN(IF(ISNUMBER(AN198:AN394),ROW(AN198:AN394),"")))</f>
        <v>0</v>
      </c>
      <c r="AP198" s="182">
        <f>IF(B198&lt;'Données projet'!$A$89,$AM$205^B198,IF(B198='Données projet'!$A$89,'Données projet'!$B$89,AP197+AO198-AV197))</f>
        <v>0</v>
      </c>
      <c r="AQ198" s="186" t="e">
        <f>AP198*VLOOKUP('Données projet'!$B$13,Paramètres!$A$1:$J$25,3,0)*VLOOKUP('Données projet'!$B$13,Paramètres!$A$1:$J$25,5,0)</f>
        <v>#N/A</v>
      </c>
      <c r="AR198" s="186" t="e">
        <f t="shared" si="64"/>
        <v>#N/A</v>
      </c>
      <c r="AS198" s="187" t="e">
        <f t="shared" si="65"/>
        <v>#N/A</v>
      </c>
      <c r="AT198" s="185" t="e">
        <f ca="1">AVERAGE(OFFSET($AS$3,'Données projet'!$C$7,0,30,1))</f>
        <v>#N/A</v>
      </c>
      <c r="AU198" s="193">
        <f>IF(ISNA(VLOOKUP(B198,'Données projet'!$A$88:$I$108,3,0)),0,VLOOKUP(B198,'Données projet'!$A$88:$I$108,3,0))</f>
        <v>0</v>
      </c>
      <c r="AV198" s="193">
        <f>IF(ISNA(VLOOKUP(B198,'Données projet'!$A$88:$I$108,4,0)),0,VLOOKUP(B198,'Données projet'!$A$88:$I$108,4,0))</f>
        <v>0</v>
      </c>
      <c r="AW198" s="194">
        <f>IF(ISNA(VLOOKUP(B198,'Données projet'!$A$88:$I$108,5,0)),0%,VLOOKUP(B198,'Données projet'!$A$88:$I$108,5,0)*VLOOKUP('Données projet'!$B$13,Paramètres!$A$1:$J$25,7,0))</f>
        <v>0</v>
      </c>
      <c r="AX198" s="194">
        <f>IF(ISNA(VLOOKUP(B198,'Données projet'!$A$88:$I$108,6,0)),0%,VLOOKUP(B198,'Données projet'!$A$88:$I$108,6,0)*VLOOKUP('Données projet'!$B$13,Paramètres!$A$1:$J$25,7,0))</f>
        <v>0</v>
      </c>
      <c r="AY198" s="194">
        <f>IF(ISNA(VLOOKUP(B198,'Données projet'!$A$88:$I$108,7,0)),0%,VLOOKUP(B198,'Données projet'!$A$88:$I$108,7,0))</f>
        <v>0</v>
      </c>
      <c r="AZ198" s="196">
        <f>EXP(-LN(2)/35)*AZ197+(1-EXP(-LN(2)/35))/(LN(2)/35)*AV198*AW198*VLOOKUP('Données projet'!$B$11,Paramètres!$A$1:$J$25,3,0)*0.475*44/12</f>
        <v>0</v>
      </c>
      <c r="BA198" s="196">
        <f>EXP(-LN(2)/5)*BA197+(1-EXP(-LN(2)/5))/(LN(2)/5)*Calculateur!AV198*Calculateur!AX198*VLOOKUP('Données projet'!$B$11,Paramètres!$A$1:$J$25,3,0)*0.475*44/12</f>
        <v>0</v>
      </c>
      <c r="BB198" s="196">
        <f>EXP(-LN(2)/2)*BB197+(1-EXP(-LN(2)/2))/(LN(2)/2)*AV198*AY198*VLOOKUP('Données projet'!$B$11,Paramètres!$A$1:$J$25,3,0)*0.475*44/12</f>
        <v>0</v>
      </c>
      <c r="BC198" s="197">
        <f t="shared" si="66"/>
        <v>0</v>
      </c>
      <c r="BD198" s="50">
        <f>IF(BD197+1&lt;='Données projet'!$E$16,BD197+1,1)</f>
        <v>1</v>
      </c>
      <c r="BE198" s="45" t="e">
        <f>VLOOKUP(BD198,'Données projet'!$A$114:$I$134,2,0)</f>
        <v>#N/A</v>
      </c>
      <c r="BF198" s="45" t="e">
        <f>VLOOKUP(BD198,'Données projet'!$A$114:$I$134,9,0)</f>
        <v>#N/A</v>
      </c>
      <c r="BG198" s="45">
        <f t="array" ref="BG198">INDEX(BF:BF,MIN(IF(ISNUMBER(BF198:BF394),ROW(BF198:BF394),"")))</f>
        <v>0</v>
      </c>
      <c r="BH198" s="45">
        <f>IF(BD198&lt;'Données projet'!$A$115,$BE$205^BD198,IF(BD198='Données projet'!$A$115,'Données projet'!$B$115,BH197+BG198-BN197))</f>
        <v>0</v>
      </c>
      <c r="BI198" s="50" t="e">
        <f>BH198*VLOOKUP('Données projet'!$B$13,Paramètres!$A$1:$J$25,3,0)*VLOOKUP('Données projet'!$B$13,Paramètres!$A$1:$J$25,5,0)</f>
        <v>#N/A</v>
      </c>
      <c r="BJ198" s="46" t="e">
        <f t="shared" si="67"/>
        <v>#N/A</v>
      </c>
      <c r="BK198" s="52" t="e">
        <f t="shared" si="68"/>
        <v>#N/A</v>
      </c>
      <c r="BL198" s="149" t="e">
        <f ca="1">AVERAGE(OFFSET($BK$3,'Données projet'!$C$7,0,30,1))</f>
        <v>#N/A</v>
      </c>
      <c r="BM198" s="48">
        <f>IF(ISNA(VLOOKUP(BD198,'Données projet'!$A$114:$I$134,3,0)),0,VLOOKUP(BD198,'Données projet'!$A$114:$I$134,3,0))</f>
        <v>0</v>
      </c>
      <c r="BN198" s="48">
        <f>IF(ISNA(VLOOKUP(BD198,'Données projet'!$A$114:$I$134,4,0)),0,VLOOKUP(BD198,'Données projet'!$A$114:$I$134,4,0))</f>
        <v>0</v>
      </c>
      <c r="BO198" s="49">
        <f>IF(ISNA(VLOOKUP(BD198,'Données projet'!$A$114:$I$134,5,0)),0%,VLOOKUP(BD198,'Données projet'!$A$114:$I$134,5,0)*VLOOKUP('Données projet'!$B$13,Paramètres!$A$1:$J$25,7,0))</f>
        <v>0</v>
      </c>
      <c r="BP198" s="49">
        <f>IF(ISNA(VLOOKUP(BD198,'Données projet'!$A$114:$I$134,6,0)),0%,VLOOKUP(BD198,'Données projet'!$A$114:$I$134,6,0)*VLOOKUP('Données projet'!$B$13,Paramètres!$A$1:$J$25,7,0))</f>
        <v>0</v>
      </c>
      <c r="BQ198" s="49">
        <f>IF(ISNA(VLOOKUP(BD198,'Données projet'!$A$114:$I$134,7,0)),0%,VLOOKUP(BD198,'Données projet'!$A$114:$I$134,7,0))</f>
        <v>0</v>
      </c>
      <c r="BR198" s="53" t="e">
        <f>EXP(-LN(2)/35)*BR197+(1-EXP(-LN(2)/35))/(LN(2)/35)*BN198*BO198*VLOOKUP('Données projet'!$B$13,Paramètres!$A$1:$J$25,3,0)*0.475*44/12</f>
        <v>#N/A</v>
      </c>
      <c r="BS198" s="53" t="e">
        <f>EXP(-LN(2)/5)*BS197+(1-EXP(-LN(2)/5))/(LN(2)/5)*Calculateur!BN198*Calculateur!BP198*VLOOKUP('Données projet'!$B$13,Paramètres!$A$1:$J$25,3,0)*0.475*44/12</f>
        <v>#N/A</v>
      </c>
      <c r="BT198" s="53" t="e">
        <f>EXP(-LN(2)/2)*BT197+(1-EXP(-LN(2)/2))/(LN(2)/2)*BN198*BQ198*VLOOKUP('Données projet'!$B$13,Paramètres!$A$1:$J$25,3,0)*0.475*44/12</f>
        <v>#N/A</v>
      </c>
      <c r="BU198" s="54" t="e">
        <f t="shared" si="69"/>
        <v>#N/A</v>
      </c>
      <c r="BV198" s="203">
        <f>IF(BV197+1&lt;='Données projet'!$E$15,BV197+1,1)</f>
        <v>1</v>
      </c>
      <c r="BW198" s="182" t="e">
        <f>VLOOKUP(B198,'Données projet'!$A$140:$I$167,2,0)</f>
        <v>#N/A</v>
      </c>
      <c r="BX198" s="182" t="e">
        <f>VLOOKUP(B198,'Données projet'!$A$140:$I$167,9,0)</f>
        <v>#N/A</v>
      </c>
      <c r="BY198" s="182">
        <f t="array" ref="BY198">INDEX(BX:BX,MIN(IF(ISNUMBER(BX198:BX394),ROW(BX198:BX394),"")))</f>
        <v>0</v>
      </c>
      <c r="BZ198" s="182">
        <f>IF(B198&lt;'Données projet'!$A$141,$BW$205^B198,IF(B198='Données projet'!$A$141,'Données projet'!$B$141,BZ197+BY198-CF197))</f>
        <v>0</v>
      </c>
      <c r="CA198" s="183" t="e">
        <f>BZ198*VLOOKUP('Données projet'!$B$15,Paramètres!$A$1:$J$25,3,0)*VLOOKUP('Données projet'!$B$15,Paramètres!$A$1:$J$25,5,0)</f>
        <v>#N/A</v>
      </c>
      <c r="CB198" s="186" t="e">
        <f t="shared" si="70"/>
        <v>#N/A</v>
      </c>
      <c r="CC198" s="187" t="e">
        <f t="shared" si="71"/>
        <v>#N/A</v>
      </c>
      <c r="CD198" s="185" t="e">
        <f ca="1">AVERAGE(OFFSET($CC$3,'Données projet'!$C$7,0,30,1))</f>
        <v>#N/A</v>
      </c>
      <c r="CE198" s="193">
        <f>IF(ISNA(VLOOKUP(B198,'Données projet'!$A$140:$I$167,3,0)),0,VLOOKUP(B198,'Données projet'!$A$140:$I$167,3,0))</f>
        <v>0</v>
      </c>
      <c r="CF198" s="193">
        <f>IF(ISNA(VLOOKUP(B198,'Données projet'!$A$140:$I$167,4,0)),0,VLOOKUP(B198,'Données projet'!$A$140:$I$167,4,0))</f>
        <v>0</v>
      </c>
      <c r="CG198" s="194">
        <f>IF(ISNA(VLOOKUP(B198,'Données projet'!$A$140:$I$167,5,0)),0%,VLOOKUP(B198,'Données projet'!$A$140:$I$167,5,0)*VLOOKUP('Données projet'!$B$15,Paramètres!$A$1:$J$25,7,0))</f>
        <v>0</v>
      </c>
      <c r="CH198" s="194">
        <f>IF(ISNA(VLOOKUP(B198,'Données projet'!$A$140:$I$167,6,0)),0%,VLOOKUP(B198,'Données projet'!$A$140:$I$167,6,0)*VLOOKUP('Données projet'!$B$15,Paramètres!$A$1:$J$25,7,0))</f>
        <v>0</v>
      </c>
      <c r="CI198" s="194">
        <f>IF(ISNA(VLOOKUP(B198,'Données projet'!$A$140:$I$167,7,0)),0%,VLOOKUP(B198,'Données projet'!$A$140:$I$167,7,0))</f>
        <v>0</v>
      </c>
      <c r="CJ198" s="196">
        <f>EXP(-LN(2)/35)*CJ197+(1-EXP(-LN(2)/35))/(LN(2)/35)*CF198*CG198*VLOOKUP('Données projet'!$B$11,Paramètres!$A$1:$J$25,3,0)*0.475*44/12</f>
        <v>0</v>
      </c>
      <c r="CK198" s="196">
        <f>EXP(-LN(2)/5)*CK197+(1-EXP(-LN(2)/5))/(LN(2)/5)*Calculateur!CF198*Calculateur!CH198*VLOOKUP('Données projet'!$B$11,Paramètres!$A$1:$J$25,3,0)*0.475*44/12</f>
        <v>0</v>
      </c>
      <c r="CL198" s="196">
        <f>EXP(-LN(2)/2)*CL197+(1-EXP(-LN(2)/2))/(LN(2)/2)*CF198*CI198*VLOOKUP('Données projet'!$B$11,Paramètres!$A$1:$J$25,3,0)*0.475*44/12</f>
        <v>0</v>
      </c>
      <c r="CM198" s="197">
        <f t="shared" si="72"/>
        <v>0</v>
      </c>
      <c r="CN198" s="50">
        <f>IF(CN197+1&lt;='Données projet'!$E$16,CN197+1,1)</f>
        <v>1</v>
      </c>
      <c r="CO198" s="45" t="e">
        <f>VLOOKUP(CN198,'Données projet'!$A$173:$I$193,2,0)</f>
        <v>#N/A</v>
      </c>
      <c r="CP198" s="45" t="e">
        <f>VLOOKUP(CN198,'Données projet'!$A$173:$I$193,9,0)</f>
        <v>#N/A</v>
      </c>
      <c r="CQ198" s="45">
        <f t="array" ref="CQ198">INDEX(CP:CP,MIN(IF(ISNUMBER(CP198:CP394),ROW(CP198:CP394),"")))</f>
        <v>0</v>
      </c>
      <c r="CR198" s="45">
        <f>IF(CN198&lt;'Données projet'!$A$174,$CO$205^B198,IF(CN198='Données projet'!$A$174,'Données projet'!$B$174,CR197+CQ198-CX197))</f>
        <v>0</v>
      </c>
      <c r="CS198" s="50" t="e">
        <f>CR198*VLOOKUP('Données projet'!$B$15,Paramètres!$A$1:$J$25,3,0)*VLOOKUP('Données projet'!$B$15,Paramètres!$A$1:$J$25,5,0)</f>
        <v>#N/A</v>
      </c>
      <c r="CT198" s="46" t="e">
        <f t="shared" si="73"/>
        <v>#N/A</v>
      </c>
      <c r="CU198" s="52" t="e">
        <f t="shared" si="74"/>
        <v>#N/A</v>
      </c>
      <c r="CV198" s="149" t="e">
        <f ca="1">AVERAGE(OFFSET($CU$3,'Données projet'!$C$7,0,30,1))</f>
        <v>#N/A</v>
      </c>
      <c r="CW198" s="48">
        <f>IF(ISNA(VLOOKUP(CN198,'Données projet'!$A$173:$I$193,3,0)),0,VLOOKUP(CN198,'Données projet'!$A$173:$I$193,3,0))</f>
        <v>0</v>
      </c>
      <c r="CX198" s="48">
        <f>IF(ISNA(VLOOKUP(CN198,'Données projet'!$A$173:$I$193,4,0)),0,VLOOKUP(CN198,'Données projet'!$A$173:$I$193,4,0))</f>
        <v>0</v>
      </c>
      <c r="CY198" s="49">
        <f>IF(ISNA(VLOOKUP(CN198,'Données projet'!$A$173:$I$193,5,0)),0%,VLOOKUP(CN198,'Données projet'!$A$173:$I$193,5,0)*VLOOKUP('Données projet'!$B$15,Paramètres!$A$1:$J$25,7,0))</f>
        <v>0</v>
      </c>
      <c r="CZ198" s="49">
        <f>IF(ISNA(VLOOKUP(CN198,'Données projet'!$A$173:$I$193,6,0)),0%,VLOOKUP(CN198,'Données projet'!$A$173:$I$193,6,0)*VLOOKUP('Données projet'!$B$15,Paramètres!$A$1:$J$25,7,0))</f>
        <v>0</v>
      </c>
      <c r="DA198" s="49">
        <f>IF(ISNA(VLOOKUP(CN198,'Données projet'!$A$173:$I$193,7,0)),0%,VLOOKUP(CN198,'Données projet'!$A$173:$I$193,7,0))</f>
        <v>0</v>
      </c>
      <c r="DB198" s="53" t="e">
        <f>EXP(-LN(2)/35)*DB197+(1-EXP(-LN(2)/35))/(LN(2)/35)*CX198*CY198*VLOOKUP('Données projet'!$B$15,Paramètres!$A$1:$J$25,3,0)*0.475*44/12</f>
        <v>#N/A</v>
      </c>
      <c r="DC198" s="53" t="e">
        <f>EXP(-LN(2)/5)*DC197+(1-EXP(-LN(2)/5))/(LN(2)/5)*Calculateur!CX198*Calculateur!CZ198*VLOOKUP('Données projet'!$B$15,Paramètres!$A$1:$J$25,3,0)*0.475*44/12</f>
        <v>#N/A</v>
      </c>
      <c r="DD198" s="53" t="e">
        <f>EXP(-LN(2)/2)*DD197+(1-EXP(-LN(2)/2))/(LN(2)/2)*CX198*DA198*VLOOKUP('Données projet'!$B$15,Paramètres!$A$1:$J$25,3,0)*0.475*44/12</f>
        <v>#N/A</v>
      </c>
      <c r="DE198" s="54" t="e">
        <f t="shared" si="75"/>
        <v>#N/A</v>
      </c>
    </row>
    <row r="199" spans="1:109" x14ac:dyDescent="0.25">
      <c r="A199" s="208">
        <f t="shared" si="76"/>
        <v>196</v>
      </c>
      <c r="B199" s="200">
        <f>IF(B198+1&lt;='Données projet'!$E$11,B198+1,1)</f>
        <v>21</v>
      </c>
      <c r="C199" s="182" t="e">
        <f>VLOOKUP(B199,'Données projet'!$A$36:$I$56,2,0)</f>
        <v>#N/A</v>
      </c>
      <c r="D199" s="182" t="e">
        <f>VLOOKUP(B199,'Données projet'!$A$36:$I$56,9,0)</f>
        <v>#N/A</v>
      </c>
      <c r="E199" s="182">
        <f t="array" ref="E199">INDEX(D:D,MIN(IF(ISNUMBER(D199:D395),ROW(D199:D395),"")))</f>
        <v>11.968000000000007</v>
      </c>
      <c r="F199" s="186">
        <f>IF(B199&lt;'Données projet'!$A$37,$C$205^B199,IF(B199='Données projet'!$A$37,'Données projet'!$B$37,F198+E199-L198))</f>
        <v>342.28800000000007</v>
      </c>
      <c r="G199" s="186">
        <f>F199*VLOOKUP('Données projet'!$B$11,Paramètres!$A$1:$J$25,3,0)*VLOOKUP('Données projet'!$B$11,Paramètres!$A$1:$J$25,5,0)</f>
        <v>250.96556160000006</v>
      </c>
      <c r="H199" s="186">
        <f t="shared" si="77"/>
        <v>60.79265492712809</v>
      </c>
      <c r="I199" s="187">
        <f t="shared" si="59"/>
        <v>542.97889378474815</v>
      </c>
      <c r="J199" s="188">
        <f ca="1">AVERAGE(OFFSET($I$3,'Données projet'!$C$7,0,30,1))</f>
        <v>281.50422421872497</v>
      </c>
      <c r="K199" s="193">
        <f>IF(ISNA(VLOOKUP(B199,'Données projet'!$A$36:$I$56,3,0)),0,VLOOKUP(B199,'Données projet'!$A$36:$I$56,3,0))</f>
        <v>0</v>
      </c>
      <c r="L199" s="193">
        <f>IF(ISNA(VLOOKUP(B199,'Données projet'!$A$36:$I$56,4,0)),0,VLOOKUP(B199,'Données projet'!$A$36:$I$56,4,0))</f>
        <v>0</v>
      </c>
      <c r="M199" s="194">
        <f>IF(ISNA(VLOOKUP(B199,'Données projet'!$A$36:$I$56,5,0)),0%,VLOOKUP(B199,'Données projet'!$A$36:$I$56,5,0)*VLOOKUP('Données projet'!$B$11,Paramètres!$A$1:$J$25,7,0))</f>
        <v>0</v>
      </c>
      <c r="N199" s="194">
        <f>IF(ISNA(VLOOKUP(B199,'Données projet'!$A$36:$I$56,6,0)),0%,VLOOKUP(B199,'Données projet'!$A$36:$I$56,6,0)*VLOOKUP('Données projet'!$B$11,Paramètres!$A$1:$J$25,7,0))</f>
        <v>0</v>
      </c>
      <c r="O199" s="194">
        <f>IF(ISNA(VLOOKUP(B199,'Données projet'!$A$36:$I$56,7,0)),0%,VLOOKUP(B199,'Données projet'!$A$36:$I$56,7,0))</f>
        <v>0</v>
      </c>
      <c r="P199" s="196">
        <f>EXP(-LN(2)/35)*P198+(1-EXP(-LN(2)/35))/(LN(2)/35)*L199*M199*VLOOKUP('Données projet'!$B$11,Paramètres!$A$1:$J$25,3,0)*0.475*44/12</f>
        <v>0</v>
      </c>
      <c r="Q199" s="196">
        <f>EXP(-LN(2)/5)*Q198+(1-EXP(-LN(2)/5))/(LN(2)/5)*Calculateur!L199*Calculateur!N199*VLOOKUP('Données projet'!$B$11,Paramètres!$A$1:$J$25,3,0)*0.475*44/12</f>
        <v>0</v>
      </c>
      <c r="R199" s="196">
        <f>EXP(-LN(2)/2)*R198+(1-EXP(-LN(2)/2))/(LN(2)/2)*L199*O199*VLOOKUP('Données projet'!$B$11,Paramètres!$A$1:$J$25,3,0)*0.475*44/12</f>
        <v>0</v>
      </c>
      <c r="S199" s="197">
        <f t="shared" si="60"/>
        <v>0</v>
      </c>
      <c r="T199" s="50">
        <f>IF(T198+1&lt;='Données projet'!$E$12,T198+1,1)</f>
        <v>46</v>
      </c>
      <c r="U199" s="45" t="e">
        <f>VLOOKUP(T199,'Données projet'!$A$62:$I$82,2,0)</f>
        <v>#N/A</v>
      </c>
      <c r="V199" s="45" t="e">
        <f>VLOOKUP(T199,'Données projet'!$A$62:$I$82,9,0)</f>
        <v>#N/A</v>
      </c>
      <c r="W199" s="45">
        <f t="array" ref="W199">INDEX(V:V,MIN(IF(ISNUMBER(V199:V395),ROW(V199:V395),"")))</f>
        <v>8.6349999999999962</v>
      </c>
      <c r="X199" s="46">
        <f>IF(T199&lt;'Données projet'!$A$63,$U$205^T199,IF(T199='Données projet'!$A$63,'Données projet'!$B$63,X198+W199-AD198))</f>
        <v>327.4899999999999</v>
      </c>
      <c r="Y199" s="46">
        <f>X199*VLOOKUP('Données projet'!$B$11,Paramètres!$A$1:$J$25,3,0)*VLOOKUP('Données projet'!$B$11,Paramètres!$A$1:$J$25,5,0)</f>
        <v>240.11566799999991</v>
      </c>
      <c r="Z199" s="46">
        <f t="shared" si="61"/>
        <v>58.464416317949244</v>
      </c>
      <c r="AA199" s="52">
        <f t="shared" si="62"/>
        <v>520.02698018709486</v>
      </c>
      <c r="AB199" s="149">
        <f ca="1">AVERAGE(OFFSET($AA$3,'Données projet'!$C$7,0,30,1))</f>
        <v>367.84920904283939</v>
      </c>
      <c r="AC199" s="48">
        <f>IF(ISNA(VLOOKUP(T199,'Données projet'!$A$62:$I$82,3,0)),0,VLOOKUP(T199,'Données projet'!$A$62:$I$82,3,0))</f>
        <v>0</v>
      </c>
      <c r="AD199" s="48">
        <f>IF(ISNA(VLOOKUP(T199,'Données projet'!$A$62:$I$82,4,0)),0,VLOOKUP(T199,'Données projet'!$A$62:$I$82,4,0))</f>
        <v>0</v>
      </c>
      <c r="AE199" s="49">
        <f>IF(ISNA(VLOOKUP(T199,'Données projet'!$A$62:$I$82,5,0)),0%,VLOOKUP(T199,'Données projet'!$A$62:$I$82,5,0)*VLOOKUP('Données projet'!$B$11,Paramètres!$A$1:$J$25,7,0))</f>
        <v>0</v>
      </c>
      <c r="AF199" s="49">
        <f>IF(ISNA(VLOOKUP(T199,'Données projet'!$A$62:$I$82,6,0)),0%,VLOOKUP(T199,'Données projet'!$A$62:$I$82,6,0)*VLOOKUP('Données projet'!$B$11,Paramètres!$A$1:$J$25,7,0))</f>
        <v>0</v>
      </c>
      <c r="AG199" s="49">
        <f>IF(ISNA(VLOOKUP(T199,'Données projet'!$A$62:$I$82,7,0)),0%,VLOOKUP(T199,'Données projet'!$A$62:$I$82,7,0))</f>
        <v>0</v>
      </c>
      <c r="AH199" s="53">
        <f>EXP(-LN(2)/35)*AH198+(1-EXP(-LN(2)/35))/(LN(2)/35)*AD199*AE199*VLOOKUP('Données projet'!$B$11,Paramètres!$A$1:$J$25,3,0)*0.475*44/12</f>
        <v>0</v>
      </c>
      <c r="AI199" s="53">
        <f>EXP(-LN(2)/5)*AI198+(1-EXP(-LN(2)/5))/(LN(2)/5)*Calculateur!AD199*Calculateur!AF199*VLOOKUP('Données projet'!$B$11,Paramètres!$A$1:$J$25,3,0)*0.475*44/12</f>
        <v>0</v>
      </c>
      <c r="AJ199" s="53">
        <f>EXP(-LN(2)/2)*AJ198+(1-EXP(-LN(2)/2))/(LN(2)/2)*AD199*AG199*VLOOKUP('Données projet'!$B$11,Paramètres!$A$1:$J$25,3,0)*0.475*44/12</f>
        <v>0</v>
      </c>
      <c r="AK199" s="53">
        <f t="shared" si="63"/>
        <v>0</v>
      </c>
      <c r="AL199" s="203">
        <f>IF(AL198+1&lt;='Données projet'!$E$13,AL198+1,1)</f>
        <v>1</v>
      </c>
      <c r="AM199" s="182" t="e">
        <f>VLOOKUP(B199,'Données projet'!$A$88:$I$108,2,0)</f>
        <v>#N/A</v>
      </c>
      <c r="AN199" s="182" t="e">
        <f>VLOOKUP(B199,'Données projet'!$A$88:$I$108,9,0)</f>
        <v>#N/A</v>
      </c>
      <c r="AO199" s="182">
        <f t="array" ref="AO199">INDEX(AN:AN,MIN(IF(ISNUMBER(AN199:AN395),ROW(AN199:AN395),"")))</f>
        <v>0</v>
      </c>
      <c r="AP199" s="182">
        <f>IF(B199&lt;'Données projet'!$A$89,$AM$205^B199,IF(B199='Données projet'!$A$89,'Données projet'!$B$89,AP198+AO199-AV198))</f>
        <v>0</v>
      </c>
      <c r="AQ199" s="186" t="e">
        <f>AP199*VLOOKUP('Données projet'!$B$13,Paramètres!$A$1:$J$25,3,0)*VLOOKUP('Données projet'!$B$13,Paramètres!$A$1:$J$25,5,0)</f>
        <v>#N/A</v>
      </c>
      <c r="AR199" s="186" t="e">
        <f t="shared" si="64"/>
        <v>#N/A</v>
      </c>
      <c r="AS199" s="187" t="e">
        <f t="shared" si="65"/>
        <v>#N/A</v>
      </c>
      <c r="AT199" s="185" t="e">
        <f ca="1">AVERAGE(OFFSET($AS$3,'Données projet'!$C$7,0,30,1))</f>
        <v>#N/A</v>
      </c>
      <c r="AU199" s="193">
        <f>IF(ISNA(VLOOKUP(B199,'Données projet'!$A$88:$I$108,3,0)),0,VLOOKUP(B199,'Données projet'!$A$88:$I$108,3,0))</f>
        <v>0</v>
      </c>
      <c r="AV199" s="193">
        <f>IF(ISNA(VLOOKUP(B199,'Données projet'!$A$88:$I$108,4,0)),0,VLOOKUP(B199,'Données projet'!$A$88:$I$108,4,0))</f>
        <v>0</v>
      </c>
      <c r="AW199" s="194">
        <f>IF(ISNA(VLOOKUP(B199,'Données projet'!$A$88:$I$108,5,0)),0%,VLOOKUP(B199,'Données projet'!$A$88:$I$108,5,0)*VLOOKUP('Données projet'!$B$13,Paramètres!$A$1:$J$25,7,0))</f>
        <v>0</v>
      </c>
      <c r="AX199" s="194">
        <f>IF(ISNA(VLOOKUP(B199,'Données projet'!$A$88:$I$108,6,0)),0%,VLOOKUP(B199,'Données projet'!$A$88:$I$108,6,0)*VLOOKUP('Données projet'!$B$13,Paramètres!$A$1:$J$25,7,0))</f>
        <v>0</v>
      </c>
      <c r="AY199" s="194">
        <f>IF(ISNA(VLOOKUP(B199,'Données projet'!$A$88:$I$108,7,0)),0%,VLOOKUP(B199,'Données projet'!$A$88:$I$108,7,0))</f>
        <v>0</v>
      </c>
      <c r="AZ199" s="196">
        <f>EXP(-LN(2)/35)*AZ198+(1-EXP(-LN(2)/35))/(LN(2)/35)*AV199*AW199*VLOOKUP('Données projet'!$B$11,Paramètres!$A$1:$J$25,3,0)*0.475*44/12</f>
        <v>0</v>
      </c>
      <c r="BA199" s="196">
        <f>EXP(-LN(2)/5)*BA198+(1-EXP(-LN(2)/5))/(LN(2)/5)*Calculateur!AV199*Calculateur!AX199*VLOOKUP('Données projet'!$B$11,Paramètres!$A$1:$J$25,3,0)*0.475*44/12</f>
        <v>0</v>
      </c>
      <c r="BB199" s="196">
        <f>EXP(-LN(2)/2)*BB198+(1-EXP(-LN(2)/2))/(LN(2)/2)*AV199*AY199*VLOOKUP('Données projet'!$B$11,Paramètres!$A$1:$J$25,3,0)*0.475*44/12</f>
        <v>0</v>
      </c>
      <c r="BC199" s="197">
        <f t="shared" si="66"/>
        <v>0</v>
      </c>
      <c r="BD199" s="50">
        <f>IF(BD198+1&lt;='Données projet'!$E$16,BD198+1,1)</f>
        <v>1</v>
      </c>
      <c r="BE199" s="45" t="e">
        <f>VLOOKUP(BD199,'Données projet'!$A$114:$I$134,2,0)</f>
        <v>#N/A</v>
      </c>
      <c r="BF199" s="45" t="e">
        <f>VLOOKUP(BD199,'Données projet'!$A$114:$I$134,9,0)</f>
        <v>#N/A</v>
      </c>
      <c r="BG199" s="45">
        <f t="array" ref="BG199">INDEX(BF:BF,MIN(IF(ISNUMBER(BF199:BF395),ROW(BF199:BF395),"")))</f>
        <v>0</v>
      </c>
      <c r="BH199" s="45">
        <f>IF(BD199&lt;'Données projet'!$A$115,$BE$205^BD199,IF(BD199='Données projet'!$A$115,'Données projet'!$B$115,BH198+BG199-BN198))</f>
        <v>0</v>
      </c>
      <c r="BI199" s="50" t="e">
        <f>BH199*VLOOKUP('Données projet'!$B$13,Paramètres!$A$1:$J$25,3,0)*VLOOKUP('Données projet'!$B$13,Paramètres!$A$1:$J$25,5,0)</f>
        <v>#N/A</v>
      </c>
      <c r="BJ199" s="46" t="e">
        <f t="shared" si="67"/>
        <v>#N/A</v>
      </c>
      <c r="BK199" s="52" t="e">
        <f t="shared" si="68"/>
        <v>#N/A</v>
      </c>
      <c r="BL199" s="149" t="e">
        <f ca="1">AVERAGE(OFFSET($BK$3,'Données projet'!$C$7,0,30,1))</f>
        <v>#N/A</v>
      </c>
      <c r="BM199" s="48">
        <f>IF(ISNA(VLOOKUP(BD199,'Données projet'!$A$114:$I$134,3,0)),0,VLOOKUP(BD199,'Données projet'!$A$114:$I$134,3,0))</f>
        <v>0</v>
      </c>
      <c r="BN199" s="48">
        <f>IF(ISNA(VLOOKUP(BD199,'Données projet'!$A$114:$I$134,4,0)),0,VLOOKUP(BD199,'Données projet'!$A$114:$I$134,4,0))</f>
        <v>0</v>
      </c>
      <c r="BO199" s="49">
        <f>IF(ISNA(VLOOKUP(BD199,'Données projet'!$A$114:$I$134,5,0)),0%,VLOOKUP(BD199,'Données projet'!$A$114:$I$134,5,0)*VLOOKUP('Données projet'!$B$13,Paramètres!$A$1:$J$25,7,0))</f>
        <v>0</v>
      </c>
      <c r="BP199" s="49">
        <f>IF(ISNA(VLOOKUP(BD199,'Données projet'!$A$114:$I$134,6,0)),0%,VLOOKUP(BD199,'Données projet'!$A$114:$I$134,6,0)*VLOOKUP('Données projet'!$B$13,Paramètres!$A$1:$J$25,7,0))</f>
        <v>0</v>
      </c>
      <c r="BQ199" s="49">
        <f>IF(ISNA(VLOOKUP(BD199,'Données projet'!$A$114:$I$134,7,0)),0%,VLOOKUP(BD199,'Données projet'!$A$114:$I$134,7,0))</f>
        <v>0</v>
      </c>
      <c r="BR199" s="53" t="e">
        <f>EXP(-LN(2)/35)*BR198+(1-EXP(-LN(2)/35))/(LN(2)/35)*BN199*BO199*VLOOKUP('Données projet'!$B$13,Paramètres!$A$1:$J$25,3,0)*0.475*44/12</f>
        <v>#N/A</v>
      </c>
      <c r="BS199" s="53" t="e">
        <f>EXP(-LN(2)/5)*BS198+(1-EXP(-LN(2)/5))/(LN(2)/5)*Calculateur!BN199*Calculateur!BP199*VLOOKUP('Données projet'!$B$13,Paramètres!$A$1:$J$25,3,0)*0.475*44/12</f>
        <v>#N/A</v>
      </c>
      <c r="BT199" s="53" t="e">
        <f>EXP(-LN(2)/2)*BT198+(1-EXP(-LN(2)/2))/(LN(2)/2)*BN199*BQ199*VLOOKUP('Données projet'!$B$13,Paramètres!$A$1:$J$25,3,0)*0.475*44/12</f>
        <v>#N/A</v>
      </c>
      <c r="BU199" s="54" t="e">
        <f t="shared" si="69"/>
        <v>#N/A</v>
      </c>
      <c r="BV199" s="203">
        <f>IF(BV198+1&lt;='Données projet'!$E$15,BV198+1,1)</f>
        <v>1</v>
      </c>
      <c r="BW199" s="182" t="e">
        <f>VLOOKUP(B199,'Données projet'!$A$140:$I$167,2,0)</f>
        <v>#N/A</v>
      </c>
      <c r="BX199" s="182" t="e">
        <f>VLOOKUP(B199,'Données projet'!$A$140:$I$167,9,0)</f>
        <v>#N/A</v>
      </c>
      <c r="BY199" s="182">
        <f t="array" ref="BY199">INDEX(BX:BX,MIN(IF(ISNUMBER(BX199:BX395),ROW(BX199:BX395),"")))</f>
        <v>0</v>
      </c>
      <c r="BZ199" s="182">
        <f>IF(B199&lt;'Données projet'!$A$141,$BW$205^B199,IF(B199='Données projet'!$A$141,'Données projet'!$B$141,BZ198+BY199-CF198))</f>
        <v>0</v>
      </c>
      <c r="CA199" s="183" t="e">
        <f>BZ199*VLOOKUP('Données projet'!$B$15,Paramètres!$A$1:$J$25,3,0)*VLOOKUP('Données projet'!$B$15,Paramètres!$A$1:$J$25,5,0)</f>
        <v>#N/A</v>
      </c>
      <c r="CB199" s="186" t="e">
        <f t="shared" si="70"/>
        <v>#N/A</v>
      </c>
      <c r="CC199" s="187" t="e">
        <f t="shared" si="71"/>
        <v>#N/A</v>
      </c>
      <c r="CD199" s="185" t="e">
        <f ca="1">AVERAGE(OFFSET($CC$3,'Données projet'!$C$7,0,30,1))</f>
        <v>#N/A</v>
      </c>
      <c r="CE199" s="193">
        <f>IF(ISNA(VLOOKUP(B199,'Données projet'!$A$140:$I$167,3,0)),0,VLOOKUP(B199,'Données projet'!$A$140:$I$167,3,0))</f>
        <v>0</v>
      </c>
      <c r="CF199" s="193">
        <f>IF(ISNA(VLOOKUP(B199,'Données projet'!$A$140:$I$167,4,0)),0,VLOOKUP(B199,'Données projet'!$A$140:$I$167,4,0))</f>
        <v>0</v>
      </c>
      <c r="CG199" s="194">
        <f>IF(ISNA(VLOOKUP(B199,'Données projet'!$A$140:$I$167,5,0)),0%,VLOOKUP(B199,'Données projet'!$A$140:$I$167,5,0)*VLOOKUP('Données projet'!$B$15,Paramètres!$A$1:$J$25,7,0))</f>
        <v>0</v>
      </c>
      <c r="CH199" s="194">
        <f>IF(ISNA(VLOOKUP(B199,'Données projet'!$A$140:$I$167,6,0)),0%,VLOOKUP(B199,'Données projet'!$A$140:$I$167,6,0)*VLOOKUP('Données projet'!$B$15,Paramètres!$A$1:$J$25,7,0))</f>
        <v>0</v>
      </c>
      <c r="CI199" s="194">
        <f>IF(ISNA(VLOOKUP(B199,'Données projet'!$A$140:$I$167,7,0)),0%,VLOOKUP(B199,'Données projet'!$A$140:$I$167,7,0))</f>
        <v>0</v>
      </c>
      <c r="CJ199" s="196">
        <f>EXP(-LN(2)/35)*CJ198+(1-EXP(-LN(2)/35))/(LN(2)/35)*CF199*CG199*VLOOKUP('Données projet'!$B$11,Paramètres!$A$1:$J$25,3,0)*0.475*44/12</f>
        <v>0</v>
      </c>
      <c r="CK199" s="196">
        <f>EXP(-LN(2)/5)*CK198+(1-EXP(-LN(2)/5))/(LN(2)/5)*Calculateur!CF199*Calculateur!CH199*VLOOKUP('Données projet'!$B$11,Paramètres!$A$1:$J$25,3,0)*0.475*44/12</f>
        <v>0</v>
      </c>
      <c r="CL199" s="196">
        <f>EXP(-LN(2)/2)*CL198+(1-EXP(-LN(2)/2))/(LN(2)/2)*CF199*CI199*VLOOKUP('Données projet'!$B$11,Paramètres!$A$1:$J$25,3,0)*0.475*44/12</f>
        <v>0</v>
      </c>
      <c r="CM199" s="197">
        <f t="shared" si="72"/>
        <v>0</v>
      </c>
      <c r="CN199" s="50">
        <f>IF(CN198+1&lt;='Données projet'!$E$16,CN198+1,1)</f>
        <v>1</v>
      </c>
      <c r="CO199" s="45" t="e">
        <f>VLOOKUP(CN199,'Données projet'!$A$173:$I$193,2,0)</f>
        <v>#N/A</v>
      </c>
      <c r="CP199" s="45" t="e">
        <f>VLOOKUP(CN199,'Données projet'!$A$173:$I$193,9,0)</f>
        <v>#N/A</v>
      </c>
      <c r="CQ199" s="45">
        <f t="array" ref="CQ199">INDEX(CP:CP,MIN(IF(ISNUMBER(CP199:CP395),ROW(CP199:CP395),"")))</f>
        <v>0</v>
      </c>
      <c r="CR199" s="45">
        <f>IF(CN199&lt;'Données projet'!$A$174,$CO$205^B199,IF(CN199='Données projet'!$A$174,'Données projet'!$B$174,CR198+CQ199-CX198))</f>
        <v>0</v>
      </c>
      <c r="CS199" s="50" t="e">
        <f>CR199*VLOOKUP('Données projet'!$B$15,Paramètres!$A$1:$J$25,3,0)*VLOOKUP('Données projet'!$B$15,Paramètres!$A$1:$J$25,5,0)</f>
        <v>#N/A</v>
      </c>
      <c r="CT199" s="46" t="e">
        <f t="shared" si="73"/>
        <v>#N/A</v>
      </c>
      <c r="CU199" s="52" t="e">
        <f t="shared" si="74"/>
        <v>#N/A</v>
      </c>
      <c r="CV199" s="149" t="e">
        <f ca="1">AVERAGE(OFFSET($CU$3,'Données projet'!$C$7,0,30,1))</f>
        <v>#N/A</v>
      </c>
      <c r="CW199" s="48">
        <f>IF(ISNA(VLOOKUP(CN199,'Données projet'!$A$173:$I$193,3,0)),0,VLOOKUP(CN199,'Données projet'!$A$173:$I$193,3,0))</f>
        <v>0</v>
      </c>
      <c r="CX199" s="48">
        <f>IF(ISNA(VLOOKUP(CN199,'Données projet'!$A$173:$I$193,4,0)),0,VLOOKUP(CN199,'Données projet'!$A$173:$I$193,4,0))</f>
        <v>0</v>
      </c>
      <c r="CY199" s="49">
        <f>IF(ISNA(VLOOKUP(CN199,'Données projet'!$A$173:$I$193,5,0)),0%,VLOOKUP(CN199,'Données projet'!$A$173:$I$193,5,0)*VLOOKUP('Données projet'!$B$15,Paramètres!$A$1:$J$25,7,0))</f>
        <v>0</v>
      </c>
      <c r="CZ199" s="49">
        <f>IF(ISNA(VLOOKUP(CN199,'Données projet'!$A$173:$I$193,6,0)),0%,VLOOKUP(CN199,'Données projet'!$A$173:$I$193,6,0)*VLOOKUP('Données projet'!$B$15,Paramètres!$A$1:$J$25,7,0))</f>
        <v>0</v>
      </c>
      <c r="DA199" s="49">
        <f>IF(ISNA(VLOOKUP(CN199,'Données projet'!$A$173:$I$193,7,0)),0%,VLOOKUP(CN199,'Données projet'!$A$173:$I$193,7,0))</f>
        <v>0</v>
      </c>
      <c r="DB199" s="53" t="e">
        <f>EXP(-LN(2)/35)*DB198+(1-EXP(-LN(2)/35))/(LN(2)/35)*CX199*CY199*VLOOKUP('Données projet'!$B$15,Paramètres!$A$1:$J$25,3,0)*0.475*44/12</f>
        <v>#N/A</v>
      </c>
      <c r="DC199" s="53" t="e">
        <f>EXP(-LN(2)/5)*DC198+(1-EXP(-LN(2)/5))/(LN(2)/5)*Calculateur!CX199*Calculateur!CZ199*VLOOKUP('Données projet'!$B$15,Paramètres!$A$1:$J$25,3,0)*0.475*44/12</f>
        <v>#N/A</v>
      </c>
      <c r="DD199" s="53" t="e">
        <f>EXP(-LN(2)/2)*DD198+(1-EXP(-LN(2)/2))/(LN(2)/2)*CX199*DA199*VLOOKUP('Données projet'!$B$15,Paramètres!$A$1:$J$25,3,0)*0.475*44/12</f>
        <v>#N/A</v>
      </c>
      <c r="DE199" s="54" t="e">
        <f t="shared" si="75"/>
        <v>#N/A</v>
      </c>
    </row>
    <row r="200" spans="1:109" x14ac:dyDescent="0.25">
      <c r="A200" s="208">
        <f t="shared" si="76"/>
        <v>197</v>
      </c>
      <c r="B200" s="200">
        <f>IF(B199+1&lt;='Données projet'!$E$11,B199+1,1)</f>
        <v>22</v>
      </c>
      <c r="C200" s="182" t="e">
        <f>VLOOKUP(B200,'Données projet'!$A$36:$I$56,2,0)</f>
        <v>#N/A</v>
      </c>
      <c r="D200" s="182" t="e">
        <f>VLOOKUP(B200,'Données projet'!$A$36:$I$56,9,0)</f>
        <v>#N/A</v>
      </c>
      <c r="E200" s="182">
        <f t="array" ref="E200">INDEX(D:D,MIN(IF(ISNUMBER(D200:D396),ROW(D200:D396),"")))</f>
        <v>11.968000000000007</v>
      </c>
      <c r="F200" s="186">
        <f>IF(B200&lt;'Données projet'!$A$37,$C$205^B200,IF(B200='Données projet'!$A$37,'Données projet'!$B$37,F199+E200-L199))</f>
        <v>354.25600000000009</v>
      </c>
      <c r="G200" s="186">
        <f>F200*VLOOKUP('Données projet'!$B$11,Paramètres!$A$1:$J$25,3,0)*VLOOKUP('Données projet'!$B$11,Paramètres!$A$1:$J$25,5,0)</f>
        <v>259.7404992000001</v>
      </c>
      <c r="H200" s="186">
        <f t="shared" si="77"/>
        <v>62.667059657916703</v>
      </c>
      <c r="I200" s="187">
        <f t="shared" si="59"/>
        <v>561.52649834420504</v>
      </c>
      <c r="J200" s="188">
        <f ca="1">AVERAGE(OFFSET($I$3,'Données projet'!$C$7,0,30,1))</f>
        <v>281.50422421872497</v>
      </c>
      <c r="K200" s="193">
        <f>IF(ISNA(VLOOKUP(B200,'Données projet'!$A$36:$I$56,3,0)),0,VLOOKUP(B200,'Données projet'!$A$36:$I$56,3,0))</f>
        <v>0</v>
      </c>
      <c r="L200" s="193">
        <f>IF(ISNA(VLOOKUP(B200,'Données projet'!$A$36:$I$56,4,0)),0,VLOOKUP(B200,'Données projet'!$A$36:$I$56,4,0))</f>
        <v>0</v>
      </c>
      <c r="M200" s="194">
        <f>IF(ISNA(VLOOKUP(B200,'Données projet'!$A$36:$I$56,5,0)),0%,VLOOKUP(B200,'Données projet'!$A$36:$I$56,5,0)*VLOOKUP('Données projet'!$B$11,Paramètres!$A$1:$J$25,7,0))</f>
        <v>0</v>
      </c>
      <c r="N200" s="194">
        <f>IF(ISNA(VLOOKUP(B200,'Données projet'!$A$36:$I$56,6,0)),0%,VLOOKUP(B200,'Données projet'!$A$36:$I$56,6,0)*VLOOKUP('Données projet'!$B$11,Paramètres!$A$1:$J$25,7,0))</f>
        <v>0</v>
      </c>
      <c r="O200" s="194">
        <f>IF(ISNA(VLOOKUP(B200,'Données projet'!$A$36:$I$56,7,0)),0%,VLOOKUP(B200,'Données projet'!$A$36:$I$56,7,0))</f>
        <v>0</v>
      </c>
      <c r="P200" s="196">
        <f>EXP(-LN(2)/35)*P199+(1-EXP(-LN(2)/35))/(LN(2)/35)*L200*M200*VLOOKUP('Données projet'!$B$11,Paramètres!$A$1:$J$25,3,0)*0.475*44/12</f>
        <v>0</v>
      </c>
      <c r="Q200" s="196">
        <f>EXP(-LN(2)/5)*Q199+(1-EXP(-LN(2)/5))/(LN(2)/5)*Calculateur!L200*Calculateur!N200*VLOOKUP('Données projet'!$B$11,Paramètres!$A$1:$J$25,3,0)*0.475*44/12</f>
        <v>0</v>
      </c>
      <c r="R200" s="196">
        <f>EXP(-LN(2)/2)*R199+(1-EXP(-LN(2)/2))/(LN(2)/2)*L200*O200*VLOOKUP('Données projet'!$B$11,Paramètres!$A$1:$J$25,3,0)*0.475*44/12</f>
        <v>0</v>
      </c>
      <c r="S200" s="197">
        <f t="shared" si="60"/>
        <v>0</v>
      </c>
      <c r="T200" s="50">
        <f>IF(T199+1&lt;='Données projet'!$E$12,T199+1,1)</f>
        <v>47</v>
      </c>
      <c r="U200" s="45" t="e">
        <f>VLOOKUP(T200,'Données projet'!$A$62:$I$82,2,0)</f>
        <v>#N/A</v>
      </c>
      <c r="V200" s="45" t="e">
        <f>VLOOKUP(T200,'Données projet'!$A$62:$I$82,9,0)</f>
        <v>#N/A</v>
      </c>
      <c r="W200" s="45">
        <f t="array" ref="W200">INDEX(V:V,MIN(IF(ISNUMBER(V200:V396),ROW(V200:V396),"")))</f>
        <v>8.6349999999999962</v>
      </c>
      <c r="X200" s="46">
        <f>IF(T200&lt;'Données projet'!$A$63,$U$205^T200,IF(T200='Données projet'!$A$63,'Données projet'!$B$63,X199+W200-AD199))</f>
        <v>336.12499999999989</v>
      </c>
      <c r="Y200" s="46">
        <f>X200*VLOOKUP('Données projet'!$B$11,Paramètres!$A$1:$J$25,3,0)*VLOOKUP('Données projet'!$B$11,Paramètres!$A$1:$J$25,5,0)</f>
        <v>246.4468499999999</v>
      </c>
      <c r="Z200" s="46">
        <f t="shared" si="61"/>
        <v>59.824454545355302</v>
      </c>
      <c r="AA200" s="52">
        <f t="shared" si="62"/>
        <v>533.42252208316029</v>
      </c>
      <c r="AB200" s="149">
        <f ca="1">AVERAGE(OFFSET($AA$3,'Données projet'!$C$7,0,30,1))</f>
        <v>367.84920904283939</v>
      </c>
      <c r="AC200" s="48">
        <f>IF(ISNA(VLOOKUP(T200,'Données projet'!$A$62:$I$82,3,0)),0,VLOOKUP(T200,'Données projet'!$A$62:$I$82,3,0))</f>
        <v>0</v>
      </c>
      <c r="AD200" s="48">
        <f>IF(ISNA(VLOOKUP(T200,'Données projet'!$A$62:$I$82,4,0)),0,VLOOKUP(T200,'Données projet'!$A$62:$I$82,4,0))</f>
        <v>0</v>
      </c>
      <c r="AE200" s="49">
        <f>IF(ISNA(VLOOKUP(T200,'Données projet'!$A$62:$I$82,5,0)),0%,VLOOKUP(T200,'Données projet'!$A$62:$I$82,5,0)*VLOOKUP('Données projet'!$B$11,Paramètres!$A$1:$J$25,7,0))</f>
        <v>0</v>
      </c>
      <c r="AF200" s="49">
        <f>IF(ISNA(VLOOKUP(T200,'Données projet'!$A$62:$I$82,6,0)),0%,VLOOKUP(T200,'Données projet'!$A$62:$I$82,6,0)*VLOOKUP('Données projet'!$B$11,Paramètres!$A$1:$J$25,7,0))</f>
        <v>0</v>
      </c>
      <c r="AG200" s="49">
        <f>IF(ISNA(VLOOKUP(T200,'Données projet'!$A$62:$I$82,7,0)),0%,VLOOKUP(T200,'Données projet'!$A$62:$I$82,7,0))</f>
        <v>0</v>
      </c>
      <c r="AH200" s="53">
        <f>EXP(-LN(2)/35)*AH199+(1-EXP(-LN(2)/35))/(LN(2)/35)*AD200*AE200*VLOOKUP('Données projet'!$B$11,Paramètres!$A$1:$J$25,3,0)*0.475*44/12</f>
        <v>0</v>
      </c>
      <c r="AI200" s="53">
        <f>EXP(-LN(2)/5)*AI199+(1-EXP(-LN(2)/5))/(LN(2)/5)*Calculateur!AD200*Calculateur!AF200*VLOOKUP('Données projet'!$B$11,Paramètres!$A$1:$J$25,3,0)*0.475*44/12</f>
        <v>0</v>
      </c>
      <c r="AJ200" s="53">
        <f>EXP(-LN(2)/2)*AJ199+(1-EXP(-LN(2)/2))/(LN(2)/2)*AD200*AG200*VLOOKUP('Données projet'!$B$11,Paramètres!$A$1:$J$25,3,0)*0.475*44/12</f>
        <v>0</v>
      </c>
      <c r="AK200" s="53">
        <f t="shared" si="63"/>
        <v>0</v>
      </c>
      <c r="AL200" s="203">
        <f>IF(AL199+1&lt;='Données projet'!$E$13,AL199+1,1)</f>
        <v>1</v>
      </c>
      <c r="AM200" s="182" t="e">
        <f>VLOOKUP(B200,'Données projet'!$A$88:$I$108,2,0)</f>
        <v>#N/A</v>
      </c>
      <c r="AN200" s="182" t="e">
        <f>VLOOKUP(B200,'Données projet'!$A$88:$I$108,9,0)</f>
        <v>#N/A</v>
      </c>
      <c r="AO200" s="182">
        <f t="array" ref="AO200">INDEX(AN:AN,MIN(IF(ISNUMBER(AN200:AN396),ROW(AN200:AN396),"")))</f>
        <v>0</v>
      </c>
      <c r="AP200" s="182">
        <f>IF(B200&lt;'Données projet'!$A$89,$AM$205^B200,IF(B200='Données projet'!$A$89,'Données projet'!$B$89,AP199+AO200-AV199))</f>
        <v>0</v>
      </c>
      <c r="AQ200" s="186" t="e">
        <f>AP200*VLOOKUP('Données projet'!$B$13,Paramètres!$A$1:$J$25,3,0)*VLOOKUP('Données projet'!$B$13,Paramètres!$A$1:$J$25,5,0)</f>
        <v>#N/A</v>
      </c>
      <c r="AR200" s="186" t="e">
        <f t="shared" si="64"/>
        <v>#N/A</v>
      </c>
      <c r="AS200" s="187" t="e">
        <f t="shared" si="65"/>
        <v>#N/A</v>
      </c>
      <c r="AT200" s="185" t="e">
        <f ca="1">AVERAGE(OFFSET($AS$3,'Données projet'!$C$7,0,30,1))</f>
        <v>#N/A</v>
      </c>
      <c r="AU200" s="193">
        <f>IF(ISNA(VLOOKUP(B200,'Données projet'!$A$88:$I$108,3,0)),0,VLOOKUP(B200,'Données projet'!$A$88:$I$108,3,0))</f>
        <v>0</v>
      </c>
      <c r="AV200" s="193">
        <f>IF(ISNA(VLOOKUP(B200,'Données projet'!$A$88:$I$108,4,0)),0,VLOOKUP(B200,'Données projet'!$A$88:$I$108,4,0))</f>
        <v>0</v>
      </c>
      <c r="AW200" s="194">
        <f>IF(ISNA(VLOOKUP(B200,'Données projet'!$A$88:$I$108,5,0)),0%,VLOOKUP(B200,'Données projet'!$A$88:$I$108,5,0)*VLOOKUP('Données projet'!$B$13,Paramètres!$A$1:$J$25,7,0))</f>
        <v>0</v>
      </c>
      <c r="AX200" s="194">
        <f>IF(ISNA(VLOOKUP(B200,'Données projet'!$A$88:$I$108,6,0)),0%,VLOOKUP(B200,'Données projet'!$A$88:$I$108,6,0)*VLOOKUP('Données projet'!$B$13,Paramètres!$A$1:$J$25,7,0))</f>
        <v>0</v>
      </c>
      <c r="AY200" s="194">
        <f>IF(ISNA(VLOOKUP(B200,'Données projet'!$A$88:$I$108,7,0)),0%,VLOOKUP(B200,'Données projet'!$A$88:$I$108,7,0))</f>
        <v>0</v>
      </c>
      <c r="AZ200" s="196">
        <f>EXP(-LN(2)/35)*AZ199+(1-EXP(-LN(2)/35))/(LN(2)/35)*AV200*AW200*VLOOKUP('Données projet'!$B$11,Paramètres!$A$1:$J$25,3,0)*0.475*44/12</f>
        <v>0</v>
      </c>
      <c r="BA200" s="196">
        <f>EXP(-LN(2)/5)*BA199+(1-EXP(-LN(2)/5))/(LN(2)/5)*Calculateur!AV200*Calculateur!AX200*VLOOKUP('Données projet'!$B$11,Paramètres!$A$1:$J$25,3,0)*0.475*44/12</f>
        <v>0</v>
      </c>
      <c r="BB200" s="196">
        <f>EXP(-LN(2)/2)*BB199+(1-EXP(-LN(2)/2))/(LN(2)/2)*AV200*AY200*VLOOKUP('Données projet'!$B$11,Paramètres!$A$1:$J$25,3,0)*0.475*44/12</f>
        <v>0</v>
      </c>
      <c r="BC200" s="197">
        <f t="shared" si="66"/>
        <v>0</v>
      </c>
      <c r="BD200" s="50">
        <f>IF(BD199+1&lt;='Données projet'!$E$16,BD199+1,1)</f>
        <v>1</v>
      </c>
      <c r="BE200" s="45" t="e">
        <f>VLOOKUP(BD200,'Données projet'!$A$114:$I$134,2,0)</f>
        <v>#N/A</v>
      </c>
      <c r="BF200" s="45" t="e">
        <f>VLOOKUP(BD200,'Données projet'!$A$114:$I$134,9,0)</f>
        <v>#N/A</v>
      </c>
      <c r="BG200" s="45">
        <f t="array" ref="BG200">INDEX(BF:BF,MIN(IF(ISNUMBER(BF200:BF396),ROW(BF200:BF396),"")))</f>
        <v>0</v>
      </c>
      <c r="BH200" s="45">
        <f>IF(BD200&lt;'Données projet'!$A$115,$BE$205^BD200,IF(BD200='Données projet'!$A$115,'Données projet'!$B$115,BH199+BG200-BN199))</f>
        <v>0</v>
      </c>
      <c r="BI200" s="50" t="e">
        <f>BH200*VLOOKUP('Données projet'!$B$13,Paramètres!$A$1:$J$25,3,0)*VLOOKUP('Données projet'!$B$13,Paramètres!$A$1:$J$25,5,0)</f>
        <v>#N/A</v>
      </c>
      <c r="BJ200" s="46" t="e">
        <f t="shared" si="67"/>
        <v>#N/A</v>
      </c>
      <c r="BK200" s="52" t="e">
        <f t="shared" si="68"/>
        <v>#N/A</v>
      </c>
      <c r="BL200" s="149" t="e">
        <f ca="1">AVERAGE(OFFSET($BK$3,'Données projet'!$C$7,0,30,1))</f>
        <v>#N/A</v>
      </c>
      <c r="BM200" s="48">
        <f>IF(ISNA(VLOOKUP(BD200,'Données projet'!$A$114:$I$134,3,0)),0,VLOOKUP(BD200,'Données projet'!$A$114:$I$134,3,0))</f>
        <v>0</v>
      </c>
      <c r="BN200" s="48">
        <f>IF(ISNA(VLOOKUP(BD200,'Données projet'!$A$114:$I$134,4,0)),0,VLOOKUP(BD200,'Données projet'!$A$114:$I$134,4,0))</f>
        <v>0</v>
      </c>
      <c r="BO200" s="49">
        <f>IF(ISNA(VLOOKUP(BD200,'Données projet'!$A$114:$I$134,5,0)),0%,VLOOKUP(BD200,'Données projet'!$A$114:$I$134,5,0)*VLOOKUP('Données projet'!$B$13,Paramètres!$A$1:$J$25,7,0))</f>
        <v>0</v>
      </c>
      <c r="BP200" s="49">
        <f>IF(ISNA(VLOOKUP(BD200,'Données projet'!$A$114:$I$134,6,0)),0%,VLOOKUP(BD200,'Données projet'!$A$114:$I$134,6,0)*VLOOKUP('Données projet'!$B$13,Paramètres!$A$1:$J$25,7,0))</f>
        <v>0</v>
      </c>
      <c r="BQ200" s="49">
        <f>IF(ISNA(VLOOKUP(BD200,'Données projet'!$A$114:$I$134,7,0)),0%,VLOOKUP(BD200,'Données projet'!$A$114:$I$134,7,0))</f>
        <v>0</v>
      </c>
      <c r="BR200" s="53" t="e">
        <f>EXP(-LN(2)/35)*BR199+(1-EXP(-LN(2)/35))/(LN(2)/35)*BN200*BO200*VLOOKUP('Données projet'!$B$13,Paramètres!$A$1:$J$25,3,0)*0.475*44/12</f>
        <v>#N/A</v>
      </c>
      <c r="BS200" s="53" t="e">
        <f>EXP(-LN(2)/5)*BS199+(1-EXP(-LN(2)/5))/(LN(2)/5)*Calculateur!BN200*Calculateur!BP200*VLOOKUP('Données projet'!$B$13,Paramètres!$A$1:$J$25,3,0)*0.475*44/12</f>
        <v>#N/A</v>
      </c>
      <c r="BT200" s="53" t="e">
        <f>EXP(-LN(2)/2)*BT199+(1-EXP(-LN(2)/2))/(LN(2)/2)*BN200*BQ200*VLOOKUP('Données projet'!$B$13,Paramètres!$A$1:$J$25,3,0)*0.475*44/12</f>
        <v>#N/A</v>
      </c>
      <c r="BU200" s="54" t="e">
        <f t="shared" si="69"/>
        <v>#N/A</v>
      </c>
      <c r="BV200" s="203">
        <f>IF(BV199+1&lt;='Données projet'!$E$15,BV199+1,1)</f>
        <v>1</v>
      </c>
      <c r="BW200" s="182" t="e">
        <f>VLOOKUP(B200,'Données projet'!$A$140:$I$167,2,0)</f>
        <v>#N/A</v>
      </c>
      <c r="BX200" s="182" t="e">
        <f>VLOOKUP(B200,'Données projet'!$A$140:$I$167,9,0)</f>
        <v>#N/A</v>
      </c>
      <c r="BY200" s="182">
        <f t="array" ref="BY200">INDEX(BX:BX,MIN(IF(ISNUMBER(BX200:BX396),ROW(BX200:BX396),"")))</f>
        <v>0</v>
      </c>
      <c r="BZ200" s="182">
        <f>IF(B200&lt;'Données projet'!$A$141,$BW$205^B200,IF(B200='Données projet'!$A$141,'Données projet'!$B$141,BZ199+BY200-CF199))</f>
        <v>0</v>
      </c>
      <c r="CA200" s="183" t="e">
        <f>BZ200*VLOOKUP('Données projet'!$B$15,Paramètres!$A$1:$J$25,3,0)*VLOOKUP('Données projet'!$B$15,Paramètres!$A$1:$J$25,5,0)</f>
        <v>#N/A</v>
      </c>
      <c r="CB200" s="186" t="e">
        <f t="shared" si="70"/>
        <v>#N/A</v>
      </c>
      <c r="CC200" s="187" t="e">
        <f t="shared" si="71"/>
        <v>#N/A</v>
      </c>
      <c r="CD200" s="185" t="e">
        <f ca="1">AVERAGE(OFFSET($CC$3,'Données projet'!$C$7,0,30,1))</f>
        <v>#N/A</v>
      </c>
      <c r="CE200" s="193">
        <f>IF(ISNA(VLOOKUP(B200,'Données projet'!$A$140:$I$167,3,0)),0,VLOOKUP(B200,'Données projet'!$A$140:$I$167,3,0))</f>
        <v>0</v>
      </c>
      <c r="CF200" s="193">
        <f>IF(ISNA(VLOOKUP(B200,'Données projet'!$A$140:$I$167,4,0)),0,VLOOKUP(B200,'Données projet'!$A$140:$I$167,4,0))</f>
        <v>0</v>
      </c>
      <c r="CG200" s="194">
        <f>IF(ISNA(VLOOKUP(B200,'Données projet'!$A$140:$I$167,5,0)),0%,VLOOKUP(B200,'Données projet'!$A$140:$I$167,5,0)*VLOOKUP('Données projet'!$B$15,Paramètres!$A$1:$J$25,7,0))</f>
        <v>0</v>
      </c>
      <c r="CH200" s="194">
        <f>IF(ISNA(VLOOKUP(B200,'Données projet'!$A$140:$I$167,6,0)),0%,VLOOKUP(B200,'Données projet'!$A$140:$I$167,6,0)*VLOOKUP('Données projet'!$B$15,Paramètres!$A$1:$J$25,7,0))</f>
        <v>0</v>
      </c>
      <c r="CI200" s="194">
        <f>IF(ISNA(VLOOKUP(B200,'Données projet'!$A$140:$I$167,7,0)),0%,VLOOKUP(B200,'Données projet'!$A$140:$I$167,7,0))</f>
        <v>0</v>
      </c>
      <c r="CJ200" s="196">
        <f>EXP(-LN(2)/35)*CJ199+(1-EXP(-LN(2)/35))/(LN(2)/35)*CF200*CG200*VLOOKUP('Données projet'!$B$11,Paramètres!$A$1:$J$25,3,0)*0.475*44/12</f>
        <v>0</v>
      </c>
      <c r="CK200" s="196">
        <f>EXP(-LN(2)/5)*CK199+(1-EXP(-LN(2)/5))/(LN(2)/5)*Calculateur!CF200*Calculateur!CH200*VLOOKUP('Données projet'!$B$11,Paramètres!$A$1:$J$25,3,0)*0.475*44/12</f>
        <v>0</v>
      </c>
      <c r="CL200" s="196">
        <f>EXP(-LN(2)/2)*CL199+(1-EXP(-LN(2)/2))/(LN(2)/2)*CF200*CI200*VLOOKUP('Données projet'!$B$11,Paramètres!$A$1:$J$25,3,0)*0.475*44/12</f>
        <v>0</v>
      </c>
      <c r="CM200" s="197">
        <f t="shared" si="72"/>
        <v>0</v>
      </c>
      <c r="CN200" s="50">
        <f>IF(CN199+1&lt;='Données projet'!$E$16,CN199+1,1)</f>
        <v>1</v>
      </c>
      <c r="CO200" s="45" t="e">
        <f>VLOOKUP(CN200,'Données projet'!$A$173:$I$193,2,0)</f>
        <v>#N/A</v>
      </c>
      <c r="CP200" s="45" t="e">
        <f>VLOOKUP(CN200,'Données projet'!$A$173:$I$193,9,0)</f>
        <v>#N/A</v>
      </c>
      <c r="CQ200" s="45">
        <f t="array" ref="CQ200">INDEX(CP:CP,MIN(IF(ISNUMBER(CP200:CP396),ROW(CP200:CP396),"")))</f>
        <v>0</v>
      </c>
      <c r="CR200" s="45">
        <f>IF(CN200&lt;'Données projet'!$A$174,$CO$205^B200,IF(CN200='Données projet'!$A$174,'Données projet'!$B$174,CR199+CQ200-CX199))</f>
        <v>0</v>
      </c>
      <c r="CS200" s="50" t="e">
        <f>CR200*VLOOKUP('Données projet'!$B$15,Paramètres!$A$1:$J$25,3,0)*VLOOKUP('Données projet'!$B$15,Paramètres!$A$1:$J$25,5,0)</f>
        <v>#N/A</v>
      </c>
      <c r="CT200" s="46" t="e">
        <f t="shared" si="73"/>
        <v>#N/A</v>
      </c>
      <c r="CU200" s="52" t="e">
        <f t="shared" si="74"/>
        <v>#N/A</v>
      </c>
      <c r="CV200" s="149" t="e">
        <f ca="1">AVERAGE(OFFSET($CU$3,'Données projet'!$C$7,0,30,1))</f>
        <v>#N/A</v>
      </c>
      <c r="CW200" s="48">
        <f>IF(ISNA(VLOOKUP(CN200,'Données projet'!$A$173:$I$193,3,0)),0,VLOOKUP(CN200,'Données projet'!$A$173:$I$193,3,0))</f>
        <v>0</v>
      </c>
      <c r="CX200" s="48">
        <f>IF(ISNA(VLOOKUP(CN200,'Données projet'!$A$173:$I$193,4,0)),0,VLOOKUP(CN200,'Données projet'!$A$173:$I$193,4,0))</f>
        <v>0</v>
      </c>
      <c r="CY200" s="49">
        <f>IF(ISNA(VLOOKUP(CN200,'Données projet'!$A$173:$I$193,5,0)),0%,VLOOKUP(CN200,'Données projet'!$A$173:$I$193,5,0)*VLOOKUP('Données projet'!$B$15,Paramètres!$A$1:$J$25,7,0))</f>
        <v>0</v>
      </c>
      <c r="CZ200" s="49">
        <f>IF(ISNA(VLOOKUP(CN200,'Données projet'!$A$173:$I$193,6,0)),0%,VLOOKUP(CN200,'Données projet'!$A$173:$I$193,6,0)*VLOOKUP('Données projet'!$B$15,Paramètres!$A$1:$J$25,7,0))</f>
        <v>0</v>
      </c>
      <c r="DA200" s="49">
        <f>IF(ISNA(VLOOKUP(CN200,'Données projet'!$A$173:$I$193,7,0)),0%,VLOOKUP(CN200,'Données projet'!$A$173:$I$193,7,0))</f>
        <v>0</v>
      </c>
      <c r="DB200" s="53" t="e">
        <f>EXP(-LN(2)/35)*DB199+(1-EXP(-LN(2)/35))/(LN(2)/35)*CX200*CY200*VLOOKUP('Données projet'!$B$15,Paramètres!$A$1:$J$25,3,0)*0.475*44/12</f>
        <v>#N/A</v>
      </c>
      <c r="DC200" s="53" t="e">
        <f>EXP(-LN(2)/5)*DC199+(1-EXP(-LN(2)/5))/(LN(2)/5)*Calculateur!CX200*Calculateur!CZ200*VLOOKUP('Données projet'!$B$15,Paramètres!$A$1:$J$25,3,0)*0.475*44/12</f>
        <v>#N/A</v>
      </c>
      <c r="DD200" s="53" t="e">
        <f>EXP(-LN(2)/2)*DD199+(1-EXP(-LN(2)/2))/(LN(2)/2)*CX200*DA200*VLOOKUP('Données projet'!$B$15,Paramètres!$A$1:$J$25,3,0)*0.475*44/12</f>
        <v>#N/A</v>
      </c>
      <c r="DE200" s="54" t="e">
        <f t="shared" si="75"/>
        <v>#N/A</v>
      </c>
    </row>
    <row r="201" spans="1:109" x14ac:dyDescent="0.25">
      <c r="A201" s="208">
        <f t="shared" si="76"/>
        <v>198</v>
      </c>
      <c r="B201" s="200">
        <f>IF(B200+1&lt;='Données projet'!$E$11,B200+1,1)</f>
        <v>23</v>
      </c>
      <c r="C201" s="182" t="e">
        <f>VLOOKUP(B201,'Données projet'!$A$36:$I$56,2,0)</f>
        <v>#N/A</v>
      </c>
      <c r="D201" s="182" t="e">
        <f>VLOOKUP(B201,'Données projet'!$A$36:$I$56,9,0)</f>
        <v>#N/A</v>
      </c>
      <c r="E201" s="182">
        <f t="array" ref="E201">INDEX(D:D,MIN(IF(ISNUMBER(D201:D397),ROW(D201:D397),"")))</f>
        <v>11.968000000000007</v>
      </c>
      <c r="F201" s="186">
        <f>IF(B201&lt;'Données projet'!$A$37,$C$205^B201,IF(B201='Données projet'!$A$37,'Données projet'!$B$37,F200+E201-L200))</f>
        <v>366.2240000000001</v>
      </c>
      <c r="G201" s="186">
        <f>F201*VLOOKUP('Données projet'!$B$11,Paramètres!$A$1:$J$25,3,0)*VLOOKUP('Données projet'!$B$11,Paramètres!$A$1:$J$25,5,0)</f>
        <v>268.51543680000003</v>
      </c>
      <c r="H201" s="186">
        <f t="shared" si="77"/>
        <v>64.534106480430395</v>
      </c>
      <c r="I201" s="187">
        <f t="shared" si="59"/>
        <v>580.061287880083</v>
      </c>
      <c r="J201" s="188">
        <f ca="1">AVERAGE(OFFSET($I$3,'Données projet'!$C$7,0,30,1))</f>
        <v>281.50422421872497</v>
      </c>
      <c r="K201" s="193">
        <f>IF(ISNA(VLOOKUP(B201,'Données projet'!$A$36:$I$56,3,0)),0,VLOOKUP(B201,'Données projet'!$A$36:$I$56,3,0))</f>
        <v>0</v>
      </c>
      <c r="L201" s="193">
        <f>IF(ISNA(VLOOKUP(B201,'Données projet'!$A$36:$I$56,4,0)),0,VLOOKUP(B201,'Données projet'!$A$36:$I$56,4,0))</f>
        <v>0</v>
      </c>
      <c r="M201" s="194">
        <f>IF(ISNA(VLOOKUP(B201,'Données projet'!$A$36:$I$56,5,0)),0%,VLOOKUP(B201,'Données projet'!$A$36:$I$56,5,0)*VLOOKUP('Données projet'!$B$11,Paramètres!$A$1:$J$25,7,0))</f>
        <v>0</v>
      </c>
      <c r="N201" s="194">
        <f>IF(ISNA(VLOOKUP(B201,'Données projet'!$A$36:$I$56,6,0)),0%,VLOOKUP(B201,'Données projet'!$A$36:$I$56,6,0)*VLOOKUP('Données projet'!$B$11,Paramètres!$A$1:$J$25,7,0))</f>
        <v>0</v>
      </c>
      <c r="O201" s="194">
        <f>IF(ISNA(VLOOKUP(B201,'Données projet'!$A$36:$I$56,7,0)),0%,VLOOKUP(B201,'Données projet'!$A$36:$I$56,7,0))</f>
        <v>0</v>
      </c>
      <c r="P201" s="196">
        <f>EXP(-LN(2)/35)*P200+(1-EXP(-LN(2)/35))/(LN(2)/35)*L201*M201*VLOOKUP('Données projet'!$B$11,Paramètres!$A$1:$J$25,3,0)*0.475*44/12</f>
        <v>0</v>
      </c>
      <c r="Q201" s="196">
        <f>EXP(-LN(2)/5)*Q200+(1-EXP(-LN(2)/5))/(LN(2)/5)*Calculateur!L201*Calculateur!N201*VLOOKUP('Données projet'!$B$11,Paramètres!$A$1:$J$25,3,0)*0.475*44/12</f>
        <v>0</v>
      </c>
      <c r="R201" s="196">
        <f>EXP(-LN(2)/2)*R200+(1-EXP(-LN(2)/2))/(LN(2)/2)*L201*O201*VLOOKUP('Données projet'!$B$11,Paramètres!$A$1:$J$25,3,0)*0.475*44/12</f>
        <v>0</v>
      </c>
      <c r="S201" s="197">
        <f t="shared" si="60"/>
        <v>0</v>
      </c>
      <c r="T201" s="50">
        <f>IF(T200+1&lt;='Données projet'!$E$12,T200+1,1)</f>
        <v>48</v>
      </c>
      <c r="U201" s="45" t="e">
        <f>VLOOKUP(T201,'Données projet'!$A$62:$I$82,2,0)</f>
        <v>#N/A</v>
      </c>
      <c r="V201" s="45" t="e">
        <f>VLOOKUP(T201,'Données projet'!$A$62:$I$82,9,0)</f>
        <v>#N/A</v>
      </c>
      <c r="W201" s="45">
        <f t="array" ref="W201">INDEX(V:V,MIN(IF(ISNUMBER(V201:V397),ROW(V201:V397),"")))</f>
        <v>8.6349999999999962</v>
      </c>
      <c r="X201" s="46">
        <f>IF(T201&lt;'Données projet'!$A$63,$U$205^T201,IF(T201='Données projet'!$A$63,'Données projet'!$B$63,X200+W201-AD200))</f>
        <v>344.75999999999988</v>
      </c>
      <c r="Y201" s="46">
        <f>X201*VLOOKUP('Données projet'!$B$11,Paramètres!$A$1:$J$25,3,0)*VLOOKUP('Données projet'!$B$11,Paramètres!$A$1:$J$25,5,0)</f>
        <v>252.77803199999988</v>
      </c>
      <c r="Z201" s="46">
        <f t="shared" si="61"/>
        <v>61.180431455330606</v>
      </c>
      <c r="AA201" s="52">
        <f t="shared" si="62"/>
        <v>546.81099051803392</v>
      </c>
      <c r="AB201" s="149">
        <f ca="1">AVERAGE(OFFSET($AA$3,'Données projet'!$C$7,0,30,1))</f>
        <v>367.84920904283939</v>
      </c>
      <c r="AC201" s="48">
        <f>IF(ISNA(VLOOKUP(T201,'Données projet'!$A$62:$I$82,3,0)),0,VLOOKUP(T201,'Données projet'!$A$62:$I$82,3,0))</f>
        <v>0</v>
      </c>
      <c r="AD201" s="48">
        <f>IF(ISNA(VLOOKUP(T201,'Données projet'!$A$62:$I$82,4,0)),0,VLOOKUP(T201,'Données projet'!$A$62:$I$82,4,0))</f>
        <v>0</v>
      </c>
      <c r="AE201" s="49">
        <f>IF(ISNA(VLOOKUP(T201,'Données projet'!$A$62:$I$82,5,0)),0%,VLOOKUP(T201,'Données projet'!$A$62:$I$82,5,0)*VLOOKUP('Données projet'!$B$11,Paramètres!$A$1:$J$25,7,0))</f>
        <v>0</v>
      </c>
      <c r="AF201" s="49">
        <f>IF(ISNA(VLOOKUP(T201,'Données projet'!$A$62:$I$82,6,0)),0%,VLOOKUP(T201,'Données projet'!$A$62:$I$82,6,0)*VLOOKUP('Données projet'!$B$11,Paramètres!$A$1:$J$25,7,0))</f>
        <v>0</v>
      </c>
      <c r="AG201" s="49">
        <f>IF(ISNA(VLOOKUP(T201,'Données projet'!$A$62:$I$82,7,0)),0%,VLOOKUP(T201,'Données projet'!$A$62:$I$82,7,0))</f>
        <v>0</v>
      </c>
      <c r="AH201" s="53">
        <f>EXP(-LN(2)/35)*AH200+(1-EXP(-LN(2)/35))/(LN(2)/35)*AD201*AE201*VLOOKUP('Données projet'!$B$11,Paramètres!$A$1:$J$25,3,0)*0.475*44/12</f>
        <v>0</v>
      </c>
      <c r="AI201" s="53">
        <f>EXP(-LN(2)/5)*AI200+(1-EXP(-LN(2)/5))/(LN(2)/5)*Calculateur!AD201*Calculateur!AF201*VLOOKUP('Données projet'!$B$11,Paramètres!$A$1:$J$25,3,0)*0.475*44/12</f>
        <v>0</v>
      </c>
      <c r="AJ201" s="53">
        <f>EXP(-LN(2)/2)*AJ200+(1-EXP(-LN(2)/2))/(LN(2)/2)*AD201*AG201*VLOOKUP('Données projet'!$B$11,Paramètres!$A$1:$J$25,3,0)*0.475*44/12</f>
        <v>0</v>
      </c>
      <c r="AK201" s="53">
        <f t="shared" si="63"/>
        <v>0</v>
      </c>
      <c r="AL201" s="203">
        <f>IF(AL200+1&lt;='Données projet'!$E$13,AL200+1,1)</f>
        <v>1</v>
      </c>
      <c r="AM201" s="182" t="e">
        <f>VLOOKUP(B201,'Données projet'!$A$88:$I$108,2,0)</f>
        <v>#N/A</v>
      </c>
      <c r="AN201" s="182" t="e">
        <f>VLOOKUP(B201,'Données projet'!$A$88:$I$108,9,0)</f>
        <v>#N/A</v>
      </c>
      <c r="AO201" s="182">
        <f t="array" ref="AO201">INDEX(AN:AN,MIN(IF(ISNUMBER(AN201:AN397),ROW(AN201:AN397),"")))</f>
        <v>0</v>
      </c>
      <c r="AP201" s="182">
        <f>IF(B201&lt;'Données projet'!$A$89,$AM$205^B201,IF(B201='Données projet'!$A$89,'Données projet'!$B$89,AP200+AO201-AV200))</f>
        <v>0</v>
      </c>
      <c r="AQ201" s="186" t="e">
        <f>AP201*VLOOKUP('Données projet'!$B$13,Paramètres!$A$1:$J$25,3,0)*VLOOKUP('Données projet'!$B$13,Paramètres!$A$1:$J$25,5,0)</f>
        <v>#N/A</v>
      </c>
      <c r="AR201" s="186" t="e">
        <f t="shared" si="64"/>
        <v>#N/A</v>
      </c>
      <c r="AS201" s="187" t="e">
        <f t="shared" si="65"/>
        <v>#N/A</v>
      </c>
      <c r="AT201" s="185" t="e">
        <f ca="1">AVERAGE(OFFSET($AS$3,'Données projet'!$C$7,0,30,1))</f>
        <v>#N/A</v>
      </c>
      <c r="AU201" s="193">
        <f>IF(ISNA(VLOOKUP(B201,'Données projet'!$A$88:$I$108,3,0)),0,VLOOKUP(B201,'Données projet'!$A$88:$I$108,3,0))</f>
        <v>0</v>
      </c>
      <c r="AV201" s="193">
        <f>IF(ISNA(VLOOKUP(B201,'Données projet'!$A$88:$I$108,4,0)),0,VLOOKUP(B201,'Données projet'!$A$88:$I$108,4,0))</f>
        <v>0</v>
      </c>
      <c r="AW201" s="194">
        <f>IF(ISNA(VLOOKUP(B201,'Données projet'!$A$88:$I$108,5,0)),0%,VLOOKUP(B201,'Données projet'!$A$88:$I$108,5,0)*VLOOKUP('Données projet'!$B$13,Paramètres!$A$1:$J$25,7,0))</f>
        <v>0</v>
      </c>
      <c r="AX201" s="194">
        <f>IF(ISNA(VLOOKUP(B201,'Données projet'!$A$88:$I$108,6,0)),0%,VLOOKUP(B201,'Données projet'!$A$88:$I$108,6,0)*VLOOKUP('Données projet'!$B$13,Paramètres!$A$1:$J$25,7,0))</f>
        <v>0</v>
      </c>
      <c r="AY201" s="194">
        <f>IF(ISNA(VLOOKUP(B201,'Données projet'!$A$88:$I$108,7,0)),0%,VLOOKUP(B201,'Données projet'!$A$88:$I$108,7,0))</f>
        <v>0</v>
      </c>
      <c r="AZ201" s="196">
        <f>EXP(-LN(2)/35)*AZ200+(1-EXP(-LN(2)/35))/(LN(2)/35)*AV201*AW201*VLOOKUP('Données projet'!$B$11,Paramètres!$A$1:$J$25,3,0)*0.475*44/12</f>
        <v>0</v>
      </c>
      <c r="BA201" s="196">
        <f>EXP(-LN(2)/5)*BA200+(1-EXP(-LN(2)/5))/(LN(2)/5)*Calculateur!AV201*Calculateur!AX201*VLOOKUP('Données projet'!$B$11,Paramètres!$A$1:$J$25,3,0)*0.475*44/12</f>
        <v>0</v>
      </c>
      <c r="BB201" s="196">
        <f>EXP(-LN(2)/2)*BB200+(1-EXP(-LN(2)/2))/(LN(2)/2)*AV201*AY201*VLOOKUP('Données projet'!$B$11,Paramètres!$A$1:$J$25,3,0)*0.475*44/12</f>
        <v>0</v>
      </c>
      <c r="BC201" s="197">
        <f t="shared" si="66"/>
        <v>0</v>
      </c>
      <c r="BD201" s="50">
        <f>IF(BD200+1&lt;='Données projet'!$E$16,BD200+1,1)</f>
        <v>1</v>
      </c>
      <c r="BE201" s="45" t="e">
        <f>VLOOKUP(BD201,'Données projet'!$A$114:$I$134,2,0)</f>
        <v>#N/A</v>
      </c>
      <c r="BF201" s="45" t="e">
        <f>VLOOKUP(BD201,'Données projet'!$A$114:$I$134,9,0)</f>
        <v>#N/A</v>
      </c>
      <c r="BG201" s="45">
        <f t="array" ref="BG201">INDEX(BF:BF,MIN(IF(ISNUMBER(BF201:BF397),ROW(BF201:BF397),"")))</f>
        <v>0</v>
      </c>
      <c r="BH201" s="45">
        <f>IF(BD201&lt;'Données projet'!$A$115,$BE$205^BD201,IF(BD201='Données projet'!$A$115,'Données projet'!$B$115,BH200+BG201-BN200))</f>
        <v>0</v>
      </c>
      <c r="BI201" s="50" t="e">
        <f>BH201*VLOOKUP('Données projet'!$B$13,Paramètres!$A$1:$J$25,3,0)*VLOOKUP('Données projet'!$B$13,Paramètres!$A$1:$J$25,5,0)</f>
        <v>#N/A</v>
      </c>
      <c r="BJ201" s="46" t="e">
        <f t="shared" si="67"/>
        <v>#N/A</v>
      </c>
      <c r="BK201" s="52" t="e">
        <f t="shared" si="68"/>
        <v>#N/A</v>
      </c>
      <c r="BL201" s="149" t="e">
        <f ca="1">AVERAGE(OFFSET($BK$3,'Données projet'!$C$7,0,30,1))</f>
        <v>#N/A</v>
      </c>
      <c r="BM201" s="48">
        <f>IF(ISNA(VLOOKUP(BD201,'Données projet'!$A$114:$I$134,3,0)),0,VLOOKUP(BD201,'Données projet'!$A$114:$I$134,3,0))</f>
        <v>0</v>
      </c>
      <c r="BN201" s="48">
        <f>IF(ISNA(VLOOKUP(BD201,'Données projet'!$A$114:$I$134,4,0)),0,VLOOKUP(BD201,'Données projet'!$A$114:$I$134,4,0))</f>
        <v>0</v>
      </c>
      <c r="BO201" s="49">
        <f>IF(ISNA(VLOOKUP(BD201,'Données projet'!$A$114:$I$134,5,0)),0%,VLOOKUP(BD201,'Données projet'!$A$114:$I$134,5,0)*VLOOKUP('Données projet'!$B$13,Paramètres!$A$1:$J$25,7,0))</f>
        <v>0</v>
      </c>
      <c r="BP201" s="49">
        <f>IF(ISNA(VLOOKUP(BD201,'Données projet'!$A$114:$I$134,6,0)),0%,VLOOKUP(BD201,'Données projet'!$A$114:$I$134,6,0)*VLOOKUP('Données projet'!$B$13,Paramètres!$A$1:$J$25,7,0))</f>
        <v>0</v>
      </c>
      <c r="BQ201" s="49">
        <f>IF(ISNA(VLOOKUP(BD201,'Données projet'!$A$114:$I$134,7,0)),0%,VLOOKUP(BD201,'Données projet'!$A$114:$I$134,7,0))</f>
        <v>0</v>
      </c>
      <c r="BR201" s="53" t="e">
        <f>EXP(-LN(2)/35)*BR200+(1-EXP(-LN(2)/35))/(LN(2)/35)*BN201*BO201*VLOOKUP('Données projet'!$B$13,Paramètres!$A$1:$J$25,3,0)*0.475*44/12</f>
        <v>#N/A</v>
      </c>
      <c r="BS201" s="53" t="e">
        <f>EXP(-LN(2)/5)*BS200+(1-EXP(-LN(2)/5))/(LN(2)/5)*Calculateur!BN201*Calculateur!BP201*VLOOKUP('Données projet'!$B$13,Paramètres!$A$1:$J$25,3,0)*0.475*44/12</f>
        <v>#N/A</v>
      </c>
      <c r="BT201" s="53" t="e">
        <f>EXP(-LN(2)/2)*BT200+(1-EXP(-LN(2)/2))/(LN(2)/2)*BN201*BQ201*VLOOKUP('Données projet'!$B$13,Paramètres!$A$1:$J$25,3,0)*0.475*44/12</f>
        <v>#N/A</v>
      </c>
      <c r="BU201" s="54" t="e">
        <f t="shared" si="69"/>
        <v>#N/A</v>
      </c>
      <c r="BV201" s="203">
        <f>IF(BV200+1&lt;='Données projet'!$E$15,BV200+1,1)</f>
        <v>1</v>
      </c>
      <c r="BW201" s="182" t="e">
        <f>VLOOKUP(B201,'Données projet'!$A$140:$I$167,2,0)</f>
        <v>#N/A</v>
      </c>
      <c r="BX201" s="182" t="e">
        <f>VLOOKUP(B201,'Données projet'!$A$140:$I$167,9,0)</f>
        <v>#N/A</v>
      </c>
      <c r="BY201" s="182">
        <f t="array" ref="BY201">INDEX(BX:BX,MIN(IF(ISNUMBER(BX201:BX397),ROW(BX201:BX397),"")))</f>
        <v>0</v>
      </c>
      <c r="BZ201" s="182">
        <f>IF(B201&lt;'Données projet'!$A$141,$BW$205^B201,IF(B201='Données projet'!$A$141,'Données projet'!$B$141,BZ200+BY201-CF200))</f>
        <v>0</v>
      </c>
      <c r="CA201" s="183" t="e">
        <f>BZ201*VLOOKUP('Données projet'!$B$15,Paramètres!$A$1:$J$25,3,0)*VLOOKUP('Données projet'!$B$15,Paramètres!$A$1:$J$25,5,0)</f>
        <v>#N/A</v>
      </c>
      <c r="CB201" s="186" t="e">
        <f t="shared" si="70"/>
        <v>#N/A</v>
      </c>
      <c r="CC201" s="187" t="e">
        <f t="shared" si="71"/>
        <v>#N/A</v>
      </c>
      <c r="CD201" s="185" t="e">
        <f ca="1">AVERAGE(OFFSET($CC$3,'Données projet'!$C$7,0,30,1))</f>
        <v>#N/A</v>
      </c>
      <c r="CE201" s="193">
        <f>IF(ISNA(VLOOKUP(B201,'Données projet'!$A$140:$I$167,3,0)),0,VLOOKUP(B201,'Données projet'!$A$140:$I$167,3,0))</f>
        <v>0</v>
      </c>
      <c r="CF201" s="193">
        <f>IF(ISNA(VLOOKUP(B201,'Données projet'!$A$140:$I$167,4,0)),0,VLOOKUP(B201,'Données projet'!$A$140:$I$167,4,0))</f>
        <v>0</v>
      </c>
      <c r="CG201" s="194">
        <f>IF(ISNA(VLOOKUP(B201,'Données projet'!$A$140:$I$167,5,0)),0%,VLOOKUP(B201,'Données projet'!$A$140:$I$167,5,0)*VLOOKUP('Données projet'!$B$15,Paramètres!$A$1:$J$25,7,0))</f>
        <v>0</v>
      </c>
      <c r="CH201" s="194">
        <f>IF(ISNA(VLOOKUP(B201,'Données projet'!$A$140:$I$167,6,0)),0%,VLOOKUP(B201,'Données projet'!$A$140:$I$167,6,0)*VLOOKUP('Données projet'!$B$15,Paramètres!$A$1:$J$25,7,0))</f>
        <v>0</v>
      </c>
      <c r="CI201" s="194">
        <f>IF(ISNA(VLOOKUP(B201,'Données projet'!$A$140:$I$167,7,0)),0%,VLOOKUP(B201,'Données projet'!$A$140:$I$167,7,0))</f>
        <v>0</v>
      </c>
      <c r="CJ201" s="196">
        <f>EXP(-LN(2)/35)*CJ200+(1-EXP(-LN(2)/35))/(LN(2)/35)*CF201*CG201*VLOOKUP('Données projet'!$B$11,Paramètres!$A$1:$J$25,3,0)*0.475*44/12</f>
        <v>0</v>
      </c>
      <c r="CK201" s="196">
        <f>EXP(-LN(2)/5)*CK200+(1-EXP(-LN(2)/5))/(LN(2)/5)*Calculateur!CF201*Calculateur!CH201*VLOOKUP('Données projet'!$B$11,Paramètres!$A$1:$J$25,3,0)*0.475*44/12</f>
        <v>0</v>
      </c>
      <c r="CL201" s="196">
        <f>EXP(-LN(2)/2)*CL200+(1-EXP(-LN(2)/2))/(LN(2)/2)*CF201*CI201*VLOOKUP('Données projet'!$B$11,Paramètres!$A$1:$J$25,3,0)*0.475*44/12</f>
        <v>0</v>
      </c>
      <c r="CM201" s="197">
        <f t="shared" si="72"/>
        <v>0</v>
      </c>
      <c r="CN201" s="50">
        <f>IF(CN200+1&lt;='Données projet'!$E$16,CN200+1,1)</f>
        <v>1</v>
      </c>
      <c r="CO201" s="45" t="e">
        <f>VLOOKUP(CN201,'Données projet'!$A$173:$I$193,2,0)</f>
        <v>#N/A</v>
      </c>
      <c r="CP201" s="45" t="e">
        <f>VLOOKUP(CN201,'Données projet'!$A$173:$I$193,9,0)</f>
        <v>#N/A</v>
      </c>
      <c r="CQ201" s="45">
        <f t="array" ref="CQ201">INDEX(CP:CP,MIN(IF(ISNUMBER(CP201:CP397),ROW(CP201:CP397),"")))</f>
        <v>0</v>
      </c>
      <c r="CR201" s="45">
        <f>IF(CN201&lt;'Données projet'!$A$174,$CO$205^B201,IF(CN201='Données projet'!$A$174,'Données projet'!$B$174,CR200+CQ201-CX200))</f>
        <v>0</v>
      </c>
      <c r="CS201" s="50" t="e">
        <f>CR201*VLOOKUP('Données projet'!$B$15,Paramètres!$A$1:$J$25,3,0)*VLOOKUP('Données projet'!$B$15,Paramètres!$A$1:$J$25,5,0)</f>
        <v>#N/A</v>
      </c>
      <c r="CT201" s="46" t="e">
        <f t="shared" si="73"/>
        <v>#N/A</v>
      </c>
      <c r="CU201" s="52" t="e">
        <f t="shared" si="74"/>
        <v>#N/A</v>
      </c>
      <c r="CV201" s="149" t="e">
        <f ca="1">AVERAGE(OFFSET($CU$3,'Données projet'!$C$7,0,30,1))</f>
        <v>#N/A</v>
      </c>
      <c r="CW201" s="48">
        <f>IF(ISNA(VLOOKUP(CN201,'Données projet'!$A$173:$I$193,3,0)),0,VLOOKUP(CN201,'Données projet'!$A$173:$I$193,3,0))</f>
        <v>0</v>
      </c>
      <c r="CX201" s="48">
        <f>IF(ISNA(VLOOKUP(CN201,'Données projet'!$A$173:$I$193,4,0)),0,VLOOKUP(CN201,'Données projet'!$A$173:$I$193,4,0))</f>
        <v>0</v>
      </c>
      <c r="CY201" s="49">
        <f>IF(ISNA(VLOOKUP(CN201,'Données projet'!$A$173:$I$193,5,0)),0%,VLOOKUP(CN201,'Données projet'!$A$173:$I$193,5,0)*VLOOKUP('Données projet'!$B$15,Paramètres!$A$1:$J$25,7,0))</f>
        <v>0</v>
      </c>
      <c r="CZ201" s="49">
        <f>IF(ISNA(VLOOKUP(CN201,'Données projet'!$A$173:$I$193,6,0)),0%,VLOOKUP(CN201,'Données projet'!$A$173:$I$193,6,0)*VLOOKUP('Données projet'!$B$15,Paramètres!$A$1:$J$25,7,0))</f>
        <v>0</v>
      </c>
      <c r="DA201" s="49">
        <f>IF(ISNA(VLOOKUP(CN201,'Données projet'!$A$173:$I$193,7,0)),0%,VLOOKUP(CN201,'Données projet'!$A$173:$I$193,7,0))</f>
        <v>0</v>
      </c>
      <c r="DB201" s="53" t="e">
        <f>EXP(-LN(2)/35)*DB200+(1-EXP(-LN(2)/35))/(LN(2)/35)*CX201*CY201*VLOOKUP('Données projet'!$B$15,Paramètres!$A$1:$J$25,3,0)*0.475*44/12</f>
        <v>#N/A</v>
      </c>
      <c r="DC201" s="53" t="e">
        <f>EXP(-LN(2)/5)*DC200+(1-EXP(-LN(2)/5))/(LN(2)/5)*Calculateur!CX201*Calculateur!CZ201*VLOOKUP('Données projet'!$B$15,Paramètres!$A$1:$J$25,3,0)*0.475*44/12</f>
        <v>#N/A</v>
      </c>
      <c r="DD201" s="53" t="e">
        <f>EXP(-LN(2)/2)*DD200+(1-EXP(-LN(2)/2))/(LN(2)/2)*CX201*DA201*VLOOKUP('Données projet'!$B$15,Paramètres!$A$1:$J$25,3,0)*0.475*44/12</f>
        <v>#N/A</v>
      </c>
      <c r="DE201" s="54" t="e">
        <f t="shared" si="75"/>
        <v>#N/A</v>
      </c>
    </row>
    <row r="202" spans="1:109" x14ac:dyDescent="0.25">
      <c r="A202" s="208">
        <f t="shared" si="76"/>
        <v>199</v>
      </c>
      <c r="B202" s="200">
        <f>IF(B201+1&lt;='Données projet'!$E$11,B201+1,1)</f>
        <v>24</v>
      </c>
      <c r="C202" s="182" t="e">
        <f>VLOOKUP(B202,'Données projet'!$A$36:$I$56,2,0)</f>
        <v>#N/A</v>
      </c>
      <c r="D202" s="182" t="e">
        <f>VLOOKUP(B202,'Données projet'!$A$36:$I$56,9,0)</f>
        <v>#N/A</v>
      </c>
      <c r="E202" s="182">
        <f t="array" ref="E202">INDEX(D:D,MIN(IF(ISNUMBER(D202:D398),ROW(D202:D398),"")))</f>
        <v>11.968000000000007</v>
      </c>
      <c r="F202" s="186">
        <f>IF(B202&lt;'Données projet'!$A$37,$C$205^B202,IF(B202='Données projet'!$A$37,'Données projet'!$B$37,F201+E202-L201))</f>
        <v>378.19200000000012</v>
      </c>
      <c r="G202" s="186">
        <f>F202*VLOOKUP('Données projet'!$B$11,Paramètres!$A$1:$J$25,3,0)*VLOOKUP('Données projet'!$B$11,Paramètres!$A$1:$J$25,5,0)</f>
        <v>277.29037440000008</v>
      </c>
      <c r="H202" s="186">
        <f t="shared" si="77"/>
        <v>66.39406342270405</v>
      </c>
      <c r="I202" s="187">
        <f t="shared" si="59"/>
        <v>598.58372920787633</v>
      </c>
      <c r="J202" s="188">
        <f ca="1">AVERAGE(OFFSET($I$3,'Données projet'!$C$7,0,30,1))</f>
        <v>281.50422421872497</v>
      </c>
      <c r="K202" s="193">
        <f>IF(ISNA(VLOOKUP(B202,'Données projet'!$A$36:$I$56,3,0)),0,VLOOKUP(B202,'Données projet'!$A$36:$I$56,3,0))</f>
        <v>0</v>
      </c>
      <c r="L202" s="193">
        <f>IF(ISNA(VLOOKUP(B202,'Données projet'!$A$36:$I$56,4,0)),0,VLOOKUP(B202,'Données projet'!$A$36:$I$56,4,0))</f>
        <v>0</v>
      </c>
      <c r="M202" s="194">
        <f>IF(ISNA(VLOOKUP(B202,'Données projet'!$A$36:$I$56,5,0)),0%,VLOOKUP(B202,'Données projet'!$A$36:$I$56,5,0)*VLOOKUP('Données projet'!$B$11,Paramètres!$A$1:$J$25,7,0))</f>
        <v>0</v>
      </c>
      <c r="N202" s="194">
        <f>IF(ISNA(VLOOKUP(B202,'Données projet'!$A$36:$I$56,6,0)),0%,VLOOKUP(B202,'Données projet'!$A$36:$I$56,6,0)*VLOOKUP('Données projet'!$B$11,Paramètres!$A$1:$J$25,7,0))</f>
        <v>0</v>
      </c>
      <c r="O202" s="194">
        <f>IF(ISNA(VLOOKUP(B202,'Données projet'!$A$36:$I$56,7,0)),0%,VLOOKUP(B202,'Données projet'!$A$36:$I$56,7,0))</f>
        <v>0</v>
      </c>
      <c r="P202" s="196">
        <f>EXP(-LN(2)/35)*P201+(1-EXP(-LN(2)/35))/(LN(2)/35)*L202*M202*VLOOKUP('Données projet'!$B$11,Paramètres!$A$1:$J$25,3,0)*0.475*44/12</f>
        <v>0</v>
      </c>
      <c r="Q202" s="196">
        <f>EXP(-LN(2)/5)*Q201+(1-EXP(-LN(2)/5))/(LN(2)/5)*Calculateur!L202*Calculateur!N202*VLOOKUP('Données projet'!$B$11,Paramètres!$A$1:$J$25,3,0)*0.475*44/12</f>
        <v>0</v>
      </c>
      <c r="R202" s="196">
        <f>EXP(-LN(2)/2)*R201+(1-EXP(-LN(2)/2))/(LN(2)/2)*L202*O202*VLOOKUP('Données projet'!$B$11,Paramètres!$A$1:$J$25,3,0)*0.475*44/12</f>
        <v>0</v>
      </c>
      <c r="S202" s="197">
        <f t="shared" si="60"/>
        <v>0</v>
      </c>
      <c r="T202" s="50">
        <f>IF(T201+1&lt;='Données projet'!$E$12,T201+1,1)</f>
        <v>49</v>
      </c>
      <c r="U202" s="45" t="e">
        <f>VLOOKUP(T202,'Données projet'!$A$62:$I$82,2,0)</f>
        <v>#N/A</v>
      </c>
      <c r="V202" s="45" t="e">
        <f>VLOOKUP(T202,'Données projet'!$A$62:$I$82,9,0)</f>
        <v>#N/A</v>
      </c>
      <c r="W202" s="45">
        <f t="array" ref="W202">INDEX(V:V,MIN(IF(ISNUMBER(V202:V398),ROW(V202:V398),"")))</f>
        <v>8.6349999999999962</v>
      </c>
      <c r="X202" s="46">
        <f>IF(T202&lt;'Données projet'!$A$63,$U$205^T202,IF(T202='Données projet'!$A$63,'Données projet'!$B$63,X201+W202-AD201))</f>
        <v>353.39499999999987</v>
      </c>
      <c r="Y202" s="46">
        <f>X202*VLOOKUP('Données projet'!$B$11,Paramètres!$A$1:$J$25,3,0)*VLOOKUP('Données projet'!$B$11,Paramètres!$A$1:$J$25,5,0)</f>
        <v>259.10921399999989</v>
      </c>
      <c r="Z202" s="46">
        <f t="shared" si="61"/>
        <v>62.532460468278188</v>
      </c>
      <c r="AA202" s="52">
        <f t="shared" si="62"/>
        <v>560.19258303225104</v>
      </c>
      <c r="AB202" s="149">
        <f ca="1">AVERAGE(OFFSET($AA$3,'Données projet'!$C$7,0,30,1))</f>
        <v>367.84920904283939</v>
      </c>
      <c r="AC202" s="48">
        <f>IF(ISNA(VLOOKUP(T202,'Données projet'!$A$62:$I$82,3,0)),0,VLOOKUP(T202,'Données projet'!$A$62:$I$82,3,0))</f>
        <v>0</v>
      </c>
      <c r="AD202" s="48">
        <f>IF(ISNA(VLOOKUP(T202,'Données projet'!$A$62:$I$82,4,0)),0,VLOOKUP(T202,'Données projet'!$A$62:$I$82,4,0))</f>
        <v>0</v>
      </c>
      <c r="AE202" s="49">
        <f>IF(ISNA(VLOOKUP(T202,'Données projet'!$A$62:$I$82,5,0)),0%,VLOOKUP(T202,'Données projet'!$A$62:$I$82,5,0)*VLOOKUP('Données projet'!$B$11,Paramètres!$A$1:$J$25,7,0))</f>
        <v>0</v>
      </c>
      <c r="AF202" s="49">
        <f>IF(ISNA(VLOOKUP(T202,'Données projet'!$A$62:$I$82,6,0)),0%,VLOOKUP(T202,'Données projet'!$A$62:$I$82,6,0)*VLOOKUP('Données projet'!$B$11,Paramètres!$A$1:$J$25,7,0))</f>
        <v>0</v>
      </c>
      <c r="AG202" s="49">
        <f>IF(ISNA(VLOOKUP(T202,'Données projet'!$A$62:$I$82,7,0)),0%,VLOOKUP(T202,'Données projet'!$A$62:$I$82,7,0))</f>
        <v>0</v>
      </c>
      <c r="AH202" s="53">
        <f>EXP(-LN(2)/35)*AH201+(1-EXP(-LN(2)/35))/(LN(2)/35)*AD202*AE202*VLOOKUP('Données projet'!$B$11,Paramètres!$A$1:$J$25,3,0)*0.475*44/12</f>
        <v>0</v>
      </c>
      <c r="AI202" s="53">
        <f>EXP(-LN(2)/5)*AI201+(1-EXP(-LN(2)/5))/(LN(2)/5)*Calculateur!AD202*Calculateur!AF202*VLOOKUP('Données projet'!$B$11,Paramètres!$A$1:$J$25,3,0)*0.475*44/12</f>
        <v>0</v>
      </c>
      <c r="AJ202" s="53">
        <f>EXP(-LN(2)/2)*AJ201+(1-EXP(-LN(2)/2))/(LN(2)/2)*AD202*AG202*VLOOKUP('Données projet'!$B$11,Paramètres!$A$1:$J$25,3,0)*0.475*44/12</f>
        <v>0</v>
      </c>
      <c r="AK202" s="53">
        <f t="shared" si="63"/>
        <v>0</v>
      </c>
      <c r="AL202" s="203">
        <f>IF(AL201+1&lt;='Données projet'!$E$13,AL201+1,1)</f>
        <v>1</v>
      </c>
      <c r="AM202" s="182" t="e">
        <f>VLOOKUP(B202,'Données projet'!$A$88:$I$108,2,0)</f>
        <v>#N/A</v>
      </c>
      <c r="AN202" s="182" t="e">
        <f>VLOOKUP(B202,'Données projet'!$A$88:$I$108,9,0)</f>
        <v>#N/A</v>
      </c>
      <c r="AO202" s="182">
        <f t="array" ref="AO202">INDEX(AN:AN,MIN(IF(ISNUMBER(AN202:AN398),ROW(AN202:AN398),"")))</f>
        <v>0</v>
      </c>
      <c r="AP202" s="182">
        <f>IF(B202&lt;'Données projet'!$A$89,$AM$205^B202,IF(B202='Données projet'!$A$89,'Données projet'!$B$89,AP201+AO202-AV201))</f>
        <v>0</v>
      </c>
      <c r="AQ202" s="186" t="e">
        <f>AP202*VLOOKUP('Données projet'!$B$13,Paramètres!$A$1:$J$25,3,0)*VLOOKUP('Données projet'!$B$13,Paramètres!$A$1:$J$25,5,0)</f>
        <v>#N/A</v>
      </c>
      <c r="AR202" s="186" t="e">
        <f t="shared" si="64"/>
        <v>#N/A</v>
      </c>
      <c r="AS202" s="187" t="e">
        <f t="shared" si="65"/>
        <v>#N/A</v>
      </c>
      <c r="AT202" s="185" t="e">
        <f ca="1">AVERAGE(OFFSET($AS$3,'Données projet'!$C$7,0,30,1))</f>
        <v>#N/A</v>
      </c>
      <c r="AU202" s="193">
        <f>IF(ISNA(VLOOKUP(B202,'Données projet'!$A$88:$I$108,3,0)),0,VLOOKUP(B202,'Données projet'!$A$88:$I$108,3,0))</f>
        <v>0</v>
      </c>
      <c r="AV202" s="193">
        <f>IF(ISNA(VLOOKUP(B202,'Données projet'!$A$88:$I$108,4,0)),0,VLOOKUP(B202,'Données projet'!$A$88:$I$108,4,0))</f>
        <v>0</v>
      </c>
      <c r="AW202" s="194">
        <f>IF(ISNA(VLOOKUP(B202,'Données projet'!$A$88:$I$108,5,0)),0%,VLOOKUP(B202,'Données projet'!$A$88:$I$108,5,0)*VLOOKUP('Données projet'!$B$13,Paramètres!$A$1:$J$25,7,0))</f>
        <v>0</v>
      </c>
      <c r="AX202" s="194">
        <f>IF(ISNA(VLOOKUP(B202,'Données projet'!$A$88:$I$108,6,0)),0%,VLOOKUP(B202,'Données projet'!$A$88:$I$108,6,0)*VLOOKUP('Données projet'!$B$13,Paramètres!$A$1:$J$25,7,0))</f>
        <v>0</v>
      </c>
      <c r="AY202" s="194">
        <f>IF(ISNA(VLOOKUP(B202,'Données projet'!$A$88:$I$108,7,0)),0%,VLOOKUP(B202,'Données projet'!$A$88:$I$108,7,0))</f>
        <v>0</v>
      </c>
      <c r="AZ202" s="196">
        <f>EXP(-LN(2)/35)*AZ201+(1-EXP(-LN(2)/35))/(LN(2)/35)*AV202*AW202*VLOOKUP('Données projet'!$B$11,Paramètres!$A$1:$J$25,3,0)*0.475*44/12</f>
        <v>0</v>
      </c>
      <c r="BA202" s="196">
        <f>EXP(-LN(2)/5)*BA201+(1-EXP(-LN(2)/5))/(LN(2)/5)*Calculateur!AV202*Calculateur!AX202*VLOOKUP('Données projet'!$B$11,Paramètres!$A$1:$J$25,3,0)*0.475*44/12</f>
        <v>0</v>
      </c>
      <c r="BB202" s="196">
        <f>EXP(-LN(2)/2)*BB201+(1-EXP(-LN(2)/2))/(LN(2)/2)*AV202*AY202*VLOOKUP('Données projet'!$B$11,Paramètres!$A$1:$J$25,3,0)*0.475*44/12</f>
        <v>0</v>
      </c>
      <c r="BC202" s="197">
        <f t="shared" si="66"/>
        <v>0</v>
      </c>
      <c r="BD202" s="50">
        <f>IF(BD201+1&lt;='Données projet'!$E$16,BD201+1,1)</f>
        <v>1</v>
      </c>
      <c r="BE202" s="45" t="e">
        <f>VLOOKUP(BD202,'Données projet'!$A$114:$I$134,2,0)</f>
        <v>#N/A</v>
      </c>
      <c r="BF202" s="45" t="e">
        <f>VLOOKUP(BD202,'Données projet'!$A$114:$I$134,9,0)</f>
        <v>#N/A</v>
      </c>
      <c r="BG202" s="45">
        <f t="array" ref="BG202">INDEX(BF:BF,MIN(IF(ISNUMBER(BF202:BF398),ROW(BF202:BF398),"")))</f>
        <v>0</v>
      </c>
      <c r="BH202" s="45">
        <f>IF(BD202&lt;'Données projet'!$A$115,$BE$205^BD202,IF(BD202='Données projet'!$A$115,'Données projet'!$B$115,BH201+BG202-BN201))</f>
        <v>0</v>
      </c>
      <c r="BI202" s="50" t="e">
        <f>BH202*VLOOKUP('Données projet'!$B$13,Paramètres!$A$1:$J$25,3,0)*VLOOKUP('Données projet'!$B$13,Paramètres!$A$1:$J$25,5,0)</f>
        <v>#N/A</v>
      </c>
      <c r="BJ202" s="46" t="e">
        <f t="shared" si="67"/>
        <v>#N/A</v>
      </c>
      <c r="BK202" s="52" t="e">
        <f t="shared" si="68"/>
        <v>#N/A</v>
      </c>
      <c r="BL202" s="149" t="e">
        <f ca="1">AVERAGE(OFFSET($BK$3,'Données projet'!$C$7,0,30,1))</f>
        <v>#N/A</v>
      </c>
      <c r="BM202" s="48">
        <f>IF(ISNA(VLOOKUP(BD202,'Données projet'!$A$114:$I$134,3,0)),0,VLOOKUP(BD202,'Données projet'!$A$114:$I$134,3,0))</f>
        <v>0</v>
      </c>
      <c r="BN202" s="48">
        <f>IF(ISNA(VLOOKUP(BD202,'Données projet'!$A$114:$I$134,4,0)),0,VLOOKUP(BD202,'Données projet'!$A$114:$I$134,4,0))</f>
        <v>0</v>
      </c>
      <c r="BO202" s="49">
        <f>IF(ISNA(VLOOKUP(BD202,'Données projet'!$A$114:$I$134,5,0)),0%,VLOOKUP(BD202,'Données projet'!$A$114:$I$134,5,0)*VLOOKUP('Données projet'!$B$13,Paramètres!$A$1:$J$25,7,0))</f>
        <v>0</v>
      </c>
      <c r="BP202" s="49">
        <f>IF(ISNA(VLOOKUP(BD202,'Données projet'!$A$114:$I$134,6,0)),0%,VLOOKUP(BD202,'Données projet'!$A$114:$I$134,6,0)*VLOOKUP('Données projet'!$B$13,Paramètres!$A$1:$J$25,7,0))</f>
        <v>0</v>
      </c>
      <c r="BQ202" s="49">
        <f>IF(ISNA(VLOOKUP(BD202,'Données projet'!$A$114:$I$134,7,0)),0%,VLOOKUP(BD202,'Données projet'!$A$114:$I$134,7,0))</f>
        <v>0</v>
      </c>
      <c r="BR202" s="53" t="e">
        <f>EXP(-LN(2)/35)*BR201+(1-EXP(-LN(2)/35))/(LN(2)/35)*BN202*BO202*VLOOKUP('Données projet'!$B$13,Paramètres!$A$1:$J$25,3,0)*0.475*44/12</f>
        <v>#N/A</v>
      </c>
      <c r="BS202" s="53" t="e">
        <f>EXP(-LN(2)/5)*BS201+(1-EXP(-LN(2)/5))/(LN(2)/5)*Calculateur!BN202*Calculateur!BP202*VLOOKUP('Données projet'!$B$13,Paramètres!$A$1:$J$25,3,0)*0.475*44/12</f>
        <v>#N/A</v>
      </c>
      <c r="BT202" s="53" t="e">
        <f>EXP(-LN(2)/2)*BT201+(1-EXP(-LN(2)/2))/(LN(2)/2)*BN202*BQ202*VLOOKUP('Données projet'!$B$13,Paramètres!$A$1:$J$25,3,0)*0.475*44/12</f>
        <v>#N/A</v>
      </c>
      <c r="BU202" s="54" t="e">
        <f t="shared" si="69"/>
        <v>#N/A</v>
      </c>
      <c r="BV202" s="203">
        <f>IF(BV201+1&lt;='Données projet'!$E$15,BV201+1,1)</f>
        <v>1</v>
      </c>
      <c r="BW202" s="182" t="e">
        <f>VLOOKUP(B202,'Données projet'!$A$140:$I$167,2,0)</f>
        <v>#N/A</v>
      </c>
      <c r="BX202" s="182" t="e">
        <f>VLOOKUP(B202,'Données projet'!$A$140:$I$167,9,0)</f>
        <v>#N/A</v>
      </c>
      <c r="BY202" s="182">
        <f t="array" ref="BY202">INDEX(BX:BX,MIN(IF(ISNUMBER(BX202:BX398),ROW(BX202:BX398),"")))</f>
        <v>0</v>
      </c>
      <c r="BZ202" s="182">
        <f>IF(B202&lt;'Données projet'!$A$141,$BW$205^B202,IF(B202='Données projet'!$A$141,'Données projet'!$B$141,BZ201+BY202-CF201))</f>
        <v>0</v>
      </c>
      <c r="CA202" s="183" t="e">
        <f>BZ202*VLOOKUP('Données projet'!$B$15,Paramètres!$A$1:$J$25,3,0)*VLOOKUP('Données projet'!$B$15,Paramètres!$A$1:$J$25,5,0)</f>
        <v>#N/A</v>
      </c>
      <c r="CB202" s="186" t="e">
        <f t="shared" si="70"/>
        <v>#N/A</v>
      </c>
      <c r="CC202" s="187" t="e">
        <f t="shared" si="71"/>
        <v>#N/A</v>
      </c>
      <c r="CD202" s="185" t="e">
        <f ca="1">AVERAGE(OFFSET($CC$3,'Données projet'!$C$7,0,30,1))</f>
        <v>#N/A</v>
      </c>
      <c r="CE202" s="193">
        <f>IF(ISNA(VLOOKUP(B202,'Données projet'!$A$140:$I$167,3,0)),0,VLOOKUP(B202,'Données projet'!$A$140:$I$167,3,0))</f>
        <v>0</v>
      </c>
      <c r="CF202" s="193">
        <f>IF(ISNA(VLOOKUP(B202,'Données projet'!$A$140:$I$167,4,0)),0,VLOOKUP(B202,'Données projet'!$A$140:$I$167,4,0))</f>
        <v>0</v>
      </c>
      <c r="CG202" s="194">
        <f>IF(ISNA(VLOOKUP(B202,'Données projet'!$A$140:$I$167,5,0)),0%,VLOOKUP(B202,'Données projet'!$A$140:$I$167,5,0)*VLOOKUP('Données projet'!$B$15,Paramètres!$A$1:$J$25,7,0))</f>
        <v>0</v>
      </c>
      <c r="CH202" s="194">
        <f>IF(ISNA(VLOOKUP(B202,'Données projet'!$A$140:$I$167,6,0)),0%,VLOOKUP(B202,'Données projet'!$A$140:$I$167,6,0)*VLOOKUP('Données projet'!$B$15,Paramètres!$A$1:$J$25,7,0))</f>
        <v>0</v>
      </c>
      <c r="CI202" s="194">
        <f>IF(ISNA(VLOOKUP(B202,'Données projet'!$A$140:$I$167,7,0)),0%,VLOOKUP(B202,'Données projet'!$A$140:$I$167,7,0))</f>
        <v>0</v>
      </c>
      <c r="CJ202" s="196">
        <f>EXP(-LN(2)/35)*CJ201+(1-EXP(-LN(2)/35))/(LN(2)/35)*CF202*CG202*VLOOKUP('Données projet'!$B$11,Paramètres!$A$1:$J$25,3,0)*0.475*44/12</f>
        <v>0</v>
      </c>
      <c r="CK202" s="196">
        <f>EXP(-LN(2)/5)*CK201+(1-EXP(-LN(2)/5))/(LN(2)/5)*Calculateur!CF202*Calculateur!CH202*VLOOKUP('Données projet'!$B$11,Paramètres!$A$1:$J$25,3,0)*0.475*44/12</f>
        <v>0</v>
      </c>
      <c r="CL202" s="196">
        <f>EXP(-LN(2)/2)*CL201+(1-EXP(-LN(2)/2))/(LN(2)/2)*CF202*CI202*VLOOKUP('Données projet'!$B$11,Paramètres!$A$1:$J$25,3,0)*0.475*44/12</f>
        <v>0</v>
      </c>
      <c r="CM202" s="197">
        <f t="shared" si="72"/>
        <v>0</v>
      </c>
      <c r="CN202" s="50">
        <f>IF(CN201+1&lt;='Données projet'!$E$16,CN201+1,1)</f>
        <v>1</v>
      </c>
      <c r="CO202" s="45" t="e">
        <f>VLOOKUP(CN202,'Données projet'!$A$173:$I$193,2,0)</f>
        <v>#N/A</v>
      </c>
      <c r="CP202" s="45" t="e">
        <f>VLOOKUP(CN202,'Données projet'!$A$173:$I$193,9,0)</f>
        <v>#N/A</v>
      </c>
      <c r="CQ202" s="45">
        <f t="array" ref="CQ202">INDEX(CP:CP,MIN(IF(ISNUMBER(CP202:CP398),ROW(CP202:CP398),"")))</f>
        <v>0</v>
      </c>
      <c r="CR202" s="45">
        <f>IF(CN202&lt;'Données projet'!$A$174,$CO$205^B202,IF(CN202='Données projet'!$A$174,'Données projet'!$B$174,CR201+CQ202-CX201))</f>
        <v>0</v>
      </c>
      <c r="CS202" s="50" t="e">
        <f>CR202*VLOOKUP('Données projet'!$B$15,Paramètres!$A$1:$J$25,3,0)*VLOOKUP('Données projet'!$B$15,Paramètres!$A$1:$J$25,5,0)</f>
        <v>#N/A</v>
      </c>
      <c r="CT202" s="46" t="e">
        <f t="shared" si="73"/>
        <v>#N/A</v>
      </c>
      <c r="CU202" s="52" t="e">
        <f t="shared" si="74"/>
        <v>#N/A</v>
      </c>
      <c r="CV202" s="149" t="e">
        <f ca="1">AVERAGE(OFFSET($CU$3,'Données projet'!$C$7,0,30,1))</f>
        <v>#N/A</v>
      </c>
      <c r="CW202" s="48">
        <f>IF(ISNA(VLOOKUP(CN202,'Données projet'!$A$173:$I$193,3,0)),0,VLOOKUP(CN202,'Données projet'!$A$173:$I$193,3,0))</f>
        <v>0</v>
      </c>
      <c r="CX202" s="48">
        <f>IF(ISNA(VLOOKUP(CN202,'Données projet'!$A$173:$I$193,4,0)),0,VLOOKUP(CN202,'Données projet'!$A$173:$I$193,4,0))</f>
        <v>0</v>
      </c>
      <c r="CY202" s="49">
        <f>IF(ISNA(VLOOKUP(CN202,'Données projet'!$A$173:$I$193,5,0)),0%,VLOOKUP(CN202,'Données projet'!$A$173:$I$193,5,0)*VLOOKUP('Données projet'!$B$15,Paramètres!$A$1:$J$25,7,0))</f>
        <v>0</v>
      </c>
      <c r="CZ202" s="49">
        <f>IF(ISNA(VLOOKUP(CN202,'Données projet'!$A$173:$I$193,6,0)),0%,VLOOKUP(CN202,'Données projet'!$A$173:$I$193,6,0)*VLOOKUP('Données projet'!$B$15,Paramètres!$A$1:$J$25,7,0))</f>
        <v>0</v>
      </c>
      <c r="DA202" s="49">
        <f>IF(ISNA(VLOOKUP(CN202,'Données projet'!$A$173:$I$193,7,0)),0%,VLOOKUP(CN202,'Données projet'!$A$173:$I$193,7,0))</f>
        <v>0</v>
      </c>
      <c r="DB202" s="53" t="e">
        <f>EXP(-LN(2)/35)*DB201+(1-EXP(-LN(2)/35))/(LN(2)/35)*CX202*CY202*VLOOKUP('Données projet'!$B$15,Paramètres!$A$1:$J$25,3,0)*0.475*44/12</f>
        <v>#N/A</v>
      </c>
      <c r="DC202" s="53" t="e">
        <f>EXP(-LN(2)/5)*DC201+(1-EXP(-LN(2)/5))/(LN(2)/5)*Calculateur!CX202*Calculateur!CZ202*VLOOKUP('Données projet'!$B$15,Paramètres!$A$1:$J$25,3,0)*0.475*44/12</f>
        <v>#N/A</v>
      </c>
      <c r="DD202" s="53" t="e">
        <f>EXP(-LN(2)/2)*DD201+(1-EXP(-LN(2)/2))/(LN(2)/2)*CX202*DA202*VLOOKUP('Données projet'!$B$15,Paramètres!$A$1:$J$25,3,0)*0.475*44/12</f>
        <v>#N/A</v>
      </c>
      <c r="DE202" s="54" t="e">
        <f t="shared" si="75"/>
        <v>#N/A</v>
      </c>
    </row>
    <row r="203" spans="1:109" ht="15.75" thickBot="1" x14ac:dyDescent="0.3">
      <c r="A203" s="208">
        <f t="shared" si="76"/>
        <v>200</v>
      </c>
      <c r="B203" s="200">
        <f>IF(B202+1&lt;='Données projet'!$E$11,B202+1,1)</f>
        <v>25</v>
      </c>
      <c r="C203" s="182">
        <f>VLOOKUP(B203,'Données projet'!$A$36:$I$56,2,0)</f>
        <v>390.16</v>
      </c>
      <c r="D203" s="182">
        <f>VLOOKUP(B203,'Données projet'!$A$36:$I$56,9,0)</f>
        <v>11.968000000000007</v>
      </c>
      <c r="E203" s="182">
        <f t="array" ref="E203">INDEX(D:D,MIN(IF(ISNUMBER(D203:D399),ROW(D203:D399),"")))</f>
        <v>11.968000000000007</v>
      </c>
      <c r="F203" s="186">
        <f>IF(B203&lt;'Données projet'!$A$37,$C$205^B203,IF(B203='Données projet'!$A$37,'Données projet'!$B$37,F202+E203-L202))</f>
        <v>390.16000000000014</v>
      </c>
      <c r="G203" s="186">
        <f>F203*VLOOKUP('Données projet'!$B$11,Paramètres!$A$1:$J$25,3,0)*VLOOKUP('Données projet'!$B$11,Paramètres!$A$1:$J$25,5,0)</f>
        <v>286.06531200000012</v>
      </c>
      <c r="H203" s="186">
        <f t="shared" si="77"/>
        <v>68.247180585769726</v>
      </c>
      <c r="I203" s="187">
        <f t="shared" si="59"/>
        <v>617.0942579202158</v>
      </c>
      <c r="J203" s="188">
        <f ca="1">AVERAGE(OFFSET($I$3,'Données projet'!$C$7,0,30,1))</f>
        <v>281.50422421872497</v>
      </c>
      <c r="K203" s="193">
        <f>IF(ISNA(VLOOKUP(B203,'Données projet'!$A$36:$I$56,3,0)),0,VLOOKUP(B203,'Données projet'!$A$36:$I$56,3,0))</f>
        <v>1</v>
      </c>
      <c r="L203" s="193">
        <f>IF(ISNA(VLOOKUP(B203,'Données projet'!$A$36:$I$56,4,0)),0,VLOOKUP(B203,'Données projet'!$A$36:$I$56,4,0))</f>
        <v>390.16</v>
      </c>
      <c r="M203" s="194">
        <f>IF(ISNA(VLOOKUP(B203,'Données projet'!$A$36:$I$56,5,0)),0%,VLOOKUP(B203,'Données projet'!$A$36:$I$56,5,0)*VLOOKUP('Données projet'!$B$11,Paramètres!$A$1:$J$25,7,0))</f>
        <v>0</v>
      </c>
      <c r="N203" s="194">
        <f>IF(ISNA(VLOOKUP(B203,'Données projet'!$A$36:$I$56,6,0)),0%,VLOOKUP(B203,'Données projet'!$A$36:$I$56,6,0)*VLOOKUP('Données projet'!$B$11,Paramètres!$A$1:$J$25,7,0))</f>
        <v>0</v>
      </c>
      <c r="O203" s="194">
        <f>IF(ISNA(VLOOKUP(B203,'Données projet'!$A$36:$I$56,7,0)),0%,VLOOKUP(B203,'Données projet'!$A$36:$I$56,7,0))</f>
        <v>0</v>
      </c>
      <c r="P203" s="196">
        <f>EXP(-LN(2)/35)*P202+(1-EXP(-LN(2)/35))/(LN(2)/35)*L203*M203*VLOOKUP('Données projet'!$B$11,Paramètres!$A$1:$J$25,3,0)*0.475*44/12</f>
        <v>0</v>
      </c>
      <c r="Q203" s="196">
        <f>EXP(-LN(2)/5)*Q202+(1-EXP(-LN(2)/5))/(LN(2)/5)*Calculateur!L203*Calculateur!N203*VLOOKUP('Données projet'!$B$11,Paramètres!$A$1:$J$25,3,0)*0.475*44/12</f>
        <v>0</v>
      </c>
      <c r="R203" s="196">
        <f>EXP(-LN(2)/2)*R202+(1-EXP(-LN(2)/2))/(LN(2)/2)*L203*O203*VLOOKUP('Données projet'!$B$11,Paramètres!$A$1:$J$25,3,0)*0.475*44/12</f>
        <v>0</v>
      </c>
      <c r="S203" s="197">
        <f t="shared" si="60"/>
        <v>0</v>
      </c>
      <c r="T203" s="50">
        <f>IF(T202+1&lt;='Données projet'!$E$12,T202+1,1)</f>
        <v>50</v>
      </c>
      <c r="U203" s="45">
        <f>VLOOKUP(T203,'Données projet'!$A$62:$I$82,2,0)</f>
        <v>362.03</v>
      </c>
      <c r="V203" s="45">
        <f>VLOOKUP(T203,'Données projet'!$A$62:$I$82,9,0)</f>
        <v>8.6349999999999962</v>
      </c>
      <c r="W203" s="45">
        <f t="array" ref="W203">INDEX(V:V,MIN(IF(ISNUMBER(V203:V399),ROW(V203:V399),"")))</f>
        <v>8.6349999999999962</v>
      </c>
      <c r="X203" s="46">
        <f>IF(T203&lt;'Données projet'!$A$63,$U$205^T203,IF(T203='Données projet'!$A$63,'Données projet'!$B$63,X202+W203-AD202))</f>
        <v>362.02999999999986</v>
      </c>
      <c r="Y203" s="46">
        <f>X203*VLOOKUP('Données projet'!$B$11,Paramètres!$A$1:$J$25,3,0)*VLOOKUP('Données projet'!$B$11,Paramètres!$A$1:$J$25,5,0)</f>
        <v>265.44039599999985</v>
      </c>
      <c r="Z203" s="46">
        <f t="shared" si="61"/>
        <v>63.880649145868823</v>
      </c>
      <c r="AA203" s="52">
        <f t="shared" si="62"/>
        <v>573.56748696238799</v>
      </c>
      <c r="AB203" s="149">
        <f ca="1">AVERAGE(OFFSET($AA$3,'Données projet'!$C$7,0,30,1))</f>
        <v>367.84920904283939</v>
      </c>
      <c r="AC203" s="48">
        <f>IF(ISNA(VLOOKUP(T203,'Données projet'!$A$62:$I$82,3,0)),0,VLOOKUP(T203,'Données projet'!$A$62:$I$82,3,0))</f>
        <v>2</v>
      </c>
      <c r="AD203" s="48">
        <f>IF(ISNA(VLOOKUP(T203,'Données projet'!$A$62:$I$82,4,0)),0,VLOOKUP(T203,'Données projet'!$A$62:$I$82,4,0))</f>
        <v>362.03</v>
      </c>
      <c r="AE203" s="49">
        <f>IF(ISNA(VLOOKUP(T203,'Données projet'!$A$62:$I$82,5,0)),0%,VLOOKUP(T203,'Données projet'!$A$62:$I$82,5,0)*VLOOKUP('Données projet'!$B$11,Paramètres!$A$1:$J$25,7,0))</f>
        <v>0</v>
      </c>
      <c r="AF203" s="49">
        <f>IF(ISNA(VLOOKUP(T203,'Données projet'!$A$62:$I$82,6,0)),0%,VLOOKUP(T203,'Données projet'!$A$62:$I$82,6,0)*VLOOKUP('Données projet'!$B$11,Paramètres!$A$1:$J$25,7,0))</f>
        <v>0</v>
      </c>
      <c r="AG203" s="49">
        <f>IF(ISNA(VLOOKUP(T203,'Données projet'!$A$62:$I$82,7,0)),0%,VLOOKUP(T203,'Données projet'!$A$62:$I$82,7,0))</f>
        <v>0</v>
      </c>
      <c r="AH203" s="53">
        <f>EXP(-LN(2)/35)*AH202+(1-EXP(-LN(2)/35))/(LN(2)/35)*AD203*AE203*VLOOKUP('Données projet'!$B$11,Paramètres!$A$1:$J$25,3,0)*0.475*44/12</f>
        <v>0</v>
      </c>
      <c r="AI203" s="53">
        <f>EXP(-LN(2)/5)*AI202+(1-EXP(-LN(2)/5))/(LN(2)/5)*Calculateur!AD203*Calculateur!AF203*VLOOKUP('Données projet'!$B$11,Paramètres!$A$1:$J$25,3,0)*0.475*44/12</f>
        <v>0</v>
      </c>
      <c r="AJ203" s="53">
        <f>EXP(-LN(2)/2)*AJ202+(1-EXP(-LN(2)/2))/(LN(2)/2)*AD203*AG203*VLOOKUP('Données projet'!$B$11,Paramètres!$A$1:$J$25,3,0)*0.475*44/12</f>
        <v>0</v>
      </c>
      <c r="AK203" s="53">
        <f t="shared" si="63"/>
        <v>0</v>
      </c>
      <c r="AL203" s="203">
        <f>IF(AL202+1&lt;='Données projet'!$E$13,AL202+1,1)</f>
        <v>1</v>
      </c>
      <c r="AM203" s="201" t="e">
        <f>VLOOKUP(B203,'Données projet'!$A$88:$I$108,2,0)</f>
        <v>#N/A</v>
      </c>
      <c r="AN203" s="182" t="e">
        <f>VLOOKUP(B203,'Données projet'!$A$88:$I$108,9,0)</f>
        <v>#N/A</v>
      </c>
      <c r="AO203" s="182">
        <f t="array" ref="AO203">INDEX(AN:AN,MIN(IF(ISNUMBER(AN203:AN399),ROW(AN203:AN399),"")))</f>
        <v>0</v>
      </c>
      <c r="AP203" s="182">
        <f>IF(B203&lt;'Données projet'!$A$89,$AM$205^B203,IF(B203='Données projet'!$A$89,'Données projet'!$B$89,AP202+AO203-AV202))</f>
        <v>0</v>
      </c>
      <c r="AQ203" s="186" t="e">
        <f>AP203*VLOOKUP('Données projet'!$B$13,Paramètres!$A$1:$J$25,3,0)*VLOOKUP('Données projet'!$B$13,Paramètres!$A$1:$J$25,5,0)</f>
        <v>#N/A</v>
      </c>
      <c r="AR203" s="186" t="e">
        <f t="shared" si="64"/>
        <v>#N/A</v>
      </c>
      <c r="AS203" s="187" t="e">
        <f t="shared" si="65"/>
        <v>#N/A</v>
      </c>
      <c r="AT203" s="185" t="e">
        <f ca="1">AVERAGE(OFFSET($AS$3,'Données projet'!$C$7,0,30,1))</f>
        <v>#N/A</v>
      </c>
      <c r="AU203" s="193">
        <f>IF(ISNA(VLOOKUP(B203,'Données projet'!$A$88:$I$108,3,0)),0,VLOOKUP(B203,'Données projet'!$A$88:$I$108,3,0))</f>
        <v>0</v>
      </c>
      <c r="AV203" s="193">
        <f>IF(ISNA(VLOOKUP(B203,'Données projet'!$A$88:$I$108,4,0)),0,VLOOKUP(B203,'Données projet'!$A$88:$I$108,4,0))</f>
        <v>0</v>
      </c>
      <c r="AW203" s="194">
        <f>IF(ISNA(VLOOKUP(B203,'Données projet'!$A$88:$I$108,5,0)),0%,VLOOKUP(B203,'Données projet'!$A$88:$I$108,5,0)*VLOOKUP('Données projet'!$B$13,Paramètres!$A$1:$J$25,7,0))</f>
        <v>0</v>
      </c>
      <c r="AX203" s="194">
        <f>IF(ISNA(VLOOKUP(B203,'Données projet'!$A$88:$I$108,6,0)),0%,VLOOKUP(B203,'Données projet'!$A$88:$I$108,6,0)*VLOOKUP('Données projet'!$B$13,Paramètres!$A$1:$J$25,7,0))</f>
        <v>0</v>
      </c>
      <c r="AY203" s="194">
        <f>IF(ISNA(VLOOKUP(B203,'Données projet'!$A$88:$I$108,7,0)),0%,VLOOKUP(B203,'Données projet'!$A$88:$I$108,7,0))</f>
        <v>0</v>
      </c>
      <c r="AZ203" s="196">
        <f>EXP(-LN(2)/35)*AZ202+(1-EXP(-LN(2)/35))/(LN(2)/35)*AV203*AW203*VLOOKUP('Données projet'!$B$11,Paramètres!$A$1:$J$25,3,0)*0.475*44/12</f>
        <v>0</v>
      </c>
      <c r="BA203" s="196">
        <f>EXP(-LN(2)/5)*BA202+(1-EXP(-LN(2)/5))/(LN(2)/5)*Calculateur!AV203*Calculateur!AX203*VLOOKUP('Données projet'!$B$11,Paramètres!$A$1:$J$25,3,0)*0.475*44/12</f>
        <v>0</v>
      </c>
      <c r="BB203" s="196">
        <f>EXP(-LN(2)/2)*BB202+(1-EXP(-LN(2)/2))/(LN(2)/2)*AV203*AY203*VLOOKUP('Données projet'!$B$11,Paramètres!$A$1:$J$25,3,0)*0.475*44/12</f>
        <v>0</v>
      </c>
      <c r="BC203" s="197">
        <f t="shared" si="66"/>
        <v>0</v>
      </c>
      <c r="BD203" s="50">
        <f>IF(BD202+1&lt;='Données projet'!$E$16,BD202+1,1)</f>
        <v>1</v>
      </c>
      <c r="BE203" s="45" t="e">
        <f>VLOOKUP(BD203,'Données projet'!$A$114:$I$134,2,0)</f>
        <v>#N/A</v>
      </c>
      <c r="BF203" s="45" t="e">
        <f>VLOOKUP(BD203,'Données projet'!$A$114:$I$134,9,0)</f>
        <v>#N/A</v>
      </c>
      <c r="BG203" s="45">
        <f t="array" ref="BG203">INDEX(BF:BF,MIN(IF(ISNUMBER(BF203:BF399),ROW(BF203:BF399),"")))</f>
        <v>0</v>
      </c>
      <c r="BH203" s="45">
        <f>IF(BD203&lt;'Données projet'!$A$115,$BE$205^BD203,IF(BD203='Données projet'!$A$115,'Données projet'!$B$115,BH202+BG203-BN202))</f>
        <v>0</v>
      </c>
      <c r="BI203" s="50" t="e">
        <f>BH203*VLOOKUP('Données projet'!$B$13,Paramètres!$A$1:$J$25,3,0)*VLOOKUP('Données projet'!$B$13,Paramètres!$A$1:$J$25,5,0)</f>
        <v>#N/A</v>
      </c>
      <c r="BJ203" s="46" t="e">
        <f t="shared" si="67"/>
        <v>#N/A</v>
      </c>
      <c r="BK203" s="52" t="e">
        <f t="shared" si="68"/>
        <v>#N/A</v>
      </c>
      <c r="BL203" s="149" t="e">
        <f ca="1">AVERAGE(OFFSET($BK$3,'Données projet'!$C$7,0,30,1))</f>
        <v>#N/A</v>
      </c>
      <c r="BM203" s="48">
        <f>IF(ISNA(VLOOKUP(BD203,'Données projet'!$A$114:$I$134,3,0)),0,VLOOKUP(BD203,'Données projet'!$A$114:$I$134,3,0))</f>
        <v>0</v>
      </c>
      <c r="BN203" s="48">
        <f>IF(ISNA(VLOOKUP(BD203,'Données projet'!$A$114:$I$134,4,0)),0,VLOOKUP(BD203,'Données projet'!$A$114:$I$134,4,0))</f>
        <v>0</v>
      </c>
      <c r="BO203" s="49">
        <f>IF(ISNA(VLOOKUP(BD203,'Données projet'!$A$114:$I$134,5,0)),0%,VLOOKUP(BD203,'Données projet'!$A$114:$I$134,5,0)*VLOOKUP('Données projet'!$B$13,Paramètres!$A$1:$J$25,7,0))</f>
        <v>0</v>
      </c>
      <c r="BP203" s="49">
        <f>IF(ISNA(VLOOKUP(BD203,'Données projet'!$A$114:$I$134,6,0)),0%,VLOOKUP(BD203,'Données projet'!$A$114:$I$134,6,0)*VLOOKUP('Données projet'!$B$13,Paramètres!$A$1:$J$25,7,0))</f>
        <v>0</v>
      </c>
      <c r="BQ203" s="49">
        <f>IF(ISNA(VLOOKUP(BD203,'Données projet'!$A$114:$I$134,7,0)),0%,VLOOKUP(BD203,'Données projet'!$A$114:$I$134,7,0))</f>
        <v>0</v>
      </c>
      <c r="BR203" s="53" t="e">
        <f>EXP(-LN(2)/35)*BR202+(1-EXP(-LN(2)/35))/(LN(2)/35)*BN203*BO203*VLOOKUP('Données projet'!$B$13,Paramètres!$A$1:$J$25,3,0)*0.475*44/12</f>
        <v>#N/A</v>
      </c>
      <c r="BS203" s="53" t="e">
        <f>EXP(-LN(2)/5)*BS202+(1-EXP(-LN(2)/5))/(LN(2)/5)*Calculateur!BN203*Calculateur!BP203*VLOOKUP('Données projet'!$B$13,Paramètres!$A$1:$J$25,3,0)*0.475*44/12</f>
        <v>#N/A</v>
      </c>
      <c r="BT203" s="53" t="e">
        <f>EXP(-LN(2)/2)*BT202+(1-EXP(-LN(2)/2))/(LN(2)/2)*BN203*BQ203*VLOOKUP('Données projet'!$B$13,Paramètres!$A$1:$J$25,3,0)*0.475*44/12</f>
        <v>#N/A</v>
      </c>
      <c r="BU203" s="54" t="e">
        <f t="shared" si="69"/>
        <v>#N/A</v>
      </c>
      <c r="BV203" s="203">
        <f>IF(BV202+1&lt;='Données projet'!$E$15,BV202+1,1)</f>
        <v>1</v>
      </c>
      <c r="BW203" s="182" t="e">
        <f>VLOOKUP(B203,'Données projet'!$A$140:$I$167,2,0)</f>
        <v>#N/A</v>
      </c>
      <c r="BX203" s="182" t="e">
        <f>VLOOKUP(B203,'Données projet'!$A$140:$I$167,9,0)</f>
        <v>#N/A</v>
      </c>
      <c r="BY203" s="182">
        <f t="array" ref="BY203">INDEX(BX:BX,MIN(IF(ISNUMBER(BX203:BX399),ROW(BX203:BX399),"")))</f>
        <v>0</v>
      </c>
      <c r="BZ203" s="182">
        <f>IF(B203&lt;'Données projet'!$A$141,$BW$205^B203,IF(B203='Données projet'!$A$141,'Données projet'!$B$141,BZ202+BY203-CF202))</f>
        <v>0</v>
      </c>
      <c r="CA203" s="183" t="e">
        <f>BZ203*VLOOKUP('Données projet'!$B$15,Paramètres!$A$1:$J$25,3,0)*VLOOKUP('Données projet'!$B$15,Paramètres!$A$1:$J$25,5,0)</f>
        <v>#N/A</v>
      </c>
      <c r="CB203" s="186" t="e">
        <f t="shared" si="70"/>
        <v>#N/A</v>
      </c>
      <c r="CC203" s="187" t="e">
        <f t="shared" si="71"/>
        <v>#N/A</v>
      </c>
      <c r="CD203" s="185" t="e">
        <f ca="1">AVERAGE(OFFSET($CC$3,'Données projet'!$C$7,0,30,1))</f>
        <v>#N/A</v>
      </c>
      <c r="CE203" s="193">
        <f>IF(ISNA(VLOOKUP(B203,'Données projet'!$A$140:$I$167,3,0)),0,VLOOKUP(B203,'Données projet'!$A$140:$I$167,3,0))</f>
        <v>0</v>
      </c>
      <c r="CF203" s="193">
        <f>IF(ISNA(VLOOKUP(B203,'Données projet'!$A$140:$I$167,4,0)),0,VLOOKUP(B203,'Données projet'!$A$140:$I$167,4,0))</f>
        <v>0</v>
      </c>
      <c r="CG203" s="194">
        <f>IF(ISNA(VLOOKUP(B203,'Données projet'!$A$140:$I$167,5,0)),0%,VLOOKUP(B203,'Données projet'!$A$140:$I$167,5,0)*VLOOKUP('Données projet'!$B$15,Paramètres!$A$1:$J$25,7,0))</f>
        <v>0</v>
      </c>
      <c r="CH203" s="194">
        <f>IF(ISNA(VLOOKUP(B203,'Données projet'!$A$140:$I$167,6,0)),0%,VLOOKUP(B203,'Données projet'!$A$140:$I$167,6,0)*VLOOKUP('Données projet'!$B$15,Paramètres!$A$1:$J$25,7,0))</f>
        <v>0</v>
      </c>
      <c r="CI203" s="194">
        <f>IF(ISNA(VLOOKUP(B203,'Données projet'!$A$140:$I$167,7,0)),0%,VLOOKUP(B203,'Données projet'!$A$140:$I$167,7,0))</f>
        <v>0</v>
      </c>
      <c r="CJ203" s="196">
        <f>EXP(-LN(2)/35)*CJ202+(1-EXP(-LN(2)/35))/(LN(2)/35)*CF203*CG203*VLOOKUP('Données projet'!$B$11,Paramètres!$A$1:$J$25,3,0)*0.475*44/12</f>
        <v>0</v>
      </c>
      <c r="CK203" s="196">
        <f>EXP(-LN(2)/5)*CK202+(1-EXP(-LN(2)/5))/(LN(2)/5)*Calculateur!CF203*Calculateur!CH203*VLOOKUP('Données projet'!$B$11,Paramètres!$A$1:$J$25,3,0)*0.475*44/12</f>
        <v>0</v>
      </c>
      <c r="CL203" s="196">
        <f>EXP(-LN(2)/2)*CL202+(1-EXP(-LN(2)/2))/(LN(2)/2)*CF203*CI203*VLOOKUP('Données projet'!$B$11,Paramètres!$A$1:$J$25,3,0)*0.475*44/12</f>
        <v>0</v>
      </c>
      <c r="CM203" s="197">
        <f t="shared" si="72"/>
        <v>0</v>
      </c>
      <c r="CN203" s="50">
        <f>IF(CN202+1&lt;='Données projet'!$E$16,CN202+1,1)</f>
        <v>1</v>
      </c>
      <c r="CO203" s="45" t="e">
        <f>VLOOKUP(CN203,'Données projet'!$A$173:$I$193,2,0)</f>
        <v>#N/A</v>
      </c>
      <c r="CP203" s="45" t="e">
        <f>VLOOKUP(CN203,'Données projet'!$A$173:$I$193,9,0)</f>
        <v>#N/A</v>
      </c>
      <c r="CQ203" s="45">
        <f t="array" ref="CQ203">INDEX(CP:CP,MIN(IF(ISNUMBER(CP203:CP399),ROW(CP203:CP399),"")))</f>
        <v>0</v>
      </c>
      <c r="CR203" s="45">
        <f>IF(CN203&lt;'Données projet'!$A$174,$CO$205^B203,IF(CN203='Données projet'!$A$174,'Données projet'!$B$174,CR202+CQ203-CX202))</f>
        <v>0</v>
      </c>
      <c r="CS203" s="50" t="e">
        <f>CR203*VLOOKUP('Données projet'!$B$15,Paramètres!$A$1:$J$25,3,0)*VLOOKUP('Données projet'!$B$15,Paramètres!$A$1:$J$25,5,0)</f>
        <v>#N/A</v>
      </c>
      <c r="CT203" s="46" t="e">
        <f t="shared" si="73"/>
        <v>#N/A</v>
      </c>
      <c r="CU203" s="52" t="e">
        <f t="shared" si="74"/>
        <v>#N/A</v>
      </c>
      <c r="CV203" s="149" t="e">
        <f ca="1">AVERAGE(OFFSET($CU$3,'Données projet'!$C$7,0,30,1))</f>
        <v>#N/A</v>
      </c>
      <c r="CW203" s="48">
        <f>IF(ISNA(VLOOKUP(CN203,'Données projet'!$A$173:$I$193,3,0)),0,VLOOKUP(CN203,'Données projet'!$A$173:$I$193,3,0))</f>
        <v>0</v>
      </c>
      <c r="CX203" s="48">
        <f>IF(ISNA(VLOOKUP(CN203,'Données projet'!$A$173:$I$193,4,0)),0,VLOOKUP(CN203,'Données projet'!$A$173:$I$193,4,0))</f>
        <v>0</v>
      </c>
      <c r="CY203" s="49">
        <f>IF(ISNA(VLOOKUP(CN203,'Données projet'!$A$173:$I$193,5,0)),0%,VLOOKUP(CN203,'Données projet'!$A$173:$I$193,5,0)*VLOOKUP('Données projet'!$B$15,Paramètres!$A$1:$J$25,7,0))</f>
        <v>0</v>
      </c>
      <c r="CZ203" s="49">
        <f>IF(ISNA(VLOOKUP(CN203,'Données projet'!$A$173:$I$193,6,0)),0%,VLOOKUP(CN203,'Données projet'!$A$173:$I$193,6,0)*VLOOKUP('Données projet'!$B$15,Paramètres!$A$1:$J$25,7,0))</f>
        <v>0</v>
      </c>
      <c r="DA203" s="49">
        <f>IF(ISNA(VLOOKUP(CN203,'Données projet'!$A$173:$I$193,7,0)),0%,VLOOKUP(CN203,'Données projet'!$A$173:$I$193,7,0))</f>
        <v>0</v>
      </c>
      <c r="DB203" s="53" t="e">
        <f>EXP(-LN(2)/35)*DB202+(1-EXP(-LN(2)/35))/(LN(2)/35)*CX203*CY203*VLOOKUP('Données projet'!$B$15,Paramètres!$A$1:$J$25,3,0)*0.475*44/12</f>
        <v>#N/A</v>
      </c>
      <c r="DC203" s="53" t="e">
        <f>EXP(-LN(2)/5)*DC202+(1-EXP(-LN(2)/5))/(LN(2)/5)*Calculateur!CX203*Calculateur!CZ203*VLOOKUP('Données projet'!$B$15,Paramètres!$A$1:$J$25,3,0)*0.475*44/12</f>
        <v>#N/A</v>
      </c>
      <c r="DD203" s="53" t="e">
        <f>EXP(-LN(2)/2)*DD202+(1-EXP(-LN(2)/2))/(LN(2)/2)*CX203*DA203*VLOOKUP('Données projet'!$B$15,Paramètres!$A$1:$J$25,3,0)*0.475*44/12</f>
        <v>#N/A</v>
      </c>
      <c r="DE203" s="54" t="e">
        <f t="shared" si="75"/>
        <v>#N/A</v>
      </c>
    </row>
    <row r="204" spans="1:109" ht="15.75" thickBot="1" x14ac:dyDescent="0.3">
      <c r="A204" s="40"/>
      <c r="C204" s="167" t="s">
        <v>137</v>
      </c>
      <c r="D204" s="162"/>
      <c r="E204" s="162"/>
      <c r="F204" s="162"/>
      <c r="G204" s="160"/>
      <c r="H204" s="160"/>
      <c r="I204" s="161"/>
      <c r="J204" s="163"/>
      <c r="K204" s="162"/>
      <c r="L204" s="162"/>
      <c r="M204" s="164"/>
      <c r="N204" s="164"/>
      <c r="O204" s="164"/>
      <c r="P204" s="160"/>
      <c r="Q204" s="160"/>
      <c r="R204" s="160"/>
      <c r="S204" s="160"/>
      <c r="T204" s="207"/>
      <c r="U204" s="167" t="s">
        <v>137</v>
      </c>
      <c r="AL204" s="204"/>
      <c r="AM204" s="165" t="s">
        <v>137</v>
      </c>
      <c r="BD204" s="207"/>
      <c r="BE204" s="165" t="s">
        <v>137</v>
      </c>
      <c r="BV204" s="206"/>
      <c r="BW204" s="165" t="s">
        <v>137</v>
      </c>
      <c r="CN204" s="207"/>
      <c r="CO204" s="165" t="s">
        <v>137</v>
      </c>
    </row>
    <row r="205" spans="1:109" ht="15.75" thickBot="1" x14ac:dyDescent="0.3">
      <c r="A205" s="40"/>
      <c r="C205" s="166">
        <f>EXP(LN('Données projet'!B37)/'Données projet'!A37)</f>
        <v>1.9342362139770111</v>
      </c>
      <c r="D205" s="162"/>
      <c r="E205" s="162"/>
      <c r="F205" s="162"/>
      <c r="G205" s="160"/>
      <c r="H205" s="160"/>
      <c r="I205" s="161"/>
      <c r="J205" s="163"/>
      <c r="K205" s="162"/>
      <c r="L205" s="162"/>
      <c r="M205" s="164"/>
      <c r="N205" s="164"/>
      <c r="O205" s="164"/>
      <c r="P205" s="160"/>
      <c r="Q205" s="160"/>
      <c r="R205" s="160"/>
      <c r="S205" s="160"/>
      <c r="T205" s="207"/>
      <c r="U205" s="166">
        <f>EXP(LN('Données projet'!B63)/'Données projet'!A63)</f>
        <v>1.8099535142445364</v>
      </c>
      <c r="AL205" s="204"/>
      <c r="AM205" s="166" t="e">
        <f>EXP(LN('Données projet'!B89)/'Données projet'!A89)</f>
        <v>#NUM!</v>
      </c>
      <c r="BD205" s="207"/>
      <c r="BE205" s="166" t="e">
        <f>EXP(LN('Données projet'!B115)/'Données projet'!A115)</f>
        <v>#NUM!</v>
      </c>
      <c r="BV205" s="206"/>
      <c r="BW205" s="166" t="e">
        <f>EXP(LN('Données projet'!B141)/'Données projet'!A141)</f>
        <v>#NUM!</v>
      </c>
      <c r="CN205" s="207"/>
      <c r="CO205" s="166" t="e">
        <f>EXP(LN('Données projet'!B174)/'Données projet'!A174)</f>
        <v>#NUM!</v>
      </c>
    </row>
  </sheetData>
  <mergeCells count="6">
    <mergeCell ref="CO1:DE1"/>
    <mergeCell ref="B1:S1"/>
    <mergeCell ref="U1:AK1"/>
    <mergeCell ref="AM1:BC1"/>
    <mergeCell ref="BE1:BU1"/>
    <mergeCell ref="BW1:C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Q25"/>
  <sheetViews>
    <sheetView workbookViewId="0">
      <selection activeCell="I23" sqref="I23"/>
    </sheetView>
  </sheetViews>
  <sheetFormatPr baseColWidth="10" defaultRowHeight="15" x14ac:dyDescent="0.25"/>
  <cols>
    <col min="1" max="1" width="23.42578125" bestFit="1" customWidth="1"/>
    <col min="2" max="2" width="27.7109375" bestFit="1" customWidth="1"/>
    <col min="3" max="3" width="11.85546875" bestFit="1" customWidth="1"/>
    <col min="4" max="4" width="40" bestFit="1" customWidth="1"/>
    <col min="5" max="5" width="11.85546875" bestFit="1" customWidth="1"/>
    <col min="6" max="6" width="13.7109375" bestFit="1" customWidth="1"/>
    <col min="7" max="7" width="11.42578125" bestFit="1" customWidth="1"/>
    <col min="8" max="8" width="39" bestFit="1" customWidth="1"/>
    <col min="9" max="9" width="25.42578125" customWidth="1"/>
    <col min="10" max="10" width="22" customWidth="1"/>
    <col min="16" max="16" width="23.42578125" bestFit="1" customWidth="1"/>
  </cols>
  <sheetData>
    <row r="1" spans="1:17" ht="45.75" thickBot="1" x14ac:dyDescent="0.3">
      <c r="A1" s="7" t="s">
        <v>0</v>
      </c>
      <c r="B1" s="8" t="s">
        <v>48</v>
      </c>
      <c r="C1" s="9" t="s">
        <v>50</v>
      </c>
      <c r="D1" s="8" t="s">
        <v>46</v>
      </c>
      <c r="E1" s="9" t="s">
        <v>51</v>
      </c>
      <c r="F1" s="9" t="s">
        <v>46</v>
      </c>
      <c r="G1" s="9" t="s">
        <v>52</v>
      </c>
      <c r="H1" s="9" t="s">
        <v>46</v>
      </c>
      <c r="I1" s="9" t="s">
        <v>155</v>
      </c>
      <c r="J1" s="211" t="s">
        <v>156</v>
      </c>
      <c r="K1" s="1"/>
      <c r="L1" s="1"/>
      <c r="M1" s="1"/>
      <c r="N1" s="1"/>
      <c r="O1" s="1"/>
    </row>
    <row r="2" spans="1:17" x14ac:dyDescent="0.25">
      <c r="A2" s="5" t="s">
        <v>1</v>
      </c>
      <c r="B2" s="4" t="s">
        <v>24</v>
      </c>
      <c r="C2" s="2">
        <v>0.64</v>
      </c>
      <c r="D2" s="2" t="s">
        <v>54</v>
      </c>
      <c r="E2" s="2">
        <v>1.56</v>
      </c>
      <c r="F2" s="55" t="s">
        <v>130</v>
      </c>
      <c r="G2" s="3">
        <v>0.43</v>
      </c>
      <c r="H2" s="2" t="s">
        <v>133</v>
      </c>
      <c r="I2" s="210">
        <v>0.25</v>
      </c>
      <c r="J2" s="6">
        <v>0.5</v>
      </c>
      <c r="K2" s="1"/>
      <c r="L2" s="1"/>
      <c r="M2" s="1"/>
      <c r="N2" s="1"/>
      <c r="O2" s="1"/>
      <c r="P2" s="287" t="s">
        <v>162</v>
      </c>
      <c r="Q2" s="219">
        <v>0</v>
      </c>
    </row>
    <row r="3" spans="1:17" ht="15.75" thickBot="1" x14ac:dyDescent="0.3">
      <c r="A3" s="5" t="s">
        <v>44</v>
      </c>
      <c r="B3" s="4" t="s">
        <v>45</v>
      </c>
      <c r="C3" s="2">
        <v>0.42</v>
      </c>
      <c r="D3" s="2" t="s">
        <v>54</v>
      </c>
      <c r="E3" s="2">
        <v>1.56</v>
      </c>
      <c r="F3" s="55" t="s">
        <v>130</v>
      </c>
      <c r="G3" s="3">
        <v>0.43</v>
      </c>
      <c r="H3" s="2" t="s">
        <v>133</v>
      </c>
      <c r="I3" s="210">
        <v>0.25</v>
      </c>
      <c r="J3" s="6">
        <v>0.5</v>
      </c>
      <c r="K3" s="1"/>
      <c r="L3" s="1"/>
      <c r="M3" s="1"/>
      <c r="N3" s="1"/>
      <c r="O3" s="1"/>
      <c r="P3" s="288"/>
      <c r="Q3" s="11">
        <v>0.2</v>
      </c>
    </row>
    <row r="4" spans="1:17" ht="15.75" thickBot="1" x14ac:dyDescent="0.3">
      <c r="A4" s="5" t="s">
        <v>2</v>
      </c>
      <c r="B4" s="4" t="s">
        <v>25</v>
      </c>
      <c r="C4" s="2">
        <v>0.42</v>
      </c>
      <c r="D4" s="2" t="s">
        <v>54</v>
      </c>
      <c r="E4" s="2">
        <v>1.56</v>
      </c>
      <c r="F4" s="55" t="s">
        <v>130</v>
      </c>
      <c r="G4" s="3">
        <v>0.43</v>
      </c>
      <c r="H4" s="2" t="s">
        <v>133</v>
      </c>
      <c r="I4" s="210">
        <v>0.25</v>
      </c>
      <c r="J4" s="6">
        <v>0.5</v>
      </c>
      <c r="K4" s="1"/>
      <c r="L4" s="1"/>
      <c r="M4" s="1"/>
      <c r="N4" s="1"/>
      <c r="O4" s="1"/>
    </row>
    <row r="5" spans="1:17" x14ac:dyDescent="0.25">
      <c r="A5" s="5" t="s">
        <v>3</v>
      </c>
      <c r="B5" s="4" t="s">
        <v>26</v>
      </c>
      <c r="C5" s="2">
        <v>0.52</v>
      </c>
      <c r="D5" s="2" t="s">
        <v>54</v>
      </c>
      <c r="E5" s="2">
        <v>1.56</v>
      </c>
      <c r="F5" s="55" t="s">
        <v>130</v>
      </c>
      <c r="G5" s="3">
        <v>0.43</v>
      </c>
      <c r="H5" s="2" t="s">
        <v>133</v>
      </c>
      <c r="I5" s="210">
        <v>0.25</v>
      </c>
      <c r="J5" s="6">
        <v>0.5</v>
      </c>
      <c r="K5" s="1"/>
      <c r="L5" s="1"/>
      <c r="M5" s="1"/>
      <c r="N5" s="1"/>
      <c r="O5" s="1"/>
      <c r="P5" s="289" t="s">
        <v>102</v>
      </c>
      <c r="Q5" s="10">
        <v>0</v>
      </c>
    </row>
    <row r="6" spans="1:17" x14ac:dyDescent="0.25">
      <c r="A6" s="5" t="s">
        <v>4</v>
      </c>
      <c r="B6" s="4" t="s">
        <v>27</v>
      </c>
      <c r="C6" s="2">
        <v>0.61</v>
      </c>
      <c r="D6" s="2" t="s">
        <v>54</v>
      </c>
      <c r="E6" s="2">
        <v>1.56</v>
      </c>
      <c r="F6" s="55" t="s">
        <v>130</v>
      </c>
      <c r="G6" s="3">
        <v>0.43</v>
      </c>
      <c r="H6" s="2" t="s">
        <v>133</v>
      </c>
      <c r="I6" s="210">
        <v>0.25</v>
      </c>
      <c r="J6" s="6">
        <v>0.5</v>
      </c>
      <c r="K6" s="1"/>
      <c r="L6" s="1"/>
      <c r="M6" s="1"/>
      <c r="N6" s="1"/>
      <c r="O6" s="1"/>
      <c r="P6" s="290"/>
      <c r="Q6" s="218">
        <v>0.05</v>
      </c>
    </row>
    <row r="7" spans="1:17" ht="15.75" thickBot="1" x14ac:dyDescent="0.3">
      <c r="A7" s="5" t="s">
        <v>5</v>
      </c>
      <c r="B7" s="4" t="s">
        <v>28</v>
      </c>
      <c r="C7" s="2">
        <v>0.47</v>
      </c>
      <c r="D7" s="2" t="s">
        <v>54</v>
      </c>
      <c r="E7" s="2">
        <v>1.56</v>
      </c>
      <c r="F7" s="55" t="s">
        <v>130</v>
      </c>
      <c r="G7" s="3">
        <v>0.43</v>
      </c>
      <c r="H7" s="2" t="s">
        <v>133</v>
      </c>
      <c r="I7" s="210">
        <v>0.7</v>
      </c>
      <c r="J7" s="6">
        <v>0.81</v>
      </c>
      <c r="K7" s="1"/>
      <c r="L7" s="1"/>
      <c r="M7" s="1"/>
      <c r="N7" s="1"/>
      <c r="O7" s="1"/>
      <c r="P7" s="291"/>
      <c r="Q7" s="11">
        <v>0.1</v>
      </c>
    </row>
    <row r="8" spans="1:17" ht="15.75" thickBot="1" x14ac:dyDescent="0.3">
      <c r="A8" s="5" t="s">
        <v>6</v>
      </c>
      <c r="B8" s="4" t="s">
        <v>29</v>
      </c>
      <c r="C8" s="2">
        <v>0.67</v>
      </c>
      <c r="D8" s="2" t="s">
        <v>54</v>
      </c>
      <c r="E8" s="2">
        <v>1.56</v>
      </c>
      <c r="F8" s="55" t="s">
        <v>130</v>
      </c>
      <c r="G8" s="3">
        <v>0.43</v>
      </c>
      <c r="H8" s="2" t="s">
        <v>53</v>
      </c>
      <c r="I8" s="210">
        <v>0.25</v>
      </c>
      <c r="J8" s="6">
        <v>0.5</v>
      </c>
      <c r="K8" s="1"/>
      <c r="L8" s="1"/>
      <c r="M8" s="1"/>
      <c r="N8" s="1"/>
      <c r="O8" s="1"/>
    </row>
    <row r="9" spans="1:17" x14ac:dyDescent="0.25">
      <c r="A9" s="5" t="s">
        <v>7</v>
      </c>
      <c r="B9" s="4" t="s">
        <v>30</v>
      </c>
      <c r="C9" s="2">
        <v>0.7</v>
      </c>
      <c r="D9" s="2" t="s">
        <v>54</v>
      </c>
      <c r="E9" s="2">
        <v>1.56</v>
      </c>
      <c r="F9" s="55" t="s">
        <v>130</v>
      </c>
      <c r="G9" s="3">
        <v>0.43</v>
      </c>
      <c r="H9" s="2" t="s">
        <v>53</v>
      </c>
      <c r="I9" s="210">
        <v>0.25</v>
      </c>
      <c r="J9" s="6">
        <v>0.5</v>
      </c>
      <c r="K9" s="1"/>
      <c r="L9" s="1"/>
      <c r="M9" s="1"/>
      <c r="N9" s="1"/>
      <c r="O9" s="1"/>
      <c r="P9" s="292" t="s">
        <v>163</v>
      </c>
      <c r="Q9" s="10">
        <v>0</v>
      </c>
    </row>
    <row r="10" spans="1:17" ht="15.75" thickBot="1" x14ac:dyDescent="0.3">
      <c r="A10" s="5" t="s">
        <v>8</v>
      </c>
      <c r="B10" s="4" t="s">
        <v>31</v>
      </c>
      <c r="C10" s="2">
        <v>0.54</v>
      </c>
      <c r="D10" s="2" t="s">
        <v>54</v>
      </c>
      <c r="E10" s="2">
        <v>1.56</v>
      </c>
      <c r="F10" s="55" t="s">
        <v>130</v>
      </c>
      <c r="G10" s="3">
        <v>0.43</v>
      </c>
      <c r="H10" s="2" t="s">
        <v>53</v>
      </c>
      <c r="I10" s="210">
        <v>0.25</v>
      </c>
      <c r="J10" s="6">
        <v>0.5</v>
      </c>
      <c r="K10" s="1"/>
      <c r="L10" s="1"/>
      <c r="M10" s="1"/>
      <c r="N10" s="1"/>
      <c r="O10" s="1"/>
      <c r="P10" s="293"/>
      <c r="Q10" s="11">
        <v>0.1</v>
      </c>
    </row>
    <row r="11" spans="1:17" ht="15.75" thickBot="1" x14ac:dyDescent="0.3">
      <c r="A11" s="5" t="s">
        <v>9</v>
      </c>
      <c r="B11" s="4" t="s">
        <v>32</v>
      </c>
      <c r="C11" s="2">
        <v>0.65</v>
      </c>
      <c r="D11" s="2" t="s">
        <v>54</v>
      </c>
      <c r="E11" s="2">
        <v>1.56</v>
      </c>
      <c r="F11" s="55" t="s">
        <v>130</v>
      </c>
      <c r="G11" s="3">
        <v>0.43</v>
      </c>
      <c r="H11" s="2" t="s">
        <v>53</v>
      </c>
      <c r="I11" s="210">
        <v>0.25</v>
      </c>
      <c r="J11" s="6">
        <v>0.5</v>
      </c>
      <c r="K11" s="1"/>
      <c r="L11" s="1"/>
      <c r="M11" s="1"/>
      <c r="N11" s="1"/>
      <c r="O11" s="1"/>
    </row>
    <row r="12" spans="1:17" x14ac:dyDescent="0.25">
      <c r="A12" s="5" t="s">
        <v>10</v>
      </c>
      <c r="B12" s="4" t="s">
        <v>33</v>
      </c>
      <c r="C12" s="2">
        <v>0.57999999999999996</v>
      </c>
      <c r="D12" s="2" t="s">
        <v>54</v>
      </c>
      <c r="E12" s="2">
        <v>1.56</v>
      </c>
      <c r="F12" s="55" t="s">
        <v>130</v>
      </c>
      <c r="G12" s="3">
        <v>0.43</v>
      </c>
      <c r="H12" s="2" t="s">
        <v>53</v>
      </c>
      <c r="I12" s="210">
        <v>0.25</v>
      </c>
      <c r="J12" s="6">
        <v>0.5</v>
      </c>
      <c r="K12" s="1"/>
      <c r="L12" s="1"/>
      <c r="M12" s="1"/>
      <c r="N12" s="1"/>
      <c r="O12" s="1"/>
      <c r="P12" s="287" t="s">
        <v>166</v>
      </c>
      <c r="Q12" s="220" t="s">
        <v>164</v>
      </c>
    </row>
    <row r="13" spans="1:17" ht="15.75" thickBot="1" x14ac:dyDescent="0.3">
      <c r="A13" s="5" t="s">
        <v>11</v>
      </c>
      <c r="B13" s="4" t="s">
        <v>34</v>
      </c>
      <c r="C13" s="2">
        <v>0.64</v>
      </c>
      <c r="D13" s="2" t="s">
        <v>54</v>
      </c>
      <c r="E13" s="2">
        <v>1.56</v>
      </c>
      <c r="F13" s="55" t="s">
        <v>130</v>
      </c>
      <c r="G13" s="3">
        <v>0.43</v>
      </c>
      <c r="H13" s="2" t="s">
        <v>53</v>
      </c>
      <c r="I13" s="210">
        <v>0.25</v>
      </c>
      <c r="J13" s="6">
        <v>0.5</v>
      </c>
      <c r="K13" s="1"/>
      <c r="L13" s="1"/>
      <c r="M13" s="1"/>
      <c r="N13" s="1"/>
      <c r="O13" s="1"/>
      <c r="P13" s="288"/>
      <c r="Q13" s="221" t="s">
        <v>165</v>
      </c>
    </row>
    <row r="14" spans="1:17" x14ac:dyDescent="0.25">
      <c r="A14" s="5" t="s">
        <v>12</v>
      </c>
      <c r="B14" s="4" t="s">
        <v>35</v>
      </c>
      <c r="C14" s="2">
        <v>0.73</v>
      </c>
      <c r="D14" s="2" t="s">
        <v>54</v>
      </c>
      <c r="E14" s="2">
        <v>1.56</v>
      </c>
      <c r="F14" s="55" t="s">
        <v>130</v>
      </c>
      <c r="G14" s="3">
        <v>0.43</v>
      </c>
      <c r="H14" s="2" t="s">
        <v>53</v>
      </c>
      <c r="I14" s="210">
        <v>0.25</v>
      </c>
      <c r="J14" s="6">
        <v>0.5</v>
      </c>
      <c r="K14" s="1"/>
      <c r="L14" s="1"/>
      <c r="M14" s="1"/>
      <c r="N14" s="1"/>
      <c r="O14" s="1"/>
    </row>
    <row r="15" spans="1:17" x14ac:dyDescent="0.25">
      <c r="A15" s="5" t="s">
        <v>13</v>
      </c>
      <c r="B15" s="4" t="s">
        <v>36</v>
      </c>
      <c r="C15" s="2">
        <v>0.56000000000000005</v>
      </c>
      <c r="D15" s="2" t="s">
        <v>54</v>
      </c>
      <c r="E15" s="2">
        <v>1.56</v>
      </c>
      <c r="F15" s="55" t="s">
        <v>130</v>
      </c>
      <c r="G15" s="3">
        <v>0.53</v>
      </c>
      <c r="H15" s="2" t="s">
        <v>131</v>
      </c>
      <c r="I15" s="210">
        <v>0.25</v>
      </c>
      <c r="J15" s="6">
        <v>0.5</v>
      </c>
      <c r="K15" s="1"/>
      <c r="L15" s="1"/>
      <c r="M15" s="1"/>
      <c r="N15" s="1"/>
      <c r="O15" s="1"/>
    </row>
    <row r="16" spans="1:17" x14ac:dyDescent="0.25">
      <c r="A16" s="5" t="s">
        <v>14</v>
      </c>
      <c r="B16" s="4" t="s">
        <v>37</v>
      </c>
      <c r="C16" s="2">
        <v>0.51</v>
      </c>
      <c r="D16" s="2" t="s">
        <v>54</v>
      </c>
      <c r="E16" s="2">
        <v>1.56</v>
      </c>
      <c r="F16" s="55" t="s">
        <v>130</v>
      </c>
      <c r="G16" s="3">
        <v>0.53</v>
      </c>
      <c r="H16" s="2" t="s">
        <v>131</v>
      </c>
      <c r="I16" s="210">
        <v>0.25</v>
      </c>
      <c r="J16" s="6">
        <v>0.5</v>
      </c>
      <c r="K16" s="1"/>
      <c r="L16" s="1"/>
      <c r="M16" s="1"/>
      <c r="N16" s="1"/>
      <c r="O16" s="1"/>
    </row>
    <row r="17" spans="1:15" x14ac:dyDescent="0.25">
      <c r="A17" s="5" t="s">
        <v>15</v>
      </c>
      <c r="B17" s="4" t="s">
        <v>38</v>
      </c>
      <c r="C17" s="2">
        <v>0.51</v>
      </c>
      <c r="D17" s="2" t="s">
        <v>54</v>
      </c>
      <c r="E17" s="2">
        <v>1.56</v>
      </c>
      <c r="F17" s="55" t="s">
        <v>130</v>
      </c>
      <c r="G17" s="3">
        <v>0.53</v>
      </c>
      <c r="H17" s="2" t="s">
        <v>131</v>
      </c>
      <c r="I17" s="210">
        <v>0.25</v>
      </c>
      <c r="J17" s="6">
        <v>0.5</v>
      </c>
      <c r="K17" s="1"/>
      <c r="L17" s="1"/>
      <c r="M17" s="1"/>
      <c r="N17" s="1"/>
      <c r="O17" s="1"/>
    </row>
    <row r="18" spans="1:15" x14ac:dyDescent="0.25">
      <c r="A18" s="5" t="s">
        <v>16</v>
      </c>
      <c r="B18" s="4" t="s">
        <v>39</v>
      </c>
      <c r="C18" s="2">
        <v>0.55000000000000004</v>
      </c>
      <c r="D18" s="2" t="s">
        <v>54</v>
      </c>
      <c r="E18" s="2">
        <v>1.56</v>
      </c>
      <c r="F18" s="55" t="s">
        <v>130</v>
      </c>
      <c r="G18" s="3">
        <v>0.53</v>
      </c>
      <c r="H18" s="2" t="s">
        <v>53</v>
      </c>
      <c r="I18" s="210">
        <v>0.25</v>
      </c>
      <c r="J18" s="6">
        <v>0.5</v>
      </c>
      <c r="K18" s="1"/>
      <c r="L18" s="1"/>
      <c r="M18" s="1"/>
      <c r="N18" s="1"/>
      <c r="O18" s="1"/>
    </row>
    <row r="19" spans="1:15" x14ac:dyDescent="0.25">
      <c r="A19" s="5" t="s">
        <v>17</v>
      </c>
      <c r="B19" s="4" t="s">
        <v>40</v>
      </c>
      <c r="C19" s="2">
        <v>0.56000000000000005</v>
      </c>
      <c r="D19" s="2" t="s">
        <v>54</v>
      </c>
      <c r="E19" s="2">
        <v>1.56</v>
      </c>
      <c r="F19" s="55" t="s">
        <v>130</v>
      </c>
      <c r="G19" s="3">
        <v>0.43</v>
      </c>
      <c r="H19" s="2" t="s">
        <v>133</v>
      </c>
      <c r="I19" s="210">
        <v>0.25</v>
      </c>
      <c r="J19" s="6">
        <v>0.5</v>
      </c>
      <c r="K19" s="1"/>
      <c r="L19" s="1"/>
      <c r="M19" s="1"/>
      <c r="N19" s="1"/>
      <c r="O19" s="1"/>
    </row>
    <row r="20" spans="1:15" x14ac:dyDescent="0.25">
      <c r="A20" s="5" t="s">
        <v>18</v>
      </c>
      <c r="B20" s="4" t="s">
        <v>41</v>
      </c>
      <c r="C20" s="2">
        <v>0.5</v>
      </c>
      <c r="D20" s="2" t="s">
        <v>54</v>
      </c>
      <c r="E20" s="2">
        <v>1.56</v>
      </c>
      <c r="F20" s="55" t="s">
        <v>130</v>
      </c>
      <c r="G20" s="3">
        <v>0.43</v>
      </c>
      <c r="H20" s="2" t="s">
        <v>133</v>
      </c>
      <c r="I20" s="210">
        <v>0.25</v>
      </c>
      <c r="J20" s="6">
        <v>0.5</v>
      </c>
      <c r="K20" s="1"/>
      <c r="L20" s="1"/>
      <c r="M20" s="1"/>
      <c r="N20" s="1"/>
      <c r="O20" s="1"/>
    </row>
    <row r="21" spans="1:15" x14ac:dyDescent="0.25">
      <c r="A21" s="5" t="s">
        <v>19</v>
      </c>
      <c r="B21" s="4" t="s">
        <v>47</v>
      </c>
      <c r="C21" s="2">
        <v>0.52</v>
      </c>
      <c r="D21" s="2" t="s">
        <v>54</v>
      </c>
      <c r="E21" s="2">
        <v>1.56</v>
      </c>
      <c r="F21" s="55" t="s">
        <v>130</v>
      </c>
      <c r="G21" s="3">
        <v>0.43</v>
      </c>
      <c r="H21" s="2" t="s">
        <v>133</v>
      </c>
      <c r="I21" s="210">
        <v>0.25</v>
      </c>
      <c r="J21" s="6">
        <v>0.5</v>
      </c>
      <c r="K21" s="1"/>
      <c r="L21" s="1"/>
      <c r="M21" s="1"/>
      <c r="N21" s="1"/>
      <c r="O21" s="1"/>
    </row>
    <row r="22" spans="1:15" x14ac:dyDescent="0.25">
      <c r="A22" s="5" t="s">
        <v>20</v>
      </c>
      <c r="B22" s="4" t="s">
        <v>55</v>
      </c>
      <c r="C22" s="2">
        <v>0.5</v>
      </c>
      <c r="D22" s="2" t="s">
        <v>54</v>
      </c>
      <c r="E22" s="2">
        <v>1.56</v>
      </c>
      <c r="F22" s="55" t="s">
        <v>130</v>
      </c>
      <c r="G22" s="3">
        <v>0.53</v>
      </c>
      <c r="H22" s="2" t="s">
        <v>131</v>
      </c>
      <c r="I22" s="210">
        <v>0.25</v>
      </c>
      <c r="J22" s="6">
        <v>0.5</v>
      </c>
      <c r="K22" s="1"/>
      <c r="L22" s="1"/>
      <c r="M22" s="1"/>
      <c r="N22" s="1"/>
      <c r="O22" s="1"/>
    </row>
    <row r="23" spans="1:15" x14ac:dyDescent="0.25">
      <c r="A23" s="5" t="s">
        <v>21</v>
      </c>
      <c r="B23" s="4" t="s">
        <v>42</v>
      </c>
      <c r="C23" s="2">
        <v>0.57999999999999996</v>
      </c>
      <c r="D23" s="2" t="s">
        <v>54</v>
      </c>
      <c r="E23" s="2">
        <v>1.56</v>
      </c>
      <c r="F23" s="55" t="s">
        <v>130</v>
      </c>
      <c r="G23" s="3">
        <v>0.3</v>
      </c>
      <c r="H23" s="2" t="s">
        <v>132</v>
      </c>
      <c r="I23" s="210">
        <v>0.7</v>
      </c>
      <c r="J23" s="6">
        <v>0.69</v>
      </c>
      <c r="K23" s="1"/>
      <c r="L23" s="1"/>
      <c r="M23" s="1"/>
      <c r="N23" s="1"/>
      <c r="O23" s="1"/>
    </row>
    <row r="24" spans="1:15" x14ac:dyDescent="0.25">
      <c r="A24" s="5" t="s">
        <v>22</v>
      </c>
      <c r="B24" s="4" t="s">
        <v>49</v>
      </c>
      <c r="C24" s="2">
        <v>0.43</v>
      </c>
      <c r="D24" s="2" t="s">
        <v>54</v>
      </c>
      <c r="E24" s="2">
        <v>1.56</v>
      </c>
      <c r="F24" s="55" t="s">
        <v>130</v>
      </c>
      <c r="G24" s="3">
        <v>0.53</v>
      </c>
      <c r="H24" s="2" t="s">
        <v>131</v>
      </c>
      <c r="I24" s="210">
        <v>0.25</v>
      </c>
      <c r="J24" s="6">
        <v>0.5</v>
      </c>
      <c r="K24" s="1"/>
      <c r="L24" s="1"/>
      <c r="M24" s="1"/>
      <c r="N24" s="1"/>
      <c r="O24" s="1"/>
    </row>
    <row r="25" spans="1:15" x14ac:dyDescent="0.25">
      <c r="A25" s="5" t="s">
        <v>23</v>
      </c>
      <c r="B25" s="4" t="s">
        <v>43</v>
      </c>
      <c r="C25" s="2">
        <v>0.38</v>
      </c>
      <c r="D25" s="2" t="s">
        <v>54</v>
      </c>
      <c r="E25" s="2">
        <v>1.56</v>
      </c>
      <c r="F25" s="55" t="s">
        <v>130</v>
      </c>
      <c r="G25" s="3">
        <v>0.6</v>
      </c>
      <c r="H25" s="2" t="s">
        <v>134</v>
      </c>
      <c r="I25" s="210">
        <v>0.25</v>
      </c>
      <c r="J25" s="6">
        <v>0.5</v>
      </c>
      <c r="K25" s="1"/>
      <c r="L25" s="1"/>
      <c r="M25" s="1"/>
      <c r="N25" s="1"/>
      <c r="O25" s="1"/>
    </row>
  </sheetData>
  <mergeCells count="4">
    <mergeCell ref="P12:P13"/>
    <mergeCell ref="P2:P3"/>
    <mergeCell ref="P5:P7"/>
    <mergeCell ref="P9:P1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T194"/>
  <sheetViews>
    <sheetView tabSelected="1" workbookViewId="0">
      <selection activeCell="A51" sqref="A51"/>
    </sheetView>
  </sheetViews>
  <sheetFormatPr baseColWidth="10" defaultColWidth="11.42578125" defaultRowHeight="15" x14ac:dyDescent="0.25"/>
  <cols>
    <col min="1" max="1" width="22.85546875" style="13" bestFit="1" customWidth="1"/>
    <col min="2" max="2" width="10.5703125" style="13" bestFit="1" customWidth="1"/>
    <col min="3" max="3" width="15.5703125" style="13" bestFit="1" customWidth="1"/>
    <col min="4" max="4" width="13.42578125" style="13" bestFit="1" customWidth="1"/>
    <col min="5" max="8" width="11.42578125" style="13"/>
    <col min="9" max="13" width="11.42578125" style="151"/>
    <col min="14" max="15" width="11.42578125" style="13"/>
    <col min="16" max="17" width="13.42578125" style="13" customWidth="1"/>
    <col min="18" max="16384" width="11.42578125" style="13"/>
  </cols>
  <sheetData>
    <row r="1" spans="1:20" ht="15.75" thickBot="1" x14ac:dyDescent="0.3">
      <c r="A1" s="17"/>
      <c r="B1" s="17"/>
      <c r="C1" s="17"/>
      <c r="D1" s="17"/>
      <c r="E1" s="17"/>
      <c r="F1" s="17"/>
      <c r="G1" s="17"/>
      <c r="H1" s="17"/>
      <c r="I1" s="152"/>
      <c r="J1" s="152"/>
      <c r="K1" s="152"/>
      <c r="L1" s="152"/>
      <c r="M1" s="152"/>
      <c r="N1" s="17"/>
      <c r="O1" s="17"/>
      <c r="P1" s="17"/>
      <c r="Q1" s="17"/>
      <c r="R1" s="17"/>
      <c r="S1" s="17"/>
      <c r="T1" s="17"/>
    </row>
    <row r="2" spans="1:20" ht="27" thickBot="1" x14ac:dyDescent="0.45">
      <c r="A2" s="297" t="s">
        <v>128</v>
      </c>
      <c r="B2" s="298"/>
      <c r="C2" s="298"/>
      <c r="D2" s="298"/>
      <c r="E2" s="298"/>
      <c r="F2" s="298"/>
      <c r="G2" s="298"/>
      <c r="H2" s="298"/>
      <c r="I2" s="298"/>
      <c r="J2" s="298"/>
      <c r="K2" s="298"/>
      <c r="L2" s="299"/>
      <c r="M2" s="17"/>
    </row>
    <row r="3" spans="1:20" x14ac:dyDescent="0.25">
      <c r="A3" s="17"/>
      <c r="B3" s="17"/>
      <c r="C3" s="17"/>
      <c r="D3" s="17"/>
      <c r="E3" s="17"/>
      <c r="F3" s="17"/>
      <c r="G3" s="17"/>
      <c r="H3" s="17"/>
      <c r="I3" s="152"/>
      <c r="J3" s="152"/>
      <c r="K3" s="152"/>
      <c r="L3" s="152"/>
      <c r="M3" s="152"/>
      <c r="N3" s="17"/>
      <c r="O3" s="17"/>
      <c r="P3" s="17"/>
      <c r="Q3" s="17"/>
      <c r="R3" s="17"/>
      <c r="S3" s="17"/>
      <c r="T3" s="17"/>
    </row>
    <row r="4" spans="1:20" ht="15.75" thickBot="1" x14ac:dyDescent="0.3">
      <c r="A4" s="17"/>
      <c r="B4" s="17"/>
      <c r="C4" s="17"/>
      <c r="D4" s="17"/>
      <c r="E4" s="17"/>
      <c r="F4" s="17"/>
      <c r="G4" s="17"/>
      <c r="H4" s="17"/>
      <c r="I4" s="152"/>
      <c r="J4" s="152"/>
      <c r="K4" s="152"/>
      <c r="L4" s="152"/>
      <c r="M4" s="152"/>
      <c r="N4" s="17"/>
      <c r="O4" s="17"/>
      <c r="P4" s="17"/>
      <c r="Q4" s="17"/>
      <c r="R4" s="17"/>
      <c r="S4" s="17"/>
      <c r="T4" s="17"/>
    </row>
    <row r="5" spans="1:20" ht="75.75" thickBot="1" x14ac:dyDescent="0.3">
      <c r="A5" s="18" t="s">
        <v>83</v>
      </c>
      <c r="B5" s="19" t="s">
        <v>113</v>
      </c>
      <c r="C5" s="20" t="str">
        <f>Calculateur!J2</f>
        <v>Moyenne stock CO₂ sur 30 ans taillis simple (tCO₂/ha)</v>
      </c>
      <c r="D5" s="20" t="str">
        <f>Calculateur!AB2</f>
        <v>Moyenne stock CO₂ sur 30 ans balivage (tCO₂/ha)</v>
      </c>
      <c r="E5" s="20" t="s">
        <v>95</v>
      </c>
      <c r="F5" s="20" t="s">
        <v>103</v>
      </c>
      <c r="G5" s="20" t="s">
        <v>104</v>
      </c>
      <c r="H5" s="21" t="s">
        <v>105</v>
      </c>
      <c r="I5" s="22" t="s">
        <v>106</v>
      </c>
      <c r="J5" s="23" t="s">
        <v>107</v>
      </c>
      <c r="K5" s="24" t="s">
        <v>108</v>
      </c>
      <c r="L5" s="25" t="s">
        <v>109</v>
      </c>
      <c r="M5" s="13"/>
    </row>
    <row r="6" spans="1:20" x14ac:dyDescent="0.25">
      <c r="A6" s="26" t="str">
        <f>IF('Données projet'!$B$11="","",'Données projet'!$B$11)</f>
        <v>Châtaignier</v>
      </c>
      <c r="B6" s="27">
        <f>'Données projet'!D11</f>
        <v>1.59</v>
      </c>
      <c r="C6" s="28">
        <f ca="1">IF(OR('Données projet'!B11="",'Données projet'!C11="",'Données projet'!C11=0%),0,Calculateur!J3)</f>
        <v>281.50422421872497</v>
      </c>
      <c r="D6" s="28">
        <f ca="1">IF(OR('Données projet'!B11="",'Données projet'!C11="",'Données projet'!C11=0%),0,Calculateur!AB3)</f>
        <v>367.84920904283939</v>
      </c>
      <c r="E6" s="28">
        <f ca="1">D6-C6</f>
        <v>86.34498482411442</v>
      </c>
      <c r="F6" s="28">
        <f ca="1">E6*B6</f>
        <v>137.28852587034194</v>
      </c>
      <c r="G6" s="28">
        <f ca="1">F6*(100%-'Données projet'!$C$22)*(100%-'Données projet'!$C$23)*(100%-'Données projet'!$C$24)*(100%-'Données projet'!$C$25)</f>
        <v>123.55967328330775</v>
      </c>
      <c r="H6" s="29">
        <f ca="1">IF(OR('Données projet'!B11="",'Données projet'!C11="",'Données projet'!C11=0%,'Données projet'!C28="Non"),0,(AVERAGE(OFFSET(Calculateur!$AK$3,'Données projet'!$C$7,0,30,1))-AVERAGE(OFFSET(Calculateur!$S$3,'Données projet'!$C$7,0,30,1)))*B6)</f>
        <v>0</v>
      </c>
      <c r="I6" s="30">
        <f ca="1">H6*(100%-'Données projet'!$C$22)*(100%-'Données projet'!$C$23)*(100%-'Données projet'!$C$24)*(100%-'Données projet'!$C$25)</f>
        <v>0</v>
      </c>
      <c r="J6" s="31">
        <f ca="1">IF(OR('Données projet'!B11="",'Données projet'!C11="",'Données projet'!C11=0%,'Données projet'!C29="Non"),0,SUM(OFFSET(Calculateur!$AD$3,'Données projet'!$C$7,0,30,1))*VLOOKUP('Données projet'!$B$11,Paramètres!$A$1:$J$25,10,0)*B6-SUM(OFFSET(Calculateur!$L$3,'Données projet'!$C$7,0,30,1))*VLOOKUP('Données projet'!$B$11,Paramètres!$A$1:$J$25,9,0)*B6)</f>
        <v>0</v>
      </c>
      <c r="K6" s="32">
        <f ca="1">J6*(100%-'Données projet'!$C$22)*(100%-'Données projet'!$C$23)*(100%-'Données projet'!$C$24)*(100%-'Données projet'!$C$25)</f>
        <v>0</v>
      </c>
      <c r="L6" s="33">
        <f ca="1">G6+I6+K6</f>
        <v>123.55967328330775</v>
      </c>
      <c r="M6" s="13"/>
    </row>
    <row r="7" spans="1:20" x14ac:dyDescent="0.25">
      <c r="A7" s="34" t="str">
        <f>IF('Données projet'!$B$13="","",'Données projet'!$B$13)</f>
        <v/>
      </c>
      <c r="B7" s="35">
        <f>'Données projet'!D13</f>
        <v>0</v>
      </c>
      <c r="C7" s="28">
        <f>IF(OR('Données projet'!B13="",'Données projet'!C13="",'Données projet'!C13=0%),0,Calculateur!AT3)</f>
        <v>0</v>
      </c>
      <c r="D7" s="28">
        <f>IF(OR('Données projet'!B13="",'Données projet'!C13="",'Données projet'!C13=0%),0,Calculateur!BL3)</f>
        <v>0</v>
      </c>
      <c r="E7" s="28">
        <f t="shared" ref="E7:E8" si="0">D7-C7</f>
        <v>0</v>
      </c>
      <c r="F7" s="28">
        <f>E7*B7</f>
        <v>0</v>
      </c>
      <c r="G7" s="28">
        <f>F7*(100%-'Données projet'!$C$22)*(100%-'Données projet'!$C$23)*(100%-'Données projet'!$C$24)*(100%-'Données projet'!$C$25)</f>
        <v>0</v>
      </c>
      <c r="H7" s="36">
        <f>IF(OR('Données projet'!B13="",'Données projet'!C13="",'Données projet'!C13=0%,'Données projet'!C28="Non"),0,AVERAGE(Calculateur!$BC$3:$BC$33)*B7)</f>
        <v>0</v>
      </c>
      <c r="I7" s="30">
        <f>H7*(100%-'Données projet'!$C$22)*(100%-'Données projet'!$C$23)*(100%-'Données projet'!$C$24)*(100%-'Données projet'!$C$25)</f>
        <v>0</v>
      </c>
      <c r="J7" s="31">
        <f>IF(OR('Données projet'!B13="",'Données projet'!C13="",'Données projet'!C13=0%,'Données projet'!C29="Non"),0,SUM(Calculateur!$AV$3:$AV$33)*VLOOKUP('Données projet'!$B$13,Paramètres!$A$1:$J$25,9,0)*B7)</f>
        <v>0</v>
      </c>
      <c r="K7" s="32">
        <f>J7*(100%-'Données projet'!$C$22)*(100%-'Données projet'!$C$23)*(100%-'Données projet'!$C$24)*(100%-'Données projet'!$C$25)</f>
        <v>0</v>
      </c>
      <c r="L7" s="33">
        <f>G7+I7+K7</f>
        <v>0</v>
      </c>
      <c r="M7" s="13"/>
    </row>
    <row r="8" spans="1:20" ht="15.75" thickBot="1" x14ac:dyDescent="0.3">
      <c r="A8" s="37" t="str">
        <f>IF('Données projet'!$B$15="","",'Données projet'!$B$15)</f>
        <v/>
      </c>
      <c r="B8" s="38">
        <f>'Données projet'!D15</f>
        <v>0</v>
      </c>
      <c r="C8" s="39">
        <f>IF(OR('Données projet'!B15="",'Données projet'!C15="",'Données projet'!C15=0%),0,Calculateur!CD3)</f>
        <v>0</v>
      </c>
      <c r="D8" s="39">
        <f>IF(OR('Données projet'!B15="",'Données projet'!C15="",'Données projet'!C15=0%),0,Calculateur!CV3)</f>
        <v>0</v>
      </c>
      <c r="E8" s="39">
        <f t="shared" si="0"/>
        <v>0</v>
      </c>
      <c r="F8" s="28">
        <f>E8*B8</f>
        <v>0</v>
      </c>
      <c r="G8" s="28">
        <f>F8*(100%-'Données projet'!$C$22)*(100%-'Données projet'!$C$23)*(100%-'Données projet'!$C$24)*(100%-'Données projet'!$C$25)</f>
        <v>0</v>
      </c>
      <c r="H8" s="36">
        <f>IF(OR('Données projet'!B15="",'Données projet'!C15="",'Données projet'!C15=0%,'Données projet'!C28="Non"),0,AVERAGE(Calculateur!$CM$3:$CM$33)*B8)</f>
        <v>0</v>
      </c>
      <c r="I8" s="30">
        <f>H8*(100%-'Données projet'!$C$22)*(100%-'Données projet'!$C$23)*(100%-'Données projet'!$C$24)*(100%-'Données projet'!$C$25)</f>
        <v>0</v>
      </c>
      <c r="J8" s="31">
        <f>IF(OR('Données projet'!B15="",'Données projet'!C15="",'Données projet'!C15=0%,'Données projet'!C29="Non"),0,SUM(Calculateur!$CF$3:$CF$33)*VLOOKUP('Données projet'!$B$15,Paramètres!$A$1:$J$25,9,0)*B8)</f>
        <v>0</v>
      </c>
      <c r="K8" s="32">
        <f>J8*(100%-'Données projet'!$C$22)*(100%-'Données projet'!$C$23)*(100%-'Données projet'!$C$24)*(100%-'Données projet'!$C$25)</f>
        <v>0</v>
      </c>
      <c r="L8" s="33">
        <f>G8+I8+K8</f>
        <v>0</v>
      </c>
      <c r="M8" s="13"/>
    </row>
    <row r="9" spans="1:20" ht="15.75" thickBot="1" x14ac:dyDescent="0.3">
      <c r="A9" s="157"/>
      <c r="B9" s="158"/>
      <c r="C9" s="159"/>
      <c r="F9" s="168">
        <f t="shared" ref="F9:L9" ca="1" si="1">SUM(F6:F8)</f>
        <v>137.28852587034194</v>
      </c>
      <c r="G9" s="169">
        <f t="shared" ca="1" si="1"/>
        <v>123.55967328330775</v>
      </c>
      <c r="H9" s="170">
        <f t="shared" ca="1" si="1"/>
        <v>0</v>
      </c>
      <c r="I9" s="170">
        <f t="shared" ca="1" si="1"/>
        <v>0</v>
      </c>
      <c r="J9" s="171">
        <f t="shared" ca="1" si="1"/>
        <v>0</v>
      </c>
      <c r="K9" s="171">
        <f t="shared" ca="1" si="1"/>
        <v>0</v>
      </c>
      <c r="L9" s="172">
        <f t="shared" ca="1" si="1"/>
        <v>123.55967328330775</v>
      </c>
      <c r="M9" s="13"/>
    </row>
    <row r="10" spans="1:20" x14ac:dyDescent="0.25">
      <c r="A10" s="157"/>
      <c r="B10" s="158"/>
      <c r="C10" s="159"/>
      <c r="D10" s="152"/>
      <c r="E10" s="152"/>
      <c r="F10" s="294" t="s">
        <v>110</v>
      </c>
      <c r="G10" s="295"/>
      <c r="H10" s="295"/>
      <c r="I10" s="295"/>
      <c r="J10" s="295"/>
      <c r="K10" s="295"/>
      <c r="L10" s="295"/>
      <c r="M10" s="13"/>
    </row>
    <row r="11" spans="1:20" x14ac:dyDescent="0.25">
      <c r="A11" s="157"/>
      <c r="B11" s="158"/>
      <c r="C11" s="159"/>
      <c r="D11" s="152"/>
      <c r="E11" s="152"/>
      <c r="F11" s="296"/>
      <c r="G11" s="296"/>
      <c r="H11" s="296"/>
      <c r="I11" s="296"/>
      <c r="J11" s="296"/>
      <c r="K11" s="296"/>
      <c r="L11" s="296"/>
      <c r="M11" s="13"/>
    </row>
    <row r="12" spans="1:20" x14ac:dyDescent="0.25">
      <c r="A12" s="17"/>
      <c r="B12" s="17"/>
      <c r="C12" s="17"/>
      <c r="D12" s="17"/>
      <c r="E12" s="17"/>
      <c r="F12" s="17"/>
      <c r="G12" s="17"/>
      <c r="H12" s="17"/>
      <c r="I12" s="152"/>
      <c r="J12" s="152"/>
      <c r="K12" s="152"/>
      <c r="L12" s="13"/>
      <c r="M12" s="13"/>
    </row>
    <row r="13" spans="1:20" ht="15.75" thickBot="1" x14ac:dyDescent="0.3">
      <c r="A13" s="17"/>
      <c r="B13" s="17"/>
      <c r="C13" s="17"/>
      <c r="D13" s="17"/>
      <c r="E13" s="17"/>
      <c r="F13" s="17"/>
      <c r="G13" s="17"/>
      <c r="H13" s="17"/>
      <c r="I13" s="152"/>
      <c r="J13" s="152"/>
      <c r="K13" s="152"/>
      <c r="L13" s="13"/>
      <c r="M13" s="13"/>
    </row>
    <row r="14" spans="1:20" ht="15.75" thickBot="1" x14ac:dyDescent="0.3">
      <c r="A14" s="173" t="str">
        <f>A6</f>
        <v>Châtaignier</v>
      </c>
      <c r="B14" s="17"/>
      <c r="C14" s="17"/>
      <c r="D14" s="17"/>
      <c r="E14" s="17"/>
      <c r="F14" s="17"/>
      <c r="G14" s="17"/>
      <c r="H14" s="17"/>
      <c r="I14" s="152"/>
      <c r="J14" s="152"/>
      <c r="K14" s="152"/>
      <c r="L14" s="13"/>
      <c r="M14" s="13"/>
    </row>
    <row r="15" spans="1:20" x14ac:dyDescent="0.25">
      <c r="I15" s="15"/>
      <c r="J15" s="15"/>
      <c r="K15" s="15"/>
      <c r="L15" s="15"/>
      <c r="M15" s="15"/>
    </row>
    <row r="16" spans="1:20" x14ac:dyDescent="0.25">
      <c r="I16" s="15"/>
      <c r="J16" s="15"/>
      <c r="K16" s="15"/>
      <c r="L16" s="15"/>
      <c r="M16" s="15"/>
    </row>
    <row r="17" spans="1:13" x14ac:dyDescent="0.25">
      <c r="I17" s="15"/>
      <c r="J17" s="15"/>
      <c r="K17" s="15"/>
      <c r="L17" s="15"/>
      <c r="M17" s="15"/>
    </row>
    <row r="18" spans="1:13" x14ac:dyDescent="0.25">
      <c r="I18" s="15"/>
      <c r="J18" s="15"/>
      <c r="K18" s="15"/>
      <c r="L18" s="15"/>
      <c r="M18" s="15"/>
    </row>
    <row r="19" spans="1:13" x14ac:dyDescent="0.25">
      <c r="I19" s="15"/>
      <c r="J19" s="15"/>
      <c r="K19" s="15"/>
      <c r="L19" s="15"/>
      <c r="M19" s="15"/>
    </row>
    <row r="20" spans="1:13" x14ac:dyDescent="0.25">
      <c r="I20" s="15"/>
      <c r="J20" s="15"/>
      <c r="K20" s="15"/>
      <c r="L20" s="15"/>
      <c r="M20" s="15"/>
    </row>
    <row r="21" spans="1:13" x14ac:dyDescent="0.25">
      <c r="I21" s="15"/>
      <c r="J21" s="15"/>
      <c r="K21" s="15"/>
      <c r="L21" s="15"/>
      <c r="M21" s="15"/>
    </row>
    <row r="22" spans="1:13" x14ac:dyDescent="0.25">
      <c r="I22" s="15"/>
      <c r="J22" s="15"/>
      <c r="K22" s="15"/>
      <c r="L22" s="15"/>
      <c r="M22" s="15"/>
    </row>
    <row r="23" spans="1:13" x14ac:dyDescent="0.25">
      <c r="I23" s="15"/>
      <c r="J23" s="15"/>
      <c r="K23" s="15"/>
      <c r="L23" s="15"/>
      <c r="M23" s="15"/>
    </row>
    <row r="24" spans="1:13" x14ac:dyDescent="0.25">
      <c r="I24" s="15"/>
      <c r="J24" s="15"/>
      <c r="K24" s="15"/>
      <c r="L24" s="15"/>
      <c r="M24" s="15"/>
    </row>
    <row r="25" spans="1:13" x14ac:dyDescent="0.25">
      <c r="I25" s="15"/>
      <c r="J25" s="15"/>
      <c r="K25" s="15"/>
      <c r="L25" s="15"/>
      <c r="M25" s="15"/>
    </row>
    <row r="26" spans="1:13" x14ac:dyDescent="0.25">
      <c r="I26" s="15"/>
      <c r="J26" s="15"/>
      <c r="K26" s="15"/>
      <c r="L26" s="15"/>
      <c r="M26" s="15"/>
    </row>
    <row r="27" spans="1:13" x14ac:dyDescent="0.25">
      <c r="I27" s="15"/>
      <c r="J27" s="15"/>
      <c r="K27" s="15"/>
      <c r="L27" s="15"/>
      <c r="M27" s="15"/>
    </row>
    <row r="28" spans="1:13" x14ac:dyDescent="0.25">
      <c r="I28" s="15"/>
      <c r="J28" s="15"/>
      <c r="K28" s="15"/>
      <c r="L28" s="15"/>
      <c r="M28" s="15"/>
    </row>
    <row r="29" spans="1:13" x14ac:dyDescent="0.25">
      <c r="I29" s="15"/>
      <c r="J29" s="15"/>
      <c r="K29" s="15"/>
      <c r="L29" s="15"/>
      <c r="M29" s="15"/>
    </row>
    <row r="30" spans="1:13" x14ac:dyDescent="0.25">
      <c r="I30" s="15"/>
      <c r="J30" s="15"/>
      <c r="K30" s="15"/>
      <c r="L30" s="15"/>
      <c r="M30" s="15"/>
    </row>
    <row r="31" spans="1:13" ht="15.75" thickBot="1" x14ac:dyDescent="0.3">
      <c r="I31" s="15"/>
      <c r="J31" s="15"/>
      <c r="K31" s="15"/>
      <c r="L31" s="15"/>
      <c r="M31" s="15"/>
    </row>
    <row r="32" spans="1:13" ht="15.75" thickBot="1" x14ac:dyDescent="0.3">
      <c r="A32" s="173" t="str">
        <f>A7</f>
        <v/>
      </c>
      <c r="I32" s="15"/>
      <c r="J32" s="15"/>
      <c r="K32" s="15"/>
      <c r="L32" s="15"/>
      <c r="M32" s="15"/>
    </row>
    <row r="33" spans="9:13" x14ac:dyDescent="0.25">
      <c r="I33" s="15"/>
      <c r="J33" s="15"/>
      <c r="K33" s="15"/>
      <c r="L33" s="15"/>
      <c r="M33" s="15"/>
    </row>
    <row r="34" spans="9:13" x14ac:dyDescent="0.25">
      <c r="I34" s="15"/>
      <c r="J34" s="15"/>
      <c r="K34" s="15"/>
      <c r="L34" s="15"/>
      <c r="M34" s="15"/>
    </row>
    <row r="35" spans="9:13" x14ac:dyDescent="0.25">
      <c r="I35" s="15"/>
      <c r="J35" s="15"/>
      <c r="K35" s="15"/>
      <c r="L35" s="15"/>
      <c r="M35" s="15"/>
    </row>
    <row r="36" spans="9:13" x14ac:dyDescent="0.25">
      <c r="I36" s="15"/>
      <c r="J36" s="15"/>
      <c r="K36" s="15"/>
      <c r="L36" s="15"/>
      <c r="M36" s="15"/>
    </row>
    <row r="37" spans="9:13" x14ac:dyDescent="0.25">
      <c r="I37" s="15"/>
      <c r="J37" s="15"/>
      <c r="K37" s="15"/>
      <c r="L37" s="15"/>
      <c r="M37" s="15"/>
    </row>
    <row r="38" spans="9:13" x14ac:dyDescent="0.25">
      <c r="I38" s="15"/>
      <c r="J38" s="15"/>
      <c r="K38" s="15"/>
      <c r="L38" s="15"/>
      <c r="M38" s="15"/>
    </row>
    <row r="39" spans="9:13" x14ac:dyDescent="0.25">
      <c r="I39" s="15"/>
      <c r="J39" s="15"/>
      <c r="K39" s="15"/>
      <c r="L39" s="15"/>
      <c r="M39" s="15"/>
    </row>
    <row r="40" spans="9:13" x14ac:dyDescent="0.25">
      <c r="I40" s="15"/>
      <c r="J40" s="15"/>
      <c r="K40" s="15"/>
      <c r="L40" s="15"/>
      <c r="M40" s="15"/>
    </row>
    <row r="41" spans="9:13" x14ac:dyDescent="0.25">
      <c r="I41" s="15"/>
      <c r="J41" s="15"/>
      <c r="K41" s="15"/>
      <c r="L41" s="15"/>
      <c r="M41" s="15"/>
    </row>
    <row r="42" spans="9:13" x14ac:dyDescent="0.25">
      <c r="I42" s="15"/>
      <c r="J42" s="15"/>
      <c r="K42" s="15"/>
      <c r="L42" s="15"/>
      <c r="M42" s="15"/>
    </row>
    <row r="43" spans="9:13" x14ac:dyDescent="0.25">
      <c r="I43" s="15"/>
      <c r="J43" s="15"/>
      <c r="K43" s="15"/>
      <c r="L43" s="15"/>
      <c r="M43" s="15"/>
    </row>
    <row r="44" spans="9:13" x14ac:dyDescent="0.25">
      <c r="I44" s="15"/>
      <c r="J44" s="15"/>
      <c r="K44" s="15"/>
      <c r="L44" s="15"/>
      <c r="M44" s="15"/>
    </row>
    <row r="45" spans="9:13" x14ac:dyDescent="0.25">
      <c r="I45" s="15"/>
      <c r="J45" s="15"/>
      <c r="K45" s="15"/>
      <c r="L45" s="15"/>
      <c r="M45" s="15"/>
    </row>
    <row r="46" spans="9:13" x14ac:dyDescent="0.25">
      <c r="I46" s="15"/>
      <c r="J46" s="15"/>
      <c r="K46" s="15"/>
      <c r="L46" s="15"/>
      <c r="M46" s="15"/>
    </row>
    <row r="47" spans="9:13" x14ac:dyDescent="0.25">
      <c r="I47" s="15"/>
      <c r="J47" s="15"/>
      <c r="K47" s="15"/>
      <c r="L47" s="15"/>
      <c r="M47" s="15"/>
    </row>
    <row r="48" spans="9:13" x14ac:dyDescent="0.25">
      <c r="I48" s="15"/>
      <c r="J48" s="15"/>
      <c r="K48" s="15"/>
      <c r="L48" s="15"/>
      <c r="M48" s="15"/>
    </row>
    <row r="49" spans="1:13" ht="15.75" thickBot="1" x14ac:dyDescent="0.3">
      <c r="I49" s="15"/>
      <c r="J49" s="15"/>
      <c r="K49" s="15"/>
      <c r="L49" s="15"/>
      <c r="M49" s="15"/>
    </row>
    <row r="50" spans="1:13" ht="15.75" thickBot="1" x14ac:dyDescent="0.3">
      <c r="A50" s="173" t="str">
        <f>A8</f>
        <v/>
      </c>
      <c r="I50" s="15"/>
      <c r="J50" s="15"/>
      <c r="K50" s="15"/>
      <c r="L50" s="15"/>
      <c r="M50" s="15"/>
    </row>
    <row r="51" spans="1:13" x14ac:dyDescent="0.25">
      <c r="I51" s="15"/>
      <c r="J51" s="15"/>
      <c r="K51" s="15"/>
      <c r="L51" s="15"/>
      <c r="M51" s="15"/>
    </row>
    <row r="52" spans="1:13" x14ac:dyDescent="0.25">
      <c r="I52" s="15"/>
      <c r="J52" s="15"/>
      <c r="K52" s="15"/>
      <c r="L52" s="15"/>
      <c r="M52" s="15"/>
    </row>
    <row r="53" spans="1:13" x14ac:dyDescent="0.25">
      <c r="I53" s="15"/>
      <c r="J53" s="15"/>
      <c r="K53" s="15"/>
      <c r="L53" s="15"/>
      <c r="M53" s="15"/>
    </row>
    <row r="54" spans="1:13" x14ac:dyDescent="0.25">
      <c r="I54" s="15"/>
      <c r="J54" s="15"/>
      <c r="K54" s="15"/>
      <c r="L54" s="15"/>
      <c r="M54" s="15"/>
    </row>
    <row r="55" spans="1:13" x14ac:dyDescent="0.25">
      <c r="I55" s="15"/>
      <c r="J55" s="15"/>
      <c r="K55" s="15"/>
      <c r="L55" s="15"/>
      <c r="M55" s="15"/>
    </row>
    <row r="56" spans="1:13" x14ac:dyDescent="0.25">
      <c r="I56" s="15"/>
      <c r="J56" s="15"/>
      <c r="K56" s="15"/>
      <c r="L56" s="15"/>
      <c r="M56" s="15"/>
    </row>
    <row r="57" spans="1:13" x14ac:dyDescent="0.25">
      <c r="I57" s="15"/>
      <c r="J57" s="15"/>
      <c r="K57" s="15"/>
      <c r="L57" s="15"/>
      <c r="M57" s="15"/>
    </row>
    <row r="58" spans="1:13" x14ac:dyDescent="0.25">
      <c r="I58" s="15"/>
      <c r="J58" s="15"/>
      <c r="K58" s="15"/>
      <c r="L58" s="15"/>
      <c r="M58" s="15"/>
    </row>
    <row r="59" spans="1:13" x14ac:dyDescent="0.25">
      <c r="I59" s="15"/>
      <c r="J59" s="15"/>
      <c r="K59" s="15"/>
      <c r="L59" s="15"/>
      <c r="M59" s="15"/>
    </row>
    <row r="60" spans="1:13" x14ac:dyDescent="0.25">
      <c r="I60" s="15"/>
      <c r="J60" s="15"/>
      <c r="K60" s="15"/>
      <c r="L60" s="15"/>
      <c r="M60" s="15"/>
    </row>
    <row r="61" spans="1:13" x14ac:dyDescent="0.25">
      <c r="I61" s="15"/>
      <c r="J61" s="15"/>
      <c r="K61" s="15"/>
      <c r="L61" s="15"/>
      <c r="M61" s="15"/>
    </row>
    <row r="62" spans="1:13" x14ac:dyDescent="0.25">
      <c r="I62" s="15"/>
      <c r="J62" s="15"/>
      <c r="K62" s="15"/>
      <c r="L62" s="15"/>
      <c r="M62" s="15"/>
    </row>
    <row r="63" spans="1:13" x14ac:dyDescent="0.25">
      <c r="I63" s="15"/>
      <c r="J63" s="15"/>
      <c r="K63" s="15"/>
      <c r="L63" s="15"/>
      <c r="M63" s="15"/>
    </row>
    <row r="64" spans="1:13" x14ac:dyDescent="0.25">
      <c r="I64" s="15"/>
      <c r="J64" s="15"/>
      <c r="K64" s="15"/>
      <c r="L64" s="15"/>
      <c r="M64" s="15"/>
    </row>
    <row r="65" spans="1:13" x14ac:dyDescent="0.25">
      <c r="I65" s="15"/>
      <c r="J65" s="15"/>
      <c r="K65" s="15"/>
      <c r="L65" s="15"/>
      <c r="M65" s="15"/>
    </row>
    <row r="66" spans="1:13" x14ac:dyDescent="0.25">
      <c r="I66" s="15"/>
      <c r="J66" s="15"/>
      <c r="K66" s="15"/>
      <c r="L66" s="15"/>
      <c r="M66" s="15"/>
    </row>
    <row r="67" spans="1:13" x14ac:dyDescent="0.25">
      <c r="I67" s="15"/>
      <c r="J67" s="15"/>
      <c r="K67" s="15"/>
      <c r="L67" s="15"/>
      <c r="M67" s="15"/>
    </row>
    <row r="68" spans="1:13" ht="15.75" thickBot="1" x14ac:dyDescent="0.3">
      <c r="I68" s="15"/>
      <c r="J68" s="15"/>
      <c r="K68" s="15"/>
      <c r="L68" s="15"/>
      <c r="M68" s="15"/>
    </row>
    <row r="69" spans="1:13" ht="15.75" thickBot="1" x14ac:dyDescent="0.3">
      <c r="A69" s="173" t="e">
        <f>#REF!</f>
        <v>#REF!</v>
      </c>
      <c r="I69" s="15"/>
      <c r="J69" s="15"/>
      <c r="K69" s="15"/>
      <c r="L69" s="15"/>
      <c r="M69" s="15"/>
    </row>
    <row r="70" spans="1:13" x14ac:dyDescent="0.25">
      <c r="I70" s="15"/>
      <c r="J70" s="15"/>
      <c r="K70" s="15"/>
      <c r="L70" s="15"/>
      <c r="M70" s="15"/>
    </row>
    <row r="71" spans="1:13" x14ac:dyDescent="0.25">
      <c r="I71" s="15"/>
      <c r="J71" s="15"/>
      <c r="K71" s="15"/>
      <c r="L71" s="15"/>
      <c r="M71" s="15"/>
    </row>
    <row r="72" spans="1:13" x14ac:dyDescent="0.25">
      <c r="I72" s="15"/>
      <c r="J72" s="15"/>
      <c r="K72" s="15"/>
      <c r="L72" s="15"/>
      <c r="M72" s="15"/>
    </row>
    <row r="73" spans="1:13" x14ac:dyDescent="0.25">
      <c r="I73" s="15"/>
      <c r="J73" s="15"/>
      <c r="K73" s="15"/>
      <c r="L73" s="15"/>
      <c r="M73" s="15"/>
    </row>
    <row r="74" spans="1:13" x14ac:dyDescent="0.25">
      <c r="I74" s="15"/>
      <c r="J74" s="15"/>
      <c r="K74" s="15"/>
      <c r="L74" s="15"/>
      <c r="M74" s="15"/>
    </row>
    <row r="75" spans="1:13" x14ac:dyDescent="0.25">
      <c r="I75" s="15"/>
      <c r="J75" s="15"/>
      <c r="K75" s="15"/>
      <c r="L75" s="15"/>
      <c r="M75" s="15"/>
    </row>
    <row r="76" spans="1:13" x14ac:dyDescent="0.25">
      <c r="I76" s="15"/>
      <c r="J76" s="15"/>
      <c r="K76" s="15"/>
      <c r="L76" s="15"/>
      <c r="M76" s="15"/>
    </row>
    <row r="77" spans="1:13" x14ac:dyDescent="0.25">
      <c r="I77" s="15"/>
      <c r="J77" s="15"/>
      <c r="K77" s="15"/>
      <c r="L77" s="15"/>
      <c r="M77" s="15"/>
    </row>
    <row r="78" spans="1:13" x14ac:dyDescent="0.25">
      <c r="I78" s="15"/>
      <c r="J78" s="15"/>
      <c r="K78" s="15"/>
      <c r="L78" s="15"/>
      <c r="M78" s="15"/>
    </row>
    <row r="79" spans="1:13" x14ac:dyDescent="0.25">
      <c r="I79" s="15"/>
      <c r="J79" s="15"/>
      <c r="K79" s="15"/>
      <c r="L79" s="15"/>
      <c r="M79" s="15"/>
    </row>
    <row r="80" spans="1:13" x14ac:dyDescent="0.25">
      <c r="I80" s="15"/>
      <c r="J80" s="15"/>
      <c r="K80" s="15"/>
      <c r="L80" s="15"/>
      <c r="M80" s="15"/>
    </row>
    <row r="81" spans="8:13" x14ac:dyDescent="0.25">
      <c r="I81" s="15"/>
      <c r="J81" s="15"/>
      <c r="K81" s="15"/>
      <c r="L81" s="15"/>
      <c r="M81" s="15"/>
    </row>
    <row r="82" spans="8:13" x14ac:dyDescent="0.25">
      <c r="I82" s="15"/>
      <c r="J82" s="15"/>
      <c r="K82" s="15"/>
      <c r="L82" s="15"/>
      <c r="M82" s="15"/>
    </row>
    <row r="83" spans="8:13" x14ac:dyDescent="0.25">
      <c r="I83" s="15"/>
      <c r="J83" s="15"/>
      <c r="K83" s="15"/>
      <c r="L83" s="15"/>
      <c r="M83" s="15"/>
    </row>
    <row r="84" spans="8:13" x14ac:dyDescent="0.25">
      <c r="I84" s="15"/>
      <c r="J84" s="15"/>
      <c r="K84" s="15"/>
      <c r="L84" s="15"/>
      <c r="M84" s="15"/>
    </row>
    <row r="85" spans="8:13" x14ac:dyDescent="0.25">
      <c r="I85" s="15"/>
      <c r="J85" s="15"/>
      <c r="K85" s="15"/>
      <c r="L85" s="15"/>
      <c r="M85" s="15"/>
    </row>
    <row r="86" spans="8:13" x14ac:dyDescent="0.25">
      <c r="H86" s="15"/>
      <c r="I86" s="15"/>
      <c r="J86" s="15"/>
      <c r="K86" s="15"/>
      <c r="L86" s="15"/>
      <c r="M86" s="13"/>
    </row>
    <row r="87" spans="8:13" x14ac:dyDescent="0.25">
      <c r="H87" s="15"/>
      <c r="I87" s="15"/>
      <c r="J87" s="15"/>
      <c r="K87" s="15"/>
      <c r="L87" s="15"/>
      <c r="M87" s="13"/>
    </row>
    <row r="88" spans="8:13" x14ac:dyDescent="0.25">
      <c r="H88" s="15"/>
      <c r="I88" s="15"/>
      <c r="J88" s="15"/>
      <c r="K88" s="15"/>
      <c r="L88" s="15"/>
      <c r="M88" s="13"/>
    </row>
    <row r="89" spans="8:13" x14ac:dyDescent="0.25">
      <c r="H89" s="15"/>
      <c r="I89" s="15"/>
      <c r="J89" s="15"/>
      <c r="K89" s="15"/>
      <c r="L89" s="15"/>
      <c r="M89" s="13"/>
    </row>
    <row r="90" spans="8:13" x14ac:dyDescent="0.25">
      <c r="H90" s="15"/>
      <c r="I90" s="15"/>
      <c r="J90" s="15"/>
      <c r="K90" s="15"/>
      <c r="L90" s="15"/>
      <c r="M90" s="13"/>
    </row>
    <row r="91" spans="8:13" x14ac:dyDescent="0.25">
      <c r="H91" s="15"/>
      <c r="I91" s="15"/>
      <c r="J91" s="15"/>
      <c r="K91" s="15"/>
      <c r="L91" s="15"/>
      <c r="M91" s="13"/>
    </row>
    <row r="92" spans="8:13" x14ac:dyDescent="0.25">
      <c r="H92" s="15"/>
      <c r="I92" s="15"/>
      <c r="J92" s="15"/>
      <c r="K92" s="15"/>
      <c r="L92" s="15"/>
      <c r="M92" s="13"/>
    </row>
    <row r="93" spans="8:13" x14ac:dyDescent="0.25">
      <c r="H93" s="15"/>
      <c r="I93" s="15"/>
      <c r="J93" s="15"/>
      <c r="K93" s="15"/>
      <c r="L93" s="15"/>
      <c r="M93" s="13"/>
    </row>
    <row r="94" spans="8:13" x14ac:dyDescent="0.25">
      <c r="H94" s="15"/>
      <c r="I94" s="15"/>
      <c r="J94" s="15"/>
      <c r="K94" s="15"/>
      <c r="L94" s="15"/>
      <c r="M94" s="13"/>
    </row>
    <row r="95" spans="8:13" x14ac:dyDescent="0.25">
      <c r="H95" s="15"/>
      <c r="I95" s="15"/>
      <c r="J95" s="15"/>
      <c r="K95" s="15"/>
      <c r="L95" s="15"/>
      <c r="M95" s="13"/>
    </row>
    <row r="96" spans="8:13" x14ac:dyDescent="0.25">
      <c r="H96" s="15"/>
      <c r="I96" s="15"/>
      <c r="J96" s="15"/>
      <c r="K96" s="15"/>
      <c r="L96" s="15"/>
      <c r="M96" s="13"/>
    </row>
    <row r="97" spans="8:13" x14ac:dyDescent="0.25">
      <c r="H97" s="15"/>
      <c r="I97" s="15"/>
      <c r="J97" s="15"/>
      <c r="K97" s="15"/>
      <c r="L97" s="15"/>
      <c r="M97" s="13"/>
    </row>
    <row r="98" spans="8:13" x14ac:dyDescent="0.25">
      <c r="H98" s="15"/>
      <c r="I98" s="15"/>
      <c r="J98" s="15"/>
      <c r="K98" s="15"/>
      <c r="L98" s="15"/>
      <c r="M98" s="13"/>
    </row>
    <row r="99" spans="8:13" x14ac:dyDescent="0.25">
      <c r="H99" s="15"/>
      <c r="I99" s="15"/>
      <c r="J99" s="15"/>
      <c r="K99" s="15"/>
      <c r="L99" s="15"/>
      <c r="M99" s="13"/>
    </row>
    <row r="100" spans="8:13" x14ac:dyDescent="0.25">
      <c r="H100" s="15"/>
      <c r="I100" s="15"/>
      <c r="J100" s="15"/>
      <c r="K100" s="15"/>
      <c r="L100" s="15"/>
      <c r="M100" s="13"/>
    </row>
    <row r="101" spans="8:13" x14ac:dyDescent="0.25">
      <c r="H101" s="15"/>
      <c r="I101" s="15"/>
      <c r="J101" s="15"/>
      <c r="K101" s="15"/>
      <c r="L101" s="15"/>
      <c r="M101" s="13"/>
    </row>
    <row r="102" spans="8:13" x14ac:dyDescent="0.25">
      <c r="H102" s="15"/>
      <c r="I102" s="15"/>
      <c r="J102" s="15"/>
      <c r="K102" s="15"/>
      <c r="L102" s="15"/>
      <c r="M102" s="13"/>
    </row>
    <row r="103" spans="8:13" x14ac:dyDescent="0.25">
      <c r="H103" s="15"/>
      <c r="I103" s="15"/>
      <c r="J103" s="15"/>
      <c r="K103" s="15"/>
      <c r="L103" s="15"/>
      <c r="M103" s="13"/>
    </row>
    <row r="104" spans="8:13" x14ac:dyDescent="0.25">
      <c r="H104" s="15"/>
      <c r="I104" s="15"/>
      <c r="J104" s="15"/>
      <c r="K104" s="15"/>
      <c r="L104" s="15"/>
      <c r="M104" s="13"/>
    </row>
    <row r="105" spans="8:13" x14ac:dyDescent="0.25">
      <c r="H105" s="15"/>
      <c r="I105" s="15"/>
      <c r="J105" s="15"/>
      <c r="K105" s="15"/>
      <c r="L105" s="15"/>
      <c r="M105" s="13"/>
    </row>
    <row r="106" spans="8:13" x14ac:dyDescent="0.25">
      <c r="H106" s="15"/>
      <c r="I106" s="15"/>
      <c r="J106" s="15"/>
      <c r="K106" s="15"/>
      <c r="L106" s="15"/>
      <c r="M106" s="13"/>
    </row>
    <row r="107" spans="8:13" x14ac:dyDescent="0.25">
      <c r="H107" s="15"/>
      <c r="I107" s="15"/>
      <c r="J107" s="15"/>
      <c r="K107" s="15"/>
      <c r="L107" s="15"/>
      <c r="M107" s="13"/>
    </row>
    <row r="108" spans="8:13" x14ac:dyDescent="0.25">
      <c r="I108" s="15"/>
      <c r="J108" s="15"/>
      <c r="K108" s="15"/>
      <c r="L108" s="15"/>
      <c r="M108" s="15"/>
    </row>
    <row r="109" spans="8:13" x14ac:dyDescent="0.25">
      <c r="I109" s="15"/>
      <c r="J109" s="15"/>
      <c r="K109" s="15"/>
      <c r="L109" s="15"/>
      <c r="M109" s="15"/>
    </row>
    <row r="110" spans="8:13" x14ac:dyDescent="0.25">
      <c r="I110" s="15"/>
      <c r="J110" s="15"/>
      <c r="K110" s="15"/>
      <c r="L110" s="15"/>
      <c r="M110" s="15"/>
    </row>
    <row r="111" spans="8:13" x14ac:dyDescent="0.25">
      <c r="I111" s="15"/>
      <c r="J111" s="15"/>
      <c r="K111" s="15"/>
      <c r="L111" s="15"/>
      <c r="M111" s="15"/>
    </row>
    <row r="112" spans="8:13" x14ac:dyDescent="0.25">
      <c r="I112" s="15"/>
      <c r="J112" s="15"/>
      <c r="K112" s="15"/>
      <c r="L112" s="15"/>
      <c r="M112" s="15"/>
    </row>
    <row r="113" spans="9:13" x14ac:dyDescent="0.25">
      <c r="I113" s="15"/>
      <c r="J113" s="15"/>
      <c r="K113" s="15"/>
      <c r="L113" s="15"/>
      <c r="M113" s="15"/>
    </row>
    <row r="114" spans="9:13" x14ac:dyDescent="0.25">
      <c r="I114" s="15"/>
      <c r="J114" s="15"/>
      <c r="K114" s="15"/>
      <c r="L114" s="15"/>
      <c r="M114" s="15"/>
    </row>
    <row r="115" spans="9:13" x14ac:dyDescent="0.25">
      <c r="I115" s="15"/>
      <c r="J115" s="15"/>
      <c r="K115" s="15"/>
      <c r="L115" s="15"/>
      <c r="M115" s="15"/>
    </row>
    <row r="116" spans="9:13" x14ac:dyDescent="0.25">
      <c r="I116" s="15"/>
      <c r="J116" s="15"/>
      <c r="K116" s="15"/>
      <c r="L116" s="15"/>
      <c r="M116" s="15"/>
    </row>
    <row r="117" spans="9:13" x14ac:dyDescent="0.25">
      <c r="I117" s="15"/>
      <c r="J117" s="15"/>
      <c r="K117" s="15"/>
      <c r="L117" s="15"/>
      <c r="M117" s="15"/>
    </row>
    <row r="118" spans="9:13" x14ac:dyDescent="0.25">
      <c r="I118" s="15"/>
      <c r="J118" s="15"/>
      <c r="K118" s="15"/>
      <c r="L118" s="15"/>
      <c r="M118" s="15"/>
    </row>
    <row r="119" spans="9:13" x14ac:dyDescent="0.25">
      <c r="I119" s="15"/>
      <c r="J119" s="15"/>
      <c r="K119" s="15"/>
      <c r="L119" s="15"/>
      <c r="M119" s="15"/>
    </row>
    <row r="120" spans="9:13" x14ac:dyDescent="0.25">
      <c r="I120" s="15"/>
      <c r="J120" s="15"/>
      <c r="K120" s="15"/>
      <c r="L120" s="15"/>
      <c r="M120" s="15"/>
    </row>
    <row r="121" spans="9:13" x14ac:dyDescent="0.25">
      <c r="I121" s="15"/>
      <c r="J121" s="15"/>
      <c r="K121" s="15"/>
      <c r="L121" s="15"/>
      <c r="M121" s="15"/>
    </row>
    <row r="122" spans="9:13" x14ac:dyDescent="0.25">
      <c r="I122" s="15"/>
      <c r="J122" s="15"/>
      <c r="K122" s="15"/>
      <c r="L122" s="15"/>
      <c r="M122" s="15"/>
    </row>
    <row r="123" spans="9:13" x14ac:dyDescent="0.25">
      <c r="I123" s="15"/>
      <c r="J123" s="15"/>
      <c r="K123" s="15"/>
      <c r="L123" s="15"/>
      <c r="M123" s="15"/>
    </row>
    <row r="124" spans="9:13" x14ac:dyDescent="0.25">
      <c r="I124" s="15"/>
      <c r="J124" s="15"/>
      <c r="K124" s="15"/>
      <c r="L124" s="15"/>
      <c r="M124" s="15"/>
    </row>
    <row r="125" spans="9:13" x14ac:dyDescent="0.25">
      <c r="I125" s="15"/>
      <c r="J125" s="15"/>
      <c r="K125" s="15"/>
      <c r="L125" s="15"/>
      <c r="M125" s="15"/>
    </row>
    <row r="126" spans="9:13" x14ac:dyDescent="0.25">
      <c r="I126" s="15"/>
      <c r="J126" s="15"/>
      <c r="K126" s="15"/>
      <c r="L126" s="15"/>
      <c r="M126" s="15"/>
    </row>
    <row r="127" spans="9:13" x14ac:dyDescent="0.25">
      <c r="I127" s="15"/>
      <c r="J127" s="15"/>
      <c r="K127" s="15"/>
      <c r="L127" s="15"/>
      <c r="M127" s="15"/>
    </row>
    <row r="128" spans="9:13" x14ac:dyDescent="0.25">
      <c r="I128" s="15"/>
      <c r="J128" s="15"/>
      <c r="K128" s="15"/>
      <c r="L128" s="15"/>
      <c r="M128" s="15"/>
    </row>
    <row r="129" spans="9:13" x14ac:dyDescent="0.25">
      <c r="I129" s="15"/>
      <c r="J129" s="15"/>
      <c r="K129" s="15"/>
      <c r="L129" s="15"/>
      <c r="M129" s="15"/>
    </row>
    <row r="130" spans="9:13" x14ac:dyDescent="0.25">
      <c r="I130" s="15"/>
      <c r="J130" s="15"/>
      <c r="K130" s="15"/>
      <c r="L130" s="15"/>
      <c r="M130" s="15"/>
    </row>
    <row r="131" spans="9:13" x14ac:dyDescent="0.25">
      <c r="I131" s="15"/>
      <c r="J131" s="15"/>
      <c r="K131" s="15"/>
      <c r="L131" s="15"/>
      <c r="M131" s="15"/>
    </row>
    <row r="132" spans="9:13" x14ac:dyDescent="0.25">
      <c r="I132" s="15"/>
      <c r="J132" s="15"/>
      <c r="K132" s="15"/>
      <c r="L132" s="15"/>
      <c r="M132" s="15"/>
    </row>
    <row r="133" spans="9:13" x14ac:dyDescent="0.25">
      <c r="I133" s="15"/>
      <c r="J133" s="15"/>
      <c r="K133" s="15"/>
      <c r="L133" s="15"/>
      <c r="M133" s="15"/>
    </row>
    <row r="134" spans="9:13" x14ac:dyDescent="0.25">
      <c r="I134" s="15"/>
      <c r="J134" s="15"/>
      <c r="K134" s="15"/>
      <c r="L134" s="15"/>
      <c r="M134" s="15"/>
    </row>
    <row r="135" spans="9:13" x14ac:dyDescent="0.25">
      <c r="I135" s="15"/>
      <c r="J135" s="15"/>
      <c r="K135" s="15"/>
      <c r="L135" s="15"/>
      <c r="M135" s="15"/>
    </row>
    <row r="136" spans="9:13" x14ac:dyDescent="0.25">
      <c r="I136" s="15"/>
      <c r="J136" s="15"/>
      <c r="K136" s="15"/>
      <c r="L136" s="15"/>
      <c r="M136" s="15"/>
    </row>
    <row r="137" spans="9:13" x14ac:dyDescent="0.25">
      <c r="I137" s="15"/>
      <c r="J137" s="15"/>
      <c r="K137" s="15"/>
      <c r="L137" s="15"/>
      <c r="M137" s="15"/>
    </row>
    <row r="138" spans="9:13" x14ac:dyDescent="0.25">
      <c r="I138" s="15"/>
      <c r="J138" s="15"/>
      <c r="K138" s="15"/>
      <c r="L138" s="15"/>
      <c r="M138" s="15"/>
    </row>
    <row r="139" spans="9:13" x14ac:dyDescent="0.25">
      <c r="I139" s="15"/>
      <c r="J139" s="15"/>
      <c r="K139" s="15"/>
      <c r="L139" s="15"/>
      <c r="M139" s="15"/>
    </row>
    <row r="140" spans="9:13" x14ac:dyDescent="0.25">
      <c r="I140" s="15"/>
      <c r="J140" s="15"/>
      <c r="K140" s="15"/>
      <c r="L140" s="15"/>
      <c r="M140" s="15"/>
    </row>
    <row r="141" spans="9:13" x14ac:dyDescent="0.25">
      <c r="I141" s="15"/>
      <c r="J141" s="15"/>
      <c r="K141" s="15"/>
      <c r="L141" s="15"/>
      <c r="M141" s="15"/>
    </row>
    <row r="142" spans="9:13" x14ac:dyDescent="0.25">
      <c r="I142" s="15"/>
      <c r="J142" s="15"/>
      <c r="K142" s="15"/>
      <c r="L142" s="15"/>
      <c r="M142" s="15"/>
    </row>
    <row r="143" spans="9:13" x14ac:dyDescent="0.25">
      <c r="I143" s="15"/>
      <c r="J143" s="15"/>
      <c r="K143" s="15"/>
      <c r="L143" s="15"/>
      <c r="M143" s="15"/>
    </row>
    <row r="144" spans="9:13" x14ac:dyDescent="0.25">
      <c r="I144" s="15"/>
      <c r="J144" s="15"/>
      <c r="K144" s="15"/>
      <c r="L144" s="15"/>
      <c r="M144" s="15"/>
    </row>
    <row r="145" spans="9:13" x14ac:dyDescent="0.25">
      <c r="I145" s="15"/>
      <c r="J145" s="15"/>
      <c r="K145" s="15"/>
      <c r="L145" s="15"/>
      <c r="M145" s="15"/>
    </row>
    <row r="146" spans="9:13" x14ac:dyDescent="0.25">
      <c r="I146" s="15"/>
      <c r="J146" s="15"/>
      <c r="K146" s="15"/>
      <c r="L146" s="15"/>
      <c r="M146" s="15"/>
    </row>
    <row r="147" spans="9:13" x14ac:dyDescent="0.25">
      <c r="I147" s="15"/>
      <c r="J147" s="15"/>
      <c r="K147" s="15"/>
      <c r="L147" s="15"/>
      <c r="M147" s="15"/>
    </row>
    <row r="148" spans="9:13" x14ac:dyDescent="0.25">
      <c r="I148" s="15"/>
      <c r="J148" s="15"/>
      <c r="K148" s="15"/>
      <c r="L148" s="15"/>
      <c r="M148" s="15"/>
    </row>
    <row r="149" spans="9:13" x14ac:dyDescent="0.25">
      <c r="I149" s="15"/>
      <c r="J149" s="15"/>
      <c r="K149" s="15"/>
      <c r="L149" s="15"/>
      <c r="M149" s="15"/>
    </row>
    <row r="150" spans="9:13" x14ac:dyDescent="0.25">
      <c r="I150" s="15"/>
      <c r="J150" s="15"/>
      <c r="K150" s="15"/>
      <c r="L150" s="15"/>
      <c r="M150" s="15"/>
    </row>
    <row r="151" spans="9:13" x14ac:dyDescent="0.25">
      <c r="I151" s="15"/>
      <c r="J151" s="15"/>
      <c r="K151" s="15"/>
      <c r="L151" s="15"/>
      <c r="M151" s="15"/>
    </row>
    <row r="152" spans="9:13" x14ac:dyDescent="0.25">
      <c r="I152" s="15"/>
      <c r="J152" s="15"/>
      <c r="K152" s="15"/>
      <c r="L152" s="15"/>
      <c r="M152" s="15"/>
    </row>
    <row r="153" spans="9:13" x14ac:dyDescent="0.25">
      <c r="I153" s="15"/>
      <c r="J153" s="15"/>
      <c r="K153" s="15"/>
      <c r="L153" s="15"/>
      <c r="M153" s="15"/>
    </row>
    <row r="154" spans="9:13" x14ac:dyDescent="0.25">
      <c r="I154" s="15"/>
      <c r="J154" s="15"/>
      <c r="K154" s="15"/>
      <c r="L154" s="15"/>
      <c r="M154" s="15"/>
    </row>
    <row r="155" spans="9:13" x14ac:dyDescent="0.25">
      <c r="I155" s="15"/>
      <c r="J155" s="15"/>
      <c r="K155" s="15"/>
      <c r="L155" s="15"/>
      <c r="M155" s="15"/>
    </row>
    <row r="156" spans="9:13" x14ac:dyDescent="0.25">
      <c r="I156" s="15"/>
      <c r="J156" s="15"/>
      <c r="K156" s="15"/>
      <c r="L156" s="15"/>
      <c r="M156" s="15"/>
    </row>
    <row r="157" spans="9:13" x14ac:dyDescent="0.25">
      <c r="I157" s="15"/>
      <c r="J157" s="15"/>
      <c r="K157" s="15"/>
      <c r="L157" s="15"/>
      <c r="M157" s="15"/>
    </row>
    <row r="158" spans="9:13" x14ac:dyDescent="0.25">
      <c r="I158" s="15"/>
      <c r="J158" s="15"/>
      <c r="K158" s="15"/>
      <c r="L158" s="15"/>
      <c r="M158" s="15"/>
    </row>
    <row r="159" spans="9:13" x14ac:dyDescent="0.25">
      <c r="I159" s="15"/>
      <c r="J159" s="15"/>
      <c r="K159" s="15"/>
      <c r="L159" s="15"/>
      <c r="M159" s="15"/>
    </row>
    <row r="160" spans="9:13" x14ac:dyDescent="0.25">
      <c r="I160" s="15"/>
      <c r="J160" s="15"/>
      <c r="K160" s="15"/>
      <c r="L160" s="15"/>
      <c r="M160" s="15"/>
    </row>
    <row r="161" spans="9:13" x14ac:dyDescent="0.25">
      <c r="I161" s="15"/>
      <c r="J161" s="15"/>
      <c r="K161" s="15"/>
      <c r="L161" s="15"/>
      <c r="M161" s="15"/>
    </row>
    <row r="162" spans="9:13" x14ac:dyDescent="0.25">
      <c r="I162" s="15"/>
      <c r="J162" s="15"/>
      <c r="K162" s="15"/>
      <c r="L162" s="15"/>
      <c r="M162" s="15"/>
    </row>
    <row r="163" spans="9:13" x14ac:dyDescent="0.25">
      <c r="I163" s="15"/>
      <c r="J163" s="15"/>
      <c r="K163" s="15"/>
      <c r="L163" s="15"/>
      <c r="M163" s="15"/>
    </row>
    <row r="164" spans="9:13" x14ac:dyDescent="0.25">
      <c r="I164" s="15"/>
      <c r="J164" s="15"/>
      <c r="K164" s="15"/>
      <c r="L164" s="15"/>
      <c r="M164" s="15"/>
    </row>
    <row r="165" spans="9:13" x14ac:dyDescent="0.25">
      <c r="I165" s="15"/>
      <c r="J165" s="15"/>
      <c r="K165" s="15"/>
      <c r="L165" s="15"/>
      <c r="M165" s="15"/>
    </row>
    <row r="166" spans="9:13" x14ac:dyDescent="0.25">
      <c r="I166" s="15"/>
      <c r="J166" s="15"/>
      <c r="K166" s="15"/>
      <c r="L166" s="15"/>
      <c r="M166" s="15"/>
    </row>
    <row r="167" spans="9:13" x14ac:dyDescent="0.25">
      <c r="I167" s="15"/>
      <c r="J167" s="15"/>
      <c r="K167" s="15"/>
      <c r="L167" s="15"/>
      <c r="M167" s="15"/>
    </row>
    <row r="168" spans="9:13" x14ac:dyDescent="0.25">
      <c r="I168" s="15"/>
      <c r="J168" s="15"/>
      <c r="K168" s="15"/>
      <c r="L168" s="15"/>
      <c r="M168" s="15"/>
    </row>
    <row r="169" spans="9:13" x14ac:dyDescent="0.25">
      <c r="I169" s="15"/>
      <c r="J169" s="15"/>
      <c r="K169" s="15"/>
      <c r="L169" s="15"/>
      <c r="M169" s="15"/>
    </row>
    <row r="170" spans="9:13" x14ac:dyDescent="0.25">
      <c r="I170" s="15"/>
      <c r="J170" s="15"/>
      <c r="K170" s="15"/>
      <c r="L170" s="15"/>
      <c r="M170" s="15"/>
    </row>
    <row r="171" spans="9:13" x14ac:dyDescent="0.25">
      <c r="I171" s="15"/>
      <c r="J171" s="15"/>
      <c r="K171" s="15"/>
      <c r="L171" s="15"/>
      <c r="M171" s="15"/>
    </row>
    <row r="172" spans="9:13" x14ac:dyDescent="0.25">
      <c r="I172" s="15"/>
      <c r="J172" s="15"/>
      <c r="K172" s="15"/>
      <c r="L172" s="15"/>
      <c r="M172" s="15"/>
    </row>
    <row r="173" spans="9:13" x14ac:dyDescent="0.25">
      <c r="I173" s="15"/>
      <c r="J173" s="15"/>
      <c r="K173" s="15"/>
      <c r="L173" s="15"/>
      <c r="M173" s="15"/>
    </row>
    <row r="174" spans="9:13" x14ac:dyDescent="0.25">
      <c r="I174" s="15"/>
      <c r="J174" s="15"/>
      <c r="K174" s="15"/>
      <c r="L174" s="15"/>
      <c r="M174" s="15"/>
    </row>
    <row r="175" spans="9:13" x14ac:dyDescent="0.25">
      <c r="I175" s="15"/>
      <c r="J175" s="15"/>
      <c r="K175" s="15"/>
      <c r="L175" s="15"/>
      <c r="M175" s="15"/>
    </row>
    <row r="176" spans="9:13" x14ac:dyDescent="0.25">
      <c r="I176" s="15"/>
      <c r="J176" s="15"/>
      <c r="K176" s="15"/>
      <c r="L176" s="15"/>
      <c r="M176" s="15"/>
    </row>
    <row r="177" spans="9:13" x14ac:dyDescent="0.25">
      <c r="I177" s="15"/>
      <c r="J177" s="15"/>
      <c r="K177" s="15"/>
      <c r="L177" s="15"/>
      <c r="M177" s="15"/>
    </row>
    <row r="178" spans="9:13" x14ac:dyDescent="0.25">
      <c r="I178" s="15"/>
      <c r="J178" s="15"/>
      <c r="K178" s="15"/>
      <c r="L178" s="15"/>
      <c r="M178" s="15"/>
    </row>
    <row r="179" spans="9:13" x14ac:dyDescent="0.25">
      <c r="I179" s="15"/>
      <c r="J179" s="15"/>
      <c r="K179" s="15"/>
      <c r="L179" s="15"/>
      <c r="M179" s="15"/>
    </row>
    <row r="180" spans="9:13" x14ac:dyDescent="0.25">
      <c r="I180" s="15"/>
      <c r="J180" s="15"/>
      <c r="K180" s="15"/>
      <c r="L180" s="15"/>
      <c r="M180" s="15"/>
    </row>
    <row r="181" spans="9:13" x14ac:dyDescent="0.25">
      <c r="I181" s="15"/>
      <c r="J181" s="15"/>
      <c r="K181" s="15"/>
      <c r="L181" s="15"/>
      <c r="M181" s="15"/>
    </row>
    <row r="182" spans="9:13" x14ac:dyDescent="0.25">
      <c r="I182" s="15"/>
      <c r="J182" s="15"/>
      <c r="K182" s="15"/>
      <c r="L182" s="15"/>
      <c r="M182" s="15"/>
    </row>
    <row r="183" spans="9:13" x14ac:dyDescent="0.25">
      <c r="I183" s="15"/>
      <c r="J183" s="15"/>
      <c r="K183" s="15"/>
      <c r="L183" s="15"/>
      <c r="M183" s="15"/>
    </row>
    <row r="184" spans="9:13" x14ac:dyDescent="0.25">
      <c r="I184" s="15"/>
      <c r="J184" s="15"/>
      <c r="K184" s="15"/>
      <c r="L184" s="15"/>
      <c r="M184" s="15"/>
    </row>
    <row r="185" spans="9:13" x14ac:dyDescent="0.25">
      <c r="I185" s="15"/>
      <c r="J185" s="15"/>
      <c r="K185" s="15"/>
      <c r="L185" s="15"/>
      <c r="M185" s="15"/>
    </row>
    <row r="186" spans="9:13" x14ac:dyDescent="0.25">
      <c r="I186" s="15"/>
      <c r="J186" s="15"/>
      <c r="K186" s="15"/>
      <c r="L186" s="15"/>
      <c r="M186" s="15"/>
    </row>
    <row r="187" spans="9:13" x14ac:dyDescent="0.25">
      <c r="I187" s="15"/>
      <c r="J187" s="15"/>
      <c r="K187" s="15"/>
      <c r="L187" s="15"/>
      <c r="M187" s="15"/>
    </row>
    <row r="188" spans="9:13" x14ac:dyDescent="0.25">
      <c r="I188" s="15"/>
      <c r="J188" s="15"/>
      <c r="K188" s="15"/>
      <c r="L188" s="15"/>
      <c r="M188" s="15"/>
    </row>
    <row r="189" spans="9:13" x14ac:dyDescent="0.25">
      <c r="I189" s="15"/>
      <c r="J189" s="15"/>
      <c r="K189" s="15"/>
      <c r="L189" s="15"/>
      <c r="M189" s="15"/>
    </row>
    <row r="190" spans="9:13" x14ac:dyDescent="0.25">
      <c r="I190" s="15"/>
      <c r="J190" s="15"/>
      <c r="K190" s="15"/>
      <c r="L190" s="15"/>
      <c r="M190" s="15"/>
    </row>
    <row r="191" spans="9:13" x14ac:dyDescent="0.25">
      <c r="I191" s="15"/>
      <c r="J191" s="15"/>
      <c r="K191" s="15"/>
      <c r="L191" s="15"/>
      <c r="M191" s="15"/>
    </row>
    <row r="192" spans="9:13" x14ac:dyDescent="0.25">
      <c r="I192" s="15"/>
      <c r="J192" s="15"/>
      <c r="K192" s="15"/>
      <c r="L192" s="15"/>
      <c r="M192" s="15"/>
    </row>
    <row r="193" spans="9:13" x14ac:dyDescent="0.25">
      <c r="I193" s="15"/>
      <c r="J193" s="15"/>
      <c r="K193" s="15"/>
      <c r="L193" s="15"/>
      <c r="M193" s="15"/>
    </row>
    <row r="194" spans="9:13" x14ac:dyDescent="0.25">
      <c r="I194" s="15"/>
      <c r="J194" s="15"/>
      <c r="K194" s="15"/>
      <c r="L194" s="15"/>
      <c r="M194" s="15"/>
    </row>
  </sheetData>
  <mergeCells count="2">
    <mergeCell ref="F10:L11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Y83"/>
  <sheetViews>
    <sheetView topLeftCell="F10" zoomScale="80" zoomScaleNormal="80" workbookViewId="0">
      <selection activeCell="P18" sqref="P18"/>
    </sheetView>
  </sheetViews>
  <sheetFormatPr baseColWidth="10" defaultColWidth="11.42578125" defaultRowHeight="15" x14ac:dyDescent="0.25"/>
  <cols>
    <col min="1" max="1" width="11.42578125" style="13"/>
    <col min="2" max="2" width="30.85546875" style="13" bestFit="1" customWidth="1"/>
    <col min="3" max="3" width="18.140625" style="13" bestFit="1" customWidth="1"/>
    <col min="4" max="5" width="11.42578125" style="13"/>
    <col min="6" max="7" width="14" style="15" customWidth="1"/>
    <col min="8" max="8" width="9.85546875" style="15" bestFit="1" customWidth="1"/>
    <col min="9" max="9" width="31" style="15" bestFit="1" customWidth="1"/>
    <col min="10" max="10" width="18.5703125" style="15" bestFit="1" customWidth="1"/>
    <col min="11" max="11" width="8.85546875" style="15" bestFit="1" customWidth="1"/>
    <col min="12" max="12" width="6" style="15" bestFit="1" customWidth="1"/>
    <col min="13" max="13" width="11.42578125" style="15"/>
    <col min="14" max="14" width="11.42578125" style="13"/>
    <col min="15" max="15" width="33" style="13" customWidth="1"/>
    <col min="16" max="16" width="37" style="13" customWidth="1"/>
    <col min="17" max="21" width="11.42578125" style="13"/>
    <col min="22" max="22" width="21" style="13" customWidth="1"/>
    <col min="23" max="16384" width="11.42578125" style="13"/>
  </cols>
  <sheetData>
    <row r="1" spans="1:18" ht="15.75" thickBot="1" x14ac:dyDescent="0.3"/>
    <row r="2" spans="1:18" ht="27" thickBot="1" x14ac:dyDescent="0.45">
      <c r="B2" s="297" t="s">
        <v>129</v>
      </c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298"/>
      <c r="Q2" s="298"/>
      <c r="R2" s="299"/>
    </row>
    <row r="3" spans="1:18" s="14" customFormat="1" x14ac:dyDescent="0.25">
      <c r="F3" s="120"/>
      <c r="G3" s="120"/>
      <c r="H3" s="120"/>
      <c r="I3" s="120"/>
      <c r="J3" s="120"/>
      <c r="K3" s="120"/>
      <c r="L3" s="120"/>
      <c r="M3" s="120"/>
      <c r="O3" s="121"/>
    </row>
    <row r="4" spans="1:18" s="14" customFormat="1" x14ac:dyDescent="0.25">
      <c r="F4" s="120"/>
      <c r="G4" s="120"/>
      <c r="H4" s="120"/>
      <c r="I4" s="120"/>
      <c r="J4" s="120"/>
      <c r="K4" s="120"/>
      <c r="L4" s="120"/>
      <c r="N4" s="124"/>
    </row>
    <row r="5" spans="1:18" s="14" customFormat="1" x14ac:dyDescent="0.25">
      <c r="F5" s="120"/>
      <c r="G5" s="120"/>
      <c r="H5" s="120"/>
      <c r="I5" s="120"/>
      <c r="J5" s="120"/>
      <c r="K5" s="120"/>
      <c r="L5" s="120"/>
      <c r="N5" s="127"/>
    </row>
    <row r="6" spans="1:18" s="14" customFormat="1" ht="26.25" x14ac:dyDescent="0.4">
      <c r="B6" s="306" t="s">
        <v>169</v>
      </c>
      <c r="C6" s="306"/>
      <c r="D6" s="306"/>
      <c r="E6" s="306"/>
      <c r="F6" s="123"/>
      <c r="G6" s="140"/>
      <c r="H6" s="140"/>
      <c r="I6" s="307" t="s">
        <v>72</v>
      </c>
      <c r="J6" s="307"/>
      <c r="K6" s="307"/>
      <c r="L6" s="307"/>
      <c r="N6" s="127"/>
    </row>
    <row r="7" spans="1:18" x14ac:dyDescent="0.25">
      <c r="F7" s="128"/>
      <c r="G7" s="142"/>
      <c r="H7" s="142"/>
      <c r="I7" s="142"/>
      <c r="J7" s="142"/>
      <c r="K7" s="142"/>
      <c r="L7" s="142"/>
      <c r="M7" s="13"/>
      <c r="N7" s="127"/>
    </row>
    <row r="8" spans="1:18" ht="31.5" customHeight="1" x14ac:dyDescent="0.25">
      <c r="A8" s="122"/>
      <c r="B8" s="122"/>
      <c r="F8" s="125"/>
      <c r="G8" s="141"/>
      <c r="H8" s="141"/>
      <c r="I8" s="141"/>
      <c r="J8" s="141"/>
      <c r="K8" s="141"/>
      <c r="L8" s="141"/>
      <c r="M8" s="13"/>
      <c r="N8" s="127"/>
    </row>
    <row r="9" spans="1:18" x14ac:dyDescent="0.25">
      <c r="A9" s="16" t="s">
        <v>56</v>
      </c>
      <c r="B9" s="239" t="str">
        <f>IF('Données projet'!$B$11="","",'Données projet'!$B$11)</f>
        <v>Châtaignier</v>
      </c>
      <c r="C9" s="303" t="s">
        <v>168</v>
      </c>
      <c r="D9" s="304"/>
      <c r="E9" s="305"/>
      <c r="F9" s="125"/>
      <c r="G9" s="141"/>
      <c r="H9" s="16" t="s">
        <v>56</v>
      </c>
      <c r="I9" s="239" t="str">
        <f>IF('Données projet'!$B$11="","",'Données projet'!$B$11)</f>
        <v>Châtaignier</v>
      </c>
      <c r="J9" s="303" t="s">
        <v>167</v>
      </c>
      <c r="K9" s="304"/>
      <c r="L9" s="305"/>
      <c r="M9" s="13"/>
      <c r="N9" s="127"/>
      <c r="O9" s="302" t="s">
        <v>71</v>
      </c>
      <c r="P9" s="302"/>
      <c r="Q9" s="302"/>
      <c r="R9" s="302"/>
    </row>
    <row r="10" spans="1:18" x14ac:dyDescent="0.25">
      <c r="F10" s="125"/>
      <c r="G10" s="141"/>
      <c r="H10" s="13"/>
      <c r="I10" s="13"/>
      <c r="J10" s="13"/>
      <c r="K10" s="13"/>
      <c r="L10" s="13"/>
      <c r="M10" s="13"/>
      <c r="N10" s="127"/>
      <c r="O10" s="122"/>
      <c r="P10" s="122"/>
      <c r="Q10" s="122"/>
      <c r="R10" s="122"/>
    </row>
    <row r="11" spans="1:18" ht="15.75" customHeight="1" x14ac:dyDescent="0.25">
      <c r="A11" s="230" t="s">
        <v>62</v>
      </c>
      <c r="B11" s="240" t="s">
        <v>118</v>
      </c>
      <c r="C11" s="240" t="s">
        <v>117</v>
      </c>
      <c r="D11" s="230" t="s">
        <v>115</v>
      </c>
      <c r="E11" s="230" t="s">
        <v>135</v>
      </c>
      <c r="F11" s="125"/>
      <c r="G11" s="141"/>
      <c r="H11" s="230" t="s">
        <v>62</v>
      </c>
      <c r="I11" s="240" t="s">
        <v>118</v>
      </c>
      <c r="J11" s="240" t="s">
        <v>117</v>
      </c>
      <c r="K11" s="230" t="s">
        <v>115</v>
      </c>
      <c r="L11" s="230" t="s">
        <v>135</v>
      </c>
      <c r="M11" s="13"/>
      <c r="N11" s="135"/>
      <c r="O11" s="12" t="s">
        <v>116</v>
      </c>
      <c r="P11" s="147">
        <v>4.4999999999999998E-2</v>
      </c>
      <c r="Q11" s="14"/>
      <c r="R11" s="14"/>
    </row>
    <row r="12" spans="1:18" x14ac:dyDescent="0.25">
      <c r="A12" s="241">
        <f>'Données projet'!A37</f>
        <v>7</v>
      </c>
      <c r="B12" s="242">
        <f>'Données projet'!D37</f>
        <v>0</v>
      </c>
      <c r="C12" s="133"/>
      <c r="D12" s="243">
        <f>B12*C12</f>
        <v>0</v>
      </c>
      <c r="E12" s="133"/>
      <c r="F12" s="125"/>
      <c r="G12" s="141"/>
      <c r="H12" s="241">
        <f>'Données projet'!A63</f>
        <v>8</v>
      </c>
      <c r="I12" s="242">
        <f>'Données projet'!D63</f>
        <v>0</v>
      </c>
      <c r="J12" s="129"/>
      <c r="K12" s="244">
        <f>I12*J12</f>
        <v>0</v>
      </c>
      <c r="L12" s="133"/>
      <c r="M12" s="13"/>
      <c r="N12" s="127"/>
      <c r="Q12" s="126"/>
      <c r="R12" s="126"/>
    </row>
    <row r="13" spans="1:18" x14ac:dyDescent="0.25">
      <c r="A13" s="241">
        <f>'Données projet'!A38</f>
        <v>8</v>
      </c>
      <c r="B13" s="242">
        <f>'Données projet'!D38</f>
        <v>0</v>
      </c>
      <c r="C13" s="133"/>
      <c r="D13" s="243">
        <f t="shared" ref="D13:D31" si="0">B13*C13</f>
        <v>0</v>
      </c>
      <c r="E13" s="133"/>
      <c r="F13" s="134"/>
      <c r="G13" s="144"/>
      <c r="H13" s="241">
        <f>'Données projet'!A64</f>
        <v>10</v>
      </c>
      <c r="I13" s="242">
        <f>'Données projet'!D64</f>
        <v>0</v>
      </c>
      <c r="J13" s="129"/>
      <c r="K13" s="244">
        <f t="shared" ref="K13:K31" si="1">I13*J13</f>
        <v>0</v>
      </c>
      <c r="L13" s="133"/>
      <c r="M13" s="131"/>
      <c r="N13" s="127"/>
      <c r="O13" s="12" t="s">
        <v>60</v>
      </c>
      <c r="P13" s="12" t="s">
        <v>136</v>
      </c>
      <c r="Q13" s="126"/>
      <c r="R13" s="126"/>
    </row>
    <row r="14" spans="1:18" x14ac:dyDescent="0.25">
      <c r="A14" s="241">
        <f>'Données projet'!A39</f>
        <v>10</v>
      </c>
      <c r="B14" s="242">
        <f>'Données projet'!D39</f>
        <v>0</v>
      </c>
      <c r="C14" s="133"/>
      <c r="D14" s="243">
        <f t="shared" si="0"/>
        <v>0</v>
      </c>
      <c r="E14" s="133"/>
      <c r="F14" s="134"/>
      <c r="G14" s="144"/>
      <c r="H14" s="241">
        <f>'Données projet'!A65</f>
        <v>18</v>
      </c>
      <c r="I14" s="242">
        <f>'Données projet'!D65</f>
        <v>0</v>
      </c>
      <c r="J14" s="129"/>
      <c r="K14" s="244">
        <f t="shared" si="1"/>
        <v>0</v>
      </c>
      <c r="L14" s="133"/>
      <c r="M14" s="13"/>
      <c r="N14" s="127"/>
      <c r="O14" s="148">
        <v>0</v>
      </c>
      <c r="P14" s="129">
        <v>0</v>
      </c>
      <c r="Q14" s="126"/>
      <c r="R14" s="126"/>
    </row>
    <row r="15" spans="1:18" ht="15" customHeight="1" x14ac:dyDescent="0.25">
      <c r="A15" s="241">
        <f>'Données projet'!A40</f>
        <v>15</v>
      </c>
      <c r="B15" s="242">
        <f>'Données projet'!D40</f>
        <v>0</v>
      </c>
      <c r="C15" s="133"/>
      <c r="D15" s="243">
        <f t="shared" si="0"/>
        <v>0</v>
      </c>
      <c r="E15" s="133"/>
      <c r="F15" s="134"/>
      <c r="G15" s="144"/>
      <c r="H15" s="241">
        <f>'Données projet'!A66</f>
        <v>20</v>
      </c>
      <c r="I15" s="242">
        <f>'Données projet'!D66</f>
        <v>0</v>
      </c>
      <c r="J15" s="129"/>
      <c r="K15" s="244">
        <f t="shared" si="1"/>
        <v>0</v>
      </c>
      <c r="L15" s="133"/>
      <c r="M15" s="13"/>
      <c r="N15" s="127"/>
      <c r="Q15" s="126"/>
      <c r="R15" s="126"/>
    </row>
    <row r="16" spans="1:18" x14ac:dyDescent="0.25">
      <c r="A16" s="241">
        <f>'Données projet'!A41</f>
        <v>18</v>
      </c>
      <c r="B16" s="242">
        <f>'Données projet'!D41</f>
        <v>0</v>
      </c>
      <c r="C16" s="133"/>
      <c r="D16" s="243">
        <f t="shared" si="0"/>
        <v>0</v>
      </c>
      <c r="E16" s="133"/>
      <c r="F16" s="134"/>
      <c r="G16" s="144"/>
      <c r="H16" s="241">
        <f>'Données projet'!A67</f>
        <v>25</v>
      </c>
      <c r="I16" s="242">
        <f>'Données projet'!D67</f>
        <v>205.79000000000002</v>
      </c>
      <c r="J16" s="129">
        <v>10</v>
      </c>
      <c r="K16" s="244">
        <f t="shared" si="1"/>
        <v>2057.9</v>
      </c>
      <c r="L16" s="133"/>
      <c r="M16" s="13"/>
      <c r="N16" s="127"/>
      <c r="O16" s="12" t="s">
        <v>60</v>
      </c>
      <c r="P16" s="12" t="s">
        <v>170</v>
      </c>
      <c r="R16" s="126"/>
    </row>
    <row r="17" spans="1:25" x14ac:dyDescent="0.25">
      <c r="A17" s="241">
        <f>'Données projet'!A42</f>
        <v>20</v>
      </c>
      <c r="B17" s="242">
        <f>'Données projet'!D42</f>
        <v>0</v>
      </c>
      <c r="C17" s="133"/>
      <c r="D17" s="243">
        <f t="shared" si="0"/>
        <v>0</v>
      </c>
      <c r="E17" s="133"/>
      <c r="F17" s="134"/>
      <c r="G17" s="144"/>
      <c r="H17" s="241">
        <f>'Données projet'!A68</f>
        <v>33</v>
      </c>
      <c r="I17" s="242">
        <f>'Données projet'!D68</f>
        <v>0</v>
      </c>
      <c r="J17" s="129"/>
      <c r="K17" s="244">
        <f t="shared" si="1"/>
        <v>0</v>
      </c>
      <c r="L17" s="133"/>
      <c r="M17" s="13"/>
      <c r="N17" s="127"/>
      <c r="O17" s="148">
        <v>0</v>
      </c>
      <c r="P17" s="129">
        <v>2500</v>
      </c>
      <c r="Q17" s="137"/>
      <c r="R17" s="130"/>
    </row>
    <row r="18" spans="1:25" x14ac:dyDescent="0.25">
      <c r="A18" s="241">
        <f>'Données projet'!A43</f>
        <v>25</v>
      </c>
      <c r="B18" s="242">
        <f>'Données projet'!D43</f>
        <v>390.16</v>
      </c>
      <c r="C18" s="133">
        <v>10</v>
      </c>
      <c r="D18" s="243">
        <f t="shared" si="0"/>
        <v>3901.6000000000004</v>
      </c>
      <c r="E18" s="133"/>
      <c r="F18" s="134"/>
      <c r="G18" s="144"/>
      <c r="H18" s="241">
        <f>'Données projet'!A69</f>
        <v>40</v>
      </c>
      <c r="I18" s="242">
        <f>'Données projet'!D69</f>
        <v>0</v>
      </c>
      <c r="J18" s="129"/>
      <c r="K18" s="244">
        <f t="shared" si="1"/>
        <v>0</v>
      </c>
      <c r="L18" s="133"/>
      <c r="M18" s="13"/>
      <c r="N18" s="127"/>
      <c r="O18" s="148"/>
      <c r="P18" s="129"/>
      <c r="Q18" s="146"/>
      <c r="R18" s="130"/>
    </row>
    <row r="19" spans="1:25" x14ac:dyDescent="0.25">
      <c r="A19" s="241">
        <f>'Données projet'!A44</f>
        <v>0</v>
      </c>
      <c r="B19" s="242">
        <f>'Données projet'!D44</f>
        <v>0</v>
      </c>
      <c r="C19" s="133"/>
      <c r="D19" s="243">
        <f t="shared" si="0"/>
        <v>0</v>
      </c>
      <c r="E19" s="133"/>
      <c r="F19" s="134"/>
      <c r="G19" s="144"/>
      <c r="H19" s="241">
        <f>'Données projet'!A70</f>
        <v>50</v>
      </c>
      <c r="I19" s="242">
        <f>'Données projet'!D70</f>
        <v>362.03</v>
      </c>
      <c r="J19" s="129">
        <v>80</v>
      </c>
      <c r="K19" s="244">
        <f t="shared" si="1"/>
        <v>28962.399999999998</v>
      </c>
      <c r="L19" s="133"/>
      <c r="M19" s="13"/>
      <c r="N19" s="127"/>
      <c r="O19" s="148"/>
      <c r="P19" s="129"/>
      <c r="Q19" s="146"/>
      <c r="R19" s="130"/>
    </row>
    <row r="20" spans="1:25" x14ac:dyDescent="0.25">
      <c r="A20" s="241">
        <f>'Données projet'!A45</f>
        <v>0</v>
      </c>
      <c r="B20" s="242">
        <f>'Données projet'!D45</f>
        <v>0</v>
      </c>
      <c r="C20" s="133"/>
      <c r="D20" s="243">
        <f t="shared" si="0"/>
        <v>0</v>
      </c>
      <c r="E20" s="133"/>
      <c r="F20" s="134"/>
      <c r="G20" s="144"/>
      <c r="H20" s="241">
        <f>'Données projet'!A71</f>
        <v>0</v>
      </c>
      <c r="I20" s="242">
        <f>'Données projet'!D71</f>
        <v>0</v>
      </c>
      <c r="J20" s="129"/>
      <c r="K20" s="244">
        <f t="shared" si="1"/>
        <v>0</v>
      </c>
      <c r="L20" s="133"/>
      <c r="M20" s="13"/>
      <c r="N20" s="127"/>
      <c r="O20" s="148"/>
      <c r="P20" s="129"/>
      <c r="Q20" s="146"/>
      <c r="R20" s="130"/>
      <c r="U20" s="300"/>
      <c r="V20" s="300"/>
      <c r="W20" s="301"/>
      <c r="X20" s="224"/>
      <c r="Y20" s="225"/>
    </row>
    <row r="21" spans="1:25" x14ac:dyDescent="0.25">
      <c r="A21" s="241">
        <f>'Données projet'!A46</f>
        <v>0</v>
      </c>
      <c r="B21" s="242">
        <f>'Données projet'!D46</f>
        <v>0</v>
      </c>
      <c r="C21" s="133"/>
      <c r="D21" s="243">
        <f t="shared" si="0"/>
        <v>0</v>
      </c>
      <c r="E21" s="133"/>
      <c r="F21" s="134"/>
      <c r="G21" s="144"/>
      <c r="H21" s="241">
        <f>'Données projet'!A72</f>
        <v>0</v>
      </c>
      <c r="I21" s="242">
        <f>'Données projet'!D72</f>
        <v>0</v>
      </c>
      <c r="J21" s="129"/>
      <c r="K21" s="244">
        <f t="shared" si="1"/>
        <v>0</v>
      </c>
      <c r="L21" s="133"/>
      <c r="M21" s="13"/>
      <c r="N21" s="127"/>
      <c r="O21" s="148"/>
      <c r="P21" s="129"/>
      <c r="Q21" s="146"/>
      <c r="R21" s="130"/>
      <c r="U21" s="300"/>
      <c r="V21" s="300"/>
      <c r="W21" s="301"/>
      <c r="X21" s="224"/>
      <c r="Y21" s="225"/>
    </row>
    <row r="22" spans="1:25" x14ac:dyDescent="0.25">
      <c r="A22" s="241">
        <f>'Données projet'!A47</f>
        <v>0</v>
      </c>
      <c r="B22" s="242">
        <f>'Données projet'!D47</f>
        <v>0</v>
      </c>
      <c r="C22" s="133"/>
      <c r="D22" s="243">
        <f t="shared" si="0"/>
        <v>0</v>
      </c>
      <c r="E22" s="133"/>
      <c r="F22" s="134"/>
      <c r="G22" s="144"/>
      <c r="H22" s="241">
        <f>'Données projet'!A73</f>
        <v>0</v>
      </c>
      <c r="I22" s="242">
        <f>'Données projet'!D73</f>
        <v>0</v>
      </c>
      <c r="J22" s="129"/>
      <c r="K22" s="244">
        <f t="shared" si="1"/>
        <v>0</v>
      </c>
      <c r="L22" s="133"/>
      <c r="M22" s="13"/>
      <c r="N22" s="127"/>
      <c r="O22" s="226"/>
      <c r="P22" s="226"/>
      <c r="Q22" s="226"/>
      <c r="R22" s="226"/>
      <c r="X22" s="224"/>
      <c r="Y22" s="225"/>
    </row>
    <row r="23" spans="1:25" x14ac:dyDescent="0.25">
      <c r="A23" s="241">
        <f>'Données projet'!A48</f>
        <v>0</v>
      </c>
      <c r="B23" s="242">
        <f>'Données projet'!D48</f>
        <v>0</v>
      </c>
      <c r="C23" s="133"/>
      <c r="D23" s="243">
        <f t="shared" si="0"/>
        <v>0</v>
      </c>
      <c r="E23" s="133"/>
      <c r="F23" s="134"/>
      <c r="G23" s="144"/>
      <c r="H23" s="241">
        <f>'Données projet'!A74</f>
        <v>0</v>
      </c>
      <c r="I23" s="242">
        <f>'Données projet'!D74</f>
        <v>0</v>
      </c>
      <c r="J23" s="129"/>
      <c r="K23" s="244">
        <f t="shared" si="1"/>
        <v>0</v>
      </c>
      <c r="L23" s="133"/>
      <c r="M23" s="13"/>
      <c r="N23" s="127"/>
      <c r="X23" s="224"/>
      <c r="Y23" s="225"/>
    </row>
    <row r="24" spans="1:25" x14ac:dyDescent="0.25">
      <c r="A24" s="241">
        <f>'Données projet'!A49</f>
        <v>0</v>
      </c>
      <c r="B24" s="242">
        <f>'Données projet'!D49</f>
        <v>0</v>
      </c>
      <c r="C24" s="133"/>
      <c r="D24" s="243">
        <f t="shared" si="0"/>
        <v>0</v>
      </c>
      <c r="E24" s="133"/>
      <c r="F24" s="134"/>
      <c r="G24" s="144"/>
      <c r="H24" s="241">
        <f>'Données projet'!A75</f>
        <v>0</v>
      </c>
      <c r="I24" s="242">
        <f>'Données projet'!D75</f>
        <v>0</v>
      </c>
      <c r="J24" s="129"/>
      <c r="K24" s="244">
        <f t="shared" si="1"/>
        <v>0</v>
      </c>
      <c r="L24" s="133"/>
      <c r="M24" s="13"/>
      <c r="N24" s="127"/>
      <c r="Q24" s="212" t="s">
        <v>120</v>
      </c>
      <c r="R24" s="138" t="s">
        <v>112</v>
      </c>
      <c r="S24" s="212" t="s">
        <v>121</v>
      </c>
      <c r="X24" s="224"/>
      <c r="Y24" s="225"/>
    </row>
    <row r="25" spans="1:25" x14ac:dyDescent="0.25">
      <c r="A25" s="241">
        <f>'Données projet'!A50</f>
        <v>0</v>
      </c>
      <c r="B25" s="242">
        <f>'Données projet'!D50</f>
        <v>0</v>
      </c>
      <c r="C25" s="133"/>
      <c r="D25" s="243">
        <f t="shared" si="0"/>
        <v>0</v>
      </c>
      <c r="E25" s="133"/>
      <c r="F25" s="134"/>
      <c r="G25" s="144"/>
      <c r="H25" s="241">
        <f>'Données projet'!A76</f>
        <v>0</v>
      </c>
      <c r="I25" s="242">
        <f>'Données projet'!D76</f>
        <v>0</v>
      </c>
      <c r="J25" s="129"/>
      <c r="K25" s="244">
        <f t="shared" si="1"/>
        <v>0</v>
      </c>
      <c r="L25" s="133"/>
      <c r="M25" s="13"/>
      <c r="N25" s="127"/>
      <c r="O25" s="229" t="s">
        <v>171</v>
      </c>
      <c r="P25" s="230" t="str">
        <f>B9</f>
        <v>Châtaignier</v>
      </c>
      <c r="Q25" s="231">
        <f>IF(B9&lt;&gt;"",(D12-E12)/(1+$P$11)^A12+(D13-E13)/(1+$P$11)^A13+(D14-E14)/(1+$P$11)^A14+(D15-E15)/(1+$P$11)^A15+(D16-E16)/(1+$P$11)^A16+(D17-E17)/(1+$P$11)^A17+(D18-E18)/(1+$P$11)^A18+(D19-E19)/(1+$P$11)^A19+(D20-E20)/(1+$P$11)^A20+(D21-E21)/(1+$P$11)^A21+(D22-E22)/(1+$P$11)^A22+(D23-E23)/(1+$P$11)^A23+(D24-E24)/(1+$P$11)^A24+(D25-E25)/(1+$P$11)^A25+(D26-E26)/(1+$P$11)^A26+(D27-E27)/(1+$P$11)^A27+(D28-E28)/(1+$P$11)^A28+(D29-E29)/(1+$P$11)^A29+(D30-E30)/(1+$P$11)^A30+(D31-E31)/(1+$P$11)^A31,0)</f>
        <v>1298.1816959986165</v>
      </c>
      <c r="R25" s="232">
        <f>'Données projet'!D11</f>
        <v>1.59</v>
      </c>
      <c r="S25" s="231">
        <f>R25*Q25</f>
        <v>2064.1088966378002</v>
      </c>
      <c r="X25" s="224"/>
      <c r="Y25" s="225"/>
    </row>
    <row r="26" spans="1:25" x14ac:dyDescent="0.25">
      <c r="A26" s="241">
        <f>'Données projet'!A51</f>
        <v>0</v>
      </c>
      <c r="B26" s="242">
        <f>'Données projet'!D51</f>
        <v>0</v>
      </c>
      <c r="C26" s="133"/>
      <c r="D26" s="243">
        <f t="shared" si="0"/>
        <v>0</v>
      </c>
      <c r="E26" s="133"/>
      <c r="F26" s="134"/>
      <c r="G26" s="144"/>
      <c r="H26" s="241">
        <f>'Données projet'!A77</f>
        <v>0</v>
      </c>
      <c r="I26" s="242">
        <f>'Données projet'!D77</f>
        <v>0</v>
      </c>
      <c r="J26" s="129"/>
      <c r="K26" s="244">
        <f t="shared" si="1"/>
        <v>0</v>
      </c>
      <c r="L26" s="133"/>
      <c r="M26" s="13"/>
      <c r="N26" s="127"/>
      <c r="O26" s="229" t="s">
        <v>172</v>
      </c>
      <c r="P26" s="230" t="str">
        <f>I9</f>
        <v>Châtaignier</v>
      </c>
      <c r="Q26" s="231">
        <f>IF(I9&lt;&gt;"",(K12-L12)/(1+$P$11)^H12+(K13-K13)/(1+$P$11)^H13+(K14-L14)/(1+$P$11)^H14+(K15-L15)/(1+$P$11)^H15+(K16-L16)/(1+$P$11)^H16+(K17-L17)/(1+$P$11)^H17+(K18-L18)/(1+$P$11)^H18+(K19-L19)/(1+$P$11)^H19+(K20-L20)/(1+$P$11)^H20+(K21-L21)/(1+$P$11)^H21+(K22-L22)/(1+$P$11)^H22+(K23-L23)/(1+$P$11)^H23+(K24-L24)/(1+$P$11)^H24+(K25-L25)/(1+$P$11)^H25+(K26-L26)/(1+$P$11)^H26+(K27-L27)/(1+$P$11)^H27+(K28-L28)/(1+$P$11)^H28+(K29-L29)/(1+$P$11)^H29+(K30-L30)/(1+$P$11)^H30+(K31-L31)/(1+$P$11)^H31,0)</f>
        <v>3891.1434610687184</v>
      </c>
      <c r="R26" s="232">
        <f>'Données projet'!D11</f>
        <v>1.59</v>
      </c>
      <c r="S26" s="231">
        <f t="shared" ref="S26:S30" si="2">R26*Q26</f>
        <v>6186.9181030992622</v>
      </c>
      <c r="X26" s="224"/>
      <c r="Y26" s="225"/>
    </row>
    <row r="27" spans="1:25" x14ac:dyDescent="0.25">
      <c r="A27" s="241">
        <f>'Données projet'!A52</f>
        <v>0</v>
      </c>
      <c r="B27" s="242">
        <f>'Données projet'!D52</f>
        <v>0</v>
      </c>
      <c r="C27" s="133"/>
      <c r="D27" s="243">
        <f t="shared" si="0"/>
        <v>0</v>
      </c>
      <c r="E27" s="133"/>
      <c r="F27" s="134"/>
      <c r="G27" s="144"/>
      <c r="H27" s="241">
        <f>'Données projet'!A78</f>
        <v>0</v>
      </c>
      <c r="I27" s="242">
        <f>'Données projet'!D78</f>
        <v>0</v>
      </c>
      <c r="J27" s="129"/>
      <c r="K27" s="244">
        <f t="shared" si="1"/>
        <v>0</v>
      </c>
      <c r="L27" s="133"/>
      <c r="M27" s="13"/>
      <c r="N27" s="127"/>
      <c r="O27" s="233" t="s">
        <v>171</v>
      </c>
      <c r="P27" s="234" t="str">
        <f>B34</f>
        <v/>
      </c>
      <c r="Q27" s="235">
        <f>IF(B34&lt;&gt;"",(D37-E37)/(1+$P$11)^A37+(D38-E38)/(1+$P$11)^A38+(D39-E39)/(1+$P$11)^A39+(D40-E40)/(1+$P$11)^A40+(D41-E41)/(1+$P$11)^A41+(D42-E42)/(1+$P$11)^A42+(D43-E43)/(1+$P$11)^A43+(D44-E44)/(1+$P$11)^A44+(D45-E45)/(1+$P$11)^A45+(D46-E46)/(1+$P$11)^A46+(D47-E47)/(1+$P$11)^A47+(D48-E48)/(1+$P$11)^A48+(D49-E49)/(1+$P$11)^A49+(D50-E50)/(1+$P$11)^A50+(D51-E51)/(1+$P$11)^A51+(D52-E52)/(1+$P$11)^A52+(D53-E53)/(1+$P$11)^A53+(D54-E54)/(1+$P$11)^A54+(D55-E55)/(1+$P$11)^A55+(D56-E56)/(1+$P$11)^A56,0)</f>
        <v>0</v>
      </c>
      <c r="R27" s="236">
        <f>'Données projet'!D13</f>
        <v>0</v>
      </c>
      <c r="S27" s="235">
        <f t="shared" si="2"/>
        <v>0</v>
      </c>
      <c r="X27" s="224"/>
      <c r="Y27" s="225"/>
    </row>
    <row r="28" spans="1:25" x14ac:dyDescent="0.25">
      <c r="A28" s="241">
        <f>'Données projet'!A53</f>
        <v>0</v>
      </c>
      <c r="B28" s="242">
        <f>'Données projet'!D53</f>
        <v>0</v>
      </c>
      <c r="C28" s="133"/>
      <c r="D28" s="243">
        <f t="shared" si="0"/>
        <v>0</v>
      </c>
      <c r="E28" s="133"/>
      <c r="F28" s="134"/>
      <c r="G28" s="144"/>
      <c r="H28" s="241">
        <f>'Données projet'!A79</f>
        <v>0</v>
      </c>
      <c r="I28" s="242">
        <f>'Données projet'!D79</f>
        <v>0</v>
      </c>
      <c r="J28" s="129"/>
      <c r="K28" s="244">
        <f t="shared" si="1"/>
        <v>0</v>
      </c>
      <c r="L28" s="133"/>
      <c r="M28" s="13"/>
      <c r="N28" s="127"/>
      <c r="O28" s="233" t="s">
        <v>172</v>
      </c>
      <c r="P28" s="234" t="str">
        <f>I34</f>
        <v/>
      </c>
      <c r="Q28" s="235">
        <f>IF(I34&lt;&gt;"",(K37-L37)/(1+$P$11)^H37+(K38-L38)/(1+$P$11)^H38+(K39-L39)/(1+$P$11)^H39+(K40-L40)/(1+$P$11)^H40+(K41-L41)/(1+$P$11)^H41+(K42-L42)/(1+$P$11)^H42+(K43-L43)/(1+$P$11)^H43+(K44-L44)/(1+$P$11)^H44+(K45-L45)/(1+$P$11)^H45+(K46-L46)/(1+$P$11)^H46+(K47-L47)/(1+$P$11)^H47+(K48-L48)/(1+$P$11)^H48+(K49-L49)/(1+$P$11)^H49+(K50-L50)/(1+$P$11)^H50+(K51-L51)/(1+$P$11)^H51+(K52-L52)/(1+$P$11)^H52+(K53-L53)/(1+$P$11)^H53+(K54-L54)/(1+$P$11)^H54+(K55-L55)/(1+$P$11)^H55+(K56-L56)/(1+$P$11)^H56,0)</f>
        <v>0</v>
      </c>
      <c r="R28" s="236">
        <f>'Données projet'!D13</f>
        <v>0</v>
      </c>
      <c r="S28" s="235">
        <f t="shared" si="2"/>
        <v>0</v>
      </c>
      <c r="X28" s="224"/>
      <c r="Y28" s="225"/>
    </row>
    <row r="29" spans="1:25" x14ac:dyDescent="0.25">
      <c r="A29" s="241">
        <f>'Données projet'!A54</f>
        <v>0</v>
      </c>
      <c r="B29" s="242">
        <f>'Données projet'!D54</f>
        <v>0</v>
      </c>
      <c r="C29" s="133"/>
      <c r="D29" s="243">
        <f t="shared" si="0"/>
        <v>0</v>
      </c>
      <c r="E29" s="133"/>
      <c r="F29" s="134"/>
      <c r="G29" s="144"/>
      <c r="H29" s="241">
        <f>'Données projet'!A80</f>
        <v>0</v>
      </c>
      <c r="I29" s="242">
        <f>'Données projet'!D80</f>
        <v>0</v>
      </c>
      <c r="J29" s="129"/>
      <c r="K29" s="244">
        <f t="shared" si="1"/>
        <v>0</v>
      </c>
      <c r="L29" s="133"/>
      <c r="M29" s="13"/>
      <c r="N29" s="127"/>
      <c r="O29" s="227" t="s">
        <v>171</v>
      </c>
      <c r="P29" s="228" t="str">
        <f>B59</f>
        <v/>
      </c>
      <c r="Q29" s="237">
        <f>IF(B59&lt;&gt;"",(D62-E62)/(1+$P$11)^A62+(D63-E63)/(1+$P$11)^A63+(D64-E64)/(1+$P$11)^A64+(D65-E65)/(1+$P$11)^A65+(D66-E66)/(1+$P$11)^A66+(D67-E67)/(1+$P$11)^A67+(D68-E68)/(1+$P$11)^A68+(D69-E69)/(1+$P$11)^A69+(D70-E70)/(1+$P$11)^A70+(D71-E71)/(1+$P$11)^A71+(D72-E72)/(1+$P$11)^A72+(D73-E73)/(1+$P$11)^A73+(D74-E74)/(1+$P$11)^A74+(D75-E75)/(1+$P$11)^A75+(D76-E76)/(1+$P$11)^A76+(D77-E77)/(1+$P$11)^A77+(D78-E78)/(1+$P$11)^A78+(D79-E79)/(1+$P$11)^A79+(D80-E80)/(1+$P$11)^A80+(D81-E81)/(1+$P$11)^A81,0)</f>
        <v>0</v>
      </c>
      <c r="R29" s="238">
        <f>'Données projet'!D15</f>
        <v>0</v>
      </c>
      <c r="S29" s="237">
        <f t="shared" si="2"/>
        <v>0</v>
      </c>
      <c r="X29" s="224"/>
      <c r="Y29" s="225"/>
    </row>
    <row r="30" spans="1:25" x14ac:dyDescent="0.25">
      <c r="A30" s="241">
        <f>'Données projet'!A55</f>
        <v>0</v>
      </c>
      <c r="B30" s="242">
        <f>'Données projet'!D55</f>
        <v>0</v>
      </c>
      <c r="C30" s="133"/>
      <c r="D30" s="243">
        <f t="shared" si="0"/>
        <v>0</v>
      </c>
      <c r="E30" s="133"/>
      <c r="F30" s="134"/>
      <c r="G30" s="144"/>
      <c r="H30" s="241">
        <f>'Données projet'!A81</f>
        <v>0</v>
      </c>
      <c r="I30" s="242">
        <f>'Données projet'!D81</f>
        <v>0</v>
      </c>
      <c r="J30" s="129"/>
      <c r="K30" s="244">
        <f t="shared" si="1"/>
        <v>0</v>
      </c>
      <c r="L30" s="133"/>
      <c r="M30" s="13"/>
      <c r="N30" s="127"/>
      <c r="O30" s="227" t="s">
        <v>172</v>
      </c>
      <c r="P30" s="228" t="str">
        <f>I59</f>
        <v/>
      </c>
      <c r="Q30" s="237">
        <f>IF(I59&lt;&gt;"",(K62-L62)/(1+$P$11)^H62+(K63-L63)/(1+$P$11)^H63+(K64-L64)/(1+$P$11)^H64+(K65-L65)/(1+$P$11)^H65+(K66-L66)/(1+$P$11)^H66+(K67-L67)/(1+$P$11)^H67+(K68-L68)/(1+$P$11)^H68+(K69-L69)/(1+$P$11)^H69+(K70-L70)/(1+$P$11)^H70+(K71-L71)/(1+$P$11)^H71+(K72-L72)/(1+$P$11)^H72+(K73-L73)/(1+$P$11)^H73+(K74-L74)/(1+$P$11)^H74+(K75-L75)/(1+$P$11)^H75+(K76-L76)/(1+$P$11)^H76+(K77-L77)/(1+$P$11)^H77+(K78-L78)/(1+$P$11)^H78+(K79-L79)/(1+$P$11)^H79+(K80-L80)/(1+$P$11)^H80+(K81-L81)/(1+$P$11)^H81,0)</f>
        <v>0</v>
      </c>
      <c r="R30" s="238">
        <f>'Données projet'!D15</f>
        <v>0</v>
      </c>
      <c r="S30" s="237">
        <f t="shared" si="2"/>
        <v>0</v>
      </c>
      <c r="X30" s="224"/>
      <c r="Y30" s="225"/>
    </row>
    <row r="31" spans="1:25" x14ac:dyDescent="0.25">
      <c r="A31" s="241">
        <f>'Données projet'!A56</f>
        <v>0</v>
      </c>
      <c r="B31" s="242">
        <f>'Données projet'!D56</f>
        <v>0</v>
      </c>
      <c r="C31" s="133"/>
      <c r="D31" s="243">
        <f t="shared" si="0"/>
        <v>0</v>
      </c>
      <c r="E31" s="133"/>
      <c r="F31" s="134"/>
      <c r="G31" s="144"/>
      <c r="H31" s="241">
        <f>'Données projet'!A82</f>
        <v>0</v>
      </c>
      <c r="I31" s="242">
        <f>'Données projet'!D82</f>
        <v>0</v>
      </c>
      <c r="J31" s="129"/>
      <c r="K31" s="244">
        <f t="shared" si="1"/>
        <v>0</v>
      </c>
      <c r="L31" s="133"/>
      <c r="M31" s="13"/>
      <c r="N31" s="127"/>
      <c r="X31" s="224"/>
      <c r="Y31" s="225"/>
    </row>
    <row r="32" spans="1:25" ht="15.75" thickBot="1" x14ac:dyDescent="0.3">
      <c r="A32" s="258"/>
      <c r="B32" s="258"/>
      <c r="C32" s="258"/>
      <c r="D32" s="258"/>
      <c r="E32" s="258"/>
      <c r="F32" s="259"/>
      <c r="G32" s="260"/>
      <c r="H32" s="260"/>
      <c r="I32" s="260"/>
      <c r="J32" s="260"/>
      <c r="K32" s="260"/>
      <c r="L32" s="260"/>
      <c r="M32" s="261"/>
      <c r="N32" s="127"/>
      <c r="X32" s="224"/>
      <c r="Y32" s="225"/>
    </row>
    <row r="33" spans="1:25" x14ac:dyDescent="0.25">
      <c r="F33" s="125"/>
      <c r="G33" s="141"/>
      <c r="H33" s="141"/>
      <c r="I33" s="141"/>
      <c r="J33" s="141"/>
      <c r="K33" s="141"/>
      <c r="L33" s="141"/>
      <c r="M33" s="13"/>
      <c r="N33" s="127"/>
      <c r="O33" s="212" t="s">
        <v>122</v>
      </c>
      <c r="P33" s="214">
        <f>S25+S27+S29 - (P17/(1+P11)^O17 + P18/(1+P11)^O18 + P19/(1+P11)^O19 + P20/(1+P11)^O20 + P21/(1+P11)^O21 - P14/(1+P11)^O14)*'Données projet'!C5</f>
        <v>-1910.8911033621998</v>
      </c>
      <c r="Q33" s="214"/>
      <c r="R33" s="214"/>
      <c r="X33" s="224"/>
      <c r="Y33" s="225"/>
    </row>
    <row r="34" spans="1:25" x14ac:dyDescent="0.25">
      <c r="A34" s="16" t="s">
        <v>57</v>
      </c>
      <c r="B34" s="253" t="str">
        <f>IF('Données projet'!$B$13="","",'Données projet'!$B$13)</f>
        <v/>
      </c>
      <c r="C34" s="303" t="s">
        <v>168</v>
      </c>
      <c r="D34" s="304"/>
      <c r="E34" s="305"/>
      <c r="F34" s="125"/>
      <c r="G34" s="141"/>
      <c r="H34" s="16" t="s">
        <v>57</v>
      </c>
      <c r="I34" s="253" t="str">
        <f>IF('Données projet'!$B$13="","",'Données projet'!$B$13)</f>
        <v/>
      </c>
      <c r="J34" s="303" t="s">
        <v>167</v>
      </c>
      <c r="K34" s="304"/>
      <c r="L34" s="305"/>
      <c r="M34" s="13"/>
      <c r="N34" s="127"/>
      <c r="O34" s="212" t="s">
        <v>119</v>
      </c>
      <c r="P34" s="215">
        <f>S26+S28+S30</f>
        <v>6186.9181030992622</v>
      </c>
      <c r="Q34" s="215"/>
      <c r="R34" s="215"/>
      <c r="X34" s="224"/>
      <c r="Y34" s="225"/>
    </row>
    <row r="35" spans="1:25" x14ac:dyDescent="0.25">
      <c r="F35" s="125"/>
      <c r="G35" s="141"/>
      <c r="H35" s="13"/>
      <c r="I35" s="13"/>
      <c r="J35" s="13"/>
      <c r="K35" s="13"/>
      <c r="L35" s="13"/>
      <c r="M35" s="13"/>
      <c r="N35" s="127"/>
      <c r="O35" s="139" t="s">
        <v>124</v>
      </c>
      <c r="P35" s="216">
        <f>P33-P34</f>
        <v>-8097.8092064614621</v>
      </c>
      <c r="Q35" s="216"/>
      <c r="R35" s="216"/>
      <c r="X35" s="224"/>
      <c r="Y35" s="225"/>
    </row>
    <row r="36" spans="1:25" ht="16.5" customHeight="1" x14ac:dyDescent="0.25">
      <c r="A36" s="234" t="s">
        <v>62</v>
      </c>
      <c r="B36" s="250" t="s">
        <v>118</v>
      </c>
      <c r="C36" s="250" t="s">
        <v>117</v>
      </c>
      <c r="D36" s="234" t="s">
        <v>115</v>
      </c>
      <c r="E36" s="234" t="s">
        <v>135</v>
      </c>
      <c r="F36" s="132"/>
      <c r="G36" s="143"/>
      <c r="H36" s="234" t="s">
        <v>62</v>
      </c>
      <c r="I36" s="250" t="s">
        <v>118</v>
      </c>
      <c r="J36" s="250" t="s">
        <v>117</v>
      </c>
      <c r="K36" s="234" t="s">
        <v>115</v>
      </c>
      <c r="L36" s="234" t="s">
        <v>135</v>
      </c>
      <c r="M36" s="13"/>
      <c r="N36" s="127"/>
      <c r="O36" s="139" t="s">
        <v>123</v>
      </c>
      <c r="P36" s="213" t="str">
        <f>IF(P35&lt;0,"Votre projet est additionnel","Votre projet n'est pas additionnel")</f>
        <v>Votre projet est additionnel</v>
      </c>
      <c r="Q36" s="213"/>
      <c r="R36" s="213"/>
      <c r="X36" s="224"/>
      <c r="Y36" s="225"/>
    </row>
    <row r="37" spans="1:25" x14ac:dyDescent="0.25">
      <c r="A37" s="251">
        <f>'Données projet'!A89</f>
        <v>0</v>
      </c>
      <c r="B37" s="252">
        <f>'Données projet'!D89</f>
        <v>0</v>
      </c>
      <c r="C37" s="129"/>
      <c r="D37" s="254">
        <f>B37*C37</f>
        <v>0</v>
      </c>
      <c r="E37" s="133"/>
      <c r="F37" s="136"/>
      <c r="G37" s="145"/>
      <c r="H37" s="251">
        <f>'Données projet'!A115</f>
        <v>0</v>
      </c>
      <c r="I37" s="252">
        <f>'Données projet'!D115</f>
        <v>0</v>
      </c>
      <c r="J37" s="129"/>
      <c r="K37" s="254">
        <f>I37*J37</f>
        <v>0</v>
      </c>
      <c r="L37" s="133"/>
      <c r="M37" s="13"/>
      <c r="N37" s="127"/>
      <c r="O37" s="217"/>
      <c r="P37" s="217"/>
      <c r="Q37" s="217"/>
      <c r="R37" s="217"/>
      <c r="X37" s="224"/>
      <c r="Y37" s="225"/>
    </row>
    <row r="38" spans="1:25" x14ac:dyDescent="0.25">
      <c r="A38" s="251">
        <f>'Données projet'!A90</f>
        <v>0</v>
      </c>
      <c r="B38" s="252">
        <f>'Données projet'!D90</f>
        <v>0</v>
      </c>
      <c r="C38" s="129"/>
      <c r="D38" s="254">
        <f t="shared" ref="D38:D56" si="3">B38*C38</f>
        <v>0</v>
      </c>
      <c r="E38" s="133"/>
      <c r="F38" s="136"/>
      <c r="G38" s="145"/>
      <c r="H38" s="251">
        <f>'Données projet'!A116</f>
        <v>0</v>
      </c>
      <c r="I38" s="252">
        <f>'Données projet'!D116</f>
        <v>0</v>
      </c>
      <c r="J38" s="129"/>
      <c r="K38" s="254">
        <f t="shared" ref="K38:K56" si="4">I38*J38</f>
        <v>0</v>
      </c>
      <c r="L38" s="133"/>
      <c r="M38" s="13"/>
      <c r="N38" s="127"/>
      <c r="X38" s="224"/>
      <c r="Y38" s="225"/>
    </row>
    <row r="39" spans="1:25" x14ac:dyDescent="0.25">
      <c r="A39" s="251">
        <f>'Données projet'!A91</f>
        <v>0</v>
      </c>
      <c r="B39" s="252">
        <f>'Données projet'!D91</f>
        <v>0</v>
      </c>
      <c r="C39" s="129"/>
      <c r="D39" s="254">
        <f t="shared" si="3"/>
        <v>0</v>
      </c>
      <c r="E39" s="133"/>
      <c r="F39" s="136"/>
      <c r="G39" s="145"/>
      <c r="H39" s="251">
        <f>'Données projet'!A117</f>
        <v>0</v>
      </c>
      <c r="I39" s="252">
        <f>'Données projet'!D117</f>
        <v>0</v>
      </c>
      <c r="J39" s="129"/>
      <c r="K39" s="254">
        <f t="shared" si="4"/>
        <v>0</v>
      </c>
      <c r="L39" s="133"/>
      <c r="M39" s="13"/>
      <c r="N39" s="127"/>
      <c r="X39" s="224"/>
      <c r="Y39" s="225"/>
    </row>
    <row r="40" spans="1:25" x14ac:dyDescent="0.25">
      <c r="A40" s="251">
        <f>'Données projet'!A92</f>
        <v>0</v>
      </c>
      <c r="B40" s="252">
        <f>'Données projet'!D92</f>
        <v>0</v>
      </c>
      <c r="C40" s="129"/>
      <c r="D40" s="254">
        <f t="shared" si="3"/>
        <v>0</v>
      </c>
      <c r="E40" s="133"/>
      <c r="F40" s="136"/>
      <c r="G40" s="145"/>
      <c r="H40" s="251">
        <f>'Données projet'!A118</f>
        <v>0</v>
      </c>
      <c r="I40" s="252">
        <f>'Données projet'!D118</f>
        <v>0</v>
      </c>
      <c r="J40" s="129"/>
      <c r="K40" s="254">
        <f t="shared" si="4"/>
        <v>0</v>
      </c>
      <c r="L40" s="133"/>
      <c r="M40" s="13"/>
      <c r="N40" s="127"/>
      <c r="X40" s="224"/>
      <c r="Y40" s="225"/>
    </row>
    <row r="41" spans="1:25" x14ac:dyDescent="0.25">
      <c r="A41" s="251">
        <f>'Données projet'!A93</f>
        <v>0</v>
      </c>
      <c r="B41" s="252">
        <f>'Données projet'!D93</f>
        <v>0</v>
      </c>
      <c r="C41" s="129"/>
      <c r="D41" s="254">
        <f t="shared" si="3"/>
        <v>0</v>
      </c>
      <c r="E41" s="133"/>
      <c r="F41" s="136"/>
      <c r="G41" s="145"/>
      <c r="H41" s="251">
        <f>'Données projet'!A119</f>
        <v>0</v>
      </c>
      <c r="I41" s="252">
        <f>'Données projet'!D119</f>
        <v>0</v>
      </c>
      <c r="J41" s="129"/>
      <c r="K41" s="254">
        <f t="shared" si="4"/>
        <v>0</v>
      </c>
      <c r="L41" s="133"/>
      <c r="M41" s="13"/>
      <c r="N41" s="127"/>
      <c r="X41" s="224"/>
      <c r="Y41" s="225"/>
    </row>
    <row r="42" spans="1:25" x14ac:dyDescent="0.25">
      <c r="A42" s="251">
        <f>'Données projet'!A94</f>
        <v>0</v>
      </c>
      <c r="B42" s="252">
        <f>'Données projet'!D94</f>
        <v>0</v>
      </c>
      <c r="C42" s="129"/>
      <c r="D42" s="254">
        <f t="shared" si="3"/>
        <v>0</v>
      </c>
      <c r="E42" s="133"/>
      <c r="F42" s="136"/>
      <c r="G42" s="145"/>
      <c r="H42" s="251">
        <f>'Données projet'!A120</f>
        <v>0</v>
      </c>
      <c r="I42" s="252">
        <f>'Données projet'!D120</f>
        <v>0</v>
      </c>
      <c r="J42" s="129"/>
      <c r="K42" s="254">
        <f t="shared" si="4"/>
        <v>0</v>
      </c>
      <c r="L42" s="133"/>
      <c r="M42" s="13"/>
      <c r="N42" s="127"/>
      <c r="X42" s="224"/>
      <c r="Y42" s="225"/>
    </row>
    <row r="43" spans="1:25" x14ac:dyDescent="0.25">
      <c r="A43" s="251">
        <f>'Données projet'!A95</f>
        <v>0</v>
      </c>
      <c r="B43" s="252">
        <f>'Données projet'!D95</f>
        <v>0</v>
      </c>
      <c r="C43" s="129"/>
      <c r="D43" s="254">
        <f t="shared" si="3"/>
        <v>0</v>
      </c>
      <c r="E43" s="133"/>
      <c r="F43" s="136"/>
      <c r="G43" s="145"/>
      <c r="H43" s="251">
        <f>'Données projet'!A121</f>
        <v>0</v>
      </c>
      <c r="I43" s="252">
        <f>'Données projet'!D121</f>
        <v>0</v>
      </c>
      <c r="J43" s="129"/>
      <c r="K43" s="254">
        <f t="shared" si="4"/>
        <v>0</v>
      </c>
      <c r="L43" s="133"/>
      <c r="M43" s="13"/>
      <c r="N43" s="127"/>
      <c r="X43" s="224"/>
      <c r="Y43" s="225"/>
    </row>
    <row r="44" spans="1:25" x14ac:dyDescent="0.25">
      <c r="A44" s="251">
        <f>'Données projet'!A96</f>
        <v>0</v>
      </c>
      <c r="B44" s="252">
        <f>'Données projet'!D96</f>
        <v>0</v>
      </c>
      <c r="C44" s="129"/>
      <c r="D44" s="254">
        <f t="shared" si="3"/>
        <v>0</v>
      </c>
      <c r="E44" s="133"/>
      <c r="F44" s="136"/>
      <c r="G44" s="145"/>
      <c r="H44" s="251">
        <f>'Données projet'!A122</f>
        <v>0</v>
      </c>
      <c r="I44" s="252">
        <f>'Données projet'!D122</f>
        <v>0</v>
      </c>
      <c r="J44" s="129"/>
      <c r="K44" s="254">
        <f t="shared" si="4"/>
        <v>0</v>
      </c>
      <c r="L44" s="133"/>
      <c r="M44" s="13"/>
      <c r="N44" s="127"/>
      <c r="X44" s="224"/>
      <c r="Y44" s="225"/>
    </row>
    <row r="45" spans="1:25" x14ac:dyDescent="0.25">
      <c r="A45" s="251">
        <f>'Données projet'!A97</f>
        <v>0</v>
      </c>
      <c r="B45" s="252">
        <f>'Données projet'!D97</f>
        <v>0</v>
      </c>
      <c r="C45" s="129"/>
      <c r="D45" s="254">
        <f t="shared" si="3"/>
        <v>0</v>
      </c>
      <c r="E45" s="133"/>
      <c r="F45" s="136"/>
      <c r="G45" s="145"/>
      <c r="H45" s="251">
        <f>'Données projet'!A123</f>
        <v>0</v>
      </c>
      <c r="I45" s="252">
        <f>'Données projet'!D123</f>
        <v>0</v>
      </c>
      <c r="J45" s="129"/>
      <c r="K45" s="254">
        <f t="shared" si="4"/>
        <v>0</v>
      </c>
      <c r="L45" s="133"/>
      <c r="M45" s="13"/>
      <c r="N45" s="127"/>
      <c r="X45" s="224"/>
      <c r="Y45" s="225"/>
    </row>
    <row r="46" spans="1:25" x14ac:dyDescent="0.25">
      <c r="A46" s="251">
        <f>'Données projet'!A98</f>
        <v>0</v>
      </c>
      <c r="B46" s="252">
        <f>'Données projet'!D98</f>
        <v>0</v>
      </c>
      <c r="C46" s="129"/>
      <c r="D46" s="254">
        <f t="shared" si="3"/>
        <v>0</v>
      </c>
      <c r="E46" s="133"/>
      <c r="F46" s="136"/>
      <c r="G46" s="145"/>
      <c r="H46" s="251">
        <f>'Données projet'!A124</f>
        <v>0</v>
      </c>
      <c r="I46" s="252">
        <f>'Données projet'!D124</f>
        <v>0</v>
      </c>
      <c r="J46" s="129"/>
      <c r="K46" s="254">
        <f t="shared" si="4"/>
        <v>0</v>
      </c>
      <c r="L46" s="133"/>
      <c r="M46" s="13"/>
      <c r="N46" s="127"/>
      <c r="X46" s="224"/>
      <c r="Y46" s="225"/>
    </row>
    <row r="47" spans="1:25" x14ac:dyDescent="0.25">
      <c r="A47" s="251">
        <f>'Données projet'!A99</f>
        <v>0</v>
      </c>
      <c r="B47" s="252">
        <f>'Données projet'!D99</f>
        <v>0</v>
      </c>
      <c r="C47" s="129"/>
      <c r="D47" s="254">
        <f t="shared" si="3"/>
        <v>0</v>
      </c>
      <c r="E47" s="133"/>
      <c r="F47" s="136"/>
      <c r="G47" s="145"/>
      <c r="H47" s="251">
        <f>'Données projet'!A125</f>
        <v>0</v>
      </c>
      <c r="I47" s="252">
        <f>'Données projet'!D125</f>
        <v>0</v>
      </c>
      <c r="J47" s="129"/>
      <c r="K47" s="254">
        <f t="shared" si="4"/>
        <v>0</v>
      </c>
      <c r="L47" s="133"/>
      <c r="M47" s="13"/>
      <c r="N47" s="127"/>
      <c r="X47" s="224"/>
      <c r="Y47" s="225"/>
    </row>
    <row r="48" spans="1:25" x14ac:dyDescent="0.25">
      <c r="A48" s="251">
        <f>'Données projet'!A100</f>
        <v>0</v>
      </c>
      <c r="B48" s="252">
        <f>'Données projet'!D100</f>
        <v>0</v>
      </c>
      <c r="C48" s="129"/>
      <c r="D48" s="254">
        <f t="shared" si="3"/>
        <v>0</v>
      </c>
      <c r="E48" s="133"/>
      <c r="F48" s="136"/>
      <c r="G48" s="145"/>
      <c r="H48" s="251">
        <f>'Données projet'!A126</f>
        <v>0</v>
      </c>
      <c r="I48" s="252">
        <f>'Données projet'!D126</f>
        <v>0</v>
      </c>
      <c r="J48" s="129"/>
      <c r="K48" s="254">
        <f t="shared" si="4"/>
        <v>0</v>
      </c>
      <c r="L48" s="133"/>
      <c r="M48" s="13"/>
      <c r="N48" s="127"/>
      <c r="X48" s="224"/>
      <c r="Y48" s="225"/>
    </row>
    <row r="49" spans="1:25" x14ac:dyDescent="0.25">
      <c r="A49" s="251">
        <f>'Données projet'!A101</f>
        <v>0</v>
      </c>
      <c r="B49" s="252">
        <f>'Données projet'!D101</f>
        <v>0</v>
      </c>
      <c r="C49" s="129"/>
      <c r="D49" s="254">
        <f t="shared" si="3"/>
        <v>0</v>
      </c>
      <c r="E49" s="133"/>
      <c r="F49" s="136"/>
      <c r="G49" s="145"/>
      <c r="H49" s="251">
        <f>'Données projet'!A127</f>
        <v>0</v>
      </c>
      <c r="I49" s="252">
        <f>'Données projet'!D127</f>
        <v>0</v>
      </c>
      <c r="J49" s="129"/>
      <c r="K49" s="254">
        <f t="shared" si="4"/>
        <v>0</v>
      </c>
      <c r="L49" s="133"/>
      <c r="M49" s="13"/>
      <c r="N49" s="127"/>
      <c r="X49" s="224"/>
      <c r="Y49" s="225"/>
    </row>
    <row r="50" spans="1:25" x14ac:dyDescent="0.25">
      <c r="A50" s="251">
        <f>'Données projet'!A102</f>
        <v>0</v>
      </c>
      <c r="B50" s="252">
        <f>'Données projet'!D102</f>
        <v>0</v>
      </c>
      <c r="C50" s="129"/>
      <c r="D50" s="254">
        <f t="shared" si="3"/>
        <v>0</v>
      </c>
      <c r="E50" s="133"/>
      <c r="F50" s="136"/>
      <c r="G50" s="145"/>
      <c r="H50" s="251">
        <f>'Données projet'!A128</f>
        <v>0</v>
      </c>
      <c r="I50" s="252">
        <f>'Données projet'!D128</f>
        <v>0</v>
      </c>
      <c r="J50" s="129"/>
      <c r="K50" s="254">
        <f t="shared" si="4"/>
        <v>0</v>
      </c>
      <c r="L50" s="133"/>
      <c r="M50" s="13"/>
      <c r="N50" s="127"/>
      <c r="X50" s="224"/>
      <c r="Y50" s="225"/>
    </row>
    <row r="51" spans="1:25" x14ac:dyDescent="0.25">
      <c r="A51" s="251">
        <f>'Données projet'!A103</f>
        <v>0</v>
      </c>
      <c r="B51" s="252">
        <f>'Données projet'!D103</f>
        <v>0</v>
      </c>
      <c r="C51" s="129"/>
      <c r="D51" s="254">
        <f t="shared" si="3"/>
        <v>0</v>
      </c>
      <c r="E51" s="133"/>
      <c r="F51" s="136"/>
      <c r="G51" s="145"/>
      <c r="H51" s="251">
        <f>'Données projet'!A129</f>
        <v>0</v>
      </c>
      <c r="I51" s="252">
        <f>'Données projet'!D129</f>
        <v>0</v>
      </c>
      <c r="J51" s="129"/>
      <c r="K51" s="254">
        <f t="shared" si="4"/>
        <v>0</v>
      </c>
      <c r="L51" s="133"/>
      <c r="M51" s="13"/>
      <c r="N51" s="127"/>
      <c r="X51" s="224"/>
      <c r="Y51" s="225"/>
    </row>
    <row r="52" spans="1:25" x14ac:dyDescent="0.25">
      <c r="A52" s="251">
        <f>'Données projet'!A104</f>
        <v>0</v>
      </c>
      <c r="B52" s="252">
        <f>'Données projet'!D104</f>
        <v>0</v>
      </c>
      <c r="C52" s="129"/>
      <c r="D52" s="254">
        <f t="shared" si="3"/>
        <v>0</v>
      </c>
      <c r="E52" s="133"/>
      <c r="F52" s="136"/>
      <c r="G52" s="145"/>
      <c r="H52" s="251">
        <f>'Données projet'!A130</f>
        <v>0</v>
      </c>
      <c r="I52" s="252">
        <f>'Données projet'!D130</f>
        <v>0</v>
      </c>
      <c r="J52" s="129"/>
      <c r="K52" s="254">
        <f t="shared" si="4"/>
        <v>0</v>
      </c>
      <c r="L52" s="133"/>
      <c r="M52" s="13"/>
      <c r="N52" s="127"/>
      <c r="X52" s="224"/>
      <c r="Y52" s="225"/>
    </row>
    <row r="53" spans="1:25" x14ac:dyDescent="0.25">
      <c r="A53" s="251">
        <f>'Données projet'!A105</f>
        <v>0</v>
      </c>
      <c r="B53" s="252">
        <f>'Données projet'!D105</f>
        <v>0</v>
      </c>
      <c r="C53" s="129"/>
      <c r="D53" s="254">
        <f t="shared" si="3"/>
        <v>0</v>
      </c>
      <c r="E53" s="133"/>
      <c r="F53" s="136"/>
      <c r="G53" s="145"/>
      <c r="H53" s="251">
        <f>'Données projet'!A131</f>
        <v>0</v>
      </c>
      <c r="I53" s="252">
        <f>'Données projet'!D131</f>
        <v>0</v>
      </c>
      <c r="J53" s="129"/>
      <c r="K53" s="254">
        <f t="shared" si="4"/>
        <v>0</v>
      </c>
      <c r="L53" s="133"/>
      <c r="M53" s="13"/>
      <c r="N53" s="127"/>
      <c r="X53" s="224"/>
      <c r="Y53" s="225"/>
    </row>
    <row r="54" spans="1:25" x14ac:dyDescent="0.25">
      <c r="A54" s="251">
        <f>'Données projet'!A106</f>
        <v>0</v>
      </c>
      <c r="B54" s="252">
        <f>'Données projet'!D106</f>
        <v>0</v>
      </c>
      <c r="C54" s="129"/>
      <c r="D54" s="254">
        <f t="shared" si="3"/>
        <v>0</v>
      </c>
      <c r="E54" s="133"/>
      <c r="F54" s="136"/>
      <c r="G54" s="145"/>
      <c r="H54" s="251">
        <f>'Données projet'!A132</f>
        <v>0</v>
      </c>
      <c r="I54" s="252">
        <f>'Données projet'!D132</f>
        <v>0</v>
      </c>
      <c r="J54" s="129"/>
      <c r="K54" s="254">
        <f t="shared" si="4"/>
        <v>0</v>
      </c>
      <c r="L54" s="133"/>
      <c r="M54" s="13"/>
      <c r="N54" s="127"/>
      <c r="X54" s="224"/>
      <c r="Y54" s="225"/>
    </row>
    <row r="55" spans="1:25" x14ac:dyDescent="0.25">
      <c r="A55" s="251">
        <f>'Données projet'!A107</f>
        <v>0</v>
      </c>
      <c r="B55" s="252">
        <f>'Données projet'!D107</f>
        <v>0</v>
      </c>
      <c r="C55" s="129"/>
      <c r="D55" s="254">
        <f t="shared" si="3"/>
        <v>0</v>
      </c>
      <c r="E55" s="133"/>
      <c r="F55" s="136"/>
      <c r="G55" s="145"/>
      <c r="H55" s="251">
        <f>'Données projet'!A133</f>
        <v>0</v>
      </c>
      <c r="I55" s="252">
        <f>'Données projet'!D133</f>
        <v>0</v>
      </c>
      <c r="J55" s="129"/>
      <c r="K55" s="254">
        <f t="shared" si="4"/>
        <v>0</v>
      </c>
      <c r="L55" s="133"/>
      <c r="M55" s="13"/>
      <c r="N55" s="127"/>
      <c r="X55" s="224"/>
      <c r="Y55" s="225"/>
    </row>
    <row r="56" spans="1:25" x14ac:dyDescent="0.25">
      <c r="A56" s="251">
        <f>'Données projet'!A108</f>
        <v>0</v>
      </c>
      <c r="B56" s="252">
        <f>'Données projet'!D108</f>
        <v>0</v>
      </c>
      <c r="C56" s="129"/>
      <c r="D56" s="254">
        <f t="shared" si="3"/>
        <v>0</v>
      </c>
      <c r="E56" s="133"/>
      <c r="F56" s="136"/>
      <c r="G56" s="145"/>
      <c r="H56" s="251">
        <f>'Données projet'!A134</f>
        <v>0</v>
      </c>
      <c r="I56" s="252">
        <f>'Données projet'!D134</f>
        <v>0</v>
      </c>
      <c r="J56" s="129"/>
      <c r="K56" s="254">
        <f t="shared" si="4"/>
        <v>0</v>
      </c>
      <c r="L56" s="133"/>
      <c r="M56" s="13"/>
      <c r="N56" s="127"/>
      <c r="X56" s="224"/>
      <c r="Y56" s="225"/>
    </row>
    <row r="57" spans="1:25" ht="15.75" thickBot="1" x14ac:dyDescent="0.3">
      <c r="A57" s="258"/>
      <c r="B57" s="258"/>
      <c r="C57" s="258"/>
      <c r="D57" s="258"/>
      <c r="E57" s="258"/>
      <c r="F57" s="259"/>
      <c r="G57" s="260"/>
      <c r="H57" s="260"/>
      <c r="I57" s="260"/>
      <c r="J57" s="260"/>
      <c r="K57" s="260"/>
      <c r="L57" s="260"/>
      <c r="M57" s="261"/>
      <c r="N57" s="127"/>
      <c r="X57" s="224"/>
      <c r="Y57" s="225"/>
    </row>
    <row r="58" spans="1:25" x14ac:dyDescent="0.25">
      <c r="F58" s="125"/>
      <c r="G58" s="141"/>
      <c r="H58" s="141"/>
      <c r="I58" s="141"/>
      <c r="J58" s="141"/>
      <c r="K58" s="141"/>
      <c r="L58" s="141"/>
      <c r="M58" s="13"/>
      <c r="N58" s="127"/>
      <c r="X58" s="224"/>
      <c r="Y58" s="225"/>
    </row>
    <row r="59" spans="1:25" x14ac:dyDescent="0.25">
      <c r="A59" s="16" t="s">
        <v>58</v>
      </c>
      <c r="B59" s="248" t="str">
        <f>IF('Données projet'!$B$15="","",'Données projet'!$B$15)</f>
        <v/>
      </c>
      <c r="C59" s="303" t="s">
        <v>168</v>
      </c>
      <c r="D59" s="304"/>
      <c r="E59" s="305"/>
      <c r="F59" s="125"/>
      <c r="G59" s="141"/>
      <c r="H59" s="16" t="s">
        <v>58</v>
      </c>
      <c r="I59" s="248" t="str">
        <f>IF('Données projet'!$B$15="","",'Données projet'!$B$15)</f>
        <v/>
      </c>
      <c r="J59" s="303" t="s">
        <v>167</v>
      </c>
      <c r="K59" s="304"/>
      <c r="L59" s="305"/>
      <c r="M59" s="13"/>
      <c r="N59" s="127"/>
      <c r="X59" s="224"/>
      <c r="Y59" s="225"/>
    </row>
    <row r="60" spans="1:25" x14ac:dyDescent="0.25">
      <c r="F60" s="125"/>
      <c r="G60" s="141"/>
      <c r="H60" s="13"/>
      <c r="I60" s="13"/>
      <c r="J60" s="13"/>
      <c r="K60" s="13"/>
      <c r="L60" s="13"/>
      <c r="M60" s="13"/>
      <c r="N60" s="127"/>
      <c r="X60" s="224"/>
      <c r="Y60" s="225"/>
    </row>
    <row r="61" spans="1:25" ht="15.75" customHeight="1" x14ac:dyDescent="0.25">
      <c r="A61" s="228" t="s">
        <v>62</v>
      </c>
      <c r="B61" s="245" t="s">
        <v>118</v>
      </c>
      <c r="C61" s="245" t="s">
        <v>117</v>
      </c>
      <c r="D61" s="228" t="s">
        <v>115</v>
      </c>
      <c r="E61" s="228" t="s">
        <v>135</v>
      </c>
      <c r="F61" s="132"/>
      <c r="G61" s="143"/>
      <c r="H61" s="228" t="s">
        <v>62</v>
      </c>
      <c r="I61" s="245" t="s">
        <v>118</v>
      </c>
      <c r="J61" s="245" t="s">
        <v>117</v>
      </c>
      <c r="K61" s="228" t="s">
        <v>115</v>
      </c>
      <c r="L61" s="228" t="s">
        <v>135</v>
      </c>
      <c r="M61" s="13"/>
      <c r="N61" s="127"/>
      <c r="X61" s="224"/>
      <c r="Y61" s="225"/>
    </row>
    <row r="62" spans="1:25" x14ac:dyDescent="0.25">
      <c r="A62" s="255">
        <f>'Données projet'!A141</f>
        <v>0</v>
      </c>
      <c r="B62" s="256">
        <f>'Données projet'!D141</f>
        <v>0</v>
      </c>
      <c r="C62" s="129"/>
      <c r="D62" s="257">
        <f>B62*C62</f>
        <v>0</v>
      </c>
      <c r="E62" s="133"/>
      <c r="F62" s="134"/>
      <c r="G62" s="144"/>
      <c r="H62" s="246">
        <f>'Données projet'!A174</f>
        <v>0</v>
      </c>
      <c r="I62" s="247">
        <f>'Données projet'!D174</f>
        <v>0</v>
      </c>
      <c r="J62" s="133"/>
      <c r="K62" s="249">
        <f>I62*J62</f>
        <v>0</v>
      </c>
      <c r="L62" s="133"/>
      <c r="M62" s="13"/>
      <c r="N62" s="127"/>
      <c r="X62" s="224"/>
      <c r="Y62" s="225"/>
    </row>
    <row r="63" spans="1:25" x14ac:dyDescent="0.25">
      <c r="A63" s="255">
        <f>'Données projet'!A142</f>
        <v>0</v>
      </c>
      <c r="B63" s="256">
        <f>'Données projet'!D142</f>
        <v>0</v>
      </c>
      <c r="C63" s="129"/>
      <c r="D63" s="257">
        <f t="shared" ref="D63:D81" si="5">B63*C63</f>
        <v>0</v>
      </c>
      <c r="E63" s="133"/>
      <c r="F63" s="134"/>
      <c r="G63" s="144"/>
      <c r="H63" s="246">
        <f>'Données projet'!A175</f>
        <v>0</v>
      </c>
      <c r="I63" s="247">
        <f>'Données projet'!D175</f>
        <v>0</v>
      </c>
      <c r="J63" s="133"/>
      <c r="K63" s="249">
        <f t="shared" ref="K63:K81" si="6">I63*J63</f>
        <v>0</v>
      </c>
      <c r="L63" s="133"/>
      <c r="M63" s="13"/>
      <c r="N63" s="127"/>
      <c r="X63" s="224"/>
      <c r="Y63" s="225"/>
    </row>
    <row r="64" spans="1:25" x14ac:dyDescent="0.25">
      <c r="A64" s="255">
        <f>'Données projet'!A143</f>
        <v>0</v>
      </c>
      <c r="B64" s="256">
        <f>'Données projet'!D143</f>
        <v>0</v>
      </c>
      <c r="C64" s="129"/>
      <c r="D64" s="257">
        <f t="shared" si="5"/>
        <v>0</v>
      </c>
      <c r="E64" s="133"/>
      <c r="F64" s="134"/>
      <c r="G64" s="144"/>
      <c r="H64" s="246">
        <f>'Données projet'!A176</f>
        <v>0</v>
      </c>
      <c r="I64" s="247">
        <f>'Données projet'!D176</f>
        <v>0</v>
      </c>
      <c r="J64" s="133"/>
      <c r="K64" s="249">
        <f t="shared" si="6"/>
        <v>0</v>
      </c>
      <c r="L64" s="133"/>
      <c r="M64" s="13"/>
      <c r="N64" s="127"/>
      <c r="X64" s="224"/>
      <c r="Y64" s="225"/>
    </row>
    <row r="65" spans="1:25" x14ac:dyDescent="0.25">
      <c r="A65" s="255">
        <f>'Données projet'!A144</f>
        <v>0</v>
      </c>
      <c r="B65" s="256">
        <f>'Données projet'!D144</f>
        <v>0</v>
      </c>
      <c r="C65" s="129"/>
      <c r="D65" s="257">
        <f t="shared" si="5"/>
        <v>0</v>
      </c>
      <c r="E65" s="133"/>
      <c r="F65" s="134"/>
      <c r="G65" s="144"/>
      <c r="H65" s="246">
        <f>'Données projet'!A177</f>
        <v>0</v>
      </c>
      <c r="I65" s="247">
        <f>'Données projet'!D177</f>
        <v>0</v>
      </c>
      <c r="J65" s="133"/>
      <c r="K65" s="249">
        <f t="shared" si="6"/>
        <v>0</v>
      </c>
      <c r="L65" s="133"/>
      <c r="M65" s="13"/>
      <c r="N65" s="127"/>
      <c r="X65" s="224"/>
      <c r="Y65" s="225"/>
    </row>
    <row r="66" spans="1:25" x14ac:dyDescent="0.25">
      <c r="A66" s="255">
        <f>'Données projet'!A145</f>
        <v>0</v>
      </c>
      <c r="B66" s="256">
        <f>'Données projet'!D145</f>
        <v>0</v>
      </c>
      <c r="C66" s="129"/>
      <c r="D66" s="257">
        <f t="shared" si="5"/>
        <v>0</v>
      </c>
      <c r="E66" s="133"/>
      <c r="F66" s="134"/>
      <c r="G66" s="144"/>
      <c r="H66" s="246">
        <f>'Données projet'!A178</f>
        <v>0</v>
      </c>
      <c r="I66" s="247">
        <f>'Données projet'!D178</f>
        <v>0</v>
      </c>
      <c r="J66" s="133"/>
      <c r="K66" s="249">
        <f t="shared" si="6"/>
        <v>0</v>
      </c>
      <c r="L66" s="133"/>
      <c r="M66" s="13"/>
      <c r="N66" s="127"/>
      <c r="X66" s="224"/>
      <c r="Y66" s="225"/>
    </row>
    <row r="67" spans="1:25" x14ac:dyDescent="0.25">
      <c r="A67" s="255">
        <f>'Données projet'!A146</f>
        <v>0</v>
      </c>
      <c r="B67" s="256">
        <f>'Données projet'!D146</f>
        <v>0</v>
      </c>
      <c r="C67" s="129"/>
      <c r="D67" s="257">
        <f t="shared" si="5"/>
        <v>0</v>
      </c>
      <c r="E67" s="133"/>
      <c r="F67" s="134"/>
      <c r="G67" s="144"/>
      <c r="H67" s="246">
        <f>'Données projet'!A179</f>
        <v>0</v>
      </c>
      <c r="I67" s="247">
        <f>'Données projet'!D179</f>
        <v>0</v>
      </c>
      <c r="J67" s="133"/>
      <c r="K67" s="249">
        <f t="shared" si="6"/>
        <v>0</v>
      </c>
      <c r="L67" s="133"/>
      <c r="M67" s="13"/>
      <c r="N67" s="127"/>
      <c r="X67" s="224"/>
      <c r="Y67" s="225"/>
    </row>
    <row r="68" spans="1:25" x14ac:dyDescent="0.25">
      <c r="A68" s="255">
        <f>'Données projet'!A147</f>
        <v>0</v>
      </c>
      <c r="B68" s="256">
        <f>'Données projet'!D147</f>
        <v>0</v>
      </c>
      <c r="C68" s="129"/>
      <c r="D68" s="257">
        <f t="shared" si="5"/>
        <v>0</v>
      </c>
      <c r="E68" s="133"/>
      <c r="F68" s="134"/>
      <c r="G68" s="144"/>
      <c r="H68" s="246">
        <f>'Données projet'!A180</f>
        <v>0</v>
      </c>
      <c r="I68" s="247">
        <f>'Données projet'!D180</f>
        <v>0</v>
      </c>
      <c r="J68" s="133"/>
      <c r="K68" s="249">
        <f t="shared" si="6"/>
        <v>0</v>
      </c>
      <c r="L68" s="133"/>
      <c r="M68" s="13"/>
      <c r="N68" s="127"/>
      <c r="X68" s="224"/>
      <c r="Y68" s="225"/>
    </row>
    <row r="69" spans="1:25" x14ac:dyDescent="0.25">
      <c r="A69" s="255">
        <f>'Données projet'!A148</f>
        <v>0</v>
      </c>
      <c r="B69" s="256">
        <f>'Données projet'!D148</f>
        <v>0</v>
      </c>
      <c r="C69" s="129"/>
      <c r="D69" s="257">
        <f t="shared" si="5"/>
        <v>0</v>
      </c>
      <c r="E69" s="133"/>
      <c r="F69" s="134"/>
      <c r="G69" s="144"/>
      <c r="H69" s="246">
        <f>'Données projet'!A181</f>
        <v>0</v>
      </c>
      <c r="I69" s="247">
        <f>'Données projet'!D181</f>
        <v>0</v>
      </c>
      <c r="J69" s="133"/>
      <c r="K69" s="249">
        <f t="shared" si="6"/>
        <v>0</v>
      </c>
      <c r="L69" s="133"/>
      <c r="M69" s="13"/>
      <c r="N69" s="127"/>
    </row>
    <row r="70" spans="1:25" x14ac:dyDescent="0.25">
      <c r="A70" s="255">
        <f>'Données projet'!A149</f>
        <v>0</v>
      </c>
      <c r="B70" s="256">
        <f>'Données projet'!D149</f>
        <v>0</v>
      </c>
      <c r="C70" s="129"/>
      <c r="D70" s="257">
        <f t="shared" si="5"/>
        <v>0</v>
      </c>
      <c r="E70" s="133"/>
      <c r="F70" s="134"/>
      <c r="G70" s="144"/>
      <c r="H70" s="246">
        <f>'Données projet'!A182</f>
        <v>0</v>
      </c>
      <c r="I70" s="247">
        <f>'Données projet'!D182</f>
        <v>0</v>
      </c>
      <c r="J70" s="133"/>
      <c r="K70" s="249">
        <f t="shared" si="6"/>
        <v>0</v>
      </c>
      <c r="L70" s="133"/>
      <c r="M70" s="13"/>
      <c r="N70" s="127"/>
    </row>
    <row r="71" spans="1:25" x14ac:dyDescent="0.25">
      <c r="A71" s="255">
        <f>'Données projet'!A150</f>
        <v>0</v>
      </c>
      <c r="B71" s="256">
        <f>'Données projet'!D150</f>
        <v>0</v>
      </c>
      <c r="C71" s="129"/>
      <c r="D71" s="257">
        <f t="shared" si="5"/>
        <v>0</v>
      </c>
      <c r="E71" s="133"/>
      <c r="F71" s="134"/>
      <c r="G71" s="144"/>
      <c r="H71" s="246">
        <f>'Données projet'!A183</f>
        <v>0</v>
      </c>
      <c r="I71" s="247">
        <f>'Données projet'!D183</f>
        <v>0</v>
      </c>
      <c r="J71" s="133"/>
      <c r="K71" s="249">
        <f t="shared" si="6"/>
        <v>0</v>
      </c>
      <c r="L71" s="133"/>
      <c r="M71" s="13"/>
      <c r="N71" s="127"/>
    </row>
    <row r="72" spans="1:25" x14ac:dyDescent="0.25">
      <c r="A72" s="255">
        <f>'Données projet'!A151</f>
        <v>0</v>
      </c>
      <c r="B72" s="256">
        <f>'Données projet'!D151</f>
        <v>0</v>
      </c>
      <c r="C72" s="129"/>
      <c r="D72" s="257">
        <f t="shared" si="5"/>
        <v>0</v>
      </c>
      <c r="E72" s="133"/>
      <c r="F72" s="134"/>
      <c r="G72" s="144"/>
      <c r="H72" s="246">
        <f>'Données projet'!A184</f>
        <v>0</v>
      </c>
      <c r="I72" s="247">
        <f>'Données projet'!D184</f>
        <v>0</v>
      </c>
      <c r="J72" s="133"/>
      <c r="K72" s="249">
        <f t="shared" si="6"/>
        <v>0</v>
      </c>
      <c r="L72" s="133"/>
      <c r="M72" s="13"/>
      <c r="N72" s="127"/>
    </row>
    <row r="73" spans="1:25" x14ac:dyDescent="0.25">
      <c r="A73" s="255">
        <f>'Données projet'!A152</f>
        <v>0</v>
      </c>
      <c r="B73" s="256">
        <f>'Données projet'!D152</f>
        <v>0</v>
      </c>
      <c r="C73" s="129"/>
      <c r="D73" s="257">
        <f t="shared" si="5"/>
        <v>0</v>
      </c>
      <c r="E73" s="133"/>
      <c r="F73" s="134"/>
      <c r="G73" s="144"/>
      <c r="H73" s="246">
        <f>'Données projet'!A185</f>
        <v>0</v>
      </c>
      <c r="I73" s="247">
        <f>'Données projet'!D185</f>
        <v>0</v>
      </c>
      <c r="J73" s="133"/>
      <c r="K73" s="249">
        <f t="shared" si="6"/>
        <v>0</v>
      </c>
      <c r="L73" s="133"/>
      <c r="M73" s="13"/>
      <c r="N73" s="127"/>
    </row>
    <row r="74" spans="1:25" x14ac:dyDescent="0.25">
      <c r="A74" s="255">
        <f>'Données projet'!A153</f>
        <v>0</v>
      </c>
      <c r="B74" s="256">
        <f>'Données projet'!D153</f>
        <v>0</v>
      </c>
      <c r="C74" s="129"/>
      <c r="D74" s="257">
        <f t="shared" si="5"/>
        <v>0</v>
      </c>
      <c r="E74" s="133"/>
      <c r="F74" s="134"/>
      <c r="G74" s="144"/>
      <c r="H74" s="246">
        <f>'Données projet'!A186</f>
        <v>0</v>
      </c>
      <c r="I74" s="247">
        <f>'Données projet'!D186</f>
        <v>0</v>
      </c>
      <c r="J74" s="133"/>
      <c r="K74" s="249">
        <f t="shared" si="6"/>
        <v>0</v>
      </c>
      <c r="L74" s="133"/>
      <c r="M74" s="13"/>
      <c r="N74" s="127"/>
    </row>
    <row r="75" spans="1:25" x14ac:dyDescent="0.25">
      <c r="A75" s="255">
        <f>'Données projet'!A154</f>
        <v>0</v>
      </c>
      <c r="B75" s="256">
        <f>'Données projet'!D154</f>
        <v>0</v>
      </c>
      <c r="C75" s="129"/>
      <c r="D75" s="257">
        <f t="shared" si="5"/>
        <v>0</v>
      </c>
      <c r="E75" s="133"/>
      <c r="F75" s="134"/>
      <c r="G75" s="144"/>
      <c r="H75" s="246">
        <f>'Données projet'!A187</f>
        <v>0</v>
      </c>
      <c r="I75" s="247">
        <f>'Données projet'!D187</f>
        <v>0</v>
      </c>
      <c r="J75" s="133"/>
      <c r="K75" s="249">
        <f t="shared" si="6"/>
        <v>0</v>
      </c>
      <c r="L75" s="133"/>
      <c r="M75" s="13"/>
      <c r="N75" s="127"/>
    </row>
    <row r="76" spans="1:25" x14ac:dyDescent="0.25">
      <c r="A76" s="255">
        <f>'Données projet'!A155</f>
        <v>0</v>
      </c>
      <c r="B76" s="256">
        <f>'Données projet'!D155</f>
        <v>0</v>
      </c>
      <c r="C76" s="129"/>
      <c r="D76" s="257">
        <f t="shared" si="5"/>
        <v>0</v>
      </c>
      <c r="E76" s="133"/>
      <c r="F76" s="134"/>
      <c r="G76" s="144"/>
      <c r="H76" s="246">
        <f>'Données projet'!A188</f>
        <v>0</v>
      </c>
      <c r="I76" s="247">
        <f>'Données projet'!D188</f>
        <v>0</v>
      </c>
      <c r="J76" s="133"/>
      <c r="K76" s="249">
        <f t="shared" si="6"/>
        <v>0</v>
      </c>
      <c r="L76" s="133"/>
      <c r="M76" s="13"/>
      <c r="N76" s="127"/>
    </row>
    <row r="77" spans="1:25" x14ac:dyDescent="0.25">
      <c r="A77" s="255">
        <f>'Données projet'!A156</f>
        <v>0</v>
      </c>
      <c r="B77" s="256">
        <f>'Données projet'!D156</f>
        <v>0</v>
      </c>
      <c r="C77" s="129"/>
      <c r="D77" s="257">
        <f t="shared" si="5"/>
        <v>0</v>
      </c>
      <c r="E77" s="133"/>
      <c r="F77" s="134"/>
      <c r="G77" s="144"/>
      <c r="H77" s="246">
        <f>'Données projet'!A189</f>
        <v>0</v>
      </c>
      <c r="I77" s="247">
        <f>'Données projet'!D189</f>
        <v>0</v>
      </c>
      <c r="J77" s="133"/>
      <c r="K77" s="249">
        <f t="shared" si="6"/>
        <v>0</v>
      </c>
      <c r="L77" s="133"/>
      <c r="M77" s="13"/>
      <c r="N77" s="127"/>
    </row>
    <row r="78" spans="1:25" x14ac:dyDescent="0.25">
      <c r="A78" s="255">
        <f>'Données projet'!A157</f>
        <v>0</v>
      </c>
      <c r="B78" s="256">
        <f>'Données projet'!D157</f>
        <v>0</v>
      </c>
      <c r="C78" s="129"/>
      <c r="D78" s="257">
        <f t="shared" si="5"/>
        <v>0</v>
      </c>
      <c r="E78" s="133"/>
      <c r="F78" s="134"/>
      <c r="G78" s="144"/>
      <c r="H78" s="246">
        <f>'Données projet'!A190</f>
        <v>0</v>
      </c>
      <c r="I78" s="247">
        <f>'Données projet'!D190</f>
        <v>0</v>
      </c>
      <c r="J78" s="133"/>
      <c r="K78" s="249">
        <f t="shared" si="6"/>
        <v>0</v>
      </c>
      <c r="L78" s="133"/>
      <c r="M78" s="13"/>
      <c r="N78" s="127"/>
    </row>
    <row r="79" spans="1:25" x14ac:dyDescent="0.25">
      <c r="A79" s="255">
        <f>'Données projet'!A158</f>
        <v>0</v>
      </c>
      <c r="B79" s="256">
        <f>'Données projet'!D158</f>
        <v>0</v>
      </c>
      <c r="C79" s="129"/>
      <c r="D79" s="257">
        <f t="shared" si="5"/>
        <v>0</v>
      </c>
      <c r="E79" s="133"/>
      <c r="F79" s="134"/>
      <c r="G79" s="144"/>
      <c r="H79" s="246">
        <f>'Données projet'!A191</f>
        <v>0</v>
      </c>
      <c r="I79" s="247">
        <f>'Données projet'!D191</f>
        <v>0</v>
      </c>
      <c r="J79" s="133"/>
      <c r="K79" s="249">
        <f t="shared" si="6"/>
        <v>0</v>
      </c>
      <c r="L79" s="133"/>
      <c r="M79" s="13"/>
      <c r="N79" s="127"/>
    </row>
    <row r="80" spans="1:25" x14ac:dyDescent="0.25">
      <c r="A80" s="255">
        <f>'Données projet'!A166</f>
        <v>0</v>
      </c>
      <c r="B80" s="256">
        <f>'Données projet'!D166</f>
        <v>0</v>
      </c>
      <c r="C80" s="129"/>
      <c r="D80" s="257">
        <f t="shared" si="5"/>
        <v>0</v>
      </c>
      <c r="E80" s="133"/>
      <c r="F80" s="134"/>
      <c r="G80" s="144"/>
      <c r="H80" s="246">
        <f>'Données projet'!A192</f>
        <v>0</v>
      </c>
      <c r="I80" s="247">
        <f>'Données projet'!D192</f>
        <v>0</v>
      </c>
      <c r="J80" s="133"/>
      <c r="K80" s="249">
        <f t="shared" si="6"/>
        <v>0</v>
      </c>
      <c r="L80" s="133"/>
      <c r="M80" s="13"/>
      <c r="N80" s="127"/>
    </row>
    <row r="81" spans="1:14" x14ac:dyDescent="0.25">
      <c r="A81" s="255">
        <f>'Données projet'!A167</f>
        <v>0</v>
      </c>
      <c r="B81" s="256">
        <f>'Données projet'!D167</f>
        <v>0</v>
      </c>
      <c r="C81" s="129"/>
      <c r="D81" s="257">
        <f t="shared" si="5"/>
        <v>0</v>
      </c>
      <c r="E81" s="133"/>
      <c r="F81" s="134"/>
      <c r="G81" s="144"/>
      <c r="H81" s="246">
        <f>'Données projet'!A193</f>
        <v>0</v>
      </c>
      <c r="I81" s="247">
        <f>'Données projet'!D193</f>
        <v>0</v>
      </c>
      <c r="J81" s="133"/>
      <c r="K81" s="249">
        <f t="shared" si="6"/>
        <v>0</v>
      </c>
      <c r="L81" s="133"/>
      <c r="M81" s="13"/>
      <c r="N81" s="127"/>
    </row>
    <row r="82" spans="1:14" x14ac:dyDescent="0.25">
      <c r="F82" s="125"/>
      <c r="G82" s="141"/>
      <c r="H82" s="141"/>
      <c r="I82" s="141"/>
      <c r="J82" s="141"/>
      <c r="K82" s="141"/>
      <c r="L82" s="141"/>
      <c r="M82" s="13"/>
    </row>
    <row r="83" spans="1:14" x14ac:dyDescent="0.25">
      <c r="F83" s="125"/>
      <c r="G83" s="141"/>
      <c r="H83" s="141"/>
      <c r="I83" s="141"/>
      <c r="J83" s="141"/>
      <c r="K83" s="141"/>
      <c r="L83" s="141"/>
      <c r="M83" s="13"/>
    </row>
  </sheetData>
  <mergeCells count="12">
    <mergeCell ref="B2:R2"/>
    <mergeCell ref="C34:E34"/>
    <mergeCell ref="C59:E59"/>
    <mergeCell ref="J9:L9"/>
    <mergeCell ref="J34:L34"/>
    <mergeCell ref="J59:L59"/>
    <mergeCell ref="U21:W21"/>
    <mergeCell ref="O9:R9"/>
    <mergeCell ref="U20:W20"/>
    <mergeCell ref="C9:E9"/>
    <mergeCell ref="B6:E6"/>
    <mergeCell ref="I6:L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4</vt:i4>
      </vt:variant>
    </vt:vector>
  </HeadingPairs>
  <TitlesOfParts>
    <vt:vector size="10" baseType="lpstr">
      <vt:lpstr>Accueil</vt:lpstr>
      <vt:lpstr>Données projet</vt:lpstr>
      <vt:lpstr>Calculateur</vt:lpstr>
      <vt:lpstr>Paramètres</vt:lpstr>
      <vt:lpstr>REE</vt:lpstr>
      <vt:lpstr>VAN</vt:lpstr>
      <vt:lpstr>Essence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Olivier GLEIZES (CNPF - C+FOR)</cp:lastModifiedBy>
  <dcterms:created xsi:type="dcterms:W3CDTF">2021-02-01T08:22:39Z</dcterms:created>
  <dcterms:modified xsi:type="dcterms:W3CDTF">2023-12-06T14:12:48Z</dcterms:modified>
</cp:coreProperties>
</file>