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lena\Desktop\Retours_Ministere\Archives\66\Retour2\Retour3\"/>
    </mc:Choice>
  </mc:AlternateContent>
  <xr:revisionPtr revIDLastSave="0" documentId="13_ncr:1_{2B34A7F6-41F7-465B-964B-0F3C49DCDC60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C241" i="6"/>
  <c r="C242" i="6"/>
  <c r="C243" i="6"/>
  <c r="C244" i="6"/>
  <c r="C240" i="6"/>
  <c r="E234" i="6"/>
  <c r="C210" i="6"/>
  <c r="C211" i="6"/>
  <c r="C212" i="6"/>
  <c r="C213" i="6"/>
  <c r="C209" i="6"/>
  <c r="E203" i="6"/>
  <c r="C179" i="6"/>
  <c r="C180" i="6"/>
  <c r="C181" i="6"/>
  <c r="C182" i="6"/>
  <c r="C183" i="6"/>
  <c r="C184" i="6"/>
  <c r="C185" i="6"/>
  <c r="C186" i="6"/>
  <c r="C187" i="6"/>
  <c r="C188" i="6"/>
  <c r="C178" i="6"/>
  <c r="E172" i="6"/>
  <c r="C148" i="6"/>
  <c r="C149" i="6"/>
  <c r="C150" i="6"/>
  <c r="C151" i="6"/>
  <c r="C152" i="6"/>
  <c r="C153" i="6"/>
  <c r="C154" i="6"/>
  <c r="C155" i="6"/>
  <c r="C156" i="6"/>
  <c r="C157" i="6"/>
  <c r="C147" i="6"/>
  <c r="E141" i="6"/>
  <c r="C117" i="6"/>
  <c r="C118" i="6"/>
  <c r="C119" i="6"/>
  <c r="C120" i="6"/>
  <c r="C121" i="6"/>
  <c r="C122" i="6"/>
  <c r="C123" i="6"/>
  <c r="C116" i="6"/>
  <c r="E110" i="6"/>
  <c r="C86" i="6"/>
  <c r="C87" i="6"/>
  <c r="C88" i="6"/>
  <c r="C89" i="6"/>
  <c r="C90" i="6"/>
  <c r="C91" i="6"/>
  <c r="C92" i="6"/>
  <c r="C93" i="6"/>
  <c r="C94" i="6"/>
  <c r="C95" i="6"/>
  <c r="C96" i="6"/>
  <c r="C97" i="6"/>
  <c r="C85" i="6"/>
  <c r="E79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E48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EC4" i="2"/>
  <c r="B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HI7" i="2"/>
  <c r="EA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A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EB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G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FS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W78" i="2"/>
  <c r="EB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HI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C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B108" i="2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HG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FS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EY154" i="2" s="1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D154" i="2"/>
  <c r="DI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B156" i="2" l="1"/>
  <c r="DH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CN156" i="2"/>
  <c r="HG157" i="2"/>
  <c r="EC157" i="2"/>
  <c r="ED157" i="2" s="1"/>
  <c r="EX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W158" i="2" l="1"/>
  <c r="EV158" i="2"/>
  <c r="EC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D159" i="2"/>
  <c r="DG160" i="2"/>
  <c r="HG160" i="2"/>
  <c r="HH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A161" i="2" l="1"/>
  <c r="ED160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C162" i="2"/>
  <c r="DI161" i="2"/>
  <c r="EW162" i="2"/>
  <c r="EY161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EY162" i="2"/>
  <c r="EA163" i="2"/>
  <c r="EV163" i="2"/>
  <c r="HG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D163" i="2"/>
  <c r="DH164" i="2"/>
  <c r="DI163" i="2"/>
  <c r="EY163" i="2"/>
  <c r="EX164" i="2"/>
  <c r="EV164" i="2"/>
  <c r="FS164" i="2"/>
  <c r="EA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X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C167" i="2"/>
  <c r="DG167" i="2"/>
  <c r="EY166" i="2"/>
  <c r="EX167" i="2"/>
  <c r="EA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EY168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1" i="2"/>
  <c r="EY171" i="2"/>
  <c r="HG172" i="2"/>
  <c r="EB172" i="2"/>
  <c r="ED172" i="2" s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X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FS175" i="2" l="1"/>
  <c r="ED174" i="2"/>
  <c r="EB175" i="2"/>
  <c r="EA175" i="2"/>
  <c r="AA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B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D177" i="2"/>
  <c r="EA178" i="2"/>
  <c r="HH178" i="2"/>
  <c r="EW178" i="2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A179" i="2" l="1"/>
  <c r="ED178" i="2"/>
  <c r="EB179" i="2"/>
  <c r="HH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B185" i="2"/>
  <c r="EA185" i="2"/>
  <c r="EY184" i="2"/>
  <c r="EV185" i="2"/>
  <c r="HI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A186" i="2"/>
  <c r="EW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AA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A192" i="2" l="1"/>
  <c r="EY191" i="2"/>
  <c r="EC192" i="2"/>
  <c r="HH192" i="2"/>
  <c r="HI192" i="2"/>
  <c r="EV192" i="2"/>
  <c r="EB192" i="2"/>
  <c r="ED192" i="2" s="1"/>
  <c r="EW192" i="2"/>
  <c r="HG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EB193" i="2"/>
  <c r="EY192" i="2"/>
  <c r="DI192" i="2"/>
  <c r="EA193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B194" i="2"/>
  <c r="EA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X195" i="2"/>
  <c r="EY194" i="2"/>
  <c r="AA195" i="2"/>
  <c r="EA195" i="2"/>
  <c r="EB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Y196" i="2"/>
  <c r="EW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V198" i="2"/>
  <c r="ED197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EW199" i="2"/>
  <c r="EB199" i="2"/>
  <c r="EA199" i="2"/>
  <c r="HH199" i="2"/>
  <c r="FS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B201" i="2" l="1"/>
  <c r="DI200" i="2"/>
  <c r="EA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R202" i="2" l="1"/>
  <c r="ED201" i="2"/>
  <c r="EX202" i="2"/>
  <c r="EW202" i="2"/>
  <c r="FZ6" i="2"/>
  <c r="FS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82" i="2" a="1"/>
  <c r="BC82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24" i="2" a="1"/>
  <c r="DN124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143" i="2" a="1"/>
  <c r="BC143" i="2" s="1"/>
  <c r="BC185" i="2" a="1"/>
  <c r="BC185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DN137" i="2" a="1"/>
  <c r="DN137" i="2" s="1"/>
  <c r="DN155" i="2" a="1"/>
  <c r="DN155" i="2" s="1"/>
  <c r="DN56" i="2" a="1"/>
  <c r="DN56" i="2" s="1"/>
  <c r="CS116" i="2" a="1"/>
  <c r="CS116" i="2" s="1"/>
  <c r="CS72" i="2" a="1"/>
  <c r="CS72" i="2" s="1"/>
  <c r="CS105" i="2" a="1"/>
  <c r="CS105" i="2" s="1"/>
  <c r="CS24" i="2" a="1"/>
  <c r="CS24" i="2" s="1"/>
  <c r="CS114" i="2" a="1"/>
  <c r="CS114" i="2" s="1"/>
  <c r="CS56" i="2" a="1"/>
  <c r="CS56" i="2" s="1"/>
  <c r="CS161" i="2" a="1"/>
  <c r="CS161" i="2" s="1"/>
  <c r="CS134" i="2" a="1"/>
  <c r="CS134" i="2" s="1"/>
  <c r="CS38" i="2" a="1"/>
  <c r="CS38" i="2" s="1"/>
  <c r="CS185" i="2" a="1"/>
  <c r="CS185" i="2" s="1"/>
  <c r="CS137" i="2" a="1"/>
  <c r="CS137" i="2" s="1"/>
  <c r="CS129" i="2" a="1"/>
  <c r="CS129" i="2" s="1"/>
  <c r="CS66" i="2" a="1"/>
  <c r="CS66" i="2" s="1"/>
  <c r="CS52" i="2" a="1"/>
  <c r="CS52" i="2" s="1"/>
  <c r="CS120" i="2" a="1"/>
  <c r="CS120" i="2" s="1"/>
  <c r="BC151" i="2" a="1"/>
  <c r="BC151" i="2" s="1"/>
  <c r="BC31" i="2" a="1"/>
  <c r="BC31" i="2" s="1"/>
  <c r="BC192" i="2" a="1"/>
  <c r="BC192" i="2" s="1"/>
  <c r="BC65" i="2" a="1"/>
  <c r="BC65" i="2" s="1"/>
  <c r="BC47" i="2" a="1"/>
  <c r="BC47" i="2" s="1"/>
  <c r="BC7" i="2" a="1"/>
  <c r="BC7" i="2" s="1"/>
  <c r="BC84" i="2" a="1"/>
  <c r="BC84" i="2" s="1"/>
  <c r="BC55" i="2" a="1"/>
  <c r="BC55" i="2" s="1"/>
  <c r="BC114" i="2" a="1"/>
  <c r="BC114" i="2" s="1"/>
  <c r="BC68" i="2" a="1"/>
  <c r="BC68" i="2" s="1"/>
  <c r="BC32" i="2" a="1"/>
  <c r="BC32" i="2" s="1"/>
  <c r="BC130" i="2" a="1"/>
  <c r="BC130" i="2" s="1"/>
  <c r="BC117" i="2" a="1"/>
  <c r="BC117" i="2" s="1"/>
  <c r="BC126" i="2" a="1"/>
  <c r="BC126" i="2" s="1"/>
  <c r="BC58" i="2" a="1"/>
  <c r="BC58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<sst xmlns="http://schemas.openxmlformats.org/spreadsheetml/2006/main" count="1177" uniqueCount="324">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</sst>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608.0026257927675</c:v>
                </c:pt>
                <c:pt idx="97">
                  <c:v>618.3074928990726</c:v>
                </c:pt>
                <c:pt idx="98">
                  <c:v>628.60880146856755</c:v>
                </c:pt>
                <c:pt idx="99">
                  <c:v>638.90661802503575</c:v>
                </c:pt>
                <c:pt idx="100">
                  <c:v>649.20100677344124</c:v>
                </c:pt>
                <c:pt idx="101">
                  <c:v>609.52949997383041</c:v>
                </c:pt>
                <c:pt idx="102">
                  <c:v>619.45225723298927</c:v>
                </c:pt>
                <c:pt idx="103">
                  <c:v>629.37172164678998</c:v>
                </c:pt>
                <c:pt idx="104">
                  <c:v>639.28795242054468</c:v>
                </c:pt>
                <c:pt idx="105">
                  <c:v>649.20100677344124</c:v>
                </c:pt>
                <c:pt idx="106">
                  <c:v>610.67460350167107</c:v>
                </c:pt>
                <c:pt idx="107">
                  <c:v>619.83383559808965</c:v>
                </c:pt>
                <c:pt idx="108">
                  <c:v>628.99026395095859</c:v>
                </c:pt>
                <c:pt idx="109">
                  <c:v>638.14393512535878</c:v>
                </c:pt>
                <c:pt idx="110">
                  <c:v>647.29489424172436</c:v>
                </c:pt>
                <c:pt idx="111">
                  <c:v>605.90304375661299</c:v>
                </c:pt>
                <c:pt idx="112">
                  <c:v>610.29290728129263</c:v>
                </c:pt>
                <c:pt idx="113">
                  <c:v>614.68211558125256</c:v>
                </c:pt>
                <c:pt idx="114">
                  <c:v>619.07067399707284</c:v>
                </c:pt>
                <c:pt idx="115">
                  <c:v>623.4585877874099</c:v>
                </c:pt>
                <c:pt idx="116">
                  <c:v>627.84586213083389</c:v>
                </c:pt>
                <c:pt idx="117">
                  <c:v>632.23250212761138</c:v>
                </c:pt>
                <c:pt idx="118">
                  <c:v>636.61851280143742</c:v>
                </c:pt>
                <c:pt idx="119">
                  <c:v>641.00389910111494</c:v>
                </c:pt>
                <c:pt idx="120">
                  <c:v>645.38866590218868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139.86706331239944</c:v>
                </c:pt>
                <c:pt idx="22">
                  <c:v>153.07440627470763</c:v>
                </c:pt>
                <c:pt idx="23">
                  <c:v>166.25463305956598</c:v>
                </c:pt>
                <c:pt idx="24">
                  <c:v>179.41019776275084</c:v>
                </c:pt>
                <c:pt idx="25">
                  <c:v>192.54316466070134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194.0010672384883</c:v>
                </c:pt>
                <c:pt idx="32">
                  <c:v>213.65866040016559</c:v>
                </c:pt>
                <c:pt idx="33">
                  <c:v>233.27460027305116</c:v>
                </c:pt>
                <c:pt idx="34">
                  <c:v>252.85288210026226</c:v>
                </c:pt>
                <c:pt idx="35">
                  <c:v>272.39683147829243</c:v>
                </c:pt>
                <c:pt idx="36">
                  <c:v>241.9804968286094</c:v>
                </c:pt>
                <c:pt idx="37">
                  <c:v>262.26703366253628</c:v>
                </c:pt>
                <c:pt idx="38">
                  <c:v>282.51816051208363</c:v>
                </c:pt>
                <c:pt idx="39">
                  <c:v>302.73677181781744</c:v>
                </c:pt>
                <c:pt idx="40">
                  <c:v>322.92534379451826</c:v>
                </c:pt>
                <c:pt idx="41">
                  <c:v>292.99240696074895</c:v>
                </c:pt>
                <c:pt idx="42">
                  <c:v>313.55567069110168</c:v>
                </c:pt>
                <c:pt idx="43">
                  <c:v>334.08903883375007</c:v>
                </c:pt>
                <c:pt idx="44">
                  <c:v>354.59460634776502</c:v>
                </c:pt>
                <c:pt idx="45">
                  <c:v>375.07420618051674</c:v>
                </c:pt>
                <c:pt idx="46">
                  <c:v>344.52504925832596</c:v>
                </c:pt>
                <c:pt idx="47">
                  <c:v>364.29860280650678</c:v>
                </c:pt>
                <c:pt idx="48">
                  <c:v>384.04871588248369</c:v>
                </c:pt>
                <c:pt idx="49">
                  <c:v>403.77676289014676</c:v>
                </c:pt>
                <c:pt idx="50">
                  <c:v>423.48397302905886</c:v>
                </c:pt>
                <c:pt idx="51">
                  <c:v>391.58377731754803</c:v>
                </c:pt>
                <c:pt idx="52">
                  <c:v>409.870253510586</c:v>
                </c:pt>
                <c:pt idx="53">
                  <c:v>428.1391190250547</c:v>
                </c:pt>
                <c:pt idx="54">
                  <c:v>446.39123070522641</c:v>
                </c:pt>
                <c:pt idx="55">
                  <c:v>464.62736964269283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464.2699471814667</c:v>
                </c:pt>
                <c:pt idx="62">
                  <c:v>479.99105490653511</c:v>
                </c:pt>
                <c:pt idx="63">
                  <c:v>495.70122118881324</c:v>
                </c:pt>
                <c:pt idx="64">
                  <c:v>511.40084148822439</c:v>
                </c:pt>
                <c:pt idx="65">
                  <c:v>527.09028501417208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513.89756085284455</c:v>
                </c:pt>
                <c:pt idx="72">
                  <c:v>527.44674775244675</c:v>
                </c:pt>
                <c:pt idx="73">
                  <c:v>540.9886077852442</c:v>
                </c:pt>
                <c:pt idx="74">
                  <c:v>554.52335013925483</c:v>
                </c:pt>
                <c:pt idx="75">
                  <c:v>568.05117296149115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544.55106389111097</c:v>
                </c:pt>
                <c:pt idx="82">
                  <c:v>556.65977724898164</c:v>
                </c:pt>
                <c:pt idx="83">
                  <c:v>568.76297556535803</c:v>
                </c:pt>
                <c:pt idx="84">
                  <c:v>580.86079271099538</c:v>
                </c:pt>
                <c:pt idx="85">
                  <c:v>592.95335652703079</c:v>
                </c:pt>
                <c:pt idx="86">
                  <c:v>554.52335013925483</c:v>
                </c:pt>
                <c:pt idx="87">
                  <c:v>565.91565317360812</c:v>
                </c:pt>
                <c:pt idx="88">
                  <c:v>577.3031621395595</c:v>
                </c:pt>
                <c:pt idx="89">
                  <c:v>588.68598491201885</c:v>
                </c:pt>
                <c:pt idx="90">
                  <c:v>600.06422485487678</c:v>
                </c:pt>
                <c:pt idx="91">
                  <c:v>561.28811451546574</c:v>
                </c:pt>
                <c:pt idx="92">
                  <c:v>572.32170984162212</c:v>
                </c:pt>
                <c:pt idx="93">
                  <c:v>583.35086355242277</c:v>
                </c:pt>
                <c:pt idx="94">
                  <c:v>594.37567144551701</c:v>
                </c:pt>
                <c:pt idx="95">
                  <c:v>605.39622547563874</c:v>
                </c:pt>
                <c:pt idx="96">
                  <c:v>566.98343408817993</c:v>
                </c:pt>
                <c:pt idx="97">
                  <c:v>576.59158121605935</c:v>
                </c:pt>
                <c:pt idx="98">
                  <c:v>586.19638755057986</c:v>
                </c:pt>
                <c:pt idx="99">
                  <c:v>595.79791554499832</c:v>
                </c:pt>
                <c:pt idx="100">
                  <c:v>605.39622547563852</c:v>
                </c:pt>
                <c:pt idx="101">
                  <c:v>568.40707659236762</c:v>
                </c:pt>
                <c:pt idx="102">
                  <c:v>577.65894573570597</c:v>
                </c:pt>
                <c:pt idx="103">
                  <c:v>586.90772351973249</c:v>
                </c:pt>
                <c:pt idx="104">
                  <c:v>596.15346552704307</c:v>
                </c:pt>
                <c:pt idx="105">
                  <c:v>605.39622547563852</c:v>
                </c:pt>
                <c:pt idx="106">
                  <c:v>569.47475955098753</c:v>
                </c:pt>
                <c:pt idx="107">
                  <c:v>578.01472475907735</c:v>
                </c:pt>
                <c:pt idx="108">
                  <c:v>586.55205778199354</c:v>
                </c:pt>
                <c:pt idx="109">
                  <c:v>595.08680233554446</c:v>
                </c:pt>
                <c:pt idx="110">
                  <c:v>603.6190007792884</c:v>
                </c:pt>
                <c:pt idx="111">
                  <c:v>565.02580356457986</c:v>
                </c:pt>
                <c:pt idx="112">
                  <c:v>569.11886988378944</c:v>
                </c:pt>
                <c:pt idx="113">
                  <c:v>573.21132107085089</c:v>
                </c:pt>
                <c:pt idx="114">
                  <c:v>577.30316213955928</c:v>
                </c:pt>
                <c:pt idx="115">
                  <c:v>581.39439802679874</c:v>
                </c:pt>
                <c:pt idx="116">
                  <c:v>585.48503359426809</c:v>
                </c:pt>
                <c:pt idx="117">
                  <c:v>589.57507363015304</c:v>
                </c:pt>
                <c:pt idx="118">
                  <c:v>593.664522850754</c:v>
                </c:pt>
                <c:pt idx="119">
                  <c:v>597.7533859020607</c:v>
                </c:pt>
                <c:pt idx="120">
                  <c:v>601.84166736128896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2.6650117287285462</c:v>
                </c:pt>
                <c:pt idx="2">
                  <c:v>3.2354654067477706</c:v>
                </c:pt>
                <c:pt idx="3">
                  <c:v>3.9284869234853752</c:v>
                </c:pt>
                <c:pt idx="4">
                  <c:v>4.770504601663986</c:v>
                </c:pt>
                <c:pt idx="5">
                  <c:v>5.7936641476729482</c:v>
                </c:pt>
                <c:pt idx="6">
                  <c:v>7.0370693192090075</c:v>
                </c:pt>
                <c:pt idx="7">
                  <c:v>8.5482925779705372</c:v>
                </c:pt>
                <c:pt idx="8">
                  <c:v>10.385214631800892</c:v>
                </c:pt>
                <c:pt idx="9">
                  <c:v>12.618264652585031</c:v>
                </c:pt>
                <c:pt idx="10">
                  <c:v>15.33314866131672</c:v>
                </c:pt>
                <c:pt idx="11">
                  <c:v>18.634172720004408</c:v>
                </c:pt>
                <c:pt idx="12">
                  <c:v>22.64829091777025</c:v>
                </c:pt>
                <c:pt idx="13">
                  <c:v>27.530036608323286</c:v>
                </c:pt>
                <c:pt idx="14">
                  <c:v>33.46753007373961</c:v>
                </c:pt>
                <c:pt idx="15">
                  <c:v>40.689798128782996</c:v>
                </c:pt>
                <c:pt idx="16">
                  <c:v>49.475692816958805</c:v>
                </c:pt>
                <c:pt idx="17">
                  <c:v>60.164759329410423</c:v>
                </c:pt>
                <c:pt idx="18">
                  <c:v>73.170480096564106</c:v>
                </c:pt>
                <c:pt idx="19">
                  <c:v>88.99641570607578</c:v>
                </c:pt>
                <c:pt idx="20">
                  <c:v>108.25587760652975</c:v>
                </c:pt>
                <c:pt idx="21">
                  <c:v>128.9130744021389</c:v>
                </c:pt>
                <c:pt idx="22">
                  <c:v>149.49002281670286</c:v>
                </c:pt>
                <c:pt idx="23">
                  <c:v>169.99934455849356</c:v>
                </c:pt>
                <c:pt idx="24">
                  <c:v>190.45035477579154</c:v>
                </c:pt>
                <c:pt idx="25">
                  <c:v>210.85019924163907</c:v>
                </c:pt>
                <c:pt idx="26">
                  <c:v>185.24975095506522</c:v>
                </c:pt>
                <c:pt idx="27">
                  <c:v>207.88589861014086</c:v>
                </c:pt>
                <c:pt idx="28">
                  <c:v>230.46511069348855</c:v>
                </c:pt>
                <c:pt idx="29">
                  <c:v>252.99374979192666</c:v>
                </c:pt>
                <c:pt idx="30">
                  <c:v>275.47695163372049</c:v>
                </c:pt>
                <c:pt idx="31">
                  <c:v>234.53122639168836</c:v>
                </c:pt>
                <c:pt idx="32">
                  <c:v>258.15768037977301</c:v>
                </c:pt>
                <c:pt idx="33">
                  <c:v>281.73525664729715</c:v>
                </c:pt>
                <c:pt idx="34">
                  <c:v>305.2686189668205</c:v>
                </c:pt>
                <c:pt idx="35">
                  <c:v>328.76165316889825</c:v>
                </c:pt>
                <c:pt idx="36">
                  <c:v>289.09398574595861</c:v>
                </c:pt>
                <c:pt idx="37">
                  <c:v>313.71588765662</c:v>
                </c:pt>
                <c:pt idx="38">
                  <c:v>338.294948711404</c:v>
                </c:pt>
                <c:pt idx="39">
                  <c:v>362.83471688970462</c:v>
                </c:pt>
                <c:pt idx="40">
                  <c:v>387.33822121677059</c:v>
                </c:pt>
                <c:pt idx="41">
                  <c:v>348.55496880472214</c:v>
                </c:pt>
                <c:pt idx="42">
                  <c:v>373.81075414168623</c:v>
                </c:pt>
                <c:pt idx="43">
                  <c:v>399.02936683024018</c:v>
                </c:pt>
                <c:pt idx="44">
                  <c:v>424.21348431024836</c:v>
                </c:pt>
                <c:pt idx="45">
                  <c:v>449.36544039116256</c:v>
                </c:pt>
                <c:pt idx="46">
                  <c:v>410.34809118885158</c:v>
                </c:pt>
                <c:pt idx="47">
                  <c:v>435.15294270927825</c:v>
                </c:pt>
                <c:pt idx="48">
                  <c:v>459.92745587773499</c:v>
                </c:pt>
                <c:pt idx="49">
                  <c:v>484.67349306043229</c:v>
                </c:pt>
                <c:pt idx="50">
                  <c:v>509.39271110335471</c:v>
                </c:pt>
                <c:pt idx="51">
                  <c:v>470.12035055146072</c:v>
                </c:pt>
                <c:pt idx="52">
                  <c:v>494.49160073335105</c:v>
                </c:pt>
                <c:pt idx="53">
                  <c:v>518.83740552632355</c:v>
                </c:pt>
                <c:pt idx="54">
                  <c:v>543.15912558232264</c:v>
                </c:pt>
                <c:pt idx="55">
                  <c:v>567.45798988344677</c:v>
                </c:pt>
                <c:pt idx="56">
                  <c:v>527.55236536708924</c:v>
                </c:pt>
                <c:pt idx="57">
                  <c:v>551.14032081646064</c:v>
                </c:pt>
                <c:pt idx="58">
                  <c:v>574.7071209020188</c:v>
                </c:pt>
                <c:pt idx="59">
                  <c:v>598.25375422735704</c:v>
                </c:pt>
                <c:pt idx="60">
                  <c:v>621.78112531404167</c:v>
                </c:pt>
                <c:pt idx="61">
                  <c:v>580.86738049325345</c:v>
                </c:pt>
                <c:pt idx="62">
                  <c:v>603.322786102946</c:v>
                </c:pt>
                <c:pt idx="63">
                  <c:v>625.76083514390393</c:v>
                </c:pt>
                <c:pt idx="64">
                  <c:v>648.18223687272553</c:v>
                </c:pt>
                <c:pt idx="65">
                  <c:v>670.5876475316818</c:v>
                </c:pt>
                <c:pt idx="66">
                  <c:v>628.65484029812285</c:v>
                </c:pt>
                <c:pt idx="67">
                  <c:v>649.98970921008811</c:v>
                </c:pt>
                <c:pt idx="68">
                  <c:v>671.31014346170321</c:v>
                </c:pt>
                <c:pt idx="69">
                  <c:v>692.61666551890175</c:v>
                </c:pt>
                <c:pt idx="70">
                  <c:v>713.90976311819679</c:v>
                </c:pt>
                <c:pt idx="71">
                  <c:v>670.58764753168191</c:v>
                </c:pt>
                <c:pt idx="72">
                  <c:v>690.45052166725247</c:v>
                </c:pt>
                <c:pt idx="73">
                  <c:v>710.30168839718874</c:v>
                </c:pt>
                <c:pt idx="74">
                  <c:v>730.14152063682013</c:v>
                </c:pt>
                <c:pt idx="75">
                  <c:v>749.97036940508917</c:v>
                </c:pt>
                <c:pt idx="76">
                  <c:v>705.61063085359956</c:v>
                </c:pt>
                <c:pt idx="77">
                  <c:v>724.37108110022939</c:v>
                </c:pt>
                <c:pt idx="78">
                  <c:v>743.12162419643846</c:v>
                </c:pt>
                <c:pt idx="79">
                  <c:v>761.86254506494254</c:v>
                </c:pt>
                <c:pt idx="80">
                  <c:v>780.59411348307538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2.8662734796075018</c:v>
                </c:pt>
                <c:pt idx="2">
                  <c:v>3.3873319816688454</c:v>
                </c:pt>
                <c:pt idx="3">
                  <c:v>4.0034606333336571</c:v>
                </c:pt>
                <c:pt idx="4">
                  <c:v>4.7320653223399596</c:v>
                </c:pt>
                <c:pt idx="5">
                  <c:v>5.5937489461774446</c:v>
                </c:pt>
                <c:pt idx="6">
                  <c:v>6.6129003739093966</c:v>
                </c:pt>
                <c:pt idx="7">
                  <c:v>7.8183922071220282</c:v>
                </c:pt>
                <c:pt idx="8">
                  <c:v>9.2444074893107366</c:v>
                </c:pt>
                <c:pt idx="9">
                  <c:v>10.931419253221842</c:v>
                </c:pt>
                <c:pt idx="10">
                  <c:v>12.927351231608034</c:v>
                </c:pt>
                <c:pt idx="11">
                  <c:v>15.288953318187046</c:v>
                </c:pt>
                <c:pt idx="12">
                  <c:v>18.083431606182749</c:v>
                </c:pt>
                <c:pt idx="13">
                  <c:v>21.390380234274556</c:v>
                </c:pt>
                <c:pt idx="14">
                  <c:v>25.304071050787371</c:v>
                </c:pt>
                <c:pt idx="15">
                  <c:v>29.936167523708747</c:v>
                </c:pt>
                <c:pt idx="16">
                  <c:v>35.418941681866485</c:v>
                </c:pt>
                <c:pt idx="17">
                  <c:v>41.909087533638413</c:v>
                </c:pt>
                <c:pt idx="18">
                  <c:v>49.592241803920693</c:v>
                </c:pt>
                <c:pt idx="19">
                  <c:v>58.688343468191341</c:v>
                </c:pt>
                <c:pt idx="20">
                  <c:v>69.457988050270131</c:v>
                </c:pt>
                <c:pt idx="21">
                  <c:v>87.975117439185894</c:v>
                </c:pt>
                <c:pt idx="22">
                  <c:v>106.39394697312775</c:v>
                </c:pt>
                <c:pt idx="23">
                  <c:v>124.73397441438976</c:v>
                </c:pt>
                <c:pt idx="24">
                  <c:v>143.00844977881681</c:v>
                </c:pt>
                <c:pt idx="25">
                  <c:v>161.22694253209133</c:v>
                </c:pt>
                <c:pt idx="26">
                  <c:v>166.18689856434787</c:v>
                </c:pt>
                <c:pt idx="27">
                  <c:v>185.58079903792643</c:v>
                </c:pt>
                <c:pt idx="28">
                  <c:v>204.92736145569242</c:v>
                </c:pt>
                <c:pt idx="29">
                  <c:v>224.23168469882577</c:v>
                </c:pt>
                <c:pt idx="30">
                  <c:v>243.49791694752579</c:v>
                </c:pt>
                <c:pt idx="31">
                  <c:v>206.9829410032844</c:v>
                </c:pt>
                <c:pt idx="32">
                  <c:v>227.92379747513769</c:v>
                </c:pt>
                <c:pt idx="33">
                  <c:v>248.82062471447747</c:v>
                </c:pt>
                <c:pt idx="34">
                  <c:v>269.67763992046633</c:v>
                </c:pt>
                <c:pt idx="35">
                  <c:v>290.4983543602761</c:v>
                </c:pt>
                <c:pt idx="36">
                  <c:v>254.54988436217999</c:v>
                </c:pt>
                <c:pt idx="37">
                  <c:v>275.80500562250148</c:v>
                </c:pt>
                <c:pt idx="38">
                  <c:v>297.02334662564203</c:v>
                </c:pt>
                <c:pt idx="39">
                  <c:v>318.20790325308366</c:v>
                </c:pt>
                <c:pt idx="40">
                  <c:v>339.36123992303646</c:v>
                </c:pt>
                <c:pt idx="41">
                  <c:v>8.7110062676755335E-13</c:v>
                </c:pt>
                <c:pt idx="42">
                  <c:v>8.7110062676755335E-13</c:v>
                </c:pt>
                <c:pt idx="43">
                  <c:v>8.7110062676755335E-13</c:v>
                </c:pt>
                <c:pt idx="44">
                  <c:v>8.7110062676755335E-13</c:v>
                </c:pt>
                <c:pt idx="45">
                  <c:v>8.7110062676755335E-13</c:v>
                </c:pt>
                <c:pt idx="46">
                  <c:v>8.7110062676755335E-13</c:v>
                </c:pt>
                <c:pt idx="47">
                  <c:v>8.7110062676755335E-13</c:v>
                </c:pt>
                <c:pt idx="48">
                  <c:v>8.7110062676755335E-13</c:v>
                </c:pt>
                <c:pt idx="49">
                  <c:v>8.7110062676755335E-13</c:v>
                </c:pt>
                <c:pt idx="50">
                  <c:v>8.7110062676755335E-13</c:v>
                </c:pt>
                <c:pt idx="51">
                  <c:v>8.7110062676755335E-13</c:v>
                </c:pt>
                <c:pt idx="52">
                  <c:v>8.7110062676755335E-13</c:v>
                </c:pt>
                <c:pt idx="53">
                  <c:v>8.7110062676755335E-13</c:v>
                </c:pt>
                <c:pt idx="54">
                  <c:v>8.7110062676755335E-13</c:v>
                </c:pt>
                <c:pt idx="55">
                  <c:v>8.7110062676755335E-13</c:v>
                </c:pt>
                <c:pt idx="56">
                  <c:v>8.7110062676755335E-13</c:v>
                </c:pt>
                <c:pt idx="57">
                  <c:v>8.7110062676755335E-13</c:v>
                </c:pt>
                <c:pt idx="58">
                  <c:v>8.7110062676755335E-13</c:v>
                </c:pt>
                <c:pt idx="59">
                  <c:v>8.7110062676755335E-13</c:v>
                </c:pt>
                <c:pt idx="60">
                  <c:v>8.7110062676755335E-13</c:v>
                </c:pt>
                <c:pt idx="61">
                  <c:v>8.7110062676755335E-13</c:v>
                </c:pt>
                <c:pt idx="62">
                  <c:v>8.7110062676755335E-13</c:v>
                </c:pt>
                <c:pt idx="63">
                  <c:v>8.7110062676755335E-13</c:v>
                </c:pt>
                <c:pt idx="64">
                  <c:v>8.7110062676755335E-13</c:v>
                </c:pt>
                <c:pt idx="65">
                  <c:v>8.7110062676755335E-13</c:v>
                </c:pt>
                <c:pt idx="66">
                  <c:v>8.7110062676755335E-13</c:v>
                </c:pt>
                <c:pt idx="67">
                  <c:v>8.7110062676755335E-13</c:v>
                </c:pt>
                <c:pt idx="68">
                  <c:v>8.7110062676755335E-13</c:v>
                </c:pt>
                <c:pt idx="69">
                  <c:v>8.7110062676755335E-13</c:v>
                </c:pt>
                <c:pt idx="70">
                  <c:v>8.7110062676755335E-13</c:v>
                </c:pt>
                <c:pt idx="71">
                  <c:v>8.7110062676755335E-13</c:v>
                </c:pt>
                <c:pt idx="72">
                  <c:v>8.7110062676755335E-13</c:v>
                </c:pt>
                <c:pt idx="73">
                  <c:v>8.7110062676755335E-13</c:v>
                </c:pt>
                <c:pt idx="74">
                  <c:v>8.7110062676755335E-13</c:v>
                </c:pt>
                <c:pt idx="75">
                  <c:v>8.7110062676755335E-13</c:v>
                </c:pt>
                <c:pt idx="76">
                  <c:v>8.7110062676755335E-13</c:v>
                </c:pt>
                <c:pt idx="77">
                  <c:v>8.7110062676755335E-13</c:v>
                </c:pt>
                <c:pt idx="78">
                  <c:v>8.7110062676755335E-13</c:v>
                </c:pt>
                <c:pt idx="79">
                  <c:v>8.7110062676755335E-13</c:v>
                </c:pt>
                <c:pt idx="80">
                  <c:v>8.7110062676755335E-13</c:v>
                </c:pt>
                <c:pt idx="81">
                  <c:v>8.7110062676755335E-13</c:v>
                </c:pt>
                <c:pt idx="82">
                  <c:v>8.7110062676755335E-13</c:v>
                </c:pt>
                <c:pt idx="83">
                  <c:v>8.7110062676755335E-13</c:v>
                </c:pt>
                <c:pt idx="84">
                  <c:v>8.7110062676755335E-13</c:v>
                </c:pt>
                <c:pt idx="85">
                  <c:v>8.7110062676755335E-13</c:v>
                </c:pt>
                <c:pt idx="86">
                  <c:v>8.7110062676755335E-13</c:v>
                </c:pt>
                <c:pt idx="87">
                  <c:v>8.7110062676755335E-13</c:v>
                </c:pt>
                <c:pt idx="88">
                  <c:v>8.7110062676755335E-13</c:v>
                </c:pt>
                <c:pt idx="89">
                  <c:v>8.7110062676755335E-13</c:v>
                </c:pt>
                <c:pt idx="90">
                  <c:v>8.7110062676755335E-13</c:v>
                </c:pt>
                <c:pt idx="91">
                  <c:v>8.7110062676755335E-13</c:v>
                </c:pt>
                <c:pt idx="92">
                  <c:v>8.7110062676755335E-13</c:v>
                </c:pt>
                <c:pt idx="93">
                  <c:v>8.7110062676755335E-13</c:v>
                </c:pt>
                <c:pt idx="94">
                  <c:v>8.7110062676755335E-13</c:v>
                </c:pt>
                <c:pt idx="95">
                  <c:v>8.7110062676755335E-13</c:v>
                </c:pt>
                <c:pt idx="96">
                  <c:v>8.7110062676755335E-13</c:v>
                </c:pt>
                <c:pt idx="97">
                  <c:v>8.7110062676755335E-13</c:v>
                </c:pt>
                <c:pt idx="98">
                  <c:v>8.7110062676755335E-13</c:v>
                </c:pt>
                <c:pt idx="99">
                  <c:v>8.7110062676755335E-13</c:v>
                </c:pt>
                <c:pt idx="100">
                  <c:v>8.7110062676755335E-13</c:v>
                </c:pt>
                <c:pt idx="101">
                  <c:v>8.7110062676755335E-13</c:v>
                </c:pt>
                <c:pt idx="102">
                  <c:v>8.7110062676755335E-13</c:v>
                </c:pt>
                <c:pt idx="103">
                  <c:v>8.7110062676755335E-13</c:v>
                </c:pt>
                <c:pt idx="104">
                  <c:v>8.7110062676755335E-13</c:v>
                </c:pt>
                <c:pt idx="105">
                  <c:v>8.7110062676755335E-13</c:v>
                </c:pt>
                <c:pt idx="106">
                  <c:v>8.7110062676755335E-13</c:v>
                </c:pt>
                <c:pt idx="107">
                  <c:v>8.7110062676755335E-13</c:v>
                </c:pt>
                <c:pt idx="108">
                  <c:v>8.7110062676755335E-13</c:v>
                </c:pt>
                <c:pt idx="109">
                  <c:v>8.7110062676755335E-13</c:v>
                </c:pt>
                <c:pt idx="110">
                  <c:v>8.7110062676755335E-13</c:v>
                </c:pt>
                <c:pt idx="111">
                  <c:v>8.7110062676755335E-13</c:v>
                </c:pt>
                <c:pt idx="112">
                  <c:v>8.7110062676755335E-13</c:v>
                </c:pt>
                <c:pt idx="113">
                  <c:v>8.7110062676755335E-13</c:v>
                </c:pt>
                <c:pt idx="114">
                  <c:v>8.7110062676755335E-13</c:v>
                </c:pt>
                <c:pt idx="115">
                  <c:v>8.7110062676755335E-13</c:v>
                </c:pt>
                <c:pt idx="116">
                  <c:v>8.7110062676755335E-13</c:v>
                </c:pt>
                <c:pt idx="117">
                  <c:v>8.7110062676755335E-13</c:v>
                </c:pt>
                <c:pt idx="118">
                  <c:v>8.7110062676755335E-13</c:v>
                </c:pt>
                <c:pt idx="119">
                  <c:v>8.7110062676755335E-13</c:v>
                </c:pt>
                <c:pt idx="120">
                  <c:v>8.7110062676755335E-13</c:v>
                </c:pt>
                <c:pt idx="121">
                  <c:v>8.7110062676755335E-13</c:v>
                </c:pt>
                <c:pt idx="122">
                  <c:v>8.7110062676755335E-13</c:v>
                </c:pt>
                <c:pt idx="123">
                  <c:v>8.7110062676755335E-13</c:v>
                </c:pt>
                <c:pt idx="124">
                  <c:v>8.7110062676755335E-13</c:v>
                </c:pt>
                <c:pt idx="125">
                  <c:v>8.7110062676755335E-13</c:v>
                </c:pt>
                <c:pt idx="126">
                  <c:v>8.7110062676755335E-13</c:v>
                </c:pt>
                <c:pt idx="127">
                  <c:v>8.7110062676755335E-13</c:v>
                </c:pt>
                <c:pt idx="128">
                  <c:v>8.7110062676755335E-13</c:v>
                </c:pt>
                <c:pt idx="129">
                  <c:v>8.7110062676755335E-13</c:v>
                </c:pt>
                <c:pt idx="130">
                  <c:v>8.7110062676755335E-13</c:v>
                </c:pt>
                <c:pt idx="131">
                  <c:v>8.7110062676755335E-13</c:v>
                </c:pt>
                <c:pt idx="132">
                  <c:v>8.7110062676755335E-13</c:v>
                </c:pt>
                <c:pt idx="133">
                  <c:v>8.7110062676755335E-13</c:v>
                </c:pt>
                <c:pt idx="134">
                  <c:v>8.7110062676755335E-13</c:v>
                </c:pt>
                <c:pt idx="135">
                  <c:v>8.7110062676755335E-13</c:v>
                </c:pt>
                <c:pt idx="136">
                  <c:v>8.7110062676755335E-13</c:v>
                </c:pt>
                <c:pt idx="137">
                  <c:v>8.7110062676755335E-13</c:v>
                </c:pt>
                <c:pt idx="138">
                  <c:v>8.7110062676755335E-13</c:v>
                </c:pt>
                <c:pt idx="139">
                  <c:v>8.7110062676755335E-13</c:v>
                </c:pt>
                <c:pt idx="140">
                  <c:v>8.7110062676755335E-13</c:v>
                </c:pt>
                <c:pt idx="141">
                  <c:v>8.7110062676755335E-13</c:v>
                </c:pt>
                <c:pt idx="142">
                  <c:v>8.7110062676755335E-13</c:v>
                </c:pt>
                <c:pt idx="143">
                  <c:v>8.7110062676755335E-13</c:v>
                </c:pt>
                <c:pt idx="144">
                  <c:v>8.7110062676755335E-13</c:v>
                </c:pt>
                <c:pt idx="145">
                  <c:v>8.7110062676755335E-13</c:v>
                </c:pt>
                <c:pt idx="146">
                  <c:v>8.7110062676755335E-13</c:v>
                </c:pt>
                <c:pt idx="147">
                  <c:v>8.7110062676755335E-13</c:v>
                </c:pt>
                <c:pt idx="148">
                  <c:v>8.7110062676755335E-13</c:v>
                </c:pt>
                <c:pt idx="149">
                  <c:v>8.7110062676755335E-13</c:v>
                </c:pt>
                <c:pt idx="150">
                  <c:v>8.7110062676755335E-13</c:v>
                </c:pt>
                <c:pt idx="151">
                  <c:v>8.7110062676755335E-13</c:v>
                </c:pt>
                <c:pt idx="152">
                  <c:v>8.7110062676755335E-13</c:v>
                </c:pt>
                <c:pt idx="153">
                  <c:v>8.7110062676755335E-13</c:v>
                </c:pt>
                <c:pt idx="154">
                  <c:v>8.7110062676755335E-13</c:v>
                </c:pt>
                <c:pt idx="155">
                  <c:v>8.7110062676755335E-13</c:v>
                </c:pt>
                <c:pt idx="156">
                  <c:v>8.7110062676755335E-13</c:v>
                </c:pt>
                <c:pt idx="157">
                  <c:v>8.7110062676755335E-13</c:v>
                </c:pt>
                <c:pt idx="158">
                  <c:v>8.7110062676755335E-13</c:v>
                </c:pt>
                <c:pt idx="159">
                  <c:v>8.7110062676755335E-13</c:v>
                </c:pt>
                <c:pt idx="160">
                  <c:v>8.7110062676755335E-13</c:v>
                </c:pt>
                <c:pt idx="161">
                  <c:v>8.7110062676755335E-13</c:v>
                </c:pt>
                <c:pt idx="162">
                  <c:v>8.7110062676755335E-13</c:v>
                </c:pt>
                <c:pt idx="163">
                  <c:v>8.7110062676755335E-13</c:v>
                </c:pt>
                <c:pt idx="164">
                  <c:v>8.7110062676755335E-13</c:v>
                </c:pt>
                <c:pt idx="165">
                  <c:v>8.7110062676755335E-13</c:v>
                </c:pt>
                <c:pt idx="166">
                  <c:v>8.7110062676755335E-13</c:v>
                </c:pt>
                <c:pt idx="167">
                  <c:v>8.7110062676755335E-13</c:v>
                </c:pt>
                <c:pt idx="168">
                  <c:v>8.7110062676755335E-13</c:v>
                </c:pt>
                <c:pt idx="169">
                  <c:v>8.7110062676755335E-13</c:v>
                </c:pt>
                <c:pt idx="170">
                  <c:v>8.7110062676755335E-13</c:v>
                </c:pt>
                <c:pt idx="171">
                  <c:v>8.7110062676755335E-13</c:v>
                </c:pt>
                <c:pt idx="172">
                  <c:v>8.7110062676755335E-13</c:v>
                </c:pt>
                <c:pt idx="173">
                  <c:v>8.7110062676755335E-13</c:v>
                </c:pt>
                <c:pt idx="174">
                  <c:v>8.7110062676755335E-13</c:v>
                </c:pt>
                <c:pt idx="175">
                  <c:v>8.7110062676755335E-13</c:v>
                </c:pt>
                <c:pt idx="176">
                  <c:v>8.7110062676755335E-13</c:v>
                </c:pt>
                <c:pt idx="177">
                  <c:v>8.7110062676755335E-13</c:v>
                </c:pt>
                <c:pt idx="178">
                  <c:v>8.7110062676755335E-13</c:v>
                </c:pt>
                <c:pt idx="179">
                  <c:v>8.7110062676755335E-13</c:v>
                </c:pt>
                <c:pt idx="180">
                  <c:v>8.7110062676755335E-13</c:v>
                </c:pt>
                <c:pt idx="181">
                  <c:v>8.7110062676755335E-13</c:v>
                </c:pt>
                <c:pt idx="182">
                  <c:v>8.7110062676755335E-13</c:v>
                </c:pt>
                <c:pt idx="183">
                  <c:v>8.7110062676755335E-13</c:v>
                </c:pt>
                <c:pt idx="184">
                  <c:v>8.7110062676755335E-13</c:v>
                </c:pt>
                <c:pt idx="185">
                  <c:v>8.7110062676755335E-13</c:v>
                </c:pt>
                <c:pt idx="186">
                  <c:v>8.7110062676755335E-13</c:v>
                </c:pt>
                <c:pt idx="187">
                  <c:v>8.7110062676755335E-13</c:v>
                </c:pt>
                <c:pt idx="188">
                  <c:v>8.7110062676755335E-13</c:v>
                </c:pt>
                <c:pt idx="189">
                  <c:v>8.7110062676755335E-13</c:v>
                </c:pt>
                <c:pt idx="190">
                  <c:v>8.7110062676755335E-13</c:v>
                </c:pt>
                <c:pt idx="191">
                  <c:v>8.7110062676755335E-13</c:v>
                </c:pt>
                <c:pt idx="192">
                  <c:v>8.7110062676755335E-13</c:v>
                </c:pt>
                <c:pt idx="193">
                  <c:v>8.7110062676755335E-13</c:v>
                </c:pt>
                <c:pt idx="194">
                  <c:v>8.7110062676755335E-13</c:v>
                </c:pt>
                <c:pt idx="195">
                  <c:v>8.7110062676755335E-13</c:v>
                </c:pt>
                <c:pt idx="196">
                  <c:v>8.7110062676755335E-13</c:v>
                </c:pt>
                <c:pt idx="197">
                  <c:v>8.7110062676755335E-13</c:v>
                </c:pt>
                <c:pt idx="198">
                  <c:v>8.7110062676755335E-13</c:v>
                </c:pt>
                <c:pt idx="199">
                  <c:v>8.7110062676755335E-13</c:v>
                </c:pt>
                <c:pt idx="200">
                  <c:v>8.7110062676755335E-13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2.761960356615663</c:v>
                </c:pt>
                <c:pt idx="2">
                  <c:v>3.6684591803038082</c:v>
                </c:pt>
                <c:pt idx="3">
                  <c:v>4.8736941899238824</c:v>
                </c:pt>
                <c:pt idx="4">
                  <c:v>6.476490537914958</c:v>
                </c:pt>
                <c:pt idx="5">
                  <c:v>8.6084821312026509</c:v>
                </c:pt>
                <c:pt idx="6">
                  <c:v>11.445039516514228</c:v>
                </c:pt>
                <c:pt idx="7">
                  <c:v>15.219848571167617</c:v>
                </c:pt>
                <c:pt idx="8">
                  <c:v>20.244363015123902</c:v>
                </c:pt>
                <c:pt idx="9">
                  <c:v>26.933764488855257</c:v>
                </c:pt>
                <c:pt idx="10">
                  <c:v>35.841612916234673</c:v>
                </c:pt>
                <c:pt idx="11">
                  <c:v>49.6944394468998</c:v>
                </c:pt>
                <c:pt idx="12">
                  <c:v>76.038777739330698</c:v>
                </c:pt>
                <c:pt idx="13">
                  <c:v>102.14680795061109</c:v>
                </c:pt>
                <c:pt idx="14">
                  <c:v>128.08842589863374</c:v>
                </c:pt>
                <c:pt idx="15">
                  <c:v>153.90233005028921</c:v>
                </c:pt>
                <c:pt idx="16">
                  <c:v>107.84522593798255</c:v>
                </c:pt>
                <c:pt idx="17">
                  <c:v>136.23399433545893</c:v>
                </c:pt>
                <c:pt idx="18">
                  <c:v>164.47977321830047</c:v>
                </c:pt>
                <c:pt idx="19">
                  <c:v>192.61066580735999</c:v>
                </c:pt>
                <c:pt idx="20">
                  <c:v>220.64584044043252</c:v>
                </c:pt>
                <c:pt idx="21">
                  <c:v>176.44817575735132</c:v>
                </c:pt>
                <c:pt idx="22">
                  <c:v>205.93836150645791</c:v>
                </c:pt>
                <c:pt idx="23">
                  <c:v>235.33081747524636</c:v>
                </c:pt>
                <c:pt idx="24">
                  <c:v>264.63947126038499</c:v>
                </c:pt>
                <c:pt idx="25">
                  <c:v>293.87490695294525</c:v>
                </c:pt>
                <c:pt idx="26">
                  <c:v>249.29705799777221</c:v>
                </c:pt>
                <c:pt idx="27">
                  <c:v>277.87355278777568</c:v>
                </c:pt>
                <c:pt idx="28">
                  <c:v>306.38408652237496</c:v>
                </c:pt>
                <c:pt idx="29">
                  <c:v>334.83565591359439</c:v>
                </c:pt>
                <c:pt idx="30">
                  <c:v>363.2339712848547</c:v>
                </c:pt>
                <c:pt idx="31">
                  <c:v>1.4005661123635408E-12</c:v>
                </c:pt>
                <c:pt idx="32">
                  <c:v>1.4005661123635408E-12</c:v>
                </c:pt>
                <c:pt idx="33">
                  <c:v>1.4005661123635408E-12</c:v>
                </c:pt>
                <c:pt idx="34">
                  <c:v>1.4005661123635408E-12</c:v>
                </c:pt>
                <c:pt idx="35">
                  <c:v>1.4005661123635408E-12</c:v>
                </c:pt>
                <c:pt idx="36">
                  <c:v>1.4005661123635408E-12</c:v>
                </c:pt>
                <c:pt idx="37">
                  <c:v>1.4005661123635408E-12</c:v>
                </c:pt>
                <c:pt idx="38">
                  <c:v>1.4005661123635408E-12</c:v>
                </c:pt>
                <c:pt idx="39">
                  <c:v>1.4005661123635408E-12</c:v>
                </c:pt>
                <c:pt idx="40">
                  <c:v>1.4005661123635408E-12</c:v>
                </c:pt>
                <c:pt idx="41">
                  <c:v>1.4005661123635408E-12</c:v>
                </c:pt>
                <c:pt idx="42">
                  <c:v>1.4005661123635408E-12</c:v>
                </c:pt>
                <c:pt idx="43">
                  <c:v>1.4005661123635408E-12</c:v>
                </c:pt>
                <c:pt idx="44">
                  <c:v>1.4005661123635408E-12</c:v>
                </c:pt>
                <c:pt idx="45">
                  <c:v>1.4005661123635408E-12</c:v>
                </c:pt>
                <c:pt idx="46">
                  <c:v>1.4005661123635408E-12</c:v>
                </c:pt>
                <c:pt idx="47">
                  <c:v>1.4005661123635408E-12</c:v>
                </c:pt>
                <c:pt idx="48">
                  <c:v>1.4005661123635408E-12</c:v>
                </c:pt>
                <c:pt idx="49">
                  <c:v>1.4005661123635408E-12</c:v>
                </c:pt>
                <c:pt idx="50">
                  <c:v>1.4005661123635408E-12</c:v>
                </c:pt>
                <c:pt idx="51">
                  <c:v>1.4005661123635408E-12</c:v>
                </c:pt>
                <c:pt idx="52">
                  <c:v>1.4005661123635408E-12</c:v>
                </c:pt>
                <c:pt idx="53">
                  <c:v>1.4005661123635408E-12</c:v>
                </c:pt>
                <c:pt idx="54">
                  <c:v>1.4005661123635408E-12</c:v>
                </c:pt>
                <c:pt idx="55">
                  <c:v>1.4005661123635408E-12</c:v>
                </c:pt>
                <c:pt idx="56">
                  <c:v>1.4005661123635408E-12</c:v>
                </c:pt>
                <c:pt idx="57">
                  <c:v>1.4005661123635408E-12</c:v>
                </c:pt>
                <c:pt idx="58">
                  <c:v>1.4005661123635408E-12</c:v>
                </c:pt>
                <c:pt idx="59">
                  <c:v>1.4005661123635408E-12</c:v>
                </c:pt>
                <c:pt idx="60">
                  <c:v>1.4005661123635408E-12</c:v>
                </c:pt>
                <c:pt idx="61">
                  <c:v>1.4005661123635408E-12</c:v>
                </c:pt>
                <c:pt idx="62">
                  <c:v>1.4005661123635408E-12</c:v>
                </c:pt>
                <c:pt idx="63">
                  <c:v>1.4005661123635408E-12</c:v>
                </c:pt>
                <c:pt idx="64">
                  <c:v>1.4005661123635408E-12</c:v>
                </c:pt>
                <c:pt idx="65">
                  <c:v>1.4005661123635408E-12</c:v>
                </c:pt>
                <c:pt idx="66">
                  <c:v>1.4005661123635408E-12</c:v>
                </c:pt>
                <c:pt idx="67">
                  <c:v>1.4005661123635408E-12</c:v>
                </c:pt>
                <c:pt idx="68">
                  <c:v>1.4005661123635408E-12</c:v>
                </c:pt>
                <c:pt idx="69">
                  <c:v>1.4005661123635408E-12</c:v>
                </c:pt>
                <c:pt idx="70">
                  <c:v>1.4005661123635408E-12</c:v>
                </c:pt>
                <c:pt idx="71">
                  <c:v>1.4005661123635408E-12</c:v>
                </c:pt>
                <c:pt idx="72">
                  <c:v>1.4005661123635408E-12</c:v>
                </c:pt>
                <c:pt idx="73">
                  <c:v>1.4005661123635408E-12</c:v>
                </c:pt>
                <c:pt idx="74">
                  <c:v>1.4005661123635408E-12</c:v>
                </c:pt>
                <c:pt idx="75">
                  <c:v>1.4005661123635408E-12</c:v>
                </c:pt>
                <c:pt idx="76">
                  <c:v>1.4005661123635408E-12</c:v>
                </c:pt>
                <c:pt idx="77">
                  <c:v>1.4005661123635408E-12</c:v>
                </c:pt>
                <c:pt idx="78">
                  <c:v>1.4005661123635408E-12</c:v>
                </c:pt>
                <c:pt idx="79">
                  <c:v>1.4005661123635408E-12</c:v>
                </c:pt>
                <c:pt idx="80">
                  <c:v>1.4005661123635408E-12</c:v>
                </c:pt>
                <c:pt idx="81">
                  <c:v>1.4005661123635408E-12</c:v>
                </c:pt>
                <c:pt idx="82">
                  <c:v>1.4005661123635408E-12</c:v>
                </c:pt>
                <c:pt idx="83">
                  <c:v>1.4005661123635408E-12</c:v>
                </c:pt>
                <c:pt idx="84">
                  <c:v>1.4005661123635408E-12</c:v>
                </c:pt>
                <c:pt idx="85">
                  <c:v>1.4005661123635408E-12</c:v>
                </c:pt>
                <c:pt idx="86">
                  <c:v>1.4005661123635408E-12</c:v>
                </c:pt>
                <c:pt idx="87">
                  <c:v>1.4005661123635408E-12</c:v>
                </c:pt>
                <c:pt idx="88">
                  <c:v>1.4005661123635408E-12</c:v>
                </c:pt>
                <c:pt idx="89">
                  <c:v>1.4005661123635408E-12</c:v>
                </c:pt>
                <c:pt idx="90">
                  <c:v>1.4005661123635408E-12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2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06" zoomScale="80" zoomScaleNormal="80" workbookViewId="0">
      <selection activeCell="H122" sqref="H12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8.5370000000000008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0.22500000000000001</v>
      </c>
      <c r="D9" s="36">
        <f t="shared" ref="D9:D18" si="0">C9*$C$5</f>
        <v>1.9208250000000002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11</v>
      </c>
      <c r="C10" s="35">
        <v>7.4999999999999997E-2</v>
      </c>
      <c r="D10" s="36">
        <f t="shared" si="0"/>
        <v>0.64027500000000004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25</v>
      </c>
      <c r="C11" s="35">
        <v>0.1</v>
      </c>
      <c r="D11" s="36">
        <f t="shared" si="0"/>
        <v>0.85370000000000013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29</v>
      </c>
      <c r="C12" s="35">
        <v>0.13300000000000001</v>
      </c>
      <c r="D12" s="36">
        <f t="shared" si="0"/>
        <v>1.1354210000000002</v>
      </c>
      <c r="E12" s="37">
        <v>60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23</v>
      </c>
      <c r="C13" s="35">
        <v>0.13300000000000001</v>
      </c>
      <c r="D13" s="36">
        <f t="shared" si="0"/>
        <v>1.1354210000000002</v>
      </c>
      <c r="E13" s="37">
        <v>60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22</v>
      </c>
      <c r="C14" s="35">
        <v>0.13300000000000001</v>
      </c>
      <c r="D14" s="36">
        <f t="shared" si="0"/>
        <v>1.1354210000000002</v>
      </c>
      <c r="E14" s="37">
        <v>60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6</v>
      </c>
      <c r="C15" s="35">
        <v>0.1</v>
      </c>
      <c r="D15" s="36">
        <f t="shared" si="0"/>
        <v>0.85370000000000013</v>
      </c>
      <c r="E15" s="37">
        <v>40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5</v>
      </c>
      <c r="C16" s="35">
        <v>0.1</v>
      </c>
      <c r="D16" s="36">
        <f t="shared" si="0"/>
        <v>0.85370000000000013</v>
      </c>
      <c r="E16" s="37">
        <v>30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</v>
      </c>
      <c r="D19" s="41">
        <f>SUM(D9:D18)</f>
        <v>8.5284630000000003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73</v>
      </c>
      <c r="C36" s="63">
        <v>1</v>
      </c>
      <c r="D36" s="63">
        <v>6</v>
      </c>
      <c r="E36" s="54">
        <v>0</v>
      </c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v>103</v>
      </c>
      <c r="C37" s="63">
        <v>2</v>
      </c>
      <c r="D37" s="63">
        <v>28</v>
      </c>
      <c r="E37" s="54">
        <v>0</v>
      </c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121</v>
      </c>
      <c r="C38" s="63">
        <v>3</v>
      </c>
      <c r="D38" s="63">
        <v>28</v>
      </c>
      <c r="E38" s="54">
        <v>0.2</v>
      </c>
      <c r="F38" s="54"/>
      <c r="G38" s="54"/>
      <c r="H38" s="54">
        <v>0.8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v>147</v>
      </c>
      <c r="C39" s="63">
        <v>4</v>
      </c>
      <c r="D39" s="63">
        <v>28</v>
      </c>
      <c r="E39" s="54">
        <v>0.2</v>
      </c>
      <c r="F39" s="54"/>
      <c r="G39" s="54"/>
      <c r="H39" s="54">
        <v>0.8</v>
      </c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v>175</v>
      </c>
      <c r="C40" s="63">
        <v>5</v>
      </c>
      <c r="D40" s="63">
        <v>28</v>
      </c>
      <c r="E40" s="54">
        <v>0.2</v>
      </c>
      <c r="F40" s="54"/>
      <c r="G40" s="54"/>
      <c r="H40" s="54">
        <v>0.8</v>
      </c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v>204</v>
      </c>
      <c r="C41" s="63">
        <v>6</v>
      </c>
      <c r="D41" s="63">
        <v>28</v>
      </c>
      <c r="E41" s="54">
        <v>0.4</v>
      </c>
      <c r="F41" s="54"/>
      <c r="G41" s="54"/>
      <c r="H41" s="54">
        <v>0.6</v>
      </c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v>231</v>
      </c>
      <c r="C42" s="63">
        <v>7</v>
      </c>
      <c r="D42" s="63">
        <v>28</v>
      </c>
      <c r="E42" s="54">
        <v>0.4</v>
      </c>
      <c r="F42" s="54"/>
      <c r="G42" s="54"/>
      <c r="H42" s="54">
        <v>0.6</v>
      </c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55</v>
      </c>
      <c r="B43" s="63">
        <v>254</v>
      </c>
      <c r="C43" s="63">
        <v>8</v>
      </c>
      <c r="D43" s="63">
        <v>28</v>
      </c>
      <c r="E43" s="54">
        <v>0.4</v>
      </c>
      <c r="F43" s="54"/>
      <c r="G43" s="54"/>
      <c r="H43" s="54">
        <v>0.6</v>
      </c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60</v>
      </c>
      <c r="B44" s="63">
        <v>273</v>
      </c>
      <c r="C44" s="63">
        <v>9</v>
      </c>
      <c r="D44" s="63">
        <v>28</v>
      </c>
      <c r="E44" s="54">
        <v>0.4</v>
      </c>
      <c r="F44" s="54"/>
      <c r="G44" s="54"/>
      <c r="H44" s="54">
        <v>0.6</v>
      </c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65</v>
      </c>
      <c r="B45" s="63">
        <v>289</v>
      </c>
      <c r="C45" s="63">
        <v>10</v>
      </c>
      <c r="D45" s="63">
        <v>28</v>
      </c>
      <c r="E45" s="54">
        <v>0.6</v>
      </c>
      <c r="F45" s="54"/>
      <c r="G45" s="54"/>
      <c r="H45" s="54">
        <v>0.4</v>
      </c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70</v>
      </c>
      <c r="B46" s="63">
        <v>302</v>
      </c>
      <c r="C46" s="63">
        <v>11</v>
      </c>
      <c r="D46" s="63">
        <v>28</v>
      </c>
      <c r="E46" s="54">
        <v>0.6</v>
      </c>
      <c r="F46" s="54"/>
      <c r="G46" s="54"/>
      <c r="H46" s="54">
        <v>0.4</v>
      </c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75</v>
      </c>
      <c r="B47" s="63">
        <v>312</v>
      </c>
      <c r="C47" s="63">
        <v>12</v>
      </c>
      <c r="D47" s="63">
        <v>28</v>
      </c>
      <c r="E47" s="54">
        <v>0.6</v>
      </c>
      <c r="F47" s="54"/>
      <c r="G47" s="54"/>
      <c r="H47" s="54">
        <v>0.4</v>
      </c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80</v>
      </c>
      <c r="B48" s="63">
        <v>320</v>
      </c>
      <c r="C48" s="63">
        <v>13</v>
      </c>
      <c r="D48" s="63">
        <v>28</v>
      </c>
      <c r="E48" s="54">
        <v>0.6</v>
      </c>
      <c r="F48" s="54"/>
      <c r="G48" s="54"/>
      <c r="H48" s="54">
        <v>0.4</v>
      </c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85</v>
      </c>
      <c r="B49" s="63">
        <v>326</v>
      </c>
      <c r="C49" s="63">
        <v>14</v>
      </c>
      <c r="D49" s="63">
        <v>28</v>
      </c>
      <c r="E49" s="54">
        <v>0.8</v>
      </c>
      <c r="F49" s="54"/>
      <c r="G49" s="54"/>
      <c r="H49" s="54">
        <v>0.2</v>
      </c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90</v>
      </c>
      <c r="B50" s="53">
        <v>330</v>
      </c>
      <c r="C50" s="53">
        <v>15</v>
      </c>
      <c r="D50" s="53">
        <v>28</v>
      </c>
      <c r="E50" s="54">
        <v>0.8</v>
      </c>
      <c r="F50" s="54"/>
      <c r="G50" s="54"/>
      <c r="H50" s="54">
        <v>0.2</v>
      </c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95</v>
      </c>
      <c r="B51" s="53">
        <v>333</v>
      </c>
      <c r="C51" s="53">
        <v>16</v>
      </c>
      <c r="D51" s="53">
        <v>27</v>
      </c>
      <c r="E51" s="54">
        <v>0.8</v>
      </c>
      <c r="F51" s="54"/>
      <c r="G51" s="54"/>
      <c r="H51" s="54">
        <v>0.2</v>
      </c>
      <c r="I51" s="52">
        <f t="shared" si="1"/>
        <v>6.2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100</v>
      </c>
      <c r="B52" s="53">
        <v>333</v>
      </c>
      <c r="C52" s="53">
        <v>17</v>
      </c>
      <c r="D52" s="53">
        <v>26</v>
      </c>
      <c r="E52" s="54">
        <v>0.8</v>
      </c>
      <c r="F52" s="54"/>
      <c r="G52" s="54"/>
      <c r="H52" s="54">
        <v>0.2</v>
      </c>
      <c r="I52" s="52">
        <f t="shared" si="1"/>
        <v>5.4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>
        <v>105</v>
      </c>
      <c r="B53" s="53">
        <v>333</v>
      </c>
      <c r="C53" s="53">
        <v>18</v>
      </c>
      <c r="D53" s="53">
        <v>25</v>
      </c>
      <c r="E53" s="54">
        <v>0.9</v>
      </c>
      <c r="F53" s="54"/>
      <c r="G53" s="54"/>
      <c r="H53" s="54">
        <v>0.1</v>
      </c>
      <c r="I53" s="52">
        <f t="shared" si="1"/>
        <v>5.2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>
        <v>110</v>
      </c>
      <c r="B54" s="53">
        <v>332</v>
      </c>
      <c r="C54" s="53">
        <v>19</v>
      </c>
      <c r="D54" s="53">
        <v>24</v>
      </c>
      <c r="E54" s="54">
        <v>0.9</v>
      </c>
      <c r="F54" s="54"/>
      <c r="G54" s="54"/>
      <c r="H54" s="54">
        <v>0.1</v>
      </c>
      <c r="I54" s="52">
        <f t="shared" si="1"/>
        <v>4.8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>
        <v>120</v>
      </c>
      <c r="B55" s="53">
        <v>331</v>
      </c>
      <c r="C55" s="53">
        <v>20</v>
      </c>
      <c r="D55" s="53">
        <v>331</v>
      </c>
      <c r="E55" s="54">
        <v>1</v>
      </c>
      <c r="F55" s="54"/>
      <c r="G55" s="54"/>
      <c r="H55" s="54">
        <v>0</v>
      </c>
      <c r="I55" s="52">
        <f t="shared" si="1"/>
        <v>2.2999999999999998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pédonculé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73</v>
      </c>
      <c r="C62" s="63">
        <v>1</v>
      </c>
      <c r="D62" s="63">
        <v>6</v>
      </c>
      <c r="E62" s="54">
        <v>0</v>
      </c>
      <c r="F62" s="54"/>
      <c r="G62" s="54"/>
      <c r="H62" s="54">
        <v>1</v>
      </c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103</v>
      </c>
      <c r="C63" s="63">
        <v>2</v>
      </c>
      <c r="D63" s="63">
        <v>28</v>
      </c>
      <c r="E63" s="54">
        <v>0</v>
      </c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121</v>
      </c>
      <c r="C64" s="63">
        <v>3</v>
      </c>
      <c r="D64" s="63">
        <v>28</v>
      </c>
      <c r="E64" s="54">
        <v>0.2</v>
      </c>
      <c r="F64" s="54"/>
      <c r="G64" s="54"/>
      <c r="H64" s="54">
        <v>0.8</v>
      </c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v>147</v>
      </c>
      <c r="C65" s="63">
        <v>4</v>
      </c>
      <c r="D65" s="63">
        <v>28</v>
      </c>
      <c r="E65" s="54">
        <v>0.2</v>
      </c>
      <c r="F65" s="54"/>
      <c r="G65" s="54"/>
      <c r="H65" s="54">
        <v>0.8</v>
      </c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v>175</v>
      </c>
      <c r="C66" s="63">
        <v>5</v>
      </c>
      <c r="D66" s="63">
        <v>28</v>
      </c>
      <c r="E66" s="54">
        <v>0.2</v>
      </c>
      <c r="F66" s="54"/>
      <c r="G66" s="54"/>
      <c r="H66" s="54">
        <v>0.8</v>
      </c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v>204</v>
      </c>
      <c r="C67" s="63">
        <v>6</v>
      </c>
      <c r="D67" s="63">
        <v>28</v>
      </c>
      <c r="E67" s="54">
        <v>0.4</v>
      </c>
      <c r="F67" s="54"/>
      <c r="G67" s="54"/>
      <c r="H67" s="54">
        <v>0.6</v>
      </c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v>231</v>
      </c>
      <c r="C68" s="63">
        <v>7</v>
      </c>
      <c r="D68" s="63">
        <v>28</v>
      </c>
      <c r="E68" s="54">
        <v>0.4</v>
      </c>
      <c r="F68" s="54"/>
      <c r="G68" s="54"/>
      <c r="H68" s="54">
        <v>0.6</v>
      </c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254</v>
      </c>
      <c r="C69" s="53">
        <v>8</v>
      </c>
      <c r="D69" s="53">
        <v>28</v>
      </c>
      <c r="E69" s="54">
        <v>0.4</v>
      </c>
      <c r="F69" s="54"/>
      <c r="G69" s="54"/>
      <c r="H69" s="54">
        <v>0.6</v>
      </c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273</v>
      </c>
      <c r="C70" s="53">
        <v>9</v>
      </c>
      <c r="D70" s="53">
        <v>28</v>
      </c>
      <c r="E70" s="54">
        <v>0.4</v>
      </c>
      <c r="F70" s="54"/>
      <c r="G70" s="54"/>
      <c r="H70" s="54">
        <v>0.6</v>
      </c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289</v>
      </c>
      <c r="C71" s="53">
        <v>10</v>
      </c>
      <c r="D71" s="53">
        <v>28</v>
      </c>
      <c r="E71" s="54">
        <v>0.6</v>
      </c>
      <c r="F71" s="54"/>
      <c r="G71" s="54"/>
      <c r="H71" s="54">
        <v>0.4</v>
      </c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302</v>
      </c>
      <c r="C72" s="53">
        <v>11</v>
      </c>
      <c r="D72" s="53">
        <v>28</v>
      </c>
      <c r="E72" s="54">
        <v>0.6</v>
      </c>
      <c r="F72" s="54"/>
      <c r="G72" s="54"/>
      <c r="H72" s="54">
        <v>0.4</v>
      </c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312</v>
      </c>
      <c r="C73" s="53">
        <v>12</v>
      </c>
      <c r="D73" s="53">
        <v>28</v>
      </c>
      <c r="E73" s="54">
        <v>0.6</v>
      </c>
      <c r="F73" s="54"/>
      <c r="G73" s="54"/>
      <c r="H73" s="54">
        <v>0.4</v>
      </c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320</v>
      </c>
      <c r="C74" s="53">
        <v>13</v>
      </c>
      <c r="D74" s="53">
        <v>28</v>
      </c>
      <c r="E74" s="54">
        <v>0.6</v>
      </c>
      <c r="F74" s="54"/>
      <c r="G74" s="54"/>
      <c r="H74" s="54">
        <v>0.4</v>
      </c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85</v>
      </c>
      <c r="B75" s="53">
        <v>326</v>
      </c>
      <c r="C75" s="53">
        <v>14</v>
      </c>
      <c r="D75" s="53">
        <v>28</v>
      </c>
      <c r="E75" s="54">
        <v>0.8</v>
      </c>
      <c r="F75" s="54"/>
      <c r="G75" s="54"/>
      <c r="H75" s="54">
        <v>0.2</v>
      </c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90</v>
      </c>
      <c r="B76" s="53">
        <v>330</v>
      </c>
      <c r="C76" s="53">
        <v>15</v>
      </c>
      <c r="D76" s="53">
        <v>28</v>
      </c>
      <c r="E76" s="54">
        <v>0.8</v>
      </c>
      <c r="F76" s="54"/>
      <c r="G76" s="54"/>
      <c r="H76" s="54">
        <v>0.2</v>
      </c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95</v>
      </c>
      <c r="B77" s="53">
        <v>333</v>
      </c>
      <c r="C77" s="53">
        <v>16</v>
      </c>
      <c r="D77" s="53">
        <v>27</v>
      </c>
      <c r="E77" s="54">
        <v>0.8</v>
      </c>
      <c r="F77" s="54"/>
      <c r="G77" s="54"/>
      <c r="H77" s="54">
        <v>0.2</v>
      </c>
      <c r="I77" s="52">
        <f t="shared" si="2"/>
        <v>6.2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100</v>
      </c>
      <c r="B78" s="53">
        <v>333</v>
      </c>
      <c r="C78" s="53">
        <v>17</v>
      </c>
      <c r="D78" s="53">
        <v>26</v>
      </c>
      <c r="E78" s="54">
        <v>0.8</v>
      </c>
      <c r="F78" s="54"/>
      <c r="G78" s="54"/>
      <c r="H78" s="54">
        <v>0.2</v>
      </c>
      <c r="I78" s="52">
        <f t="shared" si="2"/>
        <v>5.4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105</v>
      </c>
      <c r="B79" s="53">
        <v>333</v>
      </c>
      <c r="C79" s="53">
        <v>18</v>
      </c>
      <c r="D79" s="53">
        <v>25</v>
      </c>
      <c r="E79" s="54">
        <v>0.9</v>
      </c>
      <c r="F79" s="54"/>
      <c r="G79" s="54"/>
      <c r="H79" s="54">
        <v>0.1</v>
      </c>
      <c r="I79" s="52">
        <f t="shared" si="2"/>
        <v>5.2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110</v>
      </c>
      <c r="B80" s="53">
        <v>332</v>
      </c>
      <c r="C80" s="53">
        <v>19</v>
      </c>
      <c r="D80" s="53">
        <v>24</v>
      </c>
      <c r="E80" s="54">
        <v>0.9</v>
      </c>
      <c r="F80" s="54"/>
      <c r="G80" s="54"/>
      <c r="H80" s="54">
        <v>0.1</v>
      </c>
      <c r="I80" s="52">
        <f t="shared" si="2"/>
        <v>4.8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120</v>
      </c>
      <c r="B81" s="53">
        <v>331</v>
      </c>
      <c r="C81" s="53">
        <v>20</v>
      </c>
      <c r="D81" s="53">
        <v>331</v>
      </c>
      <c r="E81" s="54">
        <v>1</v>
      </c>
      <c r="F81" s="54"/>
      <c r="G81" s="54"/>
      <c r="H81" s="54">
        <v>0</v>
      </c>
      <c r="I81" s="52">
        <f t="shared" si="2"/>
        <v>2.2999999999999998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Hêtre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56</v>
      </c>
      <c r="C88" s="63">
        <v>1</v>
      </c>
      <c r="D88" s="63">
        <v>0</v>
      </c>
      <c r="E88" s="54">
        <v>0</v>
      </c>
      <c r="F88" s="54"/>
      <c r="G88" s="54"/>
      <c r="H88" s="93">
        <v>1</v>
      </c>
      <c r="I88" s="56">
        <f>IFERROR(B88/A88,"")</f>
        <v>2.8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v>111</v>
      </c>
      <c r="C89" s="63">
        <v>2</v>
      </c>
      <c r="D89" s="63">
        <v>26</v>
      </c>
      <c r="E89" s="54">
        <v>0</v>
      </c>
      <c r="F89" s="54"/>
      <c r="G89" s="54"/>
      <c r="H89" s="93">
        <v>1</v>
      </c>
      <c r="I89" s="56">
        <f t="shared" ref="I89:I107" si="3">IF(A89&lt;&gt;0,(B89-(B88-D88))/(A89-A88),"")</f>
        <v>11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v>146</v>
      </c>
      <c r="C90" s="63">
        <v>3</v>
      </c>
      <c r="D90" s="63">
        <v>35</v>
      </c>
      <c r="E90" s="93">
        <v>0.2</v>
      </c>
      <c r="F90" s="93"/>
      <c r="G90" s="93"/>
      <c r="H90" s="93">
        <v>0.8</v>
      </c>
      <c r="I90" s="56">
        <f t="shared" si="3"/>
        <v>12.2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3">
        <v>175</v>
      </c>
      <c r="C91" s="63">
        <v>4</v>
      </c>
      <c r="D91" s="63">
        <v>35</v>
      </c>
      <c r="E91" s="93">
        <v>0.2</v>
      </c>
      <c r="F91" s="93"/>
      <c r="G91" s="93"/>
      <c r="H91" s="93">
        <v>0.8</v>
      </c>
      <c r="I91" s="56">
        <f t="shared" si="3"/>
        <v>12.8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3">
        <v>207</v>
      </c>
      <c r="C92" s="63">
        <v>5</v>
      </c>
      <c r="D92" s="63">
        <v>35</v>
      </c>
      <c r="E92" s="93">
        <v>0.4</v>
      </c>
      <c r="F92" s="93"/>
      <c r="G92" s="93"/>
      <c r="H92" s="93">
        <v>0.6</v>
      </c>
      <c r="I92" s="56">
        <f t="shared" si="3"/>
        <v>13.4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3">
        <v>241</v>
      </c>
      <c r="C93" s="63">
        <v>6</v>
      </c>
      <c r="D93" s="63">
        <v>35</v>
      </c>
      <c r="E93" s="93">
        <v>0.4</v>
      </c>
      <c r="F93" s="93"/>
      <c r="G93" s="93"/>
      <c r="H93" s="93">
        <v>0.6</v>
      </c>
      <c r="I93" s="56">
        <f t="shared" si="3"/>
        <v>13.8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3">
        <v>274</v>
      </c>
      <c r="C94" s="63">
        <v>7</v>
      </c>
      <c r="D94" s="63">
        <v>35</v>
      </c>
      <c r="E94" s="93">
        <v>0.6</v>
      </c>
      <c r="F94" s="93"/>
      <c r="G94" s="93"/>
      <c r="H94" s="93">
        <v>0.4</v>
      </c>
      <c r="I94" s="56">
        <f t="shared" si="3"/>
        <v>13.6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55</v>
      </c>
      <c r="B95" s="63">
        <v>306</v>
      </c>
      <c r="C95" s="63">
        <v>8</v>
      </c>
      <c r="D95" s="63">
        <v>35</v>
      </c>
      <c r="E95" s="93">
        <v>0.6</v>
      </c>
      <c r="F95" s="93"/>
      <c r="G95" s="93"/>
      <c r="H95" s="93">
        <v>0.4</v>
      </c>
      <c r="I95" s="56">
        <f t="shared" si="3"/>
        <v>13.4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60</v>
      </c>
      <c r="B96" s="63">
        <v>336</v>
      </c>
      <c r="C96" s="63">
        <v>9</v>
      </c>
      <c r="D96" s="63">
        <v>35</v>
      </c>
      <c r="E96" s="93">
        <v>0.8</v>
      </c>
      <c r="F96" s="93"/>
      <c r="G96" s="93"/>
      <c r="H96" s="93">
        <v>0.2</v>
      </c>
      <c r="I96" s="56">
        <f t="shared" si="3"/>
        <v>13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65</v>
      </c>
      <c r="B97" s="63">
        <v>363</v>
      </c>
      <c r="C97" s="63">
        <v>10</v>
      </c>
      <c r="D97" s="63">
        <v>35</v>
      </c>
      <c r="E97" s="93">
        <v>0.8</v>
      </c>
      <c r="F97" s="93"/>
      <c r="G97" s="93"/>
      <c r="H97" s="93">
        <v>0.2</v>
      </c>
      <c r="I97" s="56">
        <f t="shared" si="3"/>
        <v>12.4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70</v>
      </c>
      <c r="B98" s="63">
        <v>387</v>
      </c>
      <c r="C98" s="63">
        <v>11</v>
      </c>
      <c r="D98" s="63">
        <v>35</v>
      </c>
      <c r="E98" s="93">
        <v>0.9</v>
      </c>
      <c r="F98" s="93"/>
      <c r="G98" s="93"/>
      <c r="H98" s="93">
        <v>0.1</v>
      </c>
      <c r="I98" s="56">
        <f t="shared" si="3"/>
        <v>11.8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75</v>
      </c>
      <c r="B99" s="63">
        <v>407</v>
      </c>
      <c r="C99" s="63">
        <v>12</v>
      </c>
      <c r="D99" s="63">
        <v>35</v>
      </c>
      <c r="E99" s="93">
        <v>0.9</v>
      </c>
      <c r="F99" s="93"/>
      <c r="G99" s="93"/>
      <c r="H99" s="93">
        <v>0.1</v>
      </c>
      <c r="I99" s="56">
        <f t="shared" si="3"/>
        <v>11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80</v>
      </c>
      <c r="B100" s="63">
        <v>424</v>
      </c>
      <c r="C100" s="63">
        <v>13</v>
      </c>
      <c r="D100" s="63">
        <v>424</v>
      </c>
      <c r="E100" s="68">
        <v>1</v>
      </c>
      <c r="F100" s="68"/>
      <c r="G100" s="68"/>
      <c r="H100" s="68">
        <v>0</v>
      </c>
      <c r="I100" s="56">
        <f t="shared" si="3"/>
        <v>10.4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Merisier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3">
        <v>40</v>
      </c>
      <c r="C114" s="53">
        <v>1</v>
      </c>
      <c r="D114" s="63">
        <v>3</v>
      </c>
      <c r="E114" s="54">
        <v>0</v>
      </c>
      <c r="F114" s="54"/>
      <c r="G114" s="54"/>
      <c r="H114" s="54">
        <v>1</v>
      </c>
      <c r="I114" s="56">
        <f>IFERROR(B114/A114,"")</f>
        <v>2.6666666666666665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3">
        <v>85</v>
      </c>
      <c r="C115" s="53">
        <v>2</v>
      </c>
      <c r="D115" s="63">
        <v>25</v>
      </c>
      <c r="E115" s="54">
        <v>0</v>
      </c>
      <c r="F115" s="54"/>
      <c r="G115" s="54"/>
      <c r="H115" s="54">
        <v>1</v>
      </c>
      <c r="I115" s="56">
        <f t="shared" ref="I115:I133" si="4">IF(A115&lt;&gt;0,(B115-(B114-D114))/(A115-A114),"")</f>
        <v>9.6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3">
        <v>113</v>
      </c>
      <c r="C116" s="53">
        <v>3</v>
      </c>
      <c r="D116" s="63">
        <v>27</v>
      </c>
      <c r="E116" s="54">
        <v>0</v>
      </c>
      <c r="F116" s="54"/>
      <c r="G116" s="54"/>
      <c r="H116" s="54">
        <v>1</v>
      </c>
      <c r="I116" s="56">
        <f t="shared" si="4"/>
        <v>10.6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31</v>
      </c>
      <c r="B117" s="63">
        <v>155</v>
      </c>
      <c r="C117" s="53">
        <v>4</v>
      </c>
      <c r="D117" s="63">
        <v>36</v>
      </c>
      <c r="E117" s="54">
        <v>0.2</v>
      </c>
      <c r="F117" s="54"/>
      <c r="G117" s="54"/>
      <c r="H117" s="54">
        <v>0.8</v>
      </c>
      <c r="I117" s="56">
        <f t="shared" si="4"/>
        <v>11.5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37</v>
      </c>
      <c r="B118" s="63">
        <v>188</v>
      </c>
      <c r="C118" s="53">
        <v>5</v>
      </c>
      <c r="D118" s="63">
        <v>36</v>
      </c>
      <c r="E118" s="54">
        <v>0.4</v>
      </c>
      <c r="F118" s="54"/>
      <c r="G118" s="54"/>
      <c r="H118" s="54">
        <v>0.6</v>
      </c>
      <c r="I118" s="56">
        <f t="shared" si="4"/>
        <v>11.5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44</v>
      </c>
      <c r="B119" s="63">
        <v>230</v>
      </c>
      <c r="C119" s="53">
        <v>6</v>
      </c>
      <c r="D119" s="63">
        <v>43</v>
      </c>
      <c r="E119" s="54">
        <v>0.6</v>
      </c>
      <c r="F119" s="54"/>
      <c r="G119" s="54"/>
      <c r="H119" s="54">
        <v>0.4</v>
      </c>
      <c r="I119" s="56">
        <f t="shared" si="4"/>
        <v>11.142857142857142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52</v>
      </c>
      <c r="B120" s="63">
        <v>270</v>
      </c>
      <c r="C120" s="63">
        <v>7</v>
      </c>
      <c r="D120" s="63">
        <v>48</v>
      </c>
      <c r="E120" s="93">
        <v>0.8</v>
      </c>
      <c r="F120" s="93"/>
      <c r="G120" s="93"/>
      <c r="H120" s="93">
        <v>0.2</v>
      </c>
      <c r="I120" s="56">
        <f t="shared" si="4"/>
        <v>10.375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60</v>
      </c>
      <c r="B121" s="63">
        <v>297</v>
      </c>
      <c r="C121" s="63">
        <v>8</v>
      </c>
      <c r="D121" s="63">
        <v>297</v>
      </c>
      <c r="E121" s="93">
        <v>0.9</v>
      </c>
      <c r="F121" s="93"/>
      <c r="G121" s="93"/>
      <c r="H121" s="93">
        <v>0.1</v>
      </c>
      <c r="I121" s="56">
        <f t="shared" si="4"/>
        <v>9.375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Erable sycomore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10</v>
      </c>
      <c r="B140" s="63">
        <v>19</v>
      </c>
      <c r="C140" s="53">
        <v>1</v>
      </c>
      <c r="D140" s="63">
        <v>7</v>
      </c>
      <c r="E140" s="54">
        <v>0</v>
      </c>
      <c r="F140" s="54"/>
      <c r="G140" s="54"/>
      <c r="H140" s="54">
        <v>1</v>
      </c>
      <c r="I140" s="60">
        <f>IFERROR(B140/A140,"")</f>
        <v>1.9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15</v>
      </c>
      <c r="B141" s="63">
        <v>85</v>
      </c>
      <c r="C141" s="53">
        <v>2</v>
      </c>
      <c r="D141" s="63">
        <v>42</v>
      </c>
      <c r="E141" s="54">
        <v>0</v>
      </c>
      <c r="F141" s="54"/>
      <c r="G141" s="54"/>
      <c r="H141" s="54">
        <v>1</v>
      </c>
      <c r="I141" s="60">
        <f t="shared" ref="I141:I159" si="5">IF(A141&lt;&gt;0,(B141-(B140-D140))/(A141-A140),"")</f>
        <v>14.6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20</v>
      </c>
      <c r="B142" s="63">
        <v>123</v>
      </c>
      <c r="C142" s="53">
        <v>3</v>
      </c>
      <c r="D142" s="63">
        <v>42</v>
      </c>
      <c r="E142" s="54">
        <v>0</v>
      </c>
      <c r="F142" s="54"/>
      <c r="G142" s="54"/>
      <c r="H142" s="54">
        <v>1</v>
      </c>
      <c r="I142" s="60">
        <f t="shared" si="5"/>
        <v>16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25</v>
      </c>
      <c r="B143" s="63">
        <v>165</v>
      </c>
      <c r="C143" s="53">
        <v>4</v>
      </c>
      <c r="D143" s="63">
        <v>42</v>
      </c>
      <c r="E143" s="54">
        <v>0</v>
      </c>
      <c r="F143" s="54"/>
      <c r="G143" s="54"/>
      <c r="H143" s="54">
        <v>1</v>
      </c>
      <c r="I143" s="60">
        <f t="shared" si="5"/>
        <v>16.8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30</v>
      </c>
      <c r="B144" s="63">
        <v>205</v>
      </c>
      <c r="C144" s="53">
        <v>5</v>
      </c>
      <c r="D144" s="63">
        <v>42</v>
      </c>
      <c r="E144" s="54">
        <v>0.2</v>
      </c>
      <c r="F144" s="54"/>
      <c r="G144" s="54"/>
      <c r="H144" s="54">
        <v>0.8</v>
      </c>
      <c r="I144" s="60">
        <f t="shared" si="5"/>
        <v>16.399999999999999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35</v>
      </c>
      <c r="B145" s="63">
        <v>239</v>
      </c>
      <c r="C145" s="53">
        <v>6</v>
      </c>
      <c r="D145" s="63">
        <v>42</v>
      </c>
      <c r="E145" s="54">
        <v>0.2</v>
      </c>
      <c r="F145" s="54"/>
      <c r="G145" s="54"/>
      <c r="H145" s="54">
        <v>0.8</v>
      </c>
      <c r="I145" s="60">
        <f t="shared" si="5"/>
        <v>15.2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40</v>
      </c>
      <c r="B146" s="63">
        <v>263</v>
      </c>
      <c r="C146" s="53">
        <v>7</v>
      </c>
      <c r="D146" s="63">
        <v>40</v>
      </c>
      <c r="E146" s="54">
        <v>0.4</v>
      </c>
      <c r="F146" s="54"/>
      <c r="G146" s="54"/>
      <c r="H146" s="54">
        <v>0.6</v>
      </c>
      <c r="I146" s="60">
        <f t="shared" si="5"/>
        <v>13.2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45</v>
      </c>
      <c r="B147" s="63">
        <v>280</v>
      </c>
      <c r="C147" s="53">
        <v>8</v>
      </c>
      <c r="D147" s="63">
        <v>26</v>
      </c>
      <c r="E147" s="54">
        <v>0.4</v>
      </c>
      <c r="F147" s="54"/>
      <c r="G147" s="54"/>
      <c r="H147" s="54">
        <v>0.6</v>
      </c>
      <c r="I147" s="60">
        <f>IF(A147&lt;&gt;0,(B147-(B146-D146))/(A147-A146),"")</f>
        <v>11.4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50</v>
      </c>
      <c r="B148" s="63">
        <v>303</v>
      </c>
      <c r="C148" s="53">
        <v>9</v>
      </c>
      <c r="D148" s="63">
        <v>21</v>
      </c>
      <c r="E148" s="54">
        <v>0.6</v>
      </c>
      <c r="F148" s="54"/>
      <c r="G148" s="54"/>
      <c r="H148" s="54">
        <v>0.4</v>
      </c>
      <c r="I148" s="60">
        <f t="shared" si="5"/>
        <v>9.8000000000000007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55</v>
      </c>
      <c r="B149" s="63">
        <v>324</v>
      </c>
      <c r="C149" s="53">
        <v>10</v>
      </c>
      <c r="D149" s="63">
        <v>18</v>
      </c>
      <c r="E149" s="54">
        <v>0.8</v>
      </c>
      <c r="F149" s="54"/>
      <c r="G149" s="54"/>
      <c r="H149" s="54">
        <v>0.2</v>
      </c>
      <c r="I149" s="60">
        <f t="shared" si="5"/>
        <v>8.4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60</v>
      </c>
      <c r="B150" s="63">
        <v>343</v>
      </c>
      <c r="C150" s="53">
        <v>11</v>
      </c>
      <c r="D150" s="63">
        <v>343</v>
      </c>
      <c r="E150" s="54">
        <v>0.9</v>
      </c>
      <c r="F150" s="54"/>
      <c r="G150" s="54"/>
      <c r="H150" s="54">
        <v>0.1</v>
      </c>
      <c r="I150" s="60">
        <f t="shared" si="5"/>
        <v>7.4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Erable plane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10</v>
      </c>
      <c r="B166" s="63">
        <v>11</v>
      </c>
      <c r="C166" s="63">
        <v>1</v>
      </c>
      <c r="D166" s="63">
        <v>0</v>
      </c>
      <c r="E166" s="54">
        <v>0</v>
      </c>
      <c r="F166" s="54"/>
      <c r="G166" s="54"/>
      <c r="H166" s="54">
        <v>1</v>
      </c>
      <c r="I166" s="52">
        <f>IFERROR(B166/A166,"")</f>
        <v>1.1000000000000001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15</v>
      </c>
      <c r="B167" s="63">
        <v>65</v>
      </c>
      <c r="C167" s="63">
        <v>2</v>
      </c>
      <c r="D167" s="63">
        <v>32</v>
      </c>
      <c r="E167" s="54">
        <v>0</v>
      </c>
      <c r="F167" s="54"/>
      <c r="G167" s="54"/>
      <c r="H167" s="54">
        <v>1</v>
      </c>
      <c r="I167" s="52">
        <f t="shared" ref="I167:I185" si="6">IF(A167&lt;&gt;0,(B167-(B166-D166))/(A167-A166),"")</f>
        <v>10.8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20</v>
      </c>
      <c r="B168" s="63">
        <v>102</v>
      </c>
      <c r="C168" s="63">
        <v>3</v>
      </c>
      <c r="D168" s="63">
        <v>35</v>
      </c>
      <c r="E168" s="54">
        <v>0</v>
      </c>
      <c r="F168" s="54"/>
      <c r="G168" s="54"/>
      <c r="H168" s="54">
        <v>1</v>
      </c>
      <c r="I168" s="52">
        <f t="shared" si="6"/>
        <v>13.8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25</v>
      </c>
      <c r="B169" s="63">
        <v>141</v>
      </c>
      <c r="C169" s="63">
        <v>4</v>
      </c>
      <c r="D169" s="63">
        <v>35</v>
      </c>
      <c r="E169" s="54">
        <v>0</v>
      </c>
      <c r="F169" s="54"/>
      <c r="G169" s="54"/>
      <c r="H169" s="54">
        <v>1</v>
      </c>
      <c r="I169" s="52">
        <f t="shared" si="6"/>
        <v>14.8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30</v>
      </c>
      <c r="B170" s="63">
        <v>177</v>
      </c>
      <c r="C170" s="63">
        <v>5</v>
      </c>
      <c r="D170" s="63">
        <v>35</v>
      </c>
      <c r="E170" s="54">
        <v>0.2</v>
      </c>
      <c r="F170" s="54"/>
      <c r="G170" s="54"/>
      <c r="H170" s="54">
        <v>0.8</v>
      </c>
      <c r="I170" s="52">
        <f t="shared" si="6"/>
        <v>14.2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35</v>
      </c>
      <c r="B171" s="63">
        <v>206</v>
      </c>
      <c r="C171" s="63">
        <v>6</v>
      </c>
      <c r="D171" s="63">
        <v>35</v>
      </c>
      <c r="E171" s="54">
        <v>0.2</v>
      </c>
      <c r="F171" s="54"/>
      <c r="G171" s="54"/>
      <c r="H171" s="54">
        <v>0.8</v>
      </c>
      <c r="I171" s="52">
        <f t="shared" si="6"/>
        <v>12.8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40</v>
      </c>
      <c r="B172" s="63">
        <v>228</v>
      </c>
      <c r="C172" s="63">
        <v>7</v>
      </c>
      <c r="D172" s="63">
        <v>35</v>
      </c>
      <c r="E172" s="54">
        <v>0.4</v>
      </c>
      <c r="F172" s="54"/>
      <c r="G172" s="54"/>
      <c r="H172" s="54">
        <v>0.6</v>
      </c>
      <c r="I172" s="52">
        <f t="shared" si="6"/>
        <v>11.4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45</v>
      </c>
      <c r="B173" s="53">
        <v>242</v>
      </c>
      <c r="C173" s="53">
        <v>8</v>
      </c>
      <c r="D173" s="53">
        <v>24</v>
      </c>
      <c r="E173" s="54">
        <v>0.4</v>
      </c>
      <c r="F173" s="54"/>
      <c r="G173" s="54"/>
      <c r="H173" s="54">
        <v>0.6</v>
      </c>
      <c r="I173" s="52">
        <f t="shared" si="6"/>
        <v>9.8000000000000007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50</v>
      </c>
      <c r="B174" s="53">
        <v>261</v>
      </c>
      <c r="C174" s="53">
        <v>9</v>
      </c>
      <c r="D174" s="53">
        <v>19</v>
      </c>
      <c r="E174" s="54">
        <v>0.6</v>
      </c>
      <c r="F174" s="54"/>
      <c r="G174" s="54"/>
      <c r="H174" s="54">
        <v>0.4</v>
      </c>
      <c r="I174" s="52">
        <f t="shared" si="6"/>
        <v>8.6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55</v>
      </c>
      <c r="B175" s="53">
        <v>279</v>
      </c>
      <c r="C175" s="53">
        <v>10</v>
      </c>
      <c r="D175" s="53">
        <v>16</v>
      </c>
      <c r="E175" s="54">
        <v>0.8</v>
      </c>
      <c r="F175" s="54"/>
      <c r="G175" s="54"/>
      <c r="H175" s="54">
        <v>0.2</v>
      </c>
      <c r="I175" s="52">
        <f t="shared" si="6"/>
        <v>7.4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60</v>
      </c>
      <c r="B176" s="53">
        <v>294</v>
      </c>
      <c r="C176" s="53">
        <v>11</v>
      </c>
      <c r="D176" s="53">
        <v>294</v>
      </c>
      <c r="E176" s="54">
        <v>0.9</v>
      </c>
      <c r="F176" s="54"/>
      <c r="G176" s="54"/>
      <c r="H176" s="54">
        <v>0.1</v>
      </c>
      <c r="I176" s="52">
        <f t="shared" si="6"/>
        <v>6.2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Charme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20</v>
      </c>
      <c r="B192" s="63">
        <v>32</v>
      </c>
      <c r="C192" s="63">
        <v>1</v>
      </c>
      <c r="D192" s="63">
        <v>0</v>
      </c>
      <c r="E192" s="54">
        <v>0</v>
      </c>
      <c r="F192" s="54"/>
      <c r="G192" s="54"/>
      <c r="H192" s="54">
        <v>1</v>
      </c>
      <c r="I192" s="52">
        <f>IFERROR(B192/A192,"")</f>
        <v>1.6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25</v>
      </c>
      <c r="B193" s="63">
        <v>76</v>
      </c>
      <c r="C193" s="63">
        <v>2</v>
      </c>
      <c r="D193" s="63">
        <v>7</v>
      </c>
      <c r="E193" s="54">
        <v>0</v>
      </c>
      <c r="F193" s="54"/>
      <c r="G193" s="54"/>
      <c r="H193" s="54">
        <v>1</v>
      </c>
      <c r="I193" s="52">
        <f t="shared" ref="I193:I211" si="7">IF(A193&lt;&gt;0,(B193-(B192-D192))/(A193-A192),"")</f>
        <v>8.8000000000000007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30</v>
      </c>
      <c r="B194" s="63">
        <v>116</v>
      </c>
      <c r="C194" s="63">
        <v>3</v>
      </c>
      <c r="D194" s="63">
        <v>28</v>
      </c>
      <c r="E194" s="54">
        <v>0.4</v>
      </c>
      <c r="F194" s="54"/>
      <c r="G194" s="54"/>
      <c r="H194" s="54">
        <v>0.6</v>
      </c>
      <c r="I194" s="52">
        <f t="shared" si="7"/>
        <v>9.4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35</v>
      </c>
      <c r="B195" s="63">
        <v>139</v>
      </c>
      <c r="C195" s="63">
        <v>4</v>
      </c>
      <c r="D195" s="63">
        <v>28</v>
      </c>
      <c r="E195" s="54">
        <v>0.6</v>
      </c>
      <c r="F195" s="54"/>
      <c r="G195" s="54"/>
      <c r="H195" s="54">
        <v>0.4</v>
      </c>
      <c r="I195" s="52">
        <f t="shared" si="7"/>
        <v>10.199999999999999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40</v>
      </c>
      <c r="B196" s="63">
        <v>163</v>
      </c>
      <c r="C196" s="63">
        <v>5</v>
      </c>
      <c r="D196" s="63">
        <v>163</v>
      </c>
      <c r="E196" s="54">
        <v>0.9</v>
      </c>
      <c r="F196" s="54"/>
      <c r="G196" s="54"/>
      <c r="H196" s="54">
        <v>0.1</v>
      </c>
      <c r="I196" s="52">
        <f t="shared" si="7"/>
        <v>10.4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Bouleau verruqueux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10</v>
      </c>
      <c r="B218" s="63">
        <v>19</v>
      </c>
      <c r="C218" s="53">
        <v>1</v>
      </c>
      <c r="D218" s="63">
        <v>7</v>
      </c>
      <c r="E218" s="54">
        <v>0</v>
      </c>
      <c r="F218" s="54"/>
      <c r="G218" s="54"/>
      <c r="H218" s="54">
        <v>1</v>
      </c>
      <c r="I218" s="56">
        <f>IFERROR(B218/A218,"")</f>
        <v>1.9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15</v>
      </c>
      <c r="B219" s="63">
        <v>85</v>
      </c>
      <c r="C219" s="53">
        <v>2</v>
      </c>
      <c r="D219" s="63">
        <v>42</v>
      </c>
      <c r="E219" s="54">
        <v>0.4</v>
      </c>
      <c r="F219" s="54"/>
      <c r="G219" s="54"/>
      <c r="H219" s="54">
        <v>0.6</v>
      </c>
      <c r="I219" s="56">
        <f t="shared" ref="I219:I237" si="8">IF(A219&lt;&gt;0,(B219-(B218-D218))/(A219-A218),"")</f>
        <v>14.6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20</v>
      </c>
      <c r="B220" s="63">
        <v>123</v>
      </c>
      <c r="C220" s="53">
        <v>3</v>
      </c>
      <c r="D220" s="63">
        <v>42</v>
      </c>
      <c r="E220" s="54">
        <v>0.6</v>
      </c>
      <c r="F220" s="54"/>
      <c r="G220" s="54"/>
      <c r="H220" s="54">
        <v>0.4</v>
      </c>
      <c r="I220" s="56">
        <f t="shared" si="8"/>
        <v>16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>
        <v>25</v>
      </c>
      <c r="B221" s="58">
        <v>165</v>
      </c>
      <c r="C221" s="58">
        <v>4</v>
      </c>
      <c r="D221" s="63">
        <v>42</v>
      </c>
      <c r="E221" s="54">
        <v>0.8</v>
      </c>
      <c r="F221" s="54"/>
      <c r="G221" s="54"/>
      <c r="H221" s="54">
        <v>0.2</v>
      </c>
      <c r="I221" s="56">
        <f t="shared" si="8"/>
        <v>16.8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>
        <v>30</v>
      </c>
      <c r="B222" s="58">
        <v>205</v>
      </c>
      <c r="C222" s="58">
        <v>5</v>
      </c>
      <c r="D222" s="63">
        <v>205</v>
      </c>
      <c r="E222" s="54">
        <v>0.9</v>
      </c>
      <c r="F222" s="54"/>
      <c r="G222" s="54"/>
      <c r="H222" s="54">
        <v>0.1</v>
      </c>
      <c r="I222" s="56">
        <f t="shared" si="8"/>
        <v>16.399999999999999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63"/>
      <c r="E223" s="54"/>
      <c r="F223" s="54"/>
      <c r="G223" s="54"/>
      <c r="H223" s="5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54"/>
      <c r="F224" s="54"/>
      <c r="G224" s="54"/>
      <c r="H224" s="5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54"/>
      <c r="F225" s="54"/>
      <c r="G225" s="54"/>
      <c r="H225" s="5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54"/>
      <c r="F226" s="54"/>
      <c r="G226" s="54"/>
      <c r="H226" s="5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54"/>
      <c r="F227" s="54"/>
      <c r="G227" s="54"/>
      <c r="H227" s="5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54"/>
      <c r="F228" s="54"/>
      <c r="G228" s="54"/>
      <c r="H228" s="5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8" sqref="F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pédonculé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Hêtre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Merisier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Erable sycomore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Erable plane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Charme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Bouleau verruqueux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483.37207813357207</v>
      </c>
      <c r="T3" s="62">
        <f>IF('Données projet'!E9&gt;30,$R$33-$H$33,LOOKUP('Données projet'!$E$9,$A$3:$A$203,R3:R203)-LOOKUP('Données projet'!$E$9,$A$3:$A$203,$H$3:$H$203))</f>
        <v>297.32483725004136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455.28503091860267</v>
      </c>
      <c r="AO3" s="62">
        <f>IF('Données projet'!E10&gt;30,$AM$33-$H$33,LOOKUP('Données projet'!$E$10,$A$3:$A$203,AM3:AM203)-LOOKUP('Données projet'!$E$10,$A$3:$A$203,$H$3:$H$203))</f>
        <v>281.06176764290592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414.21076357331464</v>
      </c>
      <c r="BJ3" s="62">
        <f>IF('Données projet'!E11&gt;30,$BH$33-$H$33,LOOKUP('Données projet'!$E$11,$A$3:$A$203,BH3:BH203)-LOOKUP('Données projet'!$E$11,$A$3:$A$203,$H$3:$H$203))</f>
        <v>331.25104323342907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269.34352416195065</v>
      </c>
      <c r="CE3" s="62">
        <f>IF('Données projet'!E12&gt;30,$CC$33-$H$33,LOOKUP('Données projet'!$E$12,$A$3:$A$203,CC3:CC203)-LOOKUP('Données projet'!$E$12,$A$3:$A$203,$H$3:$H$203))</f>
        <v>302.59481222418219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340.50225215720684</v>
      </c>
      <c r="CZ3" s="62">
        <f>IF('Données projet'!E13&gt;30,$CX$33-$H$33,LOOKUP('Données projet'!$E$13,$A$3:$A$203,CX3:CX203)-LOOKUP('Données projet'!$E$13,$A$3:$A$203,$H$3:$H$203))</f>
        <v>412.18613903804726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298.57243726603986</v>
      </c>
      <c r="DU3" s="62">
        <f>IF('Données projet'!E14&gt;30,$DS$33-$H$33,LOOKUP('Données projet'!$E$14,$A$3:$A$203,DS3:DS203)-LOOKUP('Données projet'!$E$14,$A$3:$A$203,$H$3:$H$203))</f>
        <v>364.58250627635425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147.46030586481513</v>
      </c>
      <c r="EP3" s="62">
        <f>IF('Données projet'!E15&gt;30,$EN$33-$H$33,LOOKUP('Données projet'!$E$15,$A$3:$A$203,EN3:EN203)-LOOKUP('Données projet'!$E$15,$A$3:$A$203,$H$3:$H$203))</f>
        <v>299.27200854723446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165</v>
      </c>
      <c r="FJ3" s="62">
        <f ca="1">AVERAGE(OFFSET($FI$3,0,0,'Données projet'!$E$16+1,1))-AVERAGE(OFFSET($H$3,0,0,'Données projet'!$E$16+1,1))</f>
        <v>154.99386872768574</v>
      </c>
      <c r="FK3" s="62">
        <f>IF('Données projet'!E16&gt;30,$FI$33-$H$33,LOOKUP('Données projet'!$E$16,$A$3:$A$203,FI3:FI203)-LOOKUP('Données projet'!$E$16,$A$3:$A$203,$H$3:$H$203))</f>
        <v>419.00806288456329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170.65342372509684</v>
      </c>
      <c r="S4" s="62">
        <f ca="1">AVERAGE(OFFSET($R$3,0,0,'Données projet'!$E$9+1,1))-AVERAGE(OFFSET($H$3,0,0,'Données projet'!$E$9+1,1))</f>
        <v>483.37207813357207</v>
      </c>
      <c r="T4" s="62">
        <f>$T$3</f>
        <v>297.32483725004136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1.0439615443779955</v>
      </c>
      <c r="AK4" s="14">
        <f>EXP(-1.0587+0.8836*LN(AJ4)+0.284)</f>
        <v>0.478698084995758</v>
      </c>
      <c r="AL4" s="22">
        <f t="shared" ref="AL4:AL67" si="4">(AJ4+AK4)*0.475*44/12</f>
        <v>2.6519655211592874</v>
      </c>
      <c r="AM4" s="62">
        <f t="shared" ref="AM4:AM67" si="5">AL4+(AD4+AE4)*44/12</f>
        <v>170.46439947408314</v>
      </c>
      <c r="AN4" s="62">
        <f ca="1">AVERAGE(OFFSET($AM$3,0,0,'Données projet'!$E$10+1,1))-AVERAGE(OFFSET($H$3,0,0,'Données projet'!$E$10+1,1))</f>
        <v>455.28503091860267</v>
      </c>
      <c r="AO4" s="62">
        <f>$AO$3</f>
        <v>281.06176764290592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</v>
      </c>
      <c r="BD4" s="13">
        <f>IF('Données projet'!$A$88&gt;35,BD3+BC4-BL3,IF(A4&lt;'Données projet'!$A$88,$BA$205^A4,IF(A4='Données projet'!$A$88,'Données projet'!$B$88,BD3+BC4-BL3)))</f>
        <v>1.2229519710813024</v>
      </c>
      <c r="BE4" s="14">
        <f>BD4*VLOOKUP('Données projet'!$B$11,Paramètres!$A$1:$I$89,3,0)*VLOOKUP('Données projet'!$B$11,Paramètres!$A$1:$I$89,5,0)</f>
        <v>1.0492927911877574</v>
      </c>
      <c r="BF4" s="14">
        <f>EXP(-1.0587+0.8836*LN(BE4)+0.284)</f>
        <v>0.48085748368030745</v>
      </c>
      <c r="BG4" s="22">
        <f t="shared" ref="BG4:BG67" si="7">(BE4+BF4)*0.475*44/12</f>
        <v>2.6650117287285462</v>
      </c>
      <c r="BH4" s="62">
        <f t="shared" ref="BH4:BH67" si="8">BG4+(AY4+AZ4)*44/12</f>
        <v>170.4774456816524</v>
      </c>
      <c r="BI4" s="62">
        <f ca="1">AVERAGE(OFFSET($BH$3,0,0,'Données projet'!$E$11+1,1))-AVERAGE(OFFSET($H$3,0,0,'Données projet'!$E$11+1,1))</f>
        <v>414.21076357331464</v>
      </c>
      <c r="BJ4" s="62">
        <f>$BJ$3</f>
        <v>331.25104323342907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2.6666666666666665</v>
      </c>
      <c r="BY4" s="13">
        <f>IF('Données projet'!$A$114&gt;35,BY3+BX4-CG3,IF(A4&lt;'Données projet'!$A$114,$BV$205^A4,IF(A4='Données projet'!$A$114,'Données projet'!$B$114,BY3+BX4-CG3)))</f>
        <v>1.2788040393997409</v>
      </c>
      <c r="BZ4" s="14">
        <f>BY4*VLOOKUP('Données projet'!$B$12,Paramètres!$A$1:$I$89,3,0)*VLOOKUP('Données projet'!$B$12,Paramètres!$A$1:$I$89,5,0)</f>
        <v>0.99746715073179792</v>
      </c>
      <c r="CA4" s="14">
        <f>EXP(-1.0587+0.8836*LN(BZ4)+0.284)</f>
        <v>0.45981048445793882</v>
      </c>
      <c r="CB4" s="22">
        <f t="shared" ref="CB4:CB67" si="10">(BZ4+CA4)*0.475*44/12</f>
        <v>2.5380918812887914</v>
      </c>
      <c r="CC4" s="62">
        <f t="shared" ref="CC4:CC67" si="11">CB4+(BT4+BU4)*44/12</f>
        <v>170.35052583421262</v>
      </c>
      <c r="CD4" s="62">
        <f ca="1">AVERAGE(OFFSET($CC$3,0,0,'Données projet'!$E$12+1,1))-AVERAGE(OFFSET($H$3,0,0,'Données projet'!$E$12+1,1))</f>
        <v>269.34352416195065</v>
      </c>
      <c r="CE4" s="62">
        <f>$CE$3</f>
        <v>302.59481222418219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1.9</v>
      </c>
      <c r="CT4" s="13">
        <f>IF('Données projet'!$A$140&gt;35,CT3+CS4-DB3,IF(A4&lt;'Données projet'!$A$140,$CQ$205^A4,IF(A4='Données projet'!$A$140,'Données projet'!$B$140,CT3+CS4-DB3)))</f>
        <v>1.3423796509621049</v>
      </c>
      <c r="CU4" s="18">
        <f>CT4*VLOOKUP('Données projet'!$B$13,Paramètres!$A$1:$I$89,3,0)*VLOOKUP('Données projet'!$B$13,Paramètres!$A$1:$I$89,5,0)</f>
        <v>1.0679972503054507</v>
      </c>
      <c r="CV4" s="14">
        <f>EXP(-1.0587+0.8836*LN(CU4)+0.284)</f>
        <v>0.48842359485523285</v>
      </c>
      <c r="CW4" s="22">
        <f t="shared" ref="CW4:CW67" si="13">(CU4+CV4)*0.475*44/12</f>
        <v>2.7107663053215236</v>
      </c>
      <c r="CX4" s="62">
        <f t="shared" ref="CX4:CX67" si="14">CW4+(CO4+CP4)*44/12</f>
        <v>170.52320025824537</v>
      </c>
      <c r="CY4" s="62">
        <f ca="1">AVERAGE(OFFSET($CX$3,0,0,'Données projet'!$E$13+1,1))-AVERAGE(OFFSET($H$3,0,0,'Données projet'!$E$13+1,1))</f>
        <v>340.50225215720684</v>
      </c>
      <c r="CZ4" s="62">
        <f>$CZ$3</f>
        <v>412.18613903804726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1.1000000000000001</v>
      </c>
      <c r="DO4" s="13">
        <f>IF('Données projet'!$A$166&gt;35,DO3+DN4-DW3,IF(A4&lt;'Données projet'!$A$166,$DL$205^A4,IF(A4='Données projet'!$A$166,'Données projet'!$B$166,DO3+DN4-DW3)))</f>
        <v>1.2709816152101407</v>
      </c>
      <c r="DP4" s="18">
        <f>DO4*VLOOKUP('Données projet'!$B$14,Paramètres!$A$1:$I$89,3,0)*VLOOKUP('Données projet'!$B$14,Paramètres!$A$1:$I$89,5,0)</f>
        <v>1.0111929730611879</v>
      </c>
      <c r="DQ4" s="14">
        <f>EXP(-1.0587+0.8836*LN(DP4)+0.284)</f>
        <v>0.46539683474213156</v>
      </c>
      <c r="DR4" s="22">
        <f t="shared" ref="DR4:DR67" si="16">(DP4+DQ4)*0.475*44/12</f>
        <v>2.5717272485907814</v>
      </c>
      <c r="DS4" s="62">
        <f t="shared" ref="DS4:DS67" si="17">DR4+(DJ4+DK4)*44/12</f>
        <v>170.38416120151462</v>
      </c>
      <c r="DT4" s="62">
        <f ca="1">AVERAGE(OFFSET($DS$3,0,0,'Données projet'!$E$14+1,1))-AVERAGE(OFFSET($H$3,0,0,'Données projet'!$E$14+1,1))</f>
        <v>298.57243726603986</v>
      </c>
      <c r="DU4" s="62">
        <f>$DU$3</f>
        <v>364.58250627635425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1.6</v>
      </c>
      <c r="EJ4" s="13">
        <f>IF('Données projet'!$A$192&gt;35,EJ3+EI4-ER3,IF(A4&lt;'Données projet'!$A$192,$EG$205^A4,IF(A4='Données projet'!$A$192,'Données projet'!$B$192,EJ3+EI4-ER3)))</f>
        <v>1.189207115002721</v>
      </c>
      <c r="EK4" s="18">
        <f>EJ4*VLOOKUP('Données projet'!$B$15,Paramètres!$A$1:$I$89,3,0)*VLOOKUP('Données projet'!$B$15,Paramètres!$A$1:$I$89,5,0)</f>
        <v>1.1316494906365893</v>
      </c>
      <c r="EL4" s="14">
        <f>EXP(-1.0587+0.8836*LN(EK4)+0.284)</f>
        <v>0.51405777038207245</v>
      </c>
      <c r="EM4" s="22">
        <f t="shared" ref="EM4:EM67" si="19">(EK4+EL4)*0.475*44/12</f>
        <v>2.8662734796075018</v>
      </c>
      <c r="EN4" s="62">
        <f t="shared" ref="EN4:EN67" si="20">EM4+(EE4+EF4)*44/12</f>
        <v>170.67870743253135</v>
      </c>
      <c r="EO4" s="62">
        <f ca="1">AVERAGE(OFFSET($EN$3,0,0,'Données projet'!$E$15+1,1))-AVERAGE(OFFSET($H$3,0,0,'Données projet'!$E$15+1,1))</f>
        <v>147.46030586481513</v>
      </c>
      <c r="EP4" s="62">
        <f>$EP$3</f>
        <v>299.27200854723446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1.9</v>
      </c>
      <c r="FE4" s="13">
        <f>IF('Données projet'!$A$218&gt;35,FE3+FD4-FM3,IF(A4&lt;'Données projet'!$A$218,$FB$205^A4,IF(A4='Données projet'!$A$218,'Données projet'!$B$218,FE3+FD4-FM3)))</f>
        <v>1.3423796509621049</v>
      </c>
      <c r="FF4" s="18">
        <f>FE4*VLOOKUP('Données projet'!$B$16,Paramètres!$A$1:$I$89,3,0)*VLOOKUP('Données projet'!$B$16,Paramètres!$A$1:$I$89,5,0)</f>
        <v>1.0889383728604596</v>
      </c>
      <c r="FG4" s="14">
        <f>EXP(-1.0587+0.8836*LN(FF4)+0.284)</f>
        <v>0.49687618596193051</v>
      </c>
      <c r="FH4" s="22">
        <f t="shared" ref="FH4:FH67" si="22">(FF4+FG4)*0.475*44/12</f>
        <v>2.761960356615663</v>
      </c>
      <c r="FI4" s="62">
        <f t="shared" ref="FI4:FI67" si="23">FH4+(EZ4+FA4)*44/12</f>
        <v>170.57439430953951</v>
      </c>
      <c r="FJ4" s="62">
        <f ca="1">AVERAGE(OFFSET($FI$3,0,0,'Données projet'!$E$16+1,1))-AVERAGE(OFFSET($H$3,0,0,'Données projet'!$E$16+1,1))</f>
        <v>154.99386872768574</v>
      </c>
      <c r="FK4" s="62">
        <f>$FK$3</f>
        <v>419.00806288456329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174.0908950642665</v>
      </c>
      <c r="S5" s="62">
        <f ca="1">AVERAGE(OFFSET($R$3,0,0,'Données projet'!$E$9+1,1))-AVERAGE(OFFSET($H$3,0,0,'Données projet'!$E$9+1,1))</f>
        <v>483.37207813357207</v>
      </c>
      <c r="T5" s="62">
        <f t="shared" ref="T5:T68" si="34">$T$3</f>
        <v>297.32483725004136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1.2937508382479692</v>
      </c>
      <c r="AK5" s="14">
        <f t="shared" ref="AK5:AK68" si="35">EXP(-1.0587+0.8836*LN(AJ5)+0.284)</f>
        <v>0.57860648124254321</v>
      </c>
      <c r="AL5" s="22">
        <f t="shared" si="4"/>
        <v>3.2610223314459752</v>
      </c>
      <c r="AM5" s="62">
        <f t="shared" si="5"/>
        <v>173.85830361894682</v>
      </c>
      <c r="AN5" s="62">
        <f ca="1">AVERAGE(OFFSET($AM$3,0,0,'Données projet'!$E$10+1,1))-AVERAGE(OFFSET($H$3,0,0,'Données projet'!$E$10+1,1))</f>
        <v>455.28503091860267</v>
      </c>
      <c r="AO5" s="62">
        <f t="shared" ref="AO5:AO68" si="36">$AO$3</f>
        <v>281.06176764290592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</v>
      </c>
      <c r="BD5" s="13">
        <f>IF('Données projet'!$A$88&gt;35,BD4+BC5-BL4,IF(A5&lt;'Données projet'!$A$88,$BA$205^A5,IF(A5='Données projet'!$A$88,'Données projet'!$B$88,BD4+BC5-BL4)))</f>
        <v>1.4956115235716427</v>
      </c>
      <c r="BE5" s="14">
        <f>BD5*VLOOKUP('Données projet'!$B$11,Paramètres!$A$1:$I$89,3,0)*VLOOKUP('Données projet'!$B$11,Paramètres!$A$1:$I$89,5,0)</f>
        <v>1.2832346872244698</v>
      </c>
      <c r="BF5" s="14">
        <f t="shared" ref="BF5:BF68" si="37">EXP(-1.0587+0.8836*LN(BE5)+0.284)</f>
        <v>0.57444879990343678</v>
      </c>
      <c r="BG5" s="22">
        <f t="shared" si="7"/>
        <v>3.2354654067477706</v>
      </c>
      <c r="BH5" s="62">
        <f t="shared" si="8"/>
        <v>173.83274669424861</v>
      </c>
      <c r="BI5" s="62">
        <f ca="1">AVERAGE(OFFSET($BH$3,0,0,'Données projet'!$E$11+1,1))-AVERAGE(OFFSET($H$3,0,0,'Données projet'!$E$11+1,1))</f>
        <v>414.21076357331464</v>
      </c>
      <c r="BJ5" s="62">
        <f t="shared" ref="BJ5:BJ68" si="38">$BJ$3</f>
        <v>331.25104323342907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2.6666666666666665</v>
      </c>
      <c r="BY5" s="13">
        <f>IF('Données projet'!$A$114&gt;35,BY4+BX5-CG4,IF(A5&lt;'Données projet'!$A$114,$BV$205^A5,IF(A5='Données projet'!$A$114,'Données projet'!$B$114,BY4+BX5-CG4)))</f>
        <v>1.6353397711850939</v>
      </c>
      <c r="BZ5" s="14">
        <f>BY5*VLOOKUP('Données projet'!$B$12,Paramètres!$A$1:$I$89,3,0)*VLOOKUP('Données projet'!$B$12,Paramètres!$A$1:$I$89,5,0)</f>
        <v>1.2755650215243732</v>
      </c>
      <c r="CA5" s="14">
        <f t="shared" ref="CA5:CA68" si="39">EXP(-1.0587+0.8836*LN(BZ5)+0.284)</f>
        <v>0.57141400910743001</v>
      </c>
      <c r="CB5" s="22">
        <f t="shared" si="10"/>
        <v>3.2168218116837237</v>
      </c>
      <c r="CC5" s="62">
        <f t="shared" si="11"/>
        <v>173.81410309918456</v>
      </c>
      <c r="CD5" s="62">
        <f ca="1">AVERAGE(OFFSET($CC$3,0,0,'Données projet'!$E$12+1,1))-AVERAGE(OFFSET($H$3,0,0,'Données projet'!$E$12+1,1))</f>
        <v>269.34352416195065</v>
      </c>
      <c r="CE5" s="62">
        <f t="shared" ref="CE5:CE68" si="40">$CE$3</f>
        <v>302.59481222418219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1.9</v>
      </c>
      <c r="CT5" s="13">
        <f>IF('Données projet'!$A$140&gt;35,CT4+CS5-DB4,IF(A5&lt;'Données projet'!$A$140,$CQ$205^A5,IF(A5='Données projet'!$A$140,'Données projet'!$B$140,CT4+CS5-DB4)))</f>
        <v>1.8019831273171425</v>
      </c>
      <c r="CU5" s="18">
        <f>CT5*VLOOKUP('Données projet'!$B$13,Paramètres!$A$1:$I$89,3,0)*VLOOKUP('Données projet'!$B$13,Paramètres!$A$1:$I$89,5,0)</f>
        <v>1.4336577760935185</v>
      </c>
      <c r="CV5" s="14">
        <f t="shared" ref="CV5:CV68" si="41">EXP(-1.0587+0.8836*LN(CU5)+0.284)</f>
        <v>0.63355934907379652</v>
      </c>
      <c r="CW5" s="22">
        <f t="shared" si="13"/>
        <v>3.6004031596664068</v>
      </c>
      <c r="CX5" s="62">
        <f t="shared" si="14"/>
        <v>174.19768444716723</v>
      </c>
      <c r="CY5" s="62">
        <f ca="1">AVERAGE(OFFSET($CX$3,0,0,'Données projet'!$E$13+1,1))-AVERAGE(OFFSET($H$3,0,0,'Données projet'!$E$13+1,1))</f>
        <v>340.50225215720684</v>
      </c>
      <c r="CZ5" s="62">
        <f t="shared" ref="CZ5:CZ68" si="42">$CZ$3</f>
        <v>412.18613903804726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1.1000000000000001</v>
      </c>
      <c r="DO5" s="13">
        <f>IF('Données projet'!$A$166&gt;35,DO4+DN5-DW4,IF(A5&lt;'Données projet'!$A$166,$DL$205^A5,IF(A5='Données projet'!$A$166,'Données projet'!$B$166,DO4+DN5-DW4)))</f>
        <v>1.6153942662021783</v>
      </c>
      <c r="DP5" s="18">
        <f>DO5*VLOOKUP('Données projet'!$B$14,Paramètres!$A$1:$I$89,3,0)*VLOOKUP('Données projet'!$B$14,Paramètres!$A$1:$I$89,5,0)</f>
        <v>1.2852076781904531</v>
      </c>
      <c r="DQ5" s="14">
        <f t="shared" ref="DQ5:DQ68" si="43">EXP(-1.0587+0.8836*LN(DP5)+0.284)</f>
        <v>0.57522914588482876</v>
      </c>
      <c r="DR5" s="22">
        <f t="shared" si="16"/>
        <v>3.2402608019311159</v>
      </c>
      <c r="DS5" s="62">
        <f t="shared" si="17"/>
        <v>173.83754208943196</v>
      </c>
      <c r="DT5" s="62">
        <f ca="1">AVERAGE(OFFSET($DS$3,0,0,'Données projet'!$E$14+1,1))-AVERAGE(OFFSET($H$3,0,0,'Données projet'!$E$14+1,1))</f>
        <v>298.57243726603986</v>
      </c>
      <c r="DU5" s="62">
        <f t="shared" ref="DU5:DU68" si="44">$DU$3</f>
        <v>364.58250627635425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1.6</v>
      </c>
      <c r="EJ5" s="13">
        <f>IF('Données projet'!$A$192&gt;35,EJ4+EI5-ER4,IF(A5&lt;'Données projet'!$A$192,$EG$205^A5,IF(A5='Données projet'!$A$192,'Données projet'!$B$192,EJ4+EI5-ER4)))</f>
        <v>1.4142135623730949</v>
      </c>
      <c r="EK5" s="18">
        <f>EJ5*VLOOKUP('Données projet'!$B$15,Paramètres!$A$1:$I$89,3,0)*VLOOKUP('Données projet'!$B$15,Paramètres!$A$1:$I$89,5,0)</f>
        <v>1.3457656259542372</v>
      </c>
      <c r="EL5" s="14">
        <f t="shared" ref="EL5:EL68" si="45">EXP(-1.0587+0.8836*LN(EK5)+0.284)</f>
        <v>0.59911398074557853</v>
      </c>
      <c r="EM5" s="22">
        <f t="shared" si="19"/>
        <v>3.3873319816688454</v>
      </c>
      <c r="EN5" s="62">
        <f t="shared" si="20"/>
        <v>173.98461326916967</v>
      </c>
      <c r="EO5" s="62">
        <f ca="1">AVERAGE(OFFSET($EN$3,0,0,'Données projet'!$E$15+1,1))-AVERAGE(OFFSET($H$3,0,0,'Données projet'!$E$15+1,1))</f>
        <v>147.46030586481513</v>
      </c>
      <c r="EP5" s="62">
        <f t="shared" ref="EP5:EP68" si="46">$EP$3</f>
        <v>299.27200854723446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1.9</v>
      </c>
      <c r="FE5" s="13">
        <f>IF('Données projet'!$A$218&gt;35,FE4+FD5-FM4,IF(A5&lt;'Données projet'!$A$218,$FB$205^A5,IF(A5='Données projet'!$A$218,'Données projet'!$B$218,FE4+FD5-FM4)))</f>
        <v>1.8019831273171425</v>
      </c>
      <c r="FF5" s="18">
        <f>FE5*VLOOKUP('Données projet'!$B$16,Paramètres!$A$1:$I$89,3,0)*VLOOKUP('Données projet'!$B$16,Paramètres!$A$1:$I$89,5,0)</f>
        <v>1.4617687128796659</v>
      </c>
      <c r="FG5" s="14">
        <f t="shared" ref="FG5:FG68" si="47">EXP(-1.0587+0.8836*LN(FF5)+0.284)</f>
        <v>0.64452363944787983</v>
      </c>
      <c r="FH5" s="22">
        <f t="shared" si="22"/>
        <v>3.6684591803038082</v>
      </c>
      <c r="FI5" s="62">
        <f t="shared" si="23"/>
        <v>174.26574046780465</v>
      </c>
      <c r="FJ5" s="62">
        <f ca="1">AVERAGE(OFFSET($FI$3,0,0,'Données projet'!$E$16+1,1))-AVERAGE(OFFSET($H$3,0,0,'Données projet'!$E$16+1,1))</f>
        <v>154.99386872768574</v>
      </c>
      <c r="FK5" s="62">
        <f t="shared" ref="FK5:FK68" si="48">$FK$3</f>
        <v>419.00806288456329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177.65174746089073</v>
      </c>
      <c r="S6" s="62">
        <f ca="1">AVERAGE(OFFSET($R$3,0,0,'Données projet'!$E$9+1,1))-AVERAGE(OFFSET($H$3,0,0,'Données projet'!$E$9+1,1))</f>
        <v>483.37207813357207</v>
      </c>
      <c r="T6" s="62">
        <f t="shared" si="34"/>
        <v>297.32483725004136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1.6033073636487132</v>
      </c>
      <c r="AK6" s="14">
        <f t="shared" si="35"/>
        <v>0.69936661672428513</v>
      </c>
      <c r="AL6" s="22">
        <f t="shared" si="4"/>
        <v>4.0104905158163051</v>
      </c>
      <c r="AM6" s="62">
        <f t="shared" si="5"/>
        <v>177.3655110857012</v>
      </c>
      <c r="AN6" s="62">
        <f ca="1">AVERAGE(OFFSET($AM$3,0,0,'Données projet'!$E$10+1,1))-AVERAGE(OFFSET($H$3,0,0,'Données projet'!$E$10+1,1))</f>
        <v>455.28503091860267</v>
      </c>
      <c r="AO6" s="62">
        <f t="shared" si="36"/>
        <v>281.06176764290592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</v>
      </c>
      <c r="BD6" s="13">
        <f>IF('Données projet'!$A$88&gt;35,BD5+BC6-BL5,IF(A6&lt;'Données projet'!$A$88,$BA$205^A6,IF(A6='Données projet'!$A$88,'Données projet'!$B$88,BD5+BC6-BL5)))</f>
        <v>1.8290610607238502</v>
      </c>
      <c r="BE6" s="14">
        <f>BD6*VLOOKUP('Données projet'!$B$11,Paramètres!$A$1:$I$89,3,0)*VLOOKUP('Données projet'!$B$11,Paramètres!$A$1:$I$89,5,0)</f>
        <v>1.5693343901010637</v>
      </c>
      <c r="BF6" s="14">
        <f t="shared" si="37"/>
        <v>0.68625618797666377</v>
      </c>
      <c r="BG6" s="22">
        <f t="shared" si="7"/>
        <v>3.9284869234853752</v>
      </c>
      <c r="BH6" s="62">
        <f t="shared" si="8"/>
        <v>177.28350749337025</v>
      </c>
      <c r="BI6" s="62">
        <f ca="1">AVERAGE(OFFSET($BH$3,0,0,'Données projet'!$E$11+1,1))-AVERAGE(OFFSET($H$3,0,0,'Données projet'!$E$11+1,1))</f>
        <v>414.21076357331464</v>
      </c>
      <c r="BJ6" s="62">
        <f t="shared" si="38"/>
        <v>331.25104323342907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2.6666666666666665</v>
      </c>
      <c r="BY6" s="13">
        <f>IF('Données projet'!$A$114&gt;35,BY5+BX6-CG5,IF(A6&lt;'Données projet'!$A$114,$BV$205^A6,IF(A6='Données projet'!$A$114,'Données projet'!$B$114,BY5+BX6-CG5)))</f>
        <v>2.0912791051825459</v>
      </c>
      <c r="BZ6" s="14">
        <f>BY6*VLOOKUP('Données projet'!$B$12,Paramètres!$A$1:$I$89,3,0)*VLOOKUP('Données projet'!$B$12,Paramètres!$A$1:$I$89,5,0)</f>
        <v>1.6311977020423858</v>
      </c>
      <c r="CA6" s="14">
        <f t="shared" si="39"/>
        <v>0.71010553443370616</v>
      </c>
      <c r="CB6" s="22">
        <f t="shared" si="10"/>
        <v>4.0777698035291934</v>
      </c>
      <c r="CC6" s="62">
        <f t="shared" si="11"/>
        <v>177.43279037341409</v>
      </c>
      <c r="CD6" s="62">
        <f ca="1">AVERAGE(OFFSET($CC$3,0,0,'Données projet'!$E$12+1,1))-AVERAGE(OFFSET($H$3,0,0,'Données projet'!$E$12+1,1))</f>
        <v>269.34352416195065</v>
      </c>
      <c r="CE6" s="62">
        <f t="shared" si="40"/>
        <v>302.59481222418219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1.9</v>
      </c>
      <c r="CT6" s="13">
        <f>IF('Données projet'!$A$140&gt;35,CT5+CS6-DB5,IF(A6&lt;'Données projet'!$A$140,$CQ$205^A6,IF(A6='Données projet'!$A$140,'Données projet'!$B$140,CT5+CS6-DB5)))</f>
        <v>2.4189454814875879</v>
      </c>
      <c r="CU6" s="18">
        <f>CT6*VLOOKUP('Données projet'!$B$13,Paramètres!$A$1:$I$89,3,0)*VLOOKUP('Données projet'!$B$13,Paramètres!$A$1:$I$89,5,0)</f>
        <v>1.9245130250715252</v>
      </c>
      <c r="CV6" s="14">
        <f t="shared" si="41"/>
        <v>0.82182239561499026</v>
      </c>
      <c r="CW6" s="22">
        <f t="shared" si="13"/>
        <v>4.7832008576956815</v>
      </c>
      <c r="CX6" s="62">
        <f t="shared" si="14"/>
        <v>178.13822142758056</v>
      </c>
      <c r="CY6" s="62">
        <f ca="1">AVERAGE(OFFSET($CX$3,0,0,'Données projet'!$E$13+1,1))-AVERAGE(OFFSET($H$3,0,0,'Données projet'!$E$13+1,1))</f>
        <v>340.50225215720684</v>
      </c>
      <c r="CZ6" s="62">
        <f t="shared" si="42"/>
        <v>412.18613903804726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1.1000000000000001</v>
      </c>
      <c r="DO6" s="13">
        <f>IF('Données projet'!$A$166&gt;35,DO5+DN6-DW5,IF(A6&lt;'Données projet'!$A$166,$DL$205^A6,IF(A6='Données projet'!$A$166,'Données projet'!$B$166,DO5+DN6-DW5)))</f>
        <v>2.0531364136588448</v>
      </c>
      <c r="DP6" s="18">
        <f>DO6*VLOOKUP('Données projet'!$B$14,Paramètres!$A$1:$I$89,3,0)*VLOOKUP('Données projet'!$B$14,Paramètres!$A$1:$I$89,5,0)</f>
        <v>1.6334753307069771</v>
      </c>
      <c r="DQ6" s="14">
        <f t="shared" si="43"/>
        <v>0.71098156578295024</v>
      </c>
      <c r="DR6" s="22">
        <f t="shared" si="16"/>
        <v>4.0832624280532892</v>
      </c>
      <c r="DS6" s="62">
        <f t="shared" si="17"/>
        <v>177.43828299793819</v>
      </c>
      <c r="DT6" s="62">
        <f ca="1">AVERAGE(OFFSET($DS$3,0,0,'Données projet'!$E$14+1,1))-AVERAGE(OFFSET($H$3,0,0,'Données projet'!$E$14+1,1))</f>
        <v>298.57243726603986</v>
      </c>
      <c r="DU6" s="62">
        <f t="shared" si="44"/>
        <v>364.58250627635425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1.6</v>
      </c>
      <c r="EJ6" s="13">
        <f>IF('Données projet'!$A$192&gt;35,EJ5+EI6-ER5,IF(A6&lt;'Données projet'!$A$192,$EG$205^A6,IF(A6='Données projet'!$A$192,'Données projet'!$B$192,EJ5+EI6-ER5)))</f>
        <v>1.6817928305074288</v>
      </c>
      <c r="EK6" s="18">
        <f>EJ6*VLOOKUP('Données projet'!$B$15,Paramètres!$A$1:$I$89,3,0)*VLOOKUP('Données projet'!$B$15,Paramètres!$A$1:$I$89,5,0)</f>
        <v>1.6003940575108693</v>
      </c>
      <c r="EL6" s="14">
        <f t="shared" si="45"/>
        <v>0.69824362669984286</v>
      </c>
      <c r="EM6" s="22">
        <f t="shared" si="19"/>
        <v>4.0034606333336571</v>
      </c>
      <c r="EN6" s="62">
        <f t="shared" si="20"/>
        <v>177.35848120321853</v>
      </c>
      <c r="EO6" s="62">
        <f ca="1">AVERAGE(OFFSET($EN$3,0,0,'Données projet'!$E$15+1,1))-AVERAGE(OFFSET($H$3,0,0,'Données projet'!$E$15+1,1))</f>
        <v>147.46030586481513</v>
      </c>
      <c r="EP6" s="62">
        <f t="shared" si="46"/>
        <v>299.27200854723446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1.9</v>
      </c>
      <c r="FE6" s="13">
        <f>IF('Données projet'!$A$218&gt;35,FE5+FD6-FM5,IF(A6&lt;'Données projet'!$A$218,$FB$205^A6,IF(A6='Données projet'!$A$218,'Données projet'!$B$218,FE5+FD6-FM5)))</f>
        <v>2.4189454814875879</v>
      </c>
      <c r="FF6" s="18">
        <f>FE6*VLOOKUP('Données projet'!$B$16,Paramètres!$A$1:$I$89,3,0)*VLOOKUP('Données projet'!$B$16,Paramètres!$A$1:$I$89,5,0)</f>
        <v>1.9622485745827314</v>
      </c>
      <c r="FG6" s="14">
        <f t="shared" si="47"/>
        <v>0.83604474020610109</v>
      </c>
      <c r="FH6" s="22">
        <f t="shared" si="22"/>
        <v>4.8736941899238824</v>
      </c>
      <c r="FI6" s="62">
        <f t="shared" si="23"/>
        <v>178.22871475980878</v>
      </c>
      <c r="FJ6" s="62">
        <f ca="1">AVERAGE(OFFSET($FI$3,0,0,'Données projet'!$E$16+1,1))-AVERAGE(OFFSET($H$3,0,0,'Données projet'!$E$16+1,1))</f>
        <v>154.99386872768574</v>
      </c>
      <c r="FK6" s="62">
        <f t="shared" si="48"/>
        <v>419.00806288456329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181.37127654212841</v>
      </c>
      <c r="S7" s="62">
        <f ca="1">AVERAGE(OFFSET($R$3,0,0,'Données projet'!$E$9+1,1))-AVERAGE(OFFSET($H$3,0,0,'Données projet'!$E$9+1,1))</f>
        <v>483.37207813357207</v>
      </c>
      <c r="T7" s="62">
        <f t="shared" si="34"/>
        <v>297.32483725004136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1.9869316612859962</v>
      </c>
      <c r="AK7" s="14">
        <f t="shared" si="35"/>
        <v>0.84533042826968274</v>
      </c>
      <c r="AL7" s="22">
        <f t="shared" si="4"/>
        <v>4.9328564726428068</v>
      </c>
      <c r="AM7" s="62">
        <f t="shared" si="5"/>
        <v>181.01897853681976</v>
      </c>
      <c r="AN7" s="62">
        <f ca="1">AVERAGE(OFFSET($AM$3,0,0,'Données projet'!$E$10+1,1))-AVERAGE(OFFSET($H$3,0,0,'Données projet'!$E$10+1,1))</f>
        <v>455.28503091860267</v>
      </c>
      <c r="AO7" s="62">
        <f t="shared" si="36"/>
        <v>281.06176764290592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</v>
      </c>
      <c r="BD7" s="13">
        <f>IF('Données projet'!$A$88&gt;35,BD6+BC7-BL6,IF(A7&lt;'Données projet'!$A$88,$BA$205^A7,IF(A7='Données projet'!$A$88,'Données projet'!$B$88,BD6+BC7-BL6)))</f>
        <v>2.2368538294402907</v>
      </c>
      <c r="BE7" s="14">
        <f>BD7*VLOOKUP('Données projet'!$B$11,Paramètres!$A$1:$I$89,3,0)*VLOOKUP('Données projet'!$B$11,Paramètres!$A$1:$I$89,5,0)</f>
        <v>1.9192205856597695</v>
      </c>
      <c r="BF7" s="14">
        <f t="shared" si="37"/>
        <v>0.8198251186449117</v>
      </c>
      <c r="BG7" s="22">
        <f t="shared" si="7"/>
        <v>4.770504601663986</v>
      </c>
      <c r="BH7" s="62">
        <f t="shared" si="8"/>
        <v>180.85662666584093</v>
      </c>
      <c r="BI7" s="62">
        <f ca="1">AVERAGE(OFFSET($BH$3,0,0,'Données projet'!$E$11+1,1))-AVERAGE(OFFSET($H$3,0,0,'Données projet'!$E$11+1,1))</f>
        <v>414.21076357331464</v>
      </c>
      <c r="BJ7" s="62">
        <f t="shared" si="38"/>
        <v>331.25104323342907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2.6666666666666665</v>
      </c>
      <c r="BY7" s="13">
        <f>IF('Données projet'!$A$114&gt;35,BY6+BX7-CG6,IF(A7&lt;'Données projet'!$A$114,$BV$205^A7,IF(A7='Données projet'!$A$114,'Données projet'!$B$114,BY6+BX7-CG6)))</f>
        <v>2.6743361672197152</v>
      </c>
      <c r="BZ7" s="14">
        <f>BY7*VLOOKUP('Données projet'!$B$12,Paramètres!$A$1:$I$89,3,0)*VLOOKUP('Données projet'!$B$12,Paramètres!$A$1:$I$89,5,0)</f>
        <v>2.0859822104313781</v>
      </c>
      <c r="CA7" s="14">
        <f t="shared" si="39"/>
        <v>0.88245976121767966</v>
      </c>
      <c r="CB7" s="22">
        <f t="shared" si="10"/>
        <v>5.1700364339554419</v>
      </c>
      <c r="CC7" s="62">
        <f t="shared" si="11"/>
        <v>181.25615849813238</v>
      </c>
      <c r="CD7" s="62">
        <f ca="1">AVERAGE(OFFSET($CC$3,0,0,'Données projet'!$E$12+1,1))-AVERAGE(OFFSET($H$3,0,0,'Données projet'!$E$12+1,1))</f>
        <v>269.34352416195065</v>
      </c>
      <c r="CE7" s="62">
        <f t="shared" si="40"/>
        <v>302.59481222418219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1.9</v>
      </c>
      <c r="CT7" s="13">
        <f>IF('Données projet'!$A$140&gt;35,CT6+CS7-DB6,IF(A7&lt;'Données projet'!$A$140,$CQ$205^A7,IF(A7='Données projet'!$A$140,'Données projet'!$B$140,CT6+CS7-DB6)))</f>
        <v>3.247143191135669</v>
      </c>
      <c r="CU7" s="18">
        <f>CT7*VLOOKUP('Données projet'!$B$13,Paramètres!$A$1:$I$89,3,0)*VLOOKUP('Données projet'!$B$13,Paramètres!$A$1:$I$89,5,0)</f>
        <v>2.5834271228675387</v>
      </c>
      <c r="CV7" s="14">
        <f t="shared" si="41"/>
        <v>1.066028069701316</v>
      </c>
      <c r="CW7" s="22">
        <f t="shared" si="13"/>
        <v>6.3561344603907548</v>
      </c>
      <c r="CX7" s="62">
        <f t="shared" si="14"/>
        <v>182.44225652456771</v>
      </c>
      <c r="CY7" s="62">
        <f ca="1">AVERAGE(OFFSET($CX$3,0,0,'Données projet'!$E$13+1,1))-AVERAGE(OFFSET($H$3,0,0,'Données projet'!$E$13+1,1))</f>
        <v>340.50225215720684</v>
      </c>
      <c r="CZ7" s="62">
        <f t="shared" si="42"/>
        <v>412.18613903804726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1.1000000000000001</v>
      </c>
      <c r="DO7" s="13">
        <f>IF('Données projet'!$A$166&gt;35,DO6+DN7-DW6,IF(A7&lt;'Données projet'!$A$166,$DL$205^A7,IF(A7='Données projet'!$A$166,'Données projet'!$B$166,DO6+DN7-DW6)))</f>
        <v>2.6094986352788743</v>
      </c>
      <c r="DP7" s="18">
        <f>DO7*VLOOKUP('Données projet'!$B$14,Paramètres!$A$1:$I$89,3,0)*VLOOKUP('Données projet'!$B$14,Paramètres!$A$1:$I$89,5,0)</f>
        <v>2.0761171142278725</v>
      </c>
      <c r="DQ7" s="14">
        <f t="shared" si="43"/>
        <v>0.87877116536856548</v>
      </c>
      <c r="DR7" s="22">
        <f t="shared" si="16"/>
        <v>5.14643042029713</v>
      </c>
      <c r="DS7" s="62">
        <f t="shared" si="17"/>
        <v>181.23255248447407</v>
      </c>
      <c r="DT7" s="62">
        <f ca="1">AVERAGE(OFFSET($DS$3,0,0,'Données projet'!$E$14+1,1))-AVERAGE(OFFSET($H$3,0,0,'Données projet'!$E$14+1,1))</f>
        <v>298.57243726603986</v>
      </c>
      <c r="DU7" s="62">
        <f t="shared" si="44"/>
        <v>364.58250627635425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1.6</v>
      </c>
      <c r="EJ7" s="13">
        <f>IF('Données projet'!$A$192&gt;35,EJ6+EI7-ER6,IF(A7&lt;'Données projet'!$A$192,$EG$205^A7,IF(A7='Données projet'!$A$192,'Données projet'!$B$192,EJ6+EI7-ER6)))</f>
        <v>1.9999999999999996</v>
      </c>
      <c r="EK7" s="18">
        <f>EJ7*VLOOKUP('Données projet'!$B$15,Paramètres!$A$1:$I$89,3,0)*VLOOKUP('Données projet'!$B$15,Paramètres!$A$1:$I$89,5,0)</f>
        <v>1.9031999999999998</v>
      </c>
      <c r="EL7" s="14">
        <f t="shared" si="45"/>
        <v>0.81377530469280024</v>
      </c>
      <c r="EM7" s="22">
        <f t="shared" si="19"/>
        <v>4.7320653223399596</v>
      </c>
      <c r="EN7" s="62">
        <f t="shared" si="20"/>
        <v>180.81818738651691</v>
      </c>
      <c r="EO7" s="62">
        <f ca="1">AVERAGE(OFFSET($EN$3,0,0,'Données projet'!$E$15+1,1))-AVERAGE(OFFSET($H$3,0,0,'Données projet'!$E$15+1,1))</f>
        <v>147.46030586481513</v>
      </c>
      <c r="EP7" s="62">
        <f t="shared" si="46"/>
        <v>299.27200854723446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1.9</v>
      </c>
      <c r="FE7" s="13">
        <f>IF('Données projet'!$A$218&gt;35,FE6+FD7-FM6,IF(A7&lt;'Données projet'!$A$218,$FB$205^A7,IF(A7='Données projet'!$A$218,'Données projet'!$B$218,FE6+FD7-FM6)))</f>
        <v>3.247143191135669</v>
      </c>
      <c r="FF7" s="18">
        <f>FE7*VLOOKUP('Données projet'!$B$16,Paramètres!$A$1:$I$89,3,0)*VLOOKUP('Données projet'!$B$16,Paramètres!$A$1:$I$89,5,0)</f>
        <v>2.6340825566492549</v>
      </c>
      <c r="FG7" s="14">
        <f t="shared" si="47"/>
        <v>1.0844766038760791</v>
      </c>
      <c r="FH7" s="22">
        <f t="shared" si="22"/>
        <v>6.476490537914958</v>
      </c>
      <c r="FI7" s="62">
        <f t="shared" si="23"/>
        <v>182.56261260209192</v>
      </c>
      <c r="FJ7" s="62">
        <f ca="1">AVERAGE(OFFSET($FI$3,0,0,'Données projet'!$E$16+1,1))-AVERAGE(OFFSET($H$3,0,0,'Données projet'!$E$16+1,1))</f>
        <v>154.99386872768574</v>
      </c>
      <c r="FK7" s="62">
        <f t="shared" si="48"/>
        <v>419.00806288456329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185.29285571551281</v>
      </c>
      <c r="S8" s="62">
        <f ca="1">AVERAGE(OFFSET($R$3,0,0,'Données projet'!$E$9+1,1))-AVERAGE(OFFSET($H$3,0,0,'Données projet'!$E$9+1,1))</f>
        <v>483.37207813357207</v>
      </c>
      <c r="T8" s="62">
        <f t="shared" si="34"/>
        <v>297.32483725004136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2.462345970666743</v>
      </c>
      <c r="AK8" s="14">
        <f t="shared" si="35"/>
        <v>1.021758139251189</v>
      </c>
      <c r="AL8" s="22">
        <f t="shared" si="4"/>
        <v>6.068147991440398</v>
      </c>
      <c r="AM8" s="62">
        <f t="shared" si="5"/>
        <v>184.85919586788776</v>
      </c>
      <c r="AN8" s="62">
        <f ca="1">AVERAGE(OFFSET($AM$3,0,0,'Données projet'!$E$10+1,1))-AVERAGE(OFFSET($H$3,0,0,'Données projet'!$E$10+1,1))</f>
        <v>455.28503091860267</v>
      </c>
      <c r="AO8" s="62">
        <f t="shared" si="36"/>
        <v>281.06176764290592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</v>
      </c>
      <c r="BD8" s="13">
        <f>IF('Données projet'!$A$88&gt;35,BD7+BC8-BL7,IF(A8&lt;'Données projet'!$A$88,$BA$205^A8,IF(A8='Données projet'!$A$88,'Données projet'!$B$88,BD7+BC8-BL7)))</f>
        <v>2.735564799734763</v>
      </c>
      <c r="BE8" s="14">
        <f>BD8*VLOOKUP('Données projet'!$B$11,Paramètres!$A$1:$I$89,3,0)*VLOOKUP('Données projet'!$B$11,Paramètres!$A$1:$I$89,5,0)</f>
        <v>2.3471145981724271</v>
      </c>
      <c r="BF8" s="14">
        <f t="shared" si="37"/>
        <v>0.97939113254888255</v>
      </c>
      <c r="BG8" s="22">
        <f t="shared" si="7"/>
        <v>5.7936641476729482</v>
      </c>
      <c r="BH8" s="62">
        <f t="shared" si="8"/>
        <v>184.58471202412031</v>
      </c>
      <c r="BI8" s="62">
        <f ca="1">AVERAGE(OFFSET($BH$3,0,0,'Données projet'!$E$11+1,1))-AVERAGE(OFFSET($H$3,0,0,'Données projet'!$E$11+1,1))</f>
        <v>414.21076357331464</v>
      </c>
      <c r="BJ8" s="62">
        <f t="shared" si="38"/>
        <v>331.25104323342907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2.6666666666666665</v>
      </c>
      <c r="BY8" s="13">
        <f>IF('Données projet'!$A$114&gt;35,BY7+BX8-CG7,IF(A8&lt;'Données projet'!$A$114,$BV$205^A8,IF(A8='Données projet'!$A$114,'Données projet'!$B$114,BY7+BX8-CG7)))</f>
        <v>3.4199518933533928</v>
      </c>
      <c r="BZ8" s="14">
        <f>BY8*VLOOKUP('Données projet'!$B$12,Paramètres!$A$1:$I$89,3,0)*VLOOKUP('Données projet'!$B$12,Paramètres!$A$1:$I$89,5,0)</f>
        <v>2.6675624768156463</v>
      </c>
      <c r="CA8" s="14">
        <f t="shared" si="39"/>
        <v>1.0966471776471767</v>
      </c>
      <c r="CB8" s="22">
        <f t="shared" si="10"/>
        <v>6.5559984815227494</v>
      </c>
      <c r="CC8" s="62">
        <f t="shared" si="11"/>
        <v>185.3470463579701</v>
      </c>
      <c r="CD8" s="62">
        <f ca="1">AVERAGE(OFFSET($CC$3,0,0,'Données projet'!$E$12+1,1))-AVERAGE(OFFSET($H$3,0,0,'Données projet'!$E$12+1,1))</f>
        <v>269.34352416195065</v>
      </c>
      <c r="CE8" s="62">
        <f t="shared" si="40"/>
        <v>302.59481222418219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1.9</v>
      </c>
      <c r="CT8" s="13">
        <f>IF('Données projet'!$A$140&gt;35,CT7+CS8-DB7,IF(A8&lt;'Données projet'!$A$140,$CQ$205^A8,IF(A8='Données projet'!$A$140,'Données projet'!$B$140,CT7+CS8-DB7)))</f>
        <v>4.3588989435406749</v>
      </c>
      <c r="CU8" s="18">
        <f>CT8*VLOOKUP('Données projet'!$B$13,Paramètres!$A$1:$I$89,3,0)*VLOOKUP('Données projet'!$B$13,Paramètres!$A$1:$I$89,5,0)</f>
        <v>3.467939999480961</v>
      </c>
      <c r="CV8" s="14">
        <f t="shared" si="41"/>
        <v>1.382799801337496</v>
      </c>
      <c r="CW8" s="22">
        <f t="shared" si="13"/>
        <v>8.4483718197588118</v>
      </c>
      <c r="CX8" s="62">
        <f t="shared" si="14"/>
        <v>187.23941969620617</v>
      </c>
      <c r="CY8" s="62">
        <f ca="1">AVERAGE(OFFSET($CX$3,0,0,'Données projet'!$E$13+1,1))-AVERAGE(OFFSET($H$3,0,0,'Données projet'!$E$13+1,1))</f>
        <v>340.50225215720684</v>
      </c>
      <c r="CZ8" s="62">
        <f t="shared" si="42"/>
        <v>412.18613903804726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1.1000000000000001</v>
      </c>
      <c r="DO8" s="13">
        <f>IF('Données projet'!$A$166&gt;35,DO7+DN8-DW7,IF(A8&lt;'Données projet'!$A$166,$DL$205^A8,IF(A8='Données projet'!$A$166,'Données projet'!$B$166,DO7+DN8-DW7)))</f>
        <v>3.3166247903554016</v>
      </c>
      <c r="DP8" s="18">
        <f>DO8*VLOOKUP('Données projet'!$B$14,Paramètres!$A$1:$I$89,3,0)*VLOOKUP('Données projet'!$B$14,Paramètres!$A$1:$I$89,5,0)</f>
        <v>2.6387066832067574</v>
      </c>
      <c r="DQ8" s="14">
        <f t="shared" si="43"/>
        <v>1.0861586266766543</v>
      </c>
      <c r="DR8" s="22">
        <f t="shared" si="16"/>
        <v>6.4874737480469413</v>
      </c>
      <c r="DS8" s="62">
        <f t="shared" si="17"/>
        <v>185.27852162449429</v>
      </c>
      <c r="DT8" s="62">
        <f ca="1">AVERAGE(OFFSET($DS$3,0,0,'Données projet'!$E$14+1,1))-AVERAGE(OFFSET($H$3,0,0,'Données projet'!$E$14+1,1))</f>
        <v>298.57243726603986</v>
      </c>
      <c r="DU8" s="62">
        <f t="shared" si="44"/>
        <v>364.58250627635425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1.6</v>
      </c>
      <c r="EJ8" s="13">
        <f>IF('Données projet'!$A$192&gt;35,EJ7+EI8-ER7,IF(A8&lt;'Données projet'!$A$192,$EG$205^A8,IF(A8='Données projet'!$A$192,'Données projet'!$B$192,EJ7+EI8-ER7)))</f>
        <v>2.3784142300054416</v>
      </c>
      <c r="EK8" s="18">
        <f>EJ8*VLOOKUP('Données projet'!$B$15,Paramètres!$A$1:$I$89,3,0)*VLOOKUP('Données projet'!$B$15,Paramètres!$A$1:$I$89,5,0)</f>
        <v>2.2632989812731781</v>
      </c>
      <c r="EL8" s="14">
        <f t="shared" si="45"/>
        <v>0.9484229016995176</v>
      </c>
      <c r="EM8" s="22">
        <f t="shared" si="19"/>
        <v>5.5937489461774446</v>
      </c>
      <c r="EN8" s="62">
        <f t="shared" si="20"/>
        <v>184.38479682262479</v>
      </c>
      <c r="EO8" s="62">
        <f ca="1">AVERAGE(OFFSET($EN$3,0,0,'Données projet'!$E$15+1,1))-AVERAGE(OFFSET($H$3,0,0,'Données projet'!$E$15+1,1))</f>
        <v>147.46030586481513</v>
      </c>
      <c r="EP8" s="62">
        <f t="shared" si="46"/>
        <v>299.27200854723446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1.9</v>
      </c>
      <c r="FE8" s="13">
        <f>IF('Données projet'!$A$218&gt;35,FE7+FD8-FM7,IF(A8&lt;'Données projet'!$A$218,$FB$205^A8,IF(A8='Données projet'!$A$218,'Données projet'!$B$218,FE7+FD8-FM7)))</f>
        <v>4.3588989435406749</v>
      </c>
      <c r="FF8" s="18">
        <f>FE8*VLOOKUP('Données projet'!$B$16,Paramètres!$A$1:$I$89,3,0)*VLOOKUP('Données projet'!$B$16,Paramètres!$A$1:$I$89,5,0)</f>
        <v>3.5359388230001954</v>
      </c>
      <c r="FG8" s="14">
        <f t="shared" si="47"/>
        <v>1.4067303432405609</v>
      </c>
      <c r="FH8" s="22">
        <f t="shared" si="22"/>
        <v>8.6084821312026509</v>
      </c>
      <c r="FI8" s="62">
        <f t="shared" si="23"/>
        <v>187.39953000765001</v>
      </c>
      <c r="FJ8" s="62">
        <f ca="1">AVERAGE(OFFSET($FI$3,0,0,'Données projet'!$E$16+1,1))-AVERAGE(OFFSET($H$3,0,0,'Données projet'!$E$16+1,1))</f>
        <v>154.99386872768574</v>
      </c>
      <c r="FK8" s="62">
        <f t="shared" si="48"/>
        <v>419.00806288456329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189.46981953956174</v>
      </c>
      <c r="S9" s="62">
        <f ca="1">AVERAGE(OFFSET($R$3,0,0,'Données projet'!$E$9+1,1))-AVERAGE(OFFSET($H$3,0,0,'Données projet'!$E$9+1,1))</f>
        <v>483.37207813357207</v>
      </c>
      <c r="T9" s="62">
        <f t="shared" si="34"/>
        <v>297.32483725004136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3.0515129419874016</v>
      </c>
      <c r="AK9" s="14">
        <f t="shared" si="35"/>
        <v>1.2350078267772846</v>
      </c>
      <c r="AL9" s="22">
        <f t="shared" si="4"/>
        <v>7.4656903389318279</v>
      </c>
      <c r="AM9" s="62">
        <f t="shared" si="5"/>
        <v>188.93594243519081</v>
      </c>
      <c r="AN9" s="62">
        <f ca="1">AVERAGE(OFFSET($AM$3,0,0,'Données projet'!$E$10+1,1))-AVERAGE(OFFSET($H$3,0,0,'Données projet'!$E$10+1,1))</f>
        <v>455.28503091860267</v>
      </c>
      <c r="AO9" s="62">
        <f t="shared" si="36"/>
        <v>281.06176764290592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</v>
      </c>
      <c r="BD9" s="13">
        <f>IF('Données projet'!$A$88&gt;35,BD8+BC9-BL8,IF(A9&lt;'Données projet'!$A$88,$BA$205^A9,IF(A9='Données projet'!$A$88,'Données projet'!$B$88,BD8+BC9-BL8)))</f>
        <v>3.3454643638562565</v>
      </c>
      <c r="BE9" s="14">
        <f>BD9*VLOOKUP('Données projet'!$B$11,Paramètres!$A$1:$I$89,3,0)*VLOOKUP('Données projet'!$B$11,Paramètres!$A$1:$I$89,5,0)</f>
        <v>2.8704084241886685</v>
      </c>
      <c r="BF9" s="14">
        <f t="shared" si="37"/>
        <v>1.170014151433729</v>
      </c>
      <c r="BG9" s="22">
        <f t="shared" si="7"/>
        <v>7.0370693192090075</v>
      </c>
      <c r="BH9" s="62">
        <f t="shared" si="8"/>
        <v>188.50732141546797</v>
      </c>
      <c r="BI9" s="62">
        <f ca="1">AVERAGE(OFFSET($BH$3,0,0,'Données projet'!$E$11+1,1))-AVERAGE(OFFSET($H$3,0,0,'Données projet'!$E$11+1,1))</f>
        <v>414.21076357331464</v>
      </c>
      <c r="BJ9" s="62">
        <f t="shared" si="38"/>
        <v>331.25104323342907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2.6666666666666665</v>
      </c>
      <c r="BY9" s="13">
        <f>IF('Données projet'!$A$114&gt;35,BY8+BX9-CG8,IF(A9&lt;'Données projet'!$A$114,$BV$205^A9,IF(A9='Données projet'!$A$114,'Données projet'!$B$114,BY8+BX9-CG8)))</f>
        <v>4.3734482957731098</v>
      </c>
      <c r="BZ9" s="14">
        <f>BY9*VLOOKUP('Données projet'!$B$12,Paramètres!$A$1:$I$89,3,0)*VLOOKUP('Données projet'!$B$12,Paramètres!$A$1:$I$89,5,0)</f>
        <v>3.4112896707030256</v>
      </c>
      <c r="CA9" s="14">
        <f t="shared" si="39"/>
        <v>1.3628213830192535</v>
      </c>
      <c r="CB9" s="22">
        <f t="shared" si="10"/>
        <v>8.3149100852329703</v>
      </c>
      <c r="CC9" s="62">
        <f t="shared" si="11"/>
        <v>189.78516218149196</v>
      </c>
      <c r="CD9" s="62">
        <f ca="1">AVERAGE(OFFSET($CC$3,0,0,'Données projet'!$E$12+1,1))-AVERAGE(OFFSET($H$3,0,0,'Données projet'!$E$12+1,1))</f>
        <v>269.34352416195065</v>
      </c>
      <c r="CE9" s="62">
        <f t="shared" si="40"/>
        <v>302.59481222418219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1.9</v>
      </c>
      <c r="CT9" s="13">
        <f>IF('Données projet'!$A$140&gt;35,CT8+CS9-DB8,IF(A9&lt;'Données projet'!$A$140,$CQ$205^A9,IF(A9='Données projet'!$A$140,'Données projet'!$B$140,CT8+CS9-DB8)))</f>
        <v>5.8512972424092187</v>
      </c>
      <c r="CU9" s="18">
        <f>CT9*VLOOKUP('Données projet'!$B$13,Paramètres!$A$1:$I$89,3,0)*VLOOKUP('Données projet'!$B$13,Paramètres!$A$1:$I$89,5,0)</f>
        <v>4.6552920860607747</v>
      </c>
      <c r="CV9" s="14">
        <f t="shared" si="41"/>
        <v>1.7937006960002178</v>
      </c>
      <c r="CW9" s="22">
        <f t="shared" si="13"/>
        <v>11.231995762089561</v>
      </c>
      <c r="CX9" s="62">
        <f t="shared" si="14"/>
        <v>192.70224785834853</v>
      </c>
      <c r="CY9" s="62">
        <f ca="1">AVERAGE(OFFSET($CX$3,0,0,'Données projet'!$E$13+1,1))-AVERAGE(OFFSET($H$3,0,0,'Données projet'!$E$13+1,1))</f>
        <v>340.50225215720684</v>
      </c>
      <c r="CZ9" s="62">
        <f t="shared" si="42"/>
        <v>412.18613903804726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1.1000000000000001</v>
      </c>
      <c r="DO9" s="13">
        <f>IF('Données projet'!$A$166&gt;35,DO8+DN9-DW8,IF(A9&lt;'Données projet'!$A$166,$DL$205^A9,IF(A9='Données projet'!$A$166,'Données projet'!$B$166,DO8+DN9-DW8)))</f>
        <v>4.2153691330919028</v>
      </c>
      <c r="DP9" s="18">
        <f>DO9*VLOOKUP('Données projet'!$B$14,Paramètres!$A$1:$I$89,3,0)*VLOOKUP('Données projet'!$B$14,Paramètres!$A$1:$I$89,5,0)</f>
        <v>3.353747682287918</v>
      </c>
      <c r="DQ9" s="14">
        <f t="shared" si="43"/>
        <v>1.3424889309030987</v>
      </c>
      <c r="DR9" s="22">
        <f t="shared" si="16"/>
        <v>8.1792787679743544</v>
      </c>
      <c r="DS9" s="62">
        <f t="shared" si="17"/>
        <v>189.64953086423333</v>
      </c>
      <c r="DT9" s="62">
        <f ca="1">AVERAGE(OFFSET($DS$3,0,0,'Données projet'!$E$14+1,1))-AVERAGE(OFFSET($H$3,0,0,'Données projet'!$E$14+1,1))</f>
        <v>298.57243726603986</v>
      </c>
      <c r="DU9" s="62">
        <f t="shared" si="44"/>
        <v>364.58250627635425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1.6</v>
      </c>
      <c r="EJ9" s="13">
        <f>IF('Données projet'!$A$192&gt;35,EJ8+EI9-ER8,IF(A9&lt;'Données projet'!$A$192,$EG$205^A9,IF(A9='Données projet'!$A$192,'Données projet'!$B$192,EJ8+EI9-ER8)))</f>
        <v>2.8284271247461894</v>
      </c>
      <c r="EK9" s="18">
        <f>EJ9*VLOOKUP('Données projet'!$B$15,Paramètres!$A$1:$I$89,3,0)*VLOOKUP('Données projet'!$B$15,Paramètres!$A$1:$I$89,5,0)</f>
        <v>2.6915312519084735</v>
      </c>
      <c r="EL9" s="14">
        <f t="shared" si="45"/>
        <v>1.1053493455514676</v>
      </c>
      <c r="EM9" s="22">
        <f t="shared" si="19"/>
        <v>6.6129003739093966</v>
      </c>
      <c r="EN9" s="62">
        <f t="shared" si="20"/>
        <v>188.08315247016836</v>
      </c>
      <c r="EO9" s="62">
        <f ca="1">AVERAGE(OFFSET($EN$3,0,0,'Données projet'!$E$15+1,1))-AVERAGE(OFFSET($H$3,0,0,'Données projet'!$E$15+1,1))</f>
        <v>147.46030586481513</v>
      </c>
      <c r="EP9" s="62">
        <f t="shared" si="46"/>
        <v>299.27200854723446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1.9</v>
      </c>
      <c r="FE9" s="13">
        <f>IF('Données projet'!$A$218&gt;35,FE8+FD9-FM8,IF(A9&lt;'Données projet'!$A$218,$FB$205^A9,IF(A9='Données projet'!$A$218,'Données projet'!$B$218,FE8+FD9-FM8)))</f>
        <v>5.8512972424092187</v>
      </c>
      <c r="FF9" s="18">
        <f>FE9*VLOOKUP('Données projet'!$B$16,Paramètres!$A$1:$I$89,3,0)*VLOOKUP('Données projet'!$B$16,Paramètres!$A$1:$I$89,5,0)</f>
        <v>4.7465723230423587</v>
      </c>
      <c r="FG9" s="14">
        <f t="shared" si="47"/>
        <v>1.8247422318940409</v>
      </c>
      <c r="FH9" s="22">
        <f t="shared" si="22"/>
        <v>11.445039516514228</v>
      </c>
      <c r="FI9" s="62">
        <f t="shared" si="23"/>
        <v>192.91529161277322</v>
      </c>
      <c r="FJ9" s="62">
        <f ca="1">AVERAGE(OFFSET($FI$3,0,0,'Données projet'!$E$16+1,1))-AVERAGE(OFFSET($H$3,0,0,'Données projet'!$E$16+1,1))</f>
        <v>154.99386872768574</v>
      </c>
      <c r="FK9" s="62">
        <f t="shared" si="48"/>
        <v>419.00806288456329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193.96778694515905</v>
      </c>
      <c r="S10" s="62">
        <f ca="1">AVERAGE(OFFSET($R$3,0,0,'Données projet'!$E$9+1,1))-AVERAGE(OFFSET($H$3,0,0,'Données projet'!$E$9+1,1))</f>
        <v>483.37207813357207</v>
      </c>
      <c r="T10" s="62">
        <f t="shared" si="34"/>
        <v>297.32483725004136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3.7816502416982529</v>
      </c>
      <c r="AK10" s="14">
        <f t="shared" si="35"/>
        <v>1.492764553183741</v>
      </c>
      <c r="AL10" s="22">
        <f t="shared" si="4"/>
        <v>9.1862724344194735</v>
      </c>
      <c r="AM10" s="62">
        <f t="shared" si="5"/>
        <v>193.3104533701557</v>
      </c>
      <c r="AN10" s="62">
        <f ca="1">AVERAGE(OFFSET($AM$3,0,0,'Données projet'!$E$10+1,1))-AVERAGE(OFFSET($H$3,0,0,'Données projet'!$E$10+1,1))</f>
        <v>455.28503091860267</v>
      </c>
      <c r="AO10" s="62">
        <f t="shared" si="36"/>
        <v>281.06176764290592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</v>
      </c>
      <c r="BD10" s="13">
        <f>IF('Données projet'!$A$88&gt;35,BD9+BC10-BL9,IF(A10&lt;'Données projet'!$A$88,$BA$205^A10,IF(A10='Données projet'!$A$88,'Données projet'!$B$88,BD9+BC10-BL9)))</f>
        <v>4.091342237960264</v>
      </c>
      <c r="BE10" s="14">
        <f>BD10*VLOOKUP('Données projet'!$B$11,Paramètres!$A$1:$I$89,3,0)*VLOOKUP('Données projet'!$B$11,Paramètres!$A$1:$I$89,5,0)</f>
        <v>3.510371640169907</v>
      </c>
      <c r="BF10" s="14">
        <f t="shared" si="37"/>
        <v>1.3977389309136552</v>
      </c>
      <c r="BG10" s="22">
        <f t="shared" si="7"/>
        <v>8.5482925779705372</v>
      </c>
      <c r="BH10" s="62">
        <f t="shared" si="8"/>
        <v>192.67247351370676</v>
      </c>
      <c r="BI10" s="62">
        <f ca="1">AVERAGE(OFFSET($BH$3,0,0,'Données projet'!$E$11+1,1))-AVERAGE(OFFSET($H$3,0,0,'Données projet'!$E$11+1,1))</f>
        <v>414.21076357331464</v>
      </c>
      <c r="BJ10" s="62">
        <f t="shared" si="38"/>
        <v>331.25104323342907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2.6666666666666665</v>
      </c>
      <c r="BY10" s="13">
        <f>IF('Données projet'!$A$114&gt;35,BY9+BX10-CG9,IF(A10&lt;'Données projet'!$A$114,$BV$205^A10,IF(A10='Données projet'!$A$114,'Données projet'!$B$114,BY9+BX10-CG9)))</f>
        <v>5.5927833467405659</v>
      </c>
      <c r="BZ10" s="14">
        <f>BY10*VLOOKUP('Données projet'!$B$12,Paramètres!$A$1:$I$89,3,0)*VLOOKUP('Données projet'!$B$12,Paramètres!$A$1:$I$89,5,0)</f>
        <v>4.3623710104576414</v>
      </c>
      <c r="CA10" s="14">
        <f t="shared" si="39"/>
        <v>1.6936004212396314</v>
      </c>
      <c r="CB10" s="22">
        <f t="shared" si="10"/>
        <v>10.54748357687275</v>
      </c>
      <c r="CC10" s="62">
        <f t="shared" si="11"/>
        <v>194.67166451260897</v>
      </c>
      <c r="CD10" s="62">
        <f ca="1">AVERAGE(OFFSET($CC$3,0,0,'Données projet'!$E$12+1,1))-AVERAGE(OFFSET($H$3,0,0,'Données projet'!$E$12+1,1))</f>
        <v>269.34352416195065</v>
      </c>
      <c r="CE10" s="62">
        <f t="shared" si="40"/>
        <v>302.59481222418219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1.9</v>
      </c>
      <c r="CT10" s="13">
        <f>IF('Données projet'!$A$140&gt;35,CT9+CS10-DB9,IF(A10&lt;'Données projet'!$A$140,$CQ$205^A10,IF(A10='Données projet'!$A$140,'Données projet'!$B$140,CT9+CS10-DB9)))</f>
        <v>7.8546623499408135</v>
      </c>
      <c r="CU10" s="18">
        <f>CT10*VLOOKUP('Données projet'!$B$13,Paramètres!$A$1:$I$89,3,0)*VLOOKUP('Données projet'!$B$13,Paramètres!$A$1:$I$89,5,0)</f>
        <v>6.2491693656129108</v>
      </c>
      <c r="CV10" s="14">
        <f t="shared" si="41"/>
        <v>2.326701366112224</v>
      </c>
      <c r="CW10" s="22">
        <f t="shared" si="13"/>
        <v>14.936308191087944</v>
      </c>
      <c r="CX10" s="62">
        <f t="shared" si="14"/>
        <v>199.06048912682417</v>
      </c>
      <c r="CY10" s="62">
        <f ca="1">AVERAGE(OFFSET($CX$3,0,0,'Données projet'!$E$13+1,1))-AVERAGE(OFFSET($H$3,0,0,'Données projet'!$E$13+1,1))</f>
        <v>340.50225215720684</v>
      </c>
      <c r="CZ10" s="62">
        <f t="shared" si="42"/>
        <v>412.18613903804726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1.1000000000000001</v>
      </c>
      <c r="DO10" s="13">
        <f>IF('Données projet'!$A$166&gt;35,DO9+DN10-DW9,IF(A10&lt;'Données projet'!$A$166,$DL$205^A10,IF(A10='Données projet'!$A$166,'Données projet'!$B$166,DO9+DN10-DW9)))</f>
        <v>5.3576566694841175</v>
      </c>
      <c r="DP10" s="18">
        <f>DO10*VLOOKUP('Données projet'!$B$14,Paramètres!$A$1:$I$89,3,0)*VLOOKUP('Données projet'!$B$14,Paramètres!$A$1:$I$89,5,0)</f>
        <v>4.2625516462415645</v>
      </c>
      <c r="DQ10" s="14">
        <f t="shared" si="43"/>
        <v>1.6593124478620722</v>
      </c>
      <c r="DR10" s="22">
        <f t="shared" si="16"/>
        <v>10.313913297230501</v>
      </c>
      <c r="DS10" s="62">
        <f t="shared" si="17"/>
        <v>194.43809423296673</v>
      </c>
      <c r="DT10" s="62">
        <f ca="1">AVERAGE(OFFSET($DS$3,0,0,'Données projet'!$E$14+1,1))-AVERAGE(OFFSET($H$3,0,0,'Données projet'!$E$14+1,1))</f>
        <v>298.57243726603986</v>
      </c>
      <c r="DU10" s="62">
        <f t="shared" si="44"/>
        <v>364.58250627635425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1.6</v>
      </c>
      <c r="EJ10" s="13">
        <f>IF('Données projet'!$A$192&gt;35,EJ9+EI10-ER9,IF(A10&lt;'Données projet'!$A$192,$EG$205^A10,IF(A10='Données projet'!$A$192,'Données projet'!$B$192,EJ9+EI10-ER9)))</f>
        <v>3.3635856610148567</v>
      </c>
      <c r="EK10" s="18">
        <f>EJ10*VLOOKUP('Données projet'!$B$15,Paramètres!$A$1:$I$89,3,0)*VLOOKUP('Données projet'!$B$15,Paramètres!$A$1:$I$89,5,0)</f>
        <v>3.2007881150217377</v>
      </c>
      <c r="EL10" s="14">
        <f t="shared" si="45"/>
        <v>1.2882409034215325</v>
      </c>
      <c r="EM10" s="22">
        <f t="shared" si="19"/>
        <v>7.8183922071220282</v>
      </c>
      <c r="EN10" s="62">
        <f t="shared" si="20"/>
        <v>191.94257314285827</v>
      </c>
      <c r="EO10" s="62">
        <f ca="1">AVERAGE(OFFSET($EN$3,0,0,'Données projet'!$E$15+1,1))-AVERAGE(OFFSET($H$3,0,0,'Données projet'!$E$15+1,1))</f>
        <v>147.46030586481513</v>
      </c>
      <c r="EP10" s="62">
        <f t="shared" si="46"/>
        <v>299.27200854723446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1.9</v>
      </c>
      <c r="FE10" s="13">
        <f>IF('Données projet'!$A$218&gt;35,FE9+FD10-FM9,IF(A10&lt;'Données projet'!$A$218,$FB$205^A10,IF(A10='Données projet'!$A$218,'Données projet'!$B$218,FE9+FD10-FM9)))</f>
        <v>7.8546623499408135</v>
      </c>
      <c r="FF10" s="18">
        <f>FE10*VLOOKUP('Données projet'!$B$16,Paramètres!$A$1:$I$89,3,0)*VLOOKUP('Données projet'!$B$16,Paramètres!$A$1:$I$89,5,0)</f>
        <v>6.3717020982719887</v>
      </c>
      <c r="FG10" s="14">
        <f t="shared" si="47"/>
        <v>2.3669669378051128</v>
      </c>
      <c r="FH10" s="22">
        <f t="shared" si="22"/>
        <v>15.219848571167617</v>
      </c>
      <c r="FI10" s="62">
        <f t="shared" si="23"/>
        <v>199.34402950690384</v>
      </c>
      <c r="FJ10" s="62">
        <f ca="1">AVERAGE(OFFSET($FI$3,0,0,'Données projet'!$E$16+1,1))-AVERAGE(OFFSET($H$3,0,0,'Données projet'!$E$16+1,1))</f>
        <v>154.99386872768574</v>
      </c>
      <c r="FK10" s="62">
        <f t="shared" si="48"/>
        <v>419.00806288456329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198.86752730846644</v>
      </c>
      <c r="S11" s="62">
        <f ca="1">AVERAGE(OFFSET($R$3,0,0,'Données projet'!$E$9+1,1))-AVERAGE(OFFSET($H$3,0,0,'Données projet'!$E$9+1,1))</f>
        <v>483.37207813357207</v>
      </c>
      <c r="T11" s="62">
        <f t="shared" si="34"/>
        <v>297.32483725004136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4.6864879233389463</v>
      </c>
      <c r="AK11" s="14">
        <f t="shared" si="35"/>
        <v>1.8043173192324258</v>
      </c>
      <c r="AL11" s="22">
        <f t="shared" si="4"/>
        <v>11.304819130811806</v>
      </c>
      <c r="AM11" s="62">
        <f t="shared" si="5"/>
        <v>198.05809199703236</v>
      </c>
      <c r="AN11" s="62">
        <f ca="1">AVERAGE(OFFSET($AM$3,0,0,'Données projet'!$E$10+1,1))-AVERAGE(OFFSET($H$3,0,0,'Données projet'!$E$10+1,1))</f>
        <v>455.28503091860267</v>
      </c>
      <c r="AO11" s="62">
        <f t="shared" si="36"/>
        <v>281.06176764290592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</v>
      </c>
      <c r="BD11" s="13">
        <f>IF('Données projet'!$A$88&gt;35,BD10+BC11-BL10,IF(A11&lt;'Données projet'!$A$88,$BA$205^A11,IF(A11='Données projet'!$A$88,'Données projet'!$B$88,BD10+BC11-BL10)))</f>
        <v>5.0035150542816931</v>
      </c>
      <c r="BE11" s="14">
        <f>BD11*VLOOKUP('Données projet'!$B$11,Paramètres!$A$1:$I$89,3,0)*VLOOKUP('Données projet'!$B$11,Paramètres!$A$1:$I$89,5,0)</f>
        <v>4.293015916573693</v>
      </c>
      <c r="BF11" s="14">
        <f t="shared" si="37"/>
        <v>1.669786742833518</v>
      </c>
      <c r="BG11" s="22">
        <f t="shared" si="7"/>
        <v>10.385214631800892</v>
      </c>
      <c r="BH11" s="62">
        <f t="shared" si="8"/>
        <v>197.13848749802145</v>
      </c>
      <c r="BI11" s="62">
        <f ca="1">AVERAGE(OFFSET($BH$3,0,0,'Données projet'!$E$11+1,1))-AVERAGE(OFFSET($H$3,0,0,'Données projet'!$E$11+1,1))</f>
        <v>414.21076357331464</v>
      </c>
      <c r="BJ11" s="62">
        <f t="shared" si="38"/>
        <v>331.25104323342907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2.6666666666666665</v>
      </c>
      <c r="BY11" s="13">
        <f>IF('Données projet'!$A$114&gt;35,BY10+BX11-CG10,IF(A11&lt;'Données projet'!$A$114,$BV$205^A11,IF(A11='Données projet'!$A$114,'Données projet'!$B$114,BY10+BX11-CG10)))</f>
        <v>7.1520739352994367</v>
      </c>
      <c r="BZ11" s="14">
        <f>BY11*VLOOKUP('Données projet'!$B$12,Paramètres!$A$1:$I$89,3,0)*VLOOKUP('Données projet'!$B$12,Paramètres!$A$1:$I$89,5,0)</f>
        <v>5.5786176695335605</v>
      </c>
      <c r="CA11" s="14">
        <f t="shared" si="39"/>
        <v>2.1046649418345189</v>
      </c>
      <c r="CB11" s="22">
        <f t="shared" si="10"/>
        <v>13.381717214799407</v>
      </c>
      <c r="CC11" s="62">
        <f t="shared" si="11"/>
        <v>200.13499008101996</v>
      </c>
      <c r="CD11" s="62">
        <f ca="1">AVERAGE(OFFSET($CC$3,0,0,'Données projet'!$E$12+1,1))-AVERAGE(OFFSET($H$3,0,0,'Données projet'!$E$12+1,1))</f>
        <v>269.34352416195065</v>
      </c>
      <c r="CE11" s="62">
        <f t="shared" si="40"/>
        <v>302.59481222418219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1.9</v>
      </c>
      <c r="CT11" s="13">
        <f>IF('Données projet'!$A$140&gt;35,CT10+CS11-DB10,IF(A11&lt;'Données projet'!$A$140,$CQ$205^A11,IF(A11='Données projet'!$A$140,'Données projet'!$B$140,CT10+CS11-DB10)))</f>
        <v>10.543938903738736</v>
      </c>
      <c r="CU11" s="18">
        <f>CT11*VLOOKUP('Données projet'!$B$13,Paramètres!$A$1:$I$89,3,0)*VLOOKUP('Données projet'!$B$13,Paramètres!$A$1:$I$89,5,0)</f>
        <v>8.3887577918145393</v>
      </c>
      <c r="CV11" s="14">
        <f t="shared" si="41"/>
        <v>3.0180839306915423</v>
      </c>
      <c r="CW11" s="22">
        <f t="shared" si="13"/>
        <v>19.866916000031427</v>
      </c>
      <c r="CX11" s="62">
        <f t="shared" si="14"/>
        <v>206.62018886625199</v>
      </c>
      <c r="CY11" s="62">
        <f ca="1">AVERAGE(OFFSET($CX$3,0,0,'Données projet'!$E$13+1,1))-AVERAGE(OFFSET($H$3,0,0,'Données projet'!$E$13+1,1))</f>
        <v>340.50225215720684</v>
      </c>
      <c r="CZ11" s="62">
        <f t="shared" si="42"/>
        <v>412.18613903804726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1.1000000000000001</v>
      </c>
      <c r="DO11" s="13">
        <f>IF('Données projet'!$A$166&gt;35,DO10+DN11-DW10,IF(A11&lt;'Données projet'!$A$166,$DL$205^A11,IF(A11='Données projet'!$A$166,'Données projet'!$B$166,DO10+DN11-DW10)))</f>
        <v>6.8094831275223076</v>
      </c>
      <c r="DP11" s="18">
        <f>DO11*VLOOKUP('Données projet'!$B$14,Paramètres!$A$1:$I$89,3,0)*VLOOKUP('Données projet'!$B$14,Paramètres!$A$1:$I$89,5,0)</f>
        <v>5.4176247762567487</v>
      </c>
      <c r="DQ11" s="14">
        <f t="shared" si="43"/>
        <v>2.0509054013412618</v>
      </c>
      <c r="DR11" s="22">
        <f t="shared" si="16"/>
        <v>13.007690059316532</v>
      </c>
      <c r="DS11" s="62">
        <f t="shared" si="17"/>
        <v>199.76096292553709</v>
      </c>
      <c r="DT11" s="62">
        <f ca="1">AVERAGE(OFFSET($DS$3,0,0,'Données projet'!$E$14+1,1))-AVERAGE(OFFSET($H$3,0,0,'Données projet'!$E$14+1,1))</f>
        <v>298.57243726603986</v>
      </c>
      <c r="DU11" s="62">
        <f t="shared" si="44"/>
        <v>364.58250627635425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1.6</v>
      </c>
      <c r="EJ11" s="13">
        <f>IF('Données projet'!$A$192&gt;35,EJ10+EI11-ER10,IF(A11&lt;'Données projet'!$A$192,$EG$205^A11,IF(A11='Données projet'!$A$192,'Données projet'!$B$192,EJ10+EI11-ER10)))</f>
        <v>3.9999999999999982</v>
      </c>
      <c r="EK11" s="18">
        <f>EJ11*VLOOKUP('Données projet'!$B$15,Paramètres!$A$1:$I$89,3,0)*VLOOKUP('Données projet'!$B$15,Paramètres!$A$1:$I$89,5,0)</f>
        <v>3.8063999999999987</v>
      </c>
      <c r="EL11" s="14">
        <f t="shared" si="45"/>
        <v>1.5013937737669318</v>
      </c>
      <c r="EM11" s="22">
        <f t="shared" si="19"/>
        <v>9.2444074893107366</v>
      </c>
      <c r="EN11" s="62">
        <f t="shared" si="20"/>
        <v>195.99768035553129</v>
      </c>
      <c r="EO11" s="62">
        <f ca="1">AVERAGE(OFFSET($EN$3,0,0,'Données projet'!$E$15+1,1))-AVERAGE(OFFSET($H$3,0,0,'Données projet'!$E$15+1,1))</f>
        <v>147.46030586481513</v>
      </c>
      <c r="EP11" s="62">
        <f t="shared" si="46"/>
        <v>299.27200854723446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1.9</v>
      </c>
      <c r="FE11" s="13">
        <f>IF('Données projet'!$A$218&gt;35,FE10+FD11-FM10,IF(A11&lt;'Données projet'!$A$218,$FB$205^A11,IF(A11='Données projet'!$A$218,'Données projet'!$B$218,FE10+FD11-FM10)))</f>
        <v>10.543938903738736</v>
      </c>
      <c r="FF11" s="18">
        <f>FE11*VLOOKUP('Données projet'!$B$16,Paramètres!$A$1:$I$89,3,0)*VLOOKUP('Données projet'!$B$16,Paramètres!$A$1:$I$89,5,0)</f>
        <v>8.553243238712863</v>
      </c>
      <c r="FG11" s="14">
        <f t="shared" si="47"/>
        <v>3.0703144733199998</v>
      </c>
      <c r="FH11" s="22">
        <f t="shared" si="22"/>
        <v>20.244363015123902</v>
      </c>
      <c r="FI11" s="62">
        <f t="shared" si="23"/>
        <v>206.99763588134445</v>
      </c>
      <c r="FJ11" s="62">
        <f ca="1">AVERAGE(OFFSET($FI$3,0,0,'Données projet'!$E$16+1,1))-AVERAGE(OFFSET($H$3,0,0,'Données projet'!$E$16+1,1))</f>
        <v>154.99386872768574</v>
      </c>
      <c r="FK11" s="62">
        <f t="shared" si="48"/>
        <v>419.00806288456329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204.26849655299031</v>
      </c>
      <c r="S12" s="62">
        <f ca="1">AVERAGE(OFFSET($R$3,0,0,'Données projet'!$E$9+1,1))-AVERAGE(OFFSET($H$3,0,0,'Données projet'!$E$9+1,1))</f>
        <v>483.37207813357207</v>
      </c>
      <c r="T12" s="62">
        <f t="shared" si="34"/>
        <v>297.32483725004136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5.8078266502347455</v>
      </c>
      <c r="AK12" s="14">
        <f t="shared" si="35"/>
        <v>2.1808938198181922</v>
      </c>
      <c r="AL12" s="22">
        <f t="shared" si="4"/>
        <v>13.913688152008866</v>
      </c>
      <c r="AM12" s="62">
        <f t="shared" si="5"/>
        <v>203.27164690456493</v>
      </c>
      <c r="AN12" s="62">
        <f ca="1">AVERAGE(OFFSET($AM$3,0,0,'Données projet'!$E$10+1,1))-AVERAGE(OFFSET($H$3,0,0,'Données projet'!$E$10+1,1))</f>
        <v>455.28503091860267</v>
      </c>
      <c r="AO12" s="62">
        <f t="shared" si="36"/>
        <v>281.06176764290592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</v>
      </c>
      <c r="BD12" s="13">
        <f>IF('Données projet'!$A$88&gt;35,BD11+BC12-BL11,IF(A12&lt;'Données projet'!$A$88,$BA$205^A12,IF(A12='Données projet'!$A$88,'Données projet'!$B$88,BD11+BC12-BL11)))</f>
        <v>6.1190585979687659</v>
      </c>
      <c r="BE12" s="14">
        <f>BD12*VLOOKUP('Données projet'!$B$11,Paramètres!$A$1:$I$89,3,0)*VLOOKUP('Données projet'!$B$11,Paramètres!$A$1:$I$89,5,0)</f>
        <v>5.250152277057202</v>
      </c>
      <c r="BF12" s="14">
        <f t="shared" si="37"/>
        <v>1.9947843655753528</v>
      </c>
      <c r="BG12" s="22">
        <f t="shared" si="7"/>
        <v>12.618264652585031</v>
      </c>
      <c r="BH12" s="62">
        <f t="shared" si="8"/>
        <v>201.9762234051411</v>
      </c>
      <c r="BI12" s="62">
        <f ca="1">AVERAGE(OFFSET($BH$3,0,0,'Données projet'!$E$11+1,1))-AVERAGE(OFFSET($H$3,0,0,'Données projet'!$E$11+1,1))</f>
        <v>414.21076357331464</v>
      </c>
      <c r="BJ12" s="62">
        <f t="shared" si="38"/>
        <v>331.25104323342907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2.6666666666666665</v>
      </c>
      <c r="BY12" s="13">
        <f>IF('Données projet'!$A$114&gt;35,BY11+BX12-CG11,IF(A12&lt;'Données projet'!$A$114,$BV$205^A12,IF(A12='Données projet'!$A$114,'Données projet'!$B$114,BY11+BX12-CG11)))</f>
        <v>9.1461010385465205</v>
      </c>
      <c r="BZ12" s="14">
        <f>BY12*VLOOKUP('Données projet'!$B$12,Paramètres!$A$1:$I$89,3,0)*VLOOKUP('Données projet'!$B$12,Paramètres!$A$1:$I$89,5,0)</f>
        <v>7.1339588100662858</v>
      </c>
      <c r="CA12" s="14">
        <f t="shared" si="39"/>
        <v>2.6155015444227643</v>
      </c>
      <c r="CB12" s="22">
        <f t="shared" si="10"/>
        <v>16.980310117401761</v>
      </c>
      <c r="CC12" s="62">
        <f t="shared" si="11"/>
        <v>206.33826886995783</v>
      </c>
      <c r="CD12" s="62">
        <f ca="1">AVERAGE(OFFSET($CC$3,0,0,'Données projet'!$E$12+1,1))-AVERAGE(OFFSET($H$3,0,0,'Données projet'!$E$12+1,1))</f>
        <v>269.34352416195065</v>
      </c>
      <c r="CE12" s="62">
        <f t="shared" si="40"/>
        <v>302.59481222418219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1.9</v>
      </c>
      <c r="CT12" s="13">
        <f>IF('Données projet'!$A$140&gt;35,CT11+CS12-DB11,IF(A12&lt;'Données projet'!$A$140,$CQ$205^A12,IF(A12='Données projet'!$A$140,'Données projet'!$B$140,CT11+CS12-DB11)))</f>
        <v>14.153969025366564</v>
      </c>
      <c r="CU12" s="18">
        <f>CT12*VLOOKUP('Données projet'!$B$13,Paramètres!$A$1:$I$89,3,0)*VLOOKUP('Données projet'!$B$13,Paramètres!$A$1:$I$89,5,0)</f>
        <v>11.260897756581638</v>
      </c>
      <c r="CV12" s="14">
        <f t="shared" si="41"/>
        <v>3.9149117911590028</v>
      </c>
      <c r="CW12" s="22">
        <f t="shared" si="13"/>
        <v>26.431201628981615</v>
      </c>
      <c r="CX12" s="62">
        <f t="shared" si="14"/>
        <v>215.7891603815377</v>
      </c>
      <c r="CY12" s="62">
        <f ca="1">AVERAGE(OFFSET($CX$3,0,0,'Données projet'!$E$13+1,1))-AVERAGE(OFFSET($H$3,0,0,'Données projet'!$E$13+1,1))</f>
        <v>340.50225215720684</v>
      </c>
      <c r="CZ12" s="62">
        <f t="shared" si="42"/>
        <v>412.18613903804726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1.1000000000000001</v>
      </c>
      <c r="DO12" s="13">
        <f>IF('Données projet'!$A$166&gt;35,DO11+DN12-DW11,IF(A12&lt;'Données projet'!$A$166,$DL$205^A12,IF(A12='Données projet'!$A$166,'Données projet'!$B$166,DO11+DN12-DW11)))</f>
        <v>8.6547278641645029</v>
      </c>
      <c r="DP12" s="18">
        <f>DO12*VLOOKUP('Données projet'!$B$14,Paramètres!$A$1:$I$89,3,0)*VLOOKUP('Données projet'!$B$14,Paramètres!$A$1:$I$89,5,0)</f>
        <v>6.8857014887292793</v>
      </c>
      <c r="DQ12" s="14">
        <f t="shared" si="43"/>
        <v>2.5349131627802968</v>
      </c>
      <c r="DR12" s="22">
        <f t="shared" si="16"/>
        <v>16.407570518045844</v>
      </c>
      <c r="DS12" s="62">
        <f t="shared" si="17"/>
        <v>205.76552927060192</v>
      </c>
      <c r="DT12" s="62">
        <f ca="1">AVERAGE(OFFSET($DS$3,0,0,'Données projet'!$E$14+1,1))-AVERAGE(OFFSET($H$3,0,0,'Données projet'!$E$14+1,1))</f>
        <v>298.57243726603986</v>
      </c>
      <c r="DU12" s="62">
        <f t="shared" si="44"/>
        <v>364.58250627635425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1.6</v>
      </c>
      <c r="EJ12" s="13">
        <f>IF('Données projet'!$A$192&gt;35,EJ11+EI12-ER11,IF(A12&lt;'Données projet'!$A$192,$EG$205^A12,IF(A12='Données projet'!$A$192,'Données projet'!$B$192,EJ11+EI12-ER11)))</f>
        <v>4.7568284600108823</v>
      </c>
      <c r="EK12" s="18">
        <f>EJ12*VLOOKUP('Données projet'!$B$15,Paramètres!$A$1:$I$89,3,0)*VLOOKUP('Données projet'!$B$15,Paramètres!$A$1:$I$89,5,0)</f>
        <v>4.5265979625463562</v>
      </c>
      <c r="EL12" s="14">
        <f t="shared" si="45"/>
        <v>1.7498150058106832</v>
      </c>
      <c r="EM12" s="22">
        <f t="shared" si="19"/>
        <v>10.931419253221842</v>
      </c>
      <c r="EN12" s="62">
        <f t="shared" si="20"/>
        <v>200.28937800577791</v>
      </c>
      <c r="EO12" s="62">
        <f ca="1">AVERAGE(OFFSET($EN$3,0,0,'Données projet'!$E$15+1,1))-AVERAGE(OFFSET($H$3,0,0,'Données projet'!$E$15+1,1))</f>
        <v>147.46030586481513</v>
      </c>
      <c r="EP12" s="62">
        <f t="shared" si="46"/>
        <v>299.27200854723446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1.9</v>
      </c>
      <c r="FE12" s="13">
        <f>IF('Données projet'!$A$218&gt;35,FE11+FD12-FM11,IF(A12&lt;'Données projet'!$A$218,$FB$205^A12,IF(A12='Données projet'!$A$218,'Données projet'!$B$218,FE11+FD12-FM11)))</f>
        <v>14.153969025366564</v>
      </c>
      <c r="FF12" s="18">
        <f>FE12*VLOOKUP('Données projet'!$B$16,Paramètres!$A$1:$I$89,3,0)*VLOOKUP('Données projet'!$B$16,Paramètres!$A$1:$I$89,5,0)</f>
        <v>11.481699673377356</v>
      </c>
      <c r="FG12" s="14">
        <f t="shared" si="47"/>
        <v>3.9826627125682457</v>
      </c>
      <c r="FH12" s="22">
        <f t="shared" si="22"/>
        <v>26.933764488855257</v>
      </c>
      <c r="FI12" s="62">
        <f t="shared" si="23"/>
        <v>216.29172324141132</v>
      </c>
      <c r="FJ12" s="62">
        <f ca="1">AVERAGE(OFFSET($FI$3,0,0,'Données projet'!$E$16+1,1))-AVERAGE(OFFSET($H$3,0,0,'Données projet'!$E$16+1,1))</f>
        <v>154.99386872768574</v>
      </c>
      <c r="FK12" s="62">
        <f t="shared" si="48"/>
        <v>419.00806288456329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210.29320032238616</v>
      </c>
      <c r="S13" s="62">
        <f ca="1">AVERAGE(OFFSET($R$3,0,0,'Données projet'!$E$9+1,1))-AVERAGE(OFFSET($H$3,0,0,'Données projet'!$E$9+1,1))</f>
        <v>483.37207813357207</v>
      </c>
      <c r="T13" s="62">
        <f t="shared" si="34"/>
        <v>297.32483725004136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7.1974687550554899</v>
      </c>
      <c r="AK13" s="14">
        <f t="shared" si="35"/>
        <v>2.6360650660630816</v>
      </c>
      <c r="AL13" s="22">
        <f t="shared" si="4"/>
        <v>17.126738071781514</v>
      </c>
      <c r="AM13" s="62">
        <f t="shared" si="5"/>
        <v>209.06540005682641</v>
      </c>
      <c r="AN13" s="62">
        <f ca="1">AVERAGE(OFFSET($AM$3,0,0,'Données projet'!$E$10+1,1))-AVERAGE(OFFSET($H$3,0,0,'Données projet'!$E$10+1,1))</f>
        <v>455.28503091860267</v>
      </c>
      <c r="AO13" s="62">
        <f t="shared" si="36"/>
        <v>281.06176764290592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</v>
      </c>
      <c r="BD13" s="13">
        <f>IF('Données projet'!$A$88&gt;35,BD12+BC13-BL12,IF(A13&lt;'Données projet'!$A$88,$BA$205^A13,IF(A13='Données projet'!$A$88,'Données projet'!$B$88,BD12+BC13-BL12)))</f>
        <v>7.4833147735478933</v>
      </c>
      <c r="BE13" s="14">
        <f>BD13*VLOOKUP('Données projet'!$B$11,Paramètres!$A$1:$I$89,3,0)*VLOOKUP('Données projet'!$B$11,Paramètres!$A$1:$I$89,5,0)</f>
        <v>6.4206840757040933</v>
      </c>
      <c r="BF13" s="14">
        <f t="shared" si="37"/>
        <v>2.3830376437122043</v>
      </c>
      <c r="BG13" s="22">
        <f t="shared" si="7"/>
        <v>15.33314866131672</v>
      </c>
      <c r="BH13" s="62">
        <f t="shared" si="8"/>
        <v>207.27181064636162</v>
      </c>
      <c r="BI13" s="62">
        <f ca="1">AVERAGE(OFFSET($BH$3,0,0,'Données projet'!$E$11+1,1))-AVERAGE(OFFSET($H$3,0,0,'Données projet'!$E$11+1,1))</f>
        <v>414.21076357331464</v>
      </c>
      <c r="BJ13" s="62">
        <f t="shared" si="38"/>
        <v>331.25104323342907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2.6666666666666665</v>
      </c>
      <c r="BY13" s="13">
        <f>IF('Données projet'!$A$114&gt;35,BY12+BX13-CG12,IF(A13&lt;'Données projet'!$A$114,$BV$205^A13,IF(A13='Données projet'!$A$114,'Données projet'!$B$114,BY12+BX13-CG12)))</f>
        <v>11.696070952851455</v>
      </c>
      <c r="BZ13" s="14">
        <f>BY13*VLOOKUP('Données projet'!$B$12,Paramètres!$A$1:$I$89,3,0)*VLOOKUP('Données projet'!$B$12,Paramètres!$A$1:$I$89,5,0)</f>
        <v>9.1229353432241354</v>
      </c>
      <c r="CA13" s="14">
        <f t="shared" si="39"/>
        <v>3.2503265450485803</v>
      </c>
      <c r="CB13" s="22">
        <f t="shared" si="10"/>
        <v>21.550097788741649</v>
      </c>
      <c r="CC13" s="62">
        <f t="shared" si="11"/>
        <v>213.48875977378654</v>
      </c>
      <c r="CD13" s="62">
        <f ca="1">AVERAGE(OFFSET($CC$3,0,0,'Données projet'!$E$12+1,1))-AVERAGE(OFFSET($H$3,0,0,'Données projet'!$E$12+1,1))</f>
        <v>269.34352416195065</v>
      </c>
      <c r="CE13" s="62">
        <f t="shared" si="40"/>
        <v>302.59481222418219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19</v>
      </c>
      <c r="CR13" s="13">
        <f>VLOOKUP(A13,'Données projet'!$A$139:$I$159,9,0)</f>
        <v>1.9</v>
      </c>
      <c r="CS13" s="13">
        <f t="array" ref="CS13">INDEX(CR:CR,MIN(IF(ISNUMBER(CR13:CR209),ROW(CR13:CR209),"")))</f>
        <v>1.9</v>
      </c>
      <c r="CT13" s="13">
        <f>IF('Données projet'!$A$140&gt;35,CT12+CS13-DB12,IF(A13&lt;'Données projet'!$A$140,$CQ$205^A13,IF(A13='Données projet'!$A$140,'Données projet'!$B$140,CT12+CS13-DB12)))</f>
        <v>19</v>
      </c>
      <c r="CU13" s="18">
        <f>CT13*VLOOKUP('Données projet'!$B$13,Paramètres!$A$1:$I$89,3,0)*VLOOKUP('Données projet'!$B$13,Paramètres!$A$1:$I$89,5,0)</f>
        <v>15.116400000000001</v>
      </c>
      <c r="CV13" s="14">
        <f t="shared" si="41"/>
        <v>5.0782333044806913</v>
      </c>
      <c r="CW13" s="22">
        <f t="shared" si="13"/>
        <v>35.172319671970541</v>
      </c>
      <c r="CX13" s="62">
        <f t="shared" si="14"/>
        <v>227.11098165701543</v>
      </c>
      <c r="CY13" s="62">
        <f ca="1">AVERAGE(OFFSET($CX$3,0,0,'Données projet'!$E$13+1,1))-AVERAGE(OFFSET($H$3,0,0,'Données projet'!$E$13+1,1))</f>
        <v>340.50225215720684</v>
      </c>
      <c r="CZ13" s="62">
        <f t="shared" si="42"/>
        <v>412.18613903804726</v>
      </c>
      <c r="DA13" s="16">
        <f>IF(ISNA(VLOOKUP(A13,'Données projet'!$A$139:$I$159,3,0)),0,VLOOKUP(A13,'Données projet'!$A$139:$I$159,3,0))</f>
        <v>1</v>
      </c>
      <c r="DB13" s="16">
        <f>IF(ISNA(VLOOKUP(A13,'Données projet'!$A$139:$I$159,4,0)),0,VLOOKUP(A13,'Données projet'!$A$139:$I$159,4,0))</f>
        <v>7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11</v>
      </c>
      <c r="DM13" s="13">
        <f>VLOOKUP(A13,'Données projet'!$A$165:$I$185,9,0)</f>
        <v>1.1000000000000001</v>
      </c>
      <c r="DN13" s="13">
        <f t="array" ref="DN13">INDEX(DM:DM,MIN(IF(ISNUMBER(DM13:DM209),ROW(DM13:DM209),"")))</f>
        <v>1.1000000000000001</v>
      </c>
      <c r="DO13" s="13">
        <f>IF('Données projet'!$A$166&gt;35,DO12+DN13-DW12,IF(A13&lt;'Données projet'!$A$166,$DL$205^A13,IF(A13='Données projet'!$A$166,'Données projet'!$B$166,DO12+DN13-DW12)))</f>
        <v>11</v>
      </c>
      <c r="DP13" s="18">
        <f>DO13*VLOOKUP('Données projet'!$B$14,Paramètres!$A$1:$I$89,3,0)*VLOOKUP('Données projet'!$B$14,Paramètres!$A$1:$I$89,5,0)</f>
        <v>8.7516000000000016</v>
      </c>
      <c r="DQ13" s="14">
        <f t="shared" si="43"/>
        <v>3.1331453604025001</v>
      </c>
      <c r="DR13" s="22">
        <f t="shared" si="16"/>
        <v>20.699264836034356</v>
      </c>
      <c r="DS13" s="62">
        <f t="shared" si="17"/>
        <v>212.63792682107925</v>
      </c>
      <c r="DT13" s="62">
        <f ca="1">AVERAGE(OFFSET($DS$3,0,0,'Données projet'!$E$14+1,1))-AVERAGE(OFFSET($H$3,0,0,'Données projet'!$E$14+1,1))</f>
        <v>298.57243726603986</v>
      </c>
      <c r="DU13" s="62">
        <f t="shared" si="44"/>
        <v>364.58250627635425</v>
      </c>
      <c r="DV13" s="16">
        <f>IF(ISNA(VLOOKUP(A13,'Données projet'!$A$165:$I$185,3,0)),0,VLOOKUP(A13,'Données projet'!$A$165:$I$185,3,0))</f>
        <v>1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1.6</v>
      </c>
      <c r="EJ13" s="13">
        <f>IF('Données projet'!$A$192&gt;35,EJ12+EI13-ER12,IF(A13&lt;'Données projet'!$A$192,$EG$205^A13,IF(A13='Données projet'!$A$192,'Données projet'!$B$192,EJ12+EI13-ER12)))</f>
        <v>5.656854249492377</v>
      </c>
      <c r="EK13" s="18">
        <f>EJ13*VLOOKUP('Données projet'!$B$15,Paramètres!$A$1:$I$89,3,0)*VLOOKUP('Données projet'!$B$15,Paramètres!$A$1:$I$89,5,0)</f>
        <v>5.3830625038169462</v>
      </c>
      <c r="EL13" s="14">
        <f t="shared" si="45"/>
        <v>2.039340117202022</v>
      </c>
      <c r="EM13" s="22">
        <f t="shared" si="19"/>
        <v>12.927351231608034</v>
      </c>
      <c r="EN13" s="62">
        <f t="shared" si="20"/>
        <v>204.86601321665293</v>
      </c>
      <c r="EO13" s="62">
        <f ca="1">AVERAGE(OFFSET($EN$3,0,0,'Données projet'!$E$15+1,1))-AVERAGE(OFFSET($H$3,0,0,'Données projet'!$E$15+1,1))</f>
        <v>147.46030586481513</v>
      </c>
      <c r="EP13" s="62">
        <f t="shared" si="46"/>
        <v>299.27200854723446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>
        <f>VLOOKUP(A13,'Données projet'!$A$217:$I$237,2,0)</f>
        <v>19</v>
      </c>
      <c r="FC13" s="13">
        <f>VLOOKUP(A13,'Données projet'!$A$217:$I$237,9,0)</f>
        <v>1.9</v>
      </c>
      <c r="FD13" s="13">
        <f t="array" ref="FD13">INDEX(FC:FC,MIN(IF(ISNUMBER(FC13:FC209),ROW(FC13:FC209),"")))</f>
        <v>1.9</v>
      </c>
      <c r="FE13" s="13">
        <f>IF('Données projet'!$A$218&gt;35,FE12+FD13-FM12,IF(A13&lt;'Données projet'!$A$218,$FB$205^A13,IF(A13='Données projet'!$A$218,'Données projet'!$B$218,FE12+FD13-FM12)))</f>
        <v>19</v>
      </c>
      <c r="FF13" s="18">
        <f>FE13*VLOOKUP('Données projet'!$B$16,Paramètres!$A$1:$I$89,3,0)*VLOOKUP('Données projet'!$B$16,Paramètres!$A$1:$I$89,5,0)</f>
        <v>15.412800000000002</v>
      </c>
      <c r="FG13" s="14">
        <f t="shared" si="47"/>
        <v>5.1661165069289936</v>
      </c>
      <c r="FH13" s="22">
        <f t="shared" si="22"/>
        <v>35.841612916234673</v>
      </c>
      <c r="FI13" s="62">
        <f t="shared" si="23"/>
        <v>227.78027490127957</v>
      </c>
      <c r="FJ13" s="62">
        <f ca="1">AVERAGE(OFFSET($FI$3,0,0,'Données projet'!$E$16+1,1))-AVERAGE(OFFSET($H$3,0,0,'Données projet'!$E$16+1,1))</f>
        <v>154.99386872768574</v>
      </c>
      <c r="FK13" s="62">
        <f t="shared" si="48"/>
        <v>419.00806288456329</v>
      </c>
      <c r="FL13" s="16">
        <f>IF(ISNA(VLOOKUP(A13,'Données projet'!$A$217:$I$237,3,0)),0,VLOOKUP(A13,'Données projet'!$A$217:$I$237,3,0))</f>
        <v>1</v>
      </c>
      <c r="FM13" s="16">
        <f>IF(ISNA(VLOOKUP(A13,'Données projet'!$A$217:$I$237,4,0)),0,VLOOKUP(A13,'Données projet'!$A$217:$I$237,4,0))</f>
        <v>7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217.09257815700823</v>
      </c>
      <c r="S14" s="62">
        <f ca="1">AVERAGE(OFFSET($R$3,0,0,'Données projet'!$E$9+1,1))-AVERAGE(OFFSET($H$3,0,0,'Données projet'!$E$9+1,1))</f>
        <v>483.37207813357207</v>
      </c>
      <c r="T14" s="62">
        <f t="shared" si="34"/>
        <v>297.32483725004136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8.9196113451330703</v>
      </c>
      <c r="AK14" s="14">
        <f t="shared" si="35"/>
        <v>3.186234455512118</v>
      </c>
      <c r="AL14" s="22">
        <f t="shared" si="4"/>
        <v>21.084348102790369</v>
      </c>
      <c r="AM14" s="62">
        <f t="shared" si="5"/>
        <v>215.58014671190449</v>
      </c>
      <c r="AN14" s="62">
        <f ca="1">AVERAGE(OFFSET($AM$3,0,0,'Données projet'!$E$10+1,1))-AVERAGE(OFFSET($H$3,0,0,'Données projet'!$E$10+1,1))</f>
        <v>455.28503091860267</v>
      </c>
      <c r="AO14" s="62">
        <f t="shared" si="36"/>
        <v>281.06176764290592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</v>
      </c>
      <c r="BD14" s="13">
        <f>IF('Données projet'!$A$88&gt;35,BD13+BC14-BL13,IF(A14&lt;'Données projet'!$A$88,$BA$205^A14,IF(A14='Données projet'!$A$88,'Données projet'!$B$88,BD13+BC14-BL13)))</f>
        <v>9.1517345525322273</v>
      </c>
      <c r="BE14" s="14">
        <f>BD14*VLOOKUP('Données projet'!$B$11,Paramètres!$A$1:$I$89,3,0)*VLOOKUP('Données projet'!$B$11,Paramètres!$A$1:$I$89,5,0)</f>
        <v>7.8521882460726511</v>
      </c>
      <c r="BF14" s="14">
        <f t="shared" si="37"/>
        <v>2.8468582917289242</v>
      </c>
      <c r="BG14" s="22">
        <f t="shared" si="7"/>
        <v>18.634172720004408</v>
      </c>
      <c r="BH14" s="62">
        <f t="shared" si="8"/>
        <v>213.12997132911855</v>
      </c>
      <c r="BI14" s="62">
        <f ca="1">AVERAGE(OFFSET($BH$3,0,0,'Données projet'!$E$11+1,1))-AVERAGE(OFFSET($H$3,0,0,'Données projet'!$E$11+1,1))</f>
        <v>414.21076357331464</v>
      </c>
      <c r="BJ14" s="62">
        <f t="shared" si="38"/>
        <v>331.25104323342907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2.6666666666666665</v>
      </c>
      <c r="BY14" s="13">
        <f>IF('Données projet'!$A$114&gt;35,BY13+BX14-CG13,IF(A14&lt;'Données projet'!$A$114,$BV$205^A14,IF(A14='Données projet'!$A$114,'Données projet'!$B$114,BY13+BX14-CG13)))</f>
        <v>14.956982779612416</v>
      </c>
      <c r="BZ14" s="14">
        <f>BY14*VLOOKUP('Données projet'!$B$12,Paramètres!$A$1:$I$89,3,0)*VLOOKUP('Données projet'!$B$12,Paramètres!$A$1:$I$89,5,0)</f>
        <v>11.666446568097685</v>
      </c>
      <c r="CA14" s="14">
        <f t="shared" si="39"/>
        <v>4.0392339557111736</v>
      </c>
      <c r="CB14" s="22">
        <f t="shared" si="10"/>
        <v>27.354060245633761</v>
      </c>
      <c r="CC14" s="62">
        <f t="shared" si="11"/>
        <v>221.84985885474788</v>
      </c>
      <c r="CD14" s="62">
        <f ca="1">AVERAGE(OFFSET($CC$3,0,0,'Données projet'!$E$12+1,1))-AVERAGE(OFFSET($H$3,0,0,'Données projet'!$E$12+1,1))</f>
        <v>269.34352416195065</v>
      </c>
      <c r="CE14" s="62">
        <f t="shared" si="40"/>
        <v>302.59481222418219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14.6</v>
      </c>
      <c r="CT14" s="13">
        <f>IF('Données projet'!$A$140&gt;35,CT13+CS14-DB13,IF(A14&lt;'Données projet'!$A$140,$CQ$205^A14,IF(A14='Données projet'!$A$140,'Données projet'!$B$140,CT13+CS14-DB13)))</f>
        <v>26.6</v>
      </c>
      <c r="CU14" s="18">
        <f>CT14*VLOOKUP('Données projet'!$B$13,Paramètres!$A$1:$I$89,3,0)*VLOOKUP('Données projet'!$B$13,Paramètres!$A$1:$I$89,5,0)</f>
        <v>21.162960000000002</v>
      </c>
      <c r="CV14" s="14">
        <f t="shared" si="41"/>
        <v>6.8364616466980515</v>
      </c>
      <c r="CW14" s="22">
        <f t="shared" si="13"/>
        <v>48.765659367999113</v>
      </c>
      <c r="CX14" s="62">
        <f t="shared" si="14"/>
        <v>243.26145797711325</v>
      </c>
      <c r="CY14" s="62">
        <f ca="1">AVERAGE(OFFSET($CX$3,0,0,'Données projet'!$E$13+1,1))-AVERAGE(OFFSET($H$3,0,0,'Données projet'!$E$13+1,1))</f>
        <v>340.50225215720684</v>
      </c>
      <c r="CZ14" s="62">
        <f t="shared" si="42"/>
        <v>412.18613903804726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10.8</v>
      </c>
      <c r="DO14" s="13">
        <f>IF('Données projet'!$A$166&gt;35,DO13+DN14-DW13,IF(A14&lt;'Données projet'!$A$166,$DL$205^A14,IF(A14='Données projet'!$A$166,'Données projet'!$B$166,DO13+DN14-DW13)))</f>
        <v>21.8</v>
      </c>
      <c r="DP14" s="18">
        <f>DO14*VLOOKUP('Données projet'!$B$14,Paramètres!$A$1:$I$89,3,0)*VLOOKUP('Données projet'!$B$14,Paramètres!$A$1:$I$89,5,0)</f>
        <v>17.344080000000002</v>
      </c>
      <c r="DQ14" s="14">
        <f t="shared" si="43"/>
        <v>5.7341113912136308</v>
      </c>
      <c r="DR14" s="22">
        <f t="shared" si="16"/>
        <v>40.194516673030414</v>
      </c>
      <c r="DS14" s="62">
        <f t="shared" si="17"/>
        <v>234.69031528214455</v>
      </c>
      <c r="DT14" s="62">
        <f ca="1">AVERAGE(OFFSET($DS$3,0,0,'Données projet'!$E$14+1,1))-AVERAGE(OFFSET($H$3,0,0,'Données projet'!$E$14+1,1))</f>
        <v>298.57243726603986</v>
      </c>
      <c r="DU14" s="62">
        <f t="shared" si="44"/>
        <v>364.58250627635425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1.6</v>
      </c>
      <c r="EJ14" s="13">
        <f>IF('Données projet'!$A$192&gt;35,EJ13+EI14-ER13,IF(A14&lt;'Données projet'!$A$192,$EG$205^A14,IF(A14='Données projet'!$A$192,'Données projet'!$B$192,EJ13+EI14-ER13)))</f>
        <v>6.7271713220297125</v>
      </c>
      <c r="EK14" s="18">
        <f>EJ14*VLOOKUP('Données projet'!$B$15,Paramètres!$A$1:$I$89,3,0)*VLOOKUP('Données projet'!$B$15,Paramètres!$A$1:$I$89,5,0)</f>
        <v>6.4015762300434744</v>
      </c>
      <c r="EL14" s="14">
        <f t="shared" si="45"/>
        <v>2.3767701727433463</v>
      </c>
      <c r="EM14" s="22">
        <f t="shared" si="19"/>
        <v>15.288953318187046</v>
      </c>
      <c r="EN14" s="62">
        <f t="shared" si="20"/>
        <v>209.78475192730119</v>
      </c>
      <c r="EO14" s="62">
        <f ca="1">AVERAGE(OFFSET($EN$3,0,0,'Données projet'!$E$15+1,1))-AVERAGE(OFFSET($H$3,0,0,'Données projet'!$E$15+1,1))</f>
        <v>147.46030586481513</v>
      </c>
      <c r="EP14" s="62">
        <f t="shared" si="46"/>
        <v>299.27200854723446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14.6</v>
      </c>
      <c r="FE14" s="13">
        <f>IF('Données projet'!$A$218&gt;35,FE13+FD14-FM13,IF(A14&lt;'Données projet'!$A$218,$FB$205^A14,IF(A14='Données projet'!$A$218,'Données projet'!$B$218,FE13+FD14-FM13)))</f>
        <v>26.6</v>
      </c>
      <c r="FF14" s="18">
        <f>FE14*VLOOKUP('Données projet'!$B$16,Paramètres!$A$1:$I$89,3,0)*VLOOKUP('Données projet'!$B$16,Paramètres!$A$1:$I$89,5,0)</f>
        <v>21.577920000000002</v>
      </c>
      <c r="FG14" s="14">
        <f t="shared" si="47"/>
        <v>6.9547725053970177</v>
      </c>
      <c r="FH14" s="22">
        <f t="shared" si="22"/>
        <v>49.6944394468998</v>
      </c>
      <c r="FI14" s="62">
        <f t="shared" si="23"/>
        <v>244.19023805601392</v>
      </c>
      <c r="FJ14" s="62">
        <f ca="1">AVERAGE(OFFSET($FI$3,0,0,'Données projet'!$E$16+1,1))-AVERAGE(OFFSET($H$3,0,0,'Données projet'!$E$16+1,1))</f>
        <v>154.99386872768574</v>
      </c>
      <c r="FK14" s="62">
        <f t="shared" si="48"/>
        <v>419.00806288456329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224.85264818290764</v>
      </c>
      <c r="S15" s="62">
        <f ca="1">AVERAGE(OFFSET($R$3,0,0,'Données projet'!$E$9+1,1))-AVERAGE(OFFSET($H$3,0,0,'Données projet'!$E$9+1,1))</f>
        <v>483.37207813357207</v>
      </c>
      <c r="T15" s="62">
        <f t="shared" si="34"/>
        <v>297.32483725004136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11.053812007498347</v>
      </c>
      <c r="AK15" s="14">
        <f t="shared" si="35"/>
        <v>3.8512289154738402</v>
      </c>
      <c r="AL15" s="22">
        <f t="shared" si="4"/>
        <v>25.959612940843225</v>
      </c>
      <c r="AM15" s="62">
        <f t="shared" si="5"/>
        <v>222.98939039357609</v>
      </c>
      <c r="AN15" s="62">
        <f ca="1">AVERAGE(OFFSET($AM$3,0,0,'Données projet'!$E$10+1,1))-AVERAGE(OFFSET($H$3,0,0,'Données projet'!$E$10+1,1))</f>
        <v>455.28503091860267</v>
      </c>
      <c r="AO15" s="62">
        <f t="shared" si="36"/>
        <v>281.06176764290592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</v>
      </c>
      <c r="BD15" s="13">
        <f>IF('Données projet'!$A$88&gt;35,BD14+BC15-BL14,IF(A15&lt;'Données projet'!$A$88,$BA$205^A15,IF(A15='Données projet'!$A$88,'Données projet'!$B$88,BD14+BC15-BL14)))</f>
        <v>11.19213180983215</v>
      </c>
      <c r="BE15" s="14">
        <f>BD15*VLOOKUP('Données projet'!$B$11,Paramètres!$A$1:$I$89,3,0)*VLOOKUP('Données projet'!$B$11,Paramètres!$A$1:$I$89,5,0)</f>
        <v>9.6028490928359851</v>
      </c>
      <c r="BF15" s="14">
        <f t="shared" si="37"/>
        <v>3.4009543049268385</v>
      </c>
      <c r="BG15" s="22">
        <f t="shared" si="7"/>
        <v>22.64829091777025</v>
      </c>
      <c r="BH15" s="62">
        <f t="shared" si="8"/>
        <v>219.67806837050313</v>
      </c>
      <c r="BI15" s="62">
        <f ca="1">AVERAGE(OFFSET($BH$3,0,0,'Données projet'!$E$11+1,1))-AVERAGE(OFFSET($H$3,0,0,'Données projet'!$E$11+1,1))</f>
        <v>414.21076357331464</v>
      </c>
      <c r="BJ15" s="62">
        <f t="shared" si="38"/>
        <v>331.25104323342907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2.6666666666666665</v>
      </c>
      <c r="BY15" s="13">
        <f>IF('Données projet'!$A$114&gt;35,BY14+BX15-CG14,IF(A15&lt;'Données projet'!$A$114,$BV$205^A15,IF(A15='Données projet'!$A$114,'Données projet'!$B$114,BY14+BX15-CG14)))</f>
        <v>19.127049995800721</v>
      </c>
      <c r="BZ15" s="14">
        <f>BY15*VLOOKUP('Données projet'!$B$12,Paramètres!$A$1:$I$89,3,0)*VLOOKUP('Données projet'!$B$12,Paramètres!$A$1:$I$89,5,0)</f>
        <v>14.919098996724562</v>
      </c>
      <c r="CA15" s="14">
        <f t="shared" si="39"/>
        <v>5.019622097301081</v>
      </c>
      <c r="CB15" s="22">
        <f t="shared" si="10"/>
        <v>34.726605905427995</v>
      </c>
      <c r="CC15" s="62">
        <f t="shared" si="11"/>
        <v>231.75638335816086</v>
      </c>
      <c r="CD15" s="62">
        <f ca="1">AVERAGE(OFFSET($CC$3,0,0,'Données projet'!$E$12+1,1))-AVERAGE(OFFSET($H$3,0,0,'Données projet'!$E$12+1,1))</f>
        <v>269.34352416195065</v>
      </c>
      <c r="CE15" s="62">
        <f t="shared" si="40"/>
        <v>302.59481222418219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14.6</v>
      </c>
      <c r="CT15" s="13">
        <f>IF('Données projet'!$A$140&gt;35,CT14+CS15-DB14,IF(A15&lt;'Données projet'!$A$140,$CQ$205^A15,IF(A15='Données projet'!$A$140,'Données projet'!$B$140,CT14+CS15-DB14)))</f>
        <v>41.2</v>
      </c>
      <c r="CU15" s="18">
        <f>CT15*VLOOKUP('Données projet'!$B$13,Paramètres!$A$1:$I$89,3,0)*VLOOKUP('Données projet'!$B$13,Paramètres!$A$1:$I$89,5,0)</f>
        <v>32.77872</v>
      </c>
      <c r="CV15" s="14">
        <f t="shared" si="41"/>
        <v>10.063038810723747</v>
      </c>
      <c r="CW15" s="22">
        <f t="shared" si="13"/>
        <v>74.616063262010528</v>
      </c>
      <c r="CX15" s="62">
        <f t="shared" si="14"/>
        <v>271.64584071474337</v>
      </c>
      <c r="CY15" s="62">
        <f ca="1">AVERAGE(OFFSET($CX$3,0,0,'Données projet'!$E$13+1,1))-AVERAGE(OFFSET($H$3,0,0,'Données projet'!$E$13+1,1))</f>
        <v>340.50225215720684</v>
      </c>
      <c r="CZ15" s="62">
        <f t="shared" si="42"/>
        <v>412.18613903804726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10.8</v>
      </c>
      <c r="DO15" s="13">
        <f>IF('Données projet'!$A$166&gt;35,DO14+DN15-DW14,IF(A15&lt;'Données projet'!$A$166,$DL$205^A15,IF(A15='Données projet'!$A$166,'Données projet'!$B$166,DO14+DN15-DW14)))</f>
        <v>32.6</v>
      </c>
      <c r="DP15" s="18">
        <f>DO15*VLOOKUP('Données projet'!$B$14,Paramètres!$A$1:$I$89,3,0)*VLOOKUP('Données projet'!$B$14,Paramètres!$A$1:$I$89,5,0)</f>
        <v>25.936560000000004</v>
      </c>
      <c r="DQ15" s="14">
        <f t="shared" si="43"/>
        <v>8.1824816304360635</v>
      </c>
      <c r="DR15" s="22">
        <f t="shared" si="16"/>
        <v>59.423997506342801</v>
      </c>
      <c r="DS15" s="62">
        <f t="shared" si="17"/>
        <v>256.45377495907564</v>
      </c>
      <c r="DT15" s="62">
        <f ca="1">AVERAGE(OFFSET($DS$3,0,0,'Données projet'!$E$14+1,1))-AVERAGE(OFFSET($H$3,0,0,'Données projet'!$E$14+1,1))</f>
        <v>298.57243726603986</v>
      </c>
      <c r="DU15" s="62">
        <f t="shared" si="44"/>
        <v>364.58250627635425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1.6</v>
      </c>
      <c r="EJ15" s="13">
        <f>IF('Données projet'!$A$192&gt;35,EJ14+EI15-ER14,IF(A15&lt;'Données projet'!$A$192,$EG$205^A15,IF(A15='Données projet'!$A$192,'Données projet'!$B$192,EJ14+EI15-ER14)))</f>
        <v>7.9999999999999947</v>
      </c>
      <c r="EK15" s="18">
        <f>EJ15*VLOOKUP('Données projet'!$B$15,Paramètres!$A$1:$I$89,3,0)*VLOOKUP('Données projet'!$B$15,Paramètres!$A$1:$I$89,5,0)</f>
        <v>7.6127999999999947</v>
      </c>
      <c r="EL15" s="14">
        <f t="shared" si="45"/>
        <v>2.7700315442197656</v>
      </c>
      <c r="EM15" s="22">
        <f t="shared" si="19"/>
        <v>18.083431606182749</v>
      </c>
      <c r="EN15" s="62">
        <f t="shared" si="20"/>
        <v>215.11320905891563</v>
      </c>
      <c r="EO15" s="62">
        <f ca="1">AVERAGE(OFFSET($EN$3,0,0,'Données projet'!$E$15+1,1))-AVERAGE(OFFSET($H$3,0,0,'Données projet'!$E$15+1,1))</f>
        <v>147.46030586481513</v>
      </c>
      <c r="EP15" s="62">
        <f t="shared" si="46"/>
        <v>299.27200854723446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14.6</v>
      </c>
      <c r="FE15" s="13">
        <f>IF('Données projet'!$A$218&gt;35,FE14+FD15-FM14,IF(A15&lt;'Données projet'!$A$218,$FB$205^A15,IF(A15='Données projet'!$A$218,'Données projet'!$B$218,FE14+FD15-FM14)))</f>
        <v>41.2</v>
      </c>
      <c r="FF15" s="18">
        <f>FE15*VLOOKUP('Données projet'!$B$16,Paramètres!$A$1:$I$89,3,0)*VLOOKUP('Données projet'!$B$16,Paramètres!$A$1:$I$89,5,0)</f>
        <v>33.421440000000004</v>
      </c>
      <c r="FG15" s="14">
        <f t="shared" si="47"/>
        <v>10.23718836707982</v>
      </c>
      <c r="FH15" s="22">
        <f t="shared" si="22"/>
        <v>76.038777739330698</v>
      </c>
      <c r="FI15" s="62">
        <f t="shared" si="23"/>
        <v>273.06855519206357</v>
      </c>
      <c r="FJ15" s="62">
        <f ca="1">AVERAGE(OFFSET($FI$3,0,0,'Données projet'!$E$16+1,1))-AVERAGE(OFFSET($H$3,0,0,'Données projet'!$E$16+1,1))</f>
        <v>154.99386872768574</v>
      </c>
      <c r="FK15" s="62">
        <f t="shared" si="48"/>
        <v>419.00806288456329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233.80270813005566</v>
      </c>
      <c r="S16" s="62">
        <f ca="1">AVERAGE(OFFSET($R$3,0,0,'Données projet'!$E$9+1,1))-AVERAGE(OFFSET($H$3,0,0,'Données projet'!$E$9+1,1))</f>
        <v>483.37207813357207</v>
      </c>
      <c r="T16" s="62">
        <f t="shared" si="34"/>
        <v>297.32483725004136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13.698664119909786</v>
      </c>
      <c r="AK16" s="14">
        <f t="shared" si="35"/>
        <v>4.6550134230463893</v>
      </c>
      <c r="AL16" s="22">
        <f t="shared" si="4"/>
        <v>31.965988387315338</v>
      </c>
      <c r="AM16" s="62">
        <f t="shared" si="5"/>
        <v>231.50698863893416</v>
      </c>
      <c r="AN16" s="62">
        <f ca="1">AVERAGE(OFFSET($AM$3,0,0,'Données projet'!$E$10+1,1))-AVERAGE(OFFSET($H$3,0,0,'Données projet'!$E$10+1,1))</f>
        <v>455.28503091860267</v>
      </c>
      <c r="AO16" s="62">
        <f t="shared" si="36"/>
        <v>281.06176764290592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</v>
      </c>
      <c r="BD16" s="13">
        <f>IF('Données projet'!$A$88&gt;35,BD15+BC16-BL15,IF(A16&lt;'Données projet'!$A$88,$BA$205^A16,IF(A16='Données projet'!$A$88,'Données projet'!$B$88,BD15+BC16-BL15)))</f>
        <v>13.687439657435972</v>
      </c>
      <c r="BE16" s="14">
        <f>BD16*VLOOKUP('Données projet'!$B$11,Paramètres!$A$1:$I$89,3,0)*VLOOKUP('Données projet'!$B$11,Paramètres!$A$1:$I$89,5,0)</f>
        <v>11.743823226080066</v>
      </c>
      <c r="BF16" s="14">
        <f t="shared" si="37"/>
        <v>4.0628963576462231</v>
      </c>
      <c r="BG16" s="22">
        <f t="shared" si="7"/>
        <v>27.530036608323286</v>
      </c>
      <c r="BH16" s="62">
        <f t="shared" si="8"/>
        <v>227.0710368599421</v>
      </c>
      <c r="BI16" s="62">
        <f ca="1">AVERAGE(OFFSET($BH$3,0,0,'Données projet'!$E$11+1,1))-AVERAGE(OFFSET($H$3,0,0,'Données projet'!$E$11+1,1))</f>
        <v>414.21076357331464</v>
      </c>
      <c r="BJ16" s="62">
        <f t="shared" si="38"/>
        <v>331.25104323342907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2.6666666666666665</v>
      </c>
      <c r="BY16" s="13">
        <f>IF('Données projet'!$A$114&gt;35,BY15+BX16-CG15,IF(A16&lt;'Données projet'!$A$114,$BV$205^A16,IF(A16='Données projet'!$A$114,'Données projet'!$B$114,BY15+BX16-CG15)))</f>
        <v>24.459748796430759</v>
      </c>
      <c r="BZ16" s="14">
        <f>BY16*VLOOKUP('Données projet'!$B$12,Paramètres!$A$1:$I$89,3,0)*VLOOKUP('Données projet'!$B$12,Paramètres!$A$1:$I$89,5,0)</f>
        <v>19.078604061215994</v>
      </c>
      <c r="CA16" s="14">
        <f t="shared" si="39"/>
        <v>6.2379664748280286</v>
      </c>
      <c r="CB16" s="22">
        <f t="shared" si="10"/>
        <v>44.093027016943331</v>
      </c>
      <c r="CC16" s="62">
        <f t="shared" si="11"/>
        <v>243.63402726856214</v>
      </c>
      <c r="CD16" s="62">
        <f ca="1">AVERAGE(OFFSET($CC$3,0,0,'Données projet'!$E$12+1,1))-AVERAGE(OFFSET($H$3,0,0,'Données projet'!$E$12+1,1))</f>
        <v>269.34352416195065</v>
      </c>
      <c r="CE16" s="62">
        <f t="shared" si="40"/>
        <v>302.59481222418219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14.6</v>
      </c>
      <c r="CT16" s="13">
        <f>IF('Données projet'!$A$140&gt;35,CT15+CS16-DB15,IF(A16&lt;'Données projet'!$A$140,$CQ$205^A16,IF(A16='Données projet'!$A$140,'Données projet'!$B$140,CT15+CS16-DB15)))</f>
        <v>55.800000000000004</v>
      </c>
      <c r="CU16" s="18">
        <f>CT16*VLOOKUP('Données projet'!$B$13,Paramètres!$A$1:$I$89,3,0)*VLOOKUP('Données projet'!$B$13,Paramètres!$A$1:$I$89,5,0)</f>
        <v>44.394480000000001</v>
      </c>
      <c r="CV16" s="14">
        <f t="shared" si="41"/>
        <v>13.1562447968447</v>
      </c>
      <c r="CW16" s="22">
        <f t="shared" si="13"/>
        <v>100.2341790211712</v>
      </c>
      <c r="CX16" s="62">
        <f t="shared" si="14"/>
        <v>299.77517927279001</v>
      </c>
      <c r="CY16" s="62">
        <f ca="1">AVERAGE(OFFSET($CX$3,0,0,'Données projet'!$E$13+1,1))-AVERAGE(OFFSET($H$3,0,0,'Données projet'!$E$13+1,1))</f>
        <v>340.50225215720684</v>
      </c>
      <c r="CZ16" s="62">
        <f t="shared" si="42"/>
        <v>412.18613903804726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10.8</v>
      </c>
      <c r="DO16" s="13">
        <f>IF('Données projet'!$A$166&gt;35,DO15+DN16-DW15,IF(A16&lt;'Données projet'!$A$166,$DL$205^A16,IF(A16='Données projet'!$A$166,'Données projet'!$B$166,DO15+DN16-DW15)))</f>
        <v>43.400000000000006</v>
      </c>
      <c r="DP16" s="18">
        <f>DO16*VLOOKUP('Données projet'!$B$14,Paramètres!$A$1:$I$89,3,0)*VLOOKUP('Données projet'!$B$14,Paramètres!$A$1:$I$89,5,0)</f>
        <v>34.529040000000009</v>
      </c>
      <c r="DQ16" s="14">
        <f t="shared" si="43"/>
        <v>10.536391336679102</v>
      </c>
      <c r="DR16" s="22">
        <f t="shared" si="16"/>
        <v>78.488959578049446</v>
      </c>
      <c r="DS16" s="62">
        <f t="shared" si="17"/>
        <v>278.02995982966826</v>
      </c>
      <c r="DT16" s="62">
        <f ca="1">AVERAGE(OFFSET($DS$3,0,0,'Données projet'!$E$14+1,1))-AVERAGE(OFFSET($H$3,0,0,'Données projet'!$E$14+1,1))</f>
        <v>298.57243726603986</v>
      </c>
      <c r="DU16" s="62">
        <f t="shared" si="44"/>
        <v>364.58250627635425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1.6</v>
      </c>
      <c r="EJ16" s="13">
        <f>IF('Données projet'!$A$192&gt;35,EJ15+EI16-ER15,IF(A16&lt;'Données projet'!$A$192,$EG$205^A16,IF(A16='Données projet'!$A$192,'Données projet'!$B$192,EJ15+EI16-ER15)))</f>
        <v>9.5136569200217629</v>
      </c>
      <c r="EK16" s="18">
        <f>EJ16*VLOOKUP('Données projet'!$B$15,Paramètres!$A$1:$I$89,3,0)*VLOOKUP('Données projet'!$B$15,Paramètres!$A$1:$I$89,5,0)</f>
        <v>9.0531959250927105</v>
      </c>
      <c r="EL16" s="14">
        <f t="shared" si="45"/>
        <v>3.2283621041558384</v>
      </c>
      <c r="EM16" s="22">
        <f t="shared" si="19"/>
        <v>21.390380234274556</v>
      </c>
      <c r="EN16" s="62">
        <f t="shared" si="20"/>
        <v>220.93138048589336</v>
      </c>
      <c r="EO16" s="62">
        <f ca="1">AVERAGE(OFFSET($EN$3,0,0,'Données projet'!$E$15+1,1))-AVERAGE(OFFSET($H$3,0,0,'Données projet'!$E$15+1,1))</f>
        <v>147.46030586481513</v>
      </c>
      <c r="EP16" s="62">
        <f t="shared" si="46"/>
        <v>299.27200854723446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14.6</v>
      </c>
      <c r="FE16" s="13">
        <f>IF('Données projet'!$A$218&gt;35,FE15+FD16-FM15,IF(A16&lt;'Données projet'!$A$218,$FB$205^A16,IF(A16='Données projet'!$A$218,'Données projet'!$B$218,FE15+FD16-FM15)))</f>
        <v>55.800000000000004</v>
      </c>
      <c r="FF16" s="18">
        <f>FE16*VLOOKUP('Données projet'!$B$16,Paramètres!$A$1:$I$89,3,0)*VLOOKUP('Données projet'!$B$16,Paramètres!$A$1:$I$89,5,0)</f>
        <v>45.264960000000002</v>
      </c>
      <c r="FG16" s="14">
        <f t="shared" si="47"/>
        <v>13.383924947719283</v>
      </c>
      <c r="FH16" s="22">
        <f t="shared" si="22"/>
        <v>102.14680795061109</v>
      </c>
      <c r="FI16" s="62">
        <f t="shared" si="23"/>
        <v>301.68780820222992</v>
      </c>
      <c r="FJ16" s="62">
        <f ca="1">AVERAGE(OFFSET($FI$3,0,0,'Données projet'!$E$16+1,1))-AVERAGE(OFFSET($H$3,0,0,'Données projet'!$E$16+1,1))</f>
        <v>154.99386872768574</v>
      </c>
      <c r="FK16" s="62">
        <f t="shared" si="48"/>
        <v>419.00806288456329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244.22545806894149</v>
      </c>
      <c r="S17" s="62">
        <f ca="1">AVERAGE(OFFSET($R$3,0,0,'Données projet'!$E$9+1,1))-AVERAGE(OFFSET($H$3,0,0,'Données projet'!$E$9+1,1))</f>
        <v>483.37207813357207</v>
      </c>
      <c r="T17" s="62">
        <f t="shared" si="34"/>
        <v>297.32483725004136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16.976351555717539</v>
      </c>
      <c r="AK17" s="14">
        <f t="shared" si="35"/>
        <v>5.6265546516016363</v>
      </c>
      <c r="AL17" s="22">
        <f t="shared" si="4"/>
        <v>39.366728311080898</v>
      </c>
      <c r="AM17" s="62">
        <f t="shared" si="5"/>
        <v>241.39659008335408</v>
      </c>
      <c r="AN17" s="62">
        <f ca="1">AVERAGE(OFFSET($AM$3,0,0,'Données projet'!$E$10+1,1))-AVERAGE(OFFSET($H$3,0,0,'Données projet'!$E$10+1,1))</f>
        <v>455.28503091860267</v>
      </c>
      <c r="AO17" s="62">
        <f t="shared" si="36"/>
        <v>281.06176764290592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</v>
      </c>
      <c r="BD17" s="13">
        <f>IF('Données projet'!$A$88&gt;35,BD16+BC17-BL16,IF(A17&lt;'Données projet'!$A$88,$BA$205^A17,IF(A17='Données projet'!$A$88,'Données projet'!$B$88,BD16+BC17-BL16)))</f>
        <v>16.739081308117708</v>
      </c>
      <c r="BE17" s="14">
        <f>BD17*VLOOKUP('Données projet'!$B$11,Paramètres!$A$1:$I$89,3,0)*VLOOKUP('Données projet'!$B$11,Paramètres!$A$1:$I$89,5,0)</f>
        <v>14.362131762364994</v>
      </c>
      <c r="BF17" s="14">
        <f t="shared" si="37"/>
        <v>4.8536749785381312</v>
      </c>
      <c r="BG17" s="22">
        <f t="shared" si="7"/>
        <v>33.46753007373961</v>
      </c>
      <c r="BH17" s="62">
        <f t="shared" si="8"/>
        <v>235.49739184601282</v>
      </c>
      <c r="BI17" s="62">
        <f ca="1">AVERAGE(OFFSET($BH$3,0,0,'Données projet'!$E$11+1,1))-AVERAGE(OFFSET($H$3,0,0,'Données projet'!$E$11+1,1))</f>
        <v>414.21076357331464</v>
      </c>
      <c r="BJ17" s="62">
        <f t="shared" si="38"/>
        <v>331.25104323342907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2.6666666666666665</v>
      </c>
      <c r="BY17" s="13">
        <f>IF('Données projet'!$A$114&gt;35,BY16+BX17-CG16,IF(A17&lt;'Données projet'!$A$114,$BV$205^A17,IF(A17='Données projet'!$A$114,'Données projet'!$B$114,BY16+BX17-CG16)))</f>
        <v>31.279225563578599</v>
      </c>
      <c r="BZ17" s="14">
        <f>BY17*VLOOKUP('Données projet'!$B$12,Paramètres!$A$1:$I$89,3,0)*VLOOKUP('Données projet'!$B$12,Paramètres!$A$1:$I$89,5,0)</f>
        <v>24.397795939591308</v>
      </c>
      <c r="CA17" s="14">
        <f t="shared" si="39"/>
        <v>7.75202295846145</v>
      </c>
      <c r="CB17" s="22">
        <f t="shared" si="10"/>
        <v>55.994267914108548</v>
      </c>
      <c r="CC17" s="62">
        <f t="shared" si="11"/>
        <v>258.02412968638174</v>
      </c>
      <c r="CD17" s="62">
        <f ca="1">AVERAGE(OFFSET($CC$3,0,0,'Données projet'!$E$12+1,1))-AVERAGE(OFFSET($H$3,0,0,'Données projet'!$E$12+1,1))</f>
        <v>269.34352416195065</v>
      </c>
      <c r="CE17" s="62">
        <f t="shared" si="40"/>
        <v>302.59481222418219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14.6</v>
      </c>
      <c r="CT17" s="13">
        <f>IF('Données projet'!$A$140&gt;35,CT16+CS17-DB16,IF(A17&lt;'Données projet'!$A$140,$CQ$205^A17,IF(A17='Données projet'!$A$140,'Données projet'!$B$140,CT16+CS17-DB16)))</f>
        <v>70.400000000000006</v>
      </c>
      <c r="CU17" s="18">
        <f>CT17*VLOOKUP('Données projet'!$B$13,Paramètres!$A$1:$I$89,3,0)*VLOOKUP('Données projet'!$B$13,Paramètres!$A$1:$I$89,5,0)</f>
        <v>56.01024000000001</v>
      </c>
      <c r="CV17" s="14">
        <f t="shared" si="41"/>
        <v>16.155528478402793</v>
      </c>
      <c r="CW17" s="22">
        <f t="shared" si="13"/>
        <v>125.68871343321821</v>
      </c>
      <c r="CX17" s="62">
        <f t="shared" si="14"/>
        <v>327.71857520549139</v>
      </c>
      <c r="CY17" s="62">
        <f ca="1">AVERAGE(OFFSET($CX$3,0,0,'Données projet'!$E$13+1,1))-AVERAGE(OFFSET($H$3,0,0,'Données projet'!$E$13+1,1))</f>
        <v>340.50225215720684</v>
      </c>
      <c r="CZ17" s="62">
        <f t="shared" si="42"/>
        <v>412.18613903804726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10.8</v>
      </c>
      <c r="DO17" s="13">
        <f>IF('Données projet'!$A$166&gt;35,DO16+DN17-DW16,IF(A17&lt;'Données projet'!$A$166,$DL$205^A17,IF(A17='Données projet'!$A$166,'Données projet'!$B$166,DO16+DN17-DW16)))</f>
        <v>54.2</v>
      </c>
      <c r="DP17" s="18">
        <f>DO17*VLOOKUP('Données projet'!$B$14,Paramètres!$A$1:$I$89,3,0)*VLOOKUP('Données projet'!$B$14,Paramètres!$A$1:$I$89,5,0)</f>
        <v>43.121520000000004</v>
      </c>
      <c r="DQ17" s="14">
        <f t="shared" si="43"/>
        <v>12.822353245070515</v>
      </c>
      <c r="DR17" s="22">
        <f t="shared" si="16"/>
        <v>97.435579235164482</v>
      </c>
      <c r="DS17" s="62">
        <f t="shared" si="17"/>
        <v>299.46544100743768</v>
      </c>
      <c r="DT17" s="62">
        <f ca="1">AVERAGE(OFFSET($DS$3,0,0,'Données projet'!$E$14+1,1))-AVERAGE(OFFSET($H$3,0,0,'Données projet'!$E$14+1,1))</f>
        <v>298.57243726603986</v>
      </c>
      <c r="DU17" s="62">
        <f t="shared" si="44"/>
        <v>364.58250627635425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1.6</v>
      </c>
      <c r="EJ17" s="13">
        <f>IF('Données projet'!$A$192&gt;35,EJ16+EI17-ER16,IF(A17&lt;'Données projet'!$A$192,$EG$205^A17,IF(A17='Données projet'!$A$192,'Données projet'!$B$192,EJ16+EI17-ER16)))</f>
        <v>11.313708498984752</v>
      </c>
      <c r="EK17" s="18">
        <f>EJ17*VLOOKUP('Données projet'!$B$15,Paramètres!$A$1:$I$89,3,0)*VLOOKUP('Données projet'!$B$15,Paramètres!$A$1:$I$89,5,0)</f>
        <v>10.766125007633891</v>
      </c>
      <c r="EL17" s="14">
        <f t="shared" si="45"/>
        <v>3.7625282272679526</v>
      </c>
      <c r="EM17" s="22">
        <f t="shared" si="19"/>
        <v>25.304071050787371</v>
      </c>
      <c r="EN17" s="62">
        <f t="shared" si="20"/>
        <v>227.33393282306056</v>
      </c>
      <c r="EO17" s="62">
        <f ca="1">AVERAGE(OFFSET($EN$3,0,0,'Données projet'!$E$15+1,1))-AVERAGE(OFFSET($H$3,0,0,'Données projet'!$E$15+1,1))</f>
        <v>147.46030586481513</v>
      </c>
      <c r="EP17" s="62">
        <f t="shared" si="46"/>
        <v>299.27200854723446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14.6</v>
      </c>
      <c r="FE17" s="13">
        <f>IF('Données projet'!$A$218&gt;35,FE16+FD17-FM16,IF(A17&lt;'Données projet'!$A$218,$FB$205^A17,IF(A17='Données projet'!$A$218,'Données projet'!$B$218,FE16+FD17-FM16)))</f>
        <v>70.400000000000006</v>
      </c>
      <c r="FF17" s="18">
        <f>FE17*VLOOKUP('Données projet'!$B$16,Paramètres!$A$1:$I$89,3,0)*VLOOKUP('Données projet'!$B$16,Paramètres!$A$1:$I$89,5,0)</f>
        <v>57.108480000000007</v>
      </c>
      <c r="FG17" s="14">
        <f t="shared" si="47"/>
        <v>16.435113817397369</v>
      </c>
      <c r="FH17" s="22">
        <f t="shared" si="22"/>
        <v>128.08842589863374</v>
      </c>
      <c r="FI17" s="62">
        <f t="shared" si="23"/>
        <v>330.11828767090697</v>
      </c>
      <c r="FJ17" s="62">
        <f ca="1">AVERAGE(OFFSET($FI$3,0,0,'Données projet'!$E$16+1,1))-AVERAGE(OFFSET($H$3,0,0,'Données projet'!$E$16+1,1))</f>
        <v>154.99386872768574</v>
      </c>
      <c r="FK17" s="62">
        <f t="shared" si="48"/>
        <v>419.00806288456329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256.46949622159559</v>
      </c>
      <c r="S18" s="62">
        <f ca="1">AVERAGE(OFFSET($R$3,0,0,'Données projet'!$E$9+1,1))-AVERAGE(OFFSET($H$3,0,0,'Données projet'!$E$9+1,1))</f>
        <v>483.37207813357207</v>
      </c>
      <c r="T18" s="62">
        <f t="shared" si="34"/>
        <v>297.32483725004136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21.03829319564419</v>
      </c>
      <c r="AK18" s="14">
        <f t="shared" si="35"/>
        <v>6.8008648676982615</v>
      </c>
      <c r="AL18" s="22">
        <f t="shared" si="4"/>
        <v>48.486533626988098</v>
      </c>
      <c r="AM18" s="62">
        <f t="shared" si="5"/>
        <v>252.98328355986914</v>
      </c>
      <c r="AN18" s="62">
        <f ca="1">AVERAGE(OFFSET($AM$3,0,0,'Données projet'!$E$10+1,1))-AVERAGE(OFFSET($H$3,0,0,'Données projet'!$E$10+1,1))</f>
        <v>455.28503091860267</v>
      </c>
      <c r="AO18" s="62">
        <f t="shared" si="36"/>
        <v>281.06176764290592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</v>
      </c>
      <c r="BD18" s="13">
        <f>IF('Données projet'!$A$88&gt;35,BD17+BC18-BL17,IF(A18&lt;'Données projet'!$A$88,$BA$205^A18,IF(A18='Données projet'!$A$88,'Données projet'!$B$88,BD17+BC18-BL17)))</f>
        <v>20.471092479852732</v>
      </c>
      <c r="BE18" s="14">
        <f>BD18*VLOOKUP('Données projet'!$B$11,Paramètres!$A$1:$I$89,3,0)*VLOOKUP('Données projet'!$B$11,Paramètres!$A$1:$I$89,5,0)</f>
        <v>17.564197347713648</v>
      </c>
      <c r="BF18" s="14">
        <f t="shared" si="37"/>
        <v>5.7983661712048189</v>
      </c>
      <c r="BG18" s="22">
        <f t="shared" si="7"/>
        <v>40.689798128782996</v>
      </c>
      <c r="BH18" s="62">
        <f t="shared" si="8"/>
        <v>245.18654806166404</v>
      </c>
      <c r="BI18" s="62">
        <f ca="1">AVERAGE(OFFSET($BH$3,0,0,'Données projet'!$E$11+1,1))-AVERAGE(OFFSET($H$3,0,0,'Données projet'!$E$11+1,1))</f>
        <v>414.21076357331464</v>
      </c>
      <c r="BJ18" s="62">
        <f t="shared" si="38"/>
        <v>331.25104323342907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40</v>
      </c>
      <c r="BW18" s="13">
        <f>VLOOKUP(A18,'Données projet'!$A$113:$I$133,9,0)</f>
        <v>2.6666666666666665</v>
      </c>
      <c r="BX18" s="13">
        <f t="array" ref="BX18">INDEX(BW:BW,MIN(IF(ISNUMBER(BW18:BW214),ROW(BW18:BW214),"")))</f>
        <v>2.6666666666666665</v>
      </c>
      <c r="BY18" s="13">
        <f>IF('Données projet'!$A$114&gt;35,BY17+BX18-CG17,IF(A18&lt;'Données projet'!$A$114,$BV$205^A18,IF(A18='Données projet'!$A$114,'Données projet'!$B$114,BY17+BX18-CG17)))</f>
        <v>40</v>
      </c>
      <c r="BZ18" s="14">
        <f>BY18*VLOOKUP('Données projet'!$B$12,Paramètres!$A$1:$I$89,3,0)*VLOOKUP('Données projet'!$B$12,Paramètres!$A$1:$I$89,5,0)</f>
        <v>31.200000000000003</v>
      </c>
      <c r="CA18" s="14">
        <f t="shared" si="39"/>
        <v>9.6335657126419925</v>
      </c>
      <c r="CB18" s="22">
        <f t="shared" si="10"/>
        <v>71.118460282851473</v>
      </c>
      <c r="CC18" s="62">
        <f t="shared" si="11"/>
        <v>275.61521021573253</v>
      </c>
      <c r="CD18" s="62">
        <f ca="1">AVERAGE(OFFSET($CC$3,0,0,'Données projet'!$E$12+1,1))-AVERAGE(OFFSET($H$3,0,0,'Données projet'!$E$12+1,1))</f>
        <v>269.34352416195065</v>
      </c>
      <c r="CE18" s="62">
        <f t="shared" si="40"/>
        <v>302.59481222418219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3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85</v>
      </c>
      <c r="CR18" s="13">
        <f>VLOOKUP(A18,'Données projet'!$A$139:$I$159,9,0)</f>
        <v>14.6</v>
      </c>
      <c r="CS18" s="13">
        <f t="array" ref="CS18">INDEX(CR:CR,MIN(IF(ISNUMBER(CR18:CR214),ROW(CR18:CR214),"")))</f>
        <v>14.6</v>
      </c>
      <c r="CT18" s="13">
        <f>IF('Données projet'!$A$140&gt;35,CT17+CS18-DB17,IF(A18&lt;'Données projet'!$A$140,$CQ$205^A18,IF(A18='Données projet'!$A$140,'Données projet'!$B$140,CT17+CS18-DB17)))</f>
        <v>85</v>
      </c>
      <c r="CU18" s="18">
        <f>CT18*VLOOKUP('Données projet'!$B$13,Paramètres!$A$1:$I$89,3,0)*VLOOKUP('Données projet'!$B$13,Paramètres!$A$1:$I$89,5,0)</f>
        <v>67.626000000000005</v>
      </c>
      <c r="CV18" s="14">
        <f t="shared" si="41"/>
        <v>19.082731089464875</v>
      </c>
      <c r="CW18" s="22">
        <f t="shared" si="13"/>
        <v>151.01770664748466</v>
      </c>
      <c r="CX18" s="62">
        <f t="shared" si="14"/>
        <v>355.51445658036573</v>
      </c>
      <c r="CY18" s="62">
        <f ca="1">AVERAGE(OFFSET($CX$3,0,0,'Données projet'!$E$13+1,1))-AVERAGE(OFFSET($H$3,0,0,'Données projet'!$E$13+1,1))</f>
        <v>340.50225215720684</v>
      </c>
      <c r="CZ18" s="62">
        <f t="shared" si="42"/>
        <v>412.18613903804726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42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65</v>
      </c>
      <c r="DM18" s="13">
        <f>VLOOKUP(A18,'Données projet'!$A$165:$I$185,9,0)</f>
        <v>10.8</v>
      </c>
      <c r="DN18" s="13">
        <f t="array" ref="DN18">INDEX(DM:DM,MIN(IF(ISNUMBER(DM18:DM214),ROW(DM18:DM214),"")))</f>
        <v>10.8</v>
      </c>
      <c r="DO18" s="13">
        <f>IF('Données projet'!$A$166&gt;35,DO17+DN18-DW17,IF(A18&lt;'Données projet'!$A$166,$DL$205^A18,IF(A18='Données projet'!$A$166,'Données projet'!$B$166,DO17+DN18-DW17)))</f>
        <v>65</v>
      </c>
      <c r="DP18" s="18">
        <f>DO18*VLOOKUP('Données projet'!$B$14,Paramètres!$A$1:$I$89,3,0)*VLOOKUP('Données projet'!$B$14,Paramètres!$A$1:$I$89,5,0)</f>
        <v>51.713999999999999</v>
      </c>
      <c r="DQ18" s="14">
        <f t="shared" si="43"/>
        <v>15.055535578337075</v>
      </c>
      <c r="DR18" s="22">
        <f t="shared" si="16"/>
        <v>116.29027446560372</v>
      </c>
      <c r="DS18" s="62">
        <f t="shared" si="17"/>
        <v>320.78702439848473</v>
      </c>
      <c r="DT18" s="62">
        <f ca="1">AVERAGE(OFFSET($DS$3,0,0,'Données projet'!$E$14+1,1))-AVERAGE(OFFSET($H$3,0,0,'Données projet'!$E$14+1,1))</f>
        <v>298.57243726603986</v>
      </c>
      <c r="DU18" s="62">
        <f t="shared" si="44"/>
        <v>364.58250627635425</v>
      </c>
      <c r="DV18" s="16">
        <f>IF(ISNA(VLOOKUP(A18,'Données projet'!$A$165:$I$185,3,0)),0,VLOOKUP(A18,'Données projet'!$A$165:$I$185,3,0))</f>
        <v>2</v>
      </c>
      <c r="DW18" s="16">
        <f>IF(ISNA(VLOOKUP(A18,'Données projet'!$A$165:$I$185,4,0)),0,VLOOKUP(A18,'Données projet'!$A$165:$I$185,4,0))</f>
        <v>32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1.6</v>
      </c>
      <c r="EJ18" s="13">
        <f>IF('Données projet'!$A$192&gt;35,EJ17+EI18-ER17,IF(A18&lt;'Données projet'!$A$192,$EG$205^A18,IF(A18='Données projet'!$A$192,'Données projet'!$B$192,EJ17+EI18-ER17)))</f>
        <v>13.454342644059421</v>
      </c>
      <c r="EK18" s="18">
        <f>EJ18*VLOOKUP('Données projet'!$B$15,Paramètres!$A$1:$I$89,3,0)*VLOOKUP('Données projet'!$B$15,Paramètres!$A$1:$I$89,5,0)</f>
        <v>12.803152460086945</v>
      </c>
      <c r="EL18" s="14">
        <f t="shared" si="45"/>
        <v>4.3850776970664018</v>
      </c>
      <c r="EM18" s="22">
        <f t="shared" si="19"/>
        <v>29.936167523708747</v>
      </c>
      <c r="EN18" s="62">
        <f t="shared" si="20"/>
        <v>234.43291745658979</v>
      </c>
      <c r="EO18" s="62">
        <f ca="1">AVERAGE(OFFSET($EN$3,0,0,'Données projet'!$E$15+1,1))-AVERAGE(OFFSET($H$3,0,0,'Données projet'!$E$15+1,1))</f>
        <v>147.46030586481513</v>
      </c>
      <c r="EP18" s="62">
        <f t="shared" si="46"/>
        <v>299.27200854723446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85</v>
      </c>
      <c r="FC18" s="13">
        <f>VLOOKUP(A18,'Données projet'!$A$217:$I$237,9,0)</f>
        <v>14.6</v>
      </c>
      <c r="FD18" s="13">
        <f t="array" ref="FD18">INDEX(FC:FC,MIN(IF(ISNUMBER(FC18:FC214),ROW(FC18:FC214),"")))</f>
        <v>14.6</v>
      </c>
      <c r="FE18" s="13">
        <f>IF('Données projet'!$A$218&gt;35,FE17+FD18-FM17,IF(A18&lt;'Données projet'!$A$218,$FB$205^A18,IF(A18='Données projet'!$A$218,'Données projet'!$B$218,FE17+FD18-FM17)))</f>
        <v>85</v>
      </c>
      <c r="FF18" s="18">
        <f>FE18*VLOOKUP('Données projet'!$B$16,Paramètres!$A$1:$I$89,3,0)*VLOOKUP('Données projet'!$B$16,Paramètres!$A$1:$I$89,5,0)</f>
        <v>68.952000000000012</v>
      </c>
      <c r="FG18" s="14">
        <f t="shared" si="47"/>
        <v>19.412974191553594</v>
      </c>
      <c r="FH18" s="22">
        <f t="shared" si="22"/>
        <v>153.90233005028921</v>
      </c>
      <c r="FI18" s="62">
        <f t="shared" si="23"/>
        <v>358.39907998317028</v>
      </c>
      <c r="FJ18" s="62">
        <f ca="1">AVERAGE(OFFSET($FI$3,0,0,'Données projet'!$E$16+1,1))-AVERAGE(OFFSET($H$3,0,0,'Données projet'!$E$16+1,1))</f>
        <v>154.99386872768574</v>
      </c>
      <c r="FK18" s="62">
        <f t="shared" si="48"/>
        <v>419.00806288456329</v>
      </c>
      <c r="FL18" s="16">
        <f>IF(ISNA(VLOOKUP(A18,'Données projet'!$A$217:$I$237,3,0)),0,VLOOKUP(A18,'Données projet'!$A$217:$I$237,3,0))</f>
        <v>2</v>
      </c>
      <c r="FM18" s="16">
        <f>IF(ISNA(VLOOKUP(A18,'Données projet'!$A$217:$I$237,4,0)),0,VLOOKUP(A18,'Données projet'!$A$217:$I$237,4,0))</f>
        <v>42</v>
      </c>
      <c r="FN18" s="17">
        <f>IF(ISNA(VLOOKUP(A18,'Données projet'!$A$217:$I$237,5,0)),0%,VLOOKUP(A18,'Données projet'!$A$217:$I$237,5,0)*VLOOKUP('Données projet'!$B$16,Paramètres!$A$1:$I$89,7,0))</f>
        <v>0.17200000000000001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6.4781766992403815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6.4781766992403815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270.96474543463864</v>
      </c>
      <c r="S19" s="62">
        <f ca="1">AVERAGE(OFFSET($R$3,0,0,'Données projet'!$E$9+1,1))-AVERAGE(OFFSET($H$3,0,0,'Données projet'!$E$9+1,1))</f>
        <v>483.37207813357207</v>
      </c>
      <c r="T19" s="62">
        <f t="shared" si="34"/>
        <v>297.32483725004136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26.072138005225284</v>
      </c>
      <c r="AK19" s="14">
        <f t="shared" si="35"/>
        <v>8.2202636982343371</v>
      </c>
      <c r="AL19" s="22">
        <f t="shared" si="4"/>
        <v>59.725932966858835</v>
      </c>
      <c r="AM19" s="62">
        <f t="shared" si="5"/>
        <v>266.66797888897293</v>
      </c>
      <c r="AN19" s="62">
        <f ca="1">AVERAGE(OFFSET($AM$3,0,0,'Données projet'!$E$10+1,1))-AVERAGE(OFFSET($H$3,0,0,'Données projet'!$E$10+1,1))</f>
        <v>455.28503091860267</v>
      </c>
      <c r="AO19" s="62">
        <f t="shared" si="36"/>
        <v>281.06176764290592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</v>
      </c>
      <c r="BD19" s="13">
        <f>IF('Données projet'!$A$88&gt;35,BD18+BC19-BL18,IF(A19&lt;'Données projet'!$A$88,$BA$205^A19,IF(A19='Données projet'!$A$88,'Données projet'!$B$88,BD18+BC19-BL18)))</f>
        <v>25.035162898423533</v>
      </c>
      <c r="BE19" s="14">
        <f>BD19*VLOOKUP('Données projet'!$B$11,Paramètres!$A$1:$I$89,3,0)*VLOOKUP('Données projet'!$B$11,Paramètres!$A$1:$I$89,5,0)</f>
        <v>21.480169766847393</v>
      </c>
      <c r="BF19" s="14">
        <f t="shared" si="37"/>
        <v>6.9269265873873334</v>
      </c>
      <c r="BG19" s="22">
        <f t="shared" si="7"/>
        <v>49.475692816958805</v>
      </c>
      <c r="BH19" s="62">
        <f t="shared" si="8"/>
        <v>256.41773873907289</v>
      </c>
      <c r="BI19" s="62">
        <f ca="1">AVERAGE(OFFSET($BH$3,0,0,'Données projet'!$E$11+1,1))-AVERAGE(OFFSET($H$3,0,0,'Données projet'!$E$11+1,1))</f>
        <v>414.21076357331464</v>
      </c>
      <c r="BJ19" s="62">
        <f t="shared" si="38"/>
        <v>331.25104323342907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IF('Données projet'!$A$114&gt;35,BY18+BX19-CG18,IF(A19&lt;'Données projet'!$A$114,$BV$205^A19,IF(A19='Données projet'!$A$114,'Données projet'!$B$114,BY18+BX19-CG18)))</f>
        <v>46.6</v>
      </c>
      <c r="BZ19" s="14">
        <f>BY19*VLOOKUP('Données projet'!$B$12,Paramètres!$A$1:$I$89,3,0)*VLOOKUP('Données projet'!$B$12,Paramètres!$A$1:$I$89,5,0)</f>
        <v>36.347999999999999</v>
      </c>
      <c r="CA19" s="14">
        <f t="shared" si="39"/>
        <v>11.025356771848859</v>
      </c>
      <c r="CB19" s="22">
        <f t="shared" si="10"/>
        <v>82.508596377636763</v>
      </c>
      <c r="CC19" s="62">
        <f t="shared" si="11"/>
        <v>289.45064229975083</v>
      </c>
      <c r="CD19" s="62">
        <f ca="1">AVERAGE(OFFSET($CC$3,0,0,'Données projet'!$E$12+1,1))-AVERAGE(OFFSET($H$3,0,0,'Données projet'!$E$12+1,1))</f>
        <v>269.34352416195065</v>
      </c>
      <c r="CE19" s="62">
        <f t="shared" si="40"/>
        <v>302.59481222418219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16</v>
      </c>
      <c r="CT19" s="13">
        <f>IF('Données projet'!$A$140&gt;35,CT18+CS19-DB18,IF(A19&lt;'Données projet'!$A$140,$CQ$205^A19,IF(A19='Données projet'!$A$140,'Données projet'!$B$140,CT18+CS19-DB18)))</f>
        <v>59</v>
      </c>
      <c r="CU19" s="18">
        <f>CT19*VLOOKUP('Données projet'!$B$13,Paramètres!$A$1:$I$89,3,0)*VLOOKUP('Données projet'!$B$13,Paramètres!$A$1:$I$89,5,0)</f>
        <v>46.940400000000004</v>
      </c>
      <c r="CV19" s="14">
        <f t="shared" si="41"/>
        <v>13.82072434588865</v>
      </c>
      <c r="CW19" s="22">
        <f t="shared" si="13"/>
        <v>105.82562490242275</v>
      </c>
      <c r="CX19" s="62">
        <f t="shared" si="14"/>
        <v>312.76767082453682</v>
      </c>
      <c r="CY19" s="62">
        <f ca="1">AVERAGE(OFFSET($CX$3,0,0,'Données projet'!$E$13+1,1))-AVERAGE(OFFSET($H$3,0,0,'Données projet'!$E$13+1,1))</f>
        <v>340.50225215720684</v>
      </c>
      <c r="CZ19" s="62">
        <f t="shared" si="42"/>
        <v>412.18613903804726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13.8</v>
      </c>
      <c r="DO19" s="13">
        <f>IF('Données projet'!$A$166&gt;35,DO18+DN19-DW18,IF(A19&lt;'Données projet'!$A$166,$DL$205^A19,IF(A19='Données projet'!$A$166,'Données projet'!$B$166,DO18+DN19-DW18)))</f>
        <v>46.8</v>
      </c>
      <c r="DP19" s="18">
        <f>DO19*VLOOKUP('Données projet'!$B$14,Paramètres!$A$1:$I$89,3,0)*VLOOKUP('Données projet'!$B$14,Paramètres!$A$1:$I$89,5,0)</f>
        <v>37.234079999999999</v>
      </c>
      <c r="DQ19" s="14">
        <f t="shared" si="43"/>
        <v>11.262510356679771</v>
      </c>
      <c r="DR19" s="22">
        <f t="shared" si="16"/>
        <v>84.464894871217254</v>
      </c>
      <c r="DS19" s="62">
        <f t="shared" si="17"/>
        <v>291.40694079333133</v>
      </c>
      <c r="DT19" s="62">
        <f ca="1">AVERAGE(OFFSET($DS$3,0,0,'Données projet'!$E$14+1,1))-AVERAGE(OFFSET($H$3,0,0,'Données projet'!$E$14+1,1))</f>
        <v>298.57243726603986</v>
      </c>
      <c r="DU19" s="62">
        <f t="shared" si="44"/>
        <v>364.58250627635425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1.6</v>
      </c>
      <c r="EJ19" s="13">
        <f>IF('Données projet'!$A$192&gt;35,EJ18+EI19-ER18,IF(A19&lt;'Données projet'!$A$192,$EG$205^A19,IF(A19='Données projet'!$A$192,'Données projet'!$B$192,EJ18+EI19-ER18)))</f>
        <v>15.999999999999986</v>
      </c>
      <c r="EK19" s="18">
        <f>EJ19*VLOOKUP('Données projet'!$B$15,Paramètres!$A$1:$I$89,3,0)*VLOOKUP('Données projet'!$B$15,Paramètres!$A$1:$I$89,5,0)</f>
        <v>15.225599999999986</v>
      </c>
      <c r="EL19" s="14">
        <f t="shared" si="45"/>
        <v>5.1106344584879499</v>
      </c>
      <c r="EM19" s="22">
        <f t="shared" si="19"/>
        <v>35.418941681866485</v>
      </c>
      <c r="EN19" s="62">
        <f t="shared" si="20"/>
        <v>242.36098760398056</v>
      </c>
      <c r="EO19" s="62">
        <f ca="1">AVERAGE(OFFSET($EN$3,0,0,'Données projet'!$E$15+1,1))-AVERAGE(OFFSET($H$3,0,0,'Données projet'!$E$15+1,1))</f>
        <v>147.46030586481513</v>
      </c>
      <c r="EP19" s="62">
        <f t="shared" si="46"/>
        <v>299.27200854723446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16</v>
      </c>
      <c r="FE19" s="13">
        <f>IF('Données projet'!$A$218&gt;35,FE18+FD19-FM18,IF(A19&lt;'Données projet'!$A$218,$FB$205^A19,IF(A19='Données projet'!$A$218,'Données projet'!$B$218,FE18+FD19-FM18)))</f>
        <v>59</v>
      </c>
      <c r="FF19" s="18">
        <f>FE19*VLOOKUP('Données projet'!$B$16,Paramètres!$A$1:$I$89,3,0)*VLOOKUP('Données projet'!$B$16,Paramètres!$A$1:$I$89,5,0)</f>
        <v>47.860800000000005</v>
      </c>
      <c r="FG19" s="14">
        <f t="shared" si="47"/>
        <v>14.059903887836867</v>
      </c>
      <c r="FH19" s="22">
        <f t="shared" si="22"/>
        <v>107.84522593798255</v>
      </c>
      <c r="FI19" s="62">
        <f t="shared" si="23"/>
        <v>314.78727186009661</v>
      </c>
      <c r="FJ19" s="62">
        <f ca="1">AVERAGE(OFFSET($FI$3,0,0,'Données projet'!$E$16+1,1))-AVERAGE(OFFSET($H$3,0,0,'Données projet'!$E$16+1,1))</f>
        <v>154.99386872768574</v>
      </c>
      <c r="FK19" s="62">
        <f t="shared" si="48"/>
        <v>419.00806288456329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6.3511436054659063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6.3511436054659063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288.24149918328646</v>
      </c>
      <c r="S20" s="62">
        <f ca="1">AVERAGE(OFFSET($R$3,0,0,'Données projet'!$E$9+1,1))-AVERAGE(OFFSET($H$3,0,0,'Données projet'!$E$9+1,1))</f>
        <v>483.37207813357207</v>
      </c>
      <c r="T20" s="62">
        <f t="shared" si="34"/>
        <v>297.32483725004136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32.310433828550828</v>
      </c>
      <c r="AK20" s="14">
        <f t="shared" si="35"/>
        <v>9.9359032392271498</v>
      </c>
      <c r="AL20" s="22">
        <f t="shared" si="4"/>
        <v>73.579037059713301</v>
      </c>
      <c r="AM20" s="62">
        <f t="shared" si="5"/>
        <v>282.94516137558605</v>
      </c>
      <c r="AN20" s="62">
        <f ca="1">AVERAGE(OFFSET($AM$3,0,0,'Données projet'!$E$10+1,1))-AVERAGE(OFFSET($H$3,0,0,'Données projet'!$E$10+1,1))</f>
        <v>455.28503091860267</v>
      </c>
      <c r="AO20" s="62">
        <f t="shared" si="36"/>
        <v>281.06176764290592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</v>
      </c>
      <c r="BD20" s="13">
        <f>IF('Données projet'!$A$88&gt;35,BD19+BC20-BL19,IF(A20&lt;'Données projet'!$A$88,$BA$205^A20,IF(A20='Données projet'!$A$88,'Données projet'!$B$88,BD19+BC20-BL19)))</f>
        <v>30.61680181296855</v>
      </c>
      <c r="BE20" s="14">
        <f>BD20*VLOOKUP('Données projet'!$B$11,Paramètres!$A$1:$I$89,3,0)*VLOOKUP('Données projet'!$B$11,Paramètres!$A$1:$I$89,5,0)</f>
        <v>26.26921595552702</v>
      </c>
      <c r="BF20" s="14">
        <f t="shared" si="37"/>
        <v>8.2751434680579159</v>
      </c>
      <c r="BG20" s="22">
        <f t="shared" si="7"/>
        <v>60.164759329410423</v>
      </c>
      <c r="BH20" s="62">
        <f t="shared" si="8"/>
        <v>269.53088364528315</v>
      </c>
      <c r="BI20" s="62">
        <f ca="1">AVERAGE(OFFSET($BH$3,0,0,'Données projet'!$E$11+1,1))-AVERAGE(OFFSET($H$3,0,0,'Données projet'!$E$11+1,1))</f>
        <v>414.21076357331464</v>
      </c>
      <c r="BJ20" s="62">
        <f t="shared" si="38"/>
        <v>331.25104323342907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IF('Données projet'!$A$114&gt;35,BY19+BX20-CG19,IF(A20&lt;'Données projet'!$A$114,$BV$205^A20,IF(A20='Données projet'!$A$114,'Données projet'!$B$114,BY19+BX20-CG19)))</f>
        <v>56.2</v>
      </c>
      <c r="BZ20" s="14">
        <f>BY20*VLOOKUP('Données projet'!$B$12,Paramètres!$A$1:$I$89,3,0)*VLOOKUP('Données projet'!$B$12,Paramètres!$A$1:$I$89,5,0)</f>
        <v>43.836000000000006</v>
      </c>
      <c r="CA20" s="14">
        <f t="shared" si="39"/>
        <v>13.009897179721728</v>
      </c>
      <c r="CB20" s="22">
        <f t="shared" si="10"/>
        <v>99.006604254682017</v>
      </c>
      <c r="CC20" s="62">
        <f t="shared" si="11"/>
        <v>308.37272857055473</v>
      </c>
      <c r="CD20" s="62">
        <f ca="1">AVERAGE(OFFSET($CC$3,0,0,'Données projet'!$E$12+1,1))-AVERAGE(OFFSET($H$3,0,0,'Données projet'!$E$12+1,1))</f>
        <v>269.34352416195065</v>
      </c>
      <c r="CE20" s="62">
        <f t="shared" si="40"/>
        <v>302.59481222418219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16</v>
      </c>
      <c r="CT20" s="13">
        <f>IF('Données projet'!$A$140&gt;35,CT19+CS20-DB19,IF(A20&lt;'Données projet'!$A$140,$CQ$205^A20,IF(A20='Données projet'!$A$140,'Données projet'!$B$140,CT19+CS20-DB19)))</f>
        <v>75</v>
      </c>
      <c r="CU20" s="18">
        <f>CT20*VLOOKUP('Données projet'!$B$13,Paramètres!$A$1:$I$89,3,0)*VLOOKUP('Données projet'!$B$13,Paramètres!$A$1:$I$89,5,0)</f>
        <v>59.67</v>
      </c>
      <c r="CV20" s="14">
        <f t="shared" si="41"/>
        <v>17.084807896591332</v>
      </c>
      <c r="CW20" s="22">
        <f t="shared" si="13"/>
        <v>133.68129041989656</v>
      </c>
      <c r="CX20" s="62">
        <f t="shared" si="14"/>
        <v>343.04741473576928</v>
      </c>
      <c r="CY20" s="62">
        <f ca="1">AVERAGE(OFFSET($CX$3,0,0,'Données projet'!$E$13+1,1))-AVERAGE(OFFSET($H$3,0,0,'Données projet'!$E$13+1,1))</f>
        <v>340.50225215720684</v>
      </c>
      <c r="CZ20" s="62">
        <f t="shared" si="42"/>
        <v>412.18613903804726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13.8</v>
      </c>
      <c r="DO20" s="13">
        <f>IF('Données projet'!$A$166&gt;35,DO19+DN20-DW19,IF(A20&lt;'Données projet'!$A$166,$DL$205^A20,IF(A20='Données projet'!$A$166,'Données projet'!$B$166,DO19+DN20-DW19)))</f>
        <v>60.599999999999994</v>
      </c>
      <c r="DP20" s="18">
        <f>DO20*VLOOKUP('Données projet'!$B$14,Paramètres!$A$1:$I$89,3,0)*VLOOKUP('Données projet'!$B$14,Paramètres!$A$1:$I$89,5,0)</f>
        <v>48.213360000000002</v>
      </c>
      <c r="DQ20" s="14">
        <f t="shared" si="43"/>
        <v>14.151379520104694</v>
      </c>
      <c r="DR20" s="22">
        <f t="shared" si="16"/>
        <v>108.61858799751566</v>
      </c>
      <c r="DS20" s="62">
        <f t="shared" si="17"/>
        <v>317.9847123133884</v>
      </c>
      <c r="DT20" s="62">
        <f ca="1">AVERAGE(OFFSET($DS$3,0,0,'Données projet'!$E$14+1,1))-AVERAGE(OFFSET($H$3,0,0,'Données projet'!$E$14+1,1))</f>
        <v>298.57243726603986</v>
      </c>
      <c r="DU20" s="62">
        <f t="shared" si="44"/>
        <v>364.58250627635425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1.6</v>
      </c>
      <c r="EJ20" s="13">
        <f>IF('Données projet'!$A$192&gt;35,EJ19+EI20-ER19,IF(A20&lt;'Données projet'!$A$192,$EG$205^A20,IF(A20='Données projet'!$A$192,'Données projet'!$B$192,EJ19+EI20-ER19)))</f>
        <v>19.027313840043519</v>
      </c>
      <c r="EK20" s="18">
        <f>EJ20*VLOOKUP('Données projet'!$B$15,Paramètres!$A$1:$I$89,3,0)*VLOOKUP('Données projet'!$B$15,Paramètres!$A$1:$I$89,5,0)</f>
        <v>18.106391850185414</v>
      </c>
      <c r="EL20" s="14">
        <f t="shared" si="45"/>
        <v>5.9562421404203727</v>
      </c>
      <c r="EM20" s="22">
        <f t="shared" si="19"/>
        <v>41.909087533638413</v>
      </c>
      <c r="EN20" s="62">
        <f t="shared" si="20"/>
        <v>251.27521184951115</v>
      </c>
      <c r="EO20" s="62">
        <f ca="1">AVERAGE(OFFSET($EN$3,0,0,'Données projet'!$E$15+1,1))-AVERAGE(OFFSET($H$3,0,0,'Données projet'!$E$15+1,1))</f>
        <v>147.46030586481513</v>
      </c>
      <c r="EP20" s="62">
        <f t="shared" si="46"/>
        <v>299.27200854723446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16</v>
      </c>
      <c r="FE20" s="13">
        <f>IF('Données projet'!$A$218&gt;35,FE19+FD20-FM19,IF(A20&lt;'Données projet'!$A$218,$FB$205^A20,IF(A20='Données projet'!$A$218,'Données projet'!$B$218,FE19+FD20-FM19)))</f>
        <v>75</v>
      </c>
      <c r="FF20" s="18">
        <f>FE20*VLOOKUP('Données projet'!$B$16,Paramètres!$A$1:$I$89,3,0)*VLOOKUP('Données projet'!$B$16,Paramètres!$A$1:$I$89,5,0)</f>
        <v>60.84</v>
      </c>
      <c r="FG20" s="14">
        <f t="shared" si="47"/>
        <v>17.380475216531455</v>
      </c>
      <c r="FH20" s="22">
        <f t="shared" si="22"/>
        <v>136.23399433545893</v>
      </c>
      <c r="FI20" s="62">
        <f t="shared" si="23"/>
        <v>345.60011865133163</v>
      </c>
      <c r="FJ20" s="62">
        <f ca="1">AVERAGE(OFFSET($FI$3,0,0,'Données projet'!$E$16+1,1))-AVERAGE(OFFSET($H$3,0,0,'Données projet'!$E$16+1,1))</f>
        <v>154.99386872768574</v>
      </c>
      <c r="FK20" s="62">
        <f t="shared" si="48"/>
        <v>419.00806288456329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6.2266015531778116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6.2266015531778116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308.95393822316214</v>
      </c>
      <c r="S21" s="62">
        <f ca="1">AVERAGE(OFFSET($R$3,0,0,'Données projet'!$E$9+1,1))-AVERAGE(OFFSET($H$3,0,0,'Données projet'!$E$9+1,1))</f>
        <v>483.37207813357207</v>
      </c>
      <c r="T21" s="62">
        <f t="shared" si="34"/>
        <v>297.32483725004136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40.041370369393334</v>
      </c>
      <c r="AK21" s="14">
        <f t="shared" si="35"/>
        <v>12.009611467876571</v>
      </c>
      <c r="AL21" s="22">
        <f t="shared" si="4"/>
        <v>90.655460033245092</v>
      </c>
      <c r="AM21" s="62">
        <f t="shared" si="5"/>
        <v>302.42481322524822</v>
      </c>
      <c r="AN21" s="62">
        <f ca="1">AVERAGE(OFFSET($AM$3,0,0,'Données projet'!$E$10+1,1))-AVERAGE(OFFSET($H$3,0,0,'Données projet'!$E$10+1,1))</f>
        <v>455.28503091860267</v>
      </c>
      <c r="AO21" s="62">
        <f t="shared" si="36"/>
        <v>281.06176764290592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</v>
      </c>
      <c r="BD21" s="13">
        <f>IF('Données projet'!$A$88&gt;35,BD20+BC21-BL20,IF(A21&lt;'Données projet'!$A$88,$BA$205^A21,IF(A21='Données projet'!$A$88,'Données projet'!$B$88,BD20+BC21-BL20)))</f>
        <v>37.442878125375486</v>
      </c>
      <c r="BE21" s="14">
        <f>BD21*VLOOKUP('Données projet'!$B$11,Paramètres!$A$1:$I$89,3,0)*VLOOKUP('Données projet'!$B$11,Paramètres!$A$1:$I$89,5,0)</f>
        <v>32.125989431572172</v>
      </c>
      <c r="BF21" s="14">
        <f t="shared" si="37"/>
        <v>9.8857694755459775</v>
      </c>
      <c r="BG21" s="22">
        <f t="shared" si="7"/>
        <v>73.170480096564106</v>
      </c>
      <c r="BH21" s="62">
        <f t="shared" si="8"/>
        <v>284.93983328856723</v>
      </c>
      <c r="BI21" s="62">
        <f ca="1">AVERAGE(OFFSET($BH$3,0,0,'Données projet'!$E$11+1,1))-AVERAGE(OFFSET($H$3,0,0,'Données projet'!$E$11+1,1))</f>
        <v>414.21076357331464</v>
      </c>
      <c r="BJ21" s="62">
        <f t="shared" si="38"/>
        <v>331.25104323342907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IF('Données projet'!$A$114&gt;35,BY20+BX21-CG20,IF(A21&lt;'Données projet'!$A$114,$BV$205^A21,IF(A21='Données projet'!$A$114,'Données projet'!$B$114,BY20+BX21-CG20)))</f>
        <v>65.8</v>
      </c>
      <c r="BZ21" s="14">
        <f>BY21*VLOOKUP('Données projet'!$B$12,Paramètres!$A$1:$I$89,3,0)*VLOOKUP('Données projet'!$B$12,Paramètres!$A$1:$I$89,5,0)</f>
        <v>51.323999999999998</v>
      </c>
      <c r="CA21" s="14">
        <f t="shared" si="39"/>
        <v>14.95516659950003</v>
      </c>
      <c r="CB21" s="22">
        <f t="shared" si="10"/>
        <v>115.43621516079588</v>
      </c>
      <c r="CC21" s="62">
        <f t="shared" si="11"/>
        <v>327.20556835279899</v>
      </c>
      <c r="CD21" s="62">
        <f ca="1">AVERAGE(OFFSET($CC$3,0,0,'Données projet'!$E$12+1,1))-AVERAGE(OFFSET($H$3,0,0,'Données projet'!$E$12+1,1))</f>
        <v>269.34352416195065</v>
      </c>
      <c r="CE21" s="62">
        <f t="shared" si="40"/>
        <v>302.59481222418219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16</v>
      </c>
      <c r="CT21" s="13">
        <f>IF('Données projet'!$A$140&gt;35,CT20+CS21-DB20,IF(A21&lt;'Données projet'!$A$140,$CQ$205^A21,IF(A21='Données projet'!$A$140,'Données projet'!$B$140,CT20+CS21-DB20)))</f>
        <v>91</v>
      </c>
      <c r="CU21" s="18">
        <f>CT21*VLOOKUP('Données projet'!$B$13,Paramètres!$A$1:$I$89,3,0)*VLOOKUP('Données projet'!$B$13,Paramètres!$A$1:$I$89,5,0)</f>
        <v>72.399600000000007</v>
      </c>
      <c r="CV21" s="14">
        <f t="shared" si="41"/>
        <v>20.268188832715463</v>
      </c>
      <c r="CW21" s="22">
        <f t="shared" si="13"/>
        <v>161.39639888364613</v>
      </c>
      <c r="CX21" s="62">
        <f t="shared" si="14"/>
        <v>373.16575207564927</v>
      </c>
      <c r="CY21" s="62">
        <f ca="1">AVERAGE(OFFSET($CX$3,0,0,'Données projet'!$E$13+1,1))-AVERAGE(OFFSET($H$3,0,0,'Données projet'!$E$13+1,1))</f>
        <v>340.50225215720684</v>
      </c>
      <c r="CZ21" s="62">
        <f t="shared" si="42"/>
        <v>412.18613903804726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13.8</v>
      </c>
      <c r="DO21" s="13">
        <f>IF('Données projet'!$A$166&gt;35,DO20+DN21-DW20,IF(A21&lt;'Données projet'!$A$166,$DL$205^A21,IF(A21='Données projet'!$A$166,'Données projet'!$B$166,DO20+DN21-DW20)))</f>
        <v>74.399999999999991</v>
      </c>
      <c r="DP21" s="18">
        <f>DO21*VLOOKUP('Données projet'!$B$14,Paramètres!$A$1:$I$89,3,0)*VLOOKUP('Données projet'!$B$14,Paramètres!$A$1:$I$89,5,0)</f>
        <v>59.192639999999997</v>
      </c>
      <c r="DQ21" s="14">
        <f t="shared" si="43"/>
        <v>16.963982408330725</v>
      </c>
      <c r="DR21" s="22">
        <f t="shared" si="16"/>
        <v>132.63945069450935</v>
      </c>
      <c r="DS21" s="62">
        <f t="shared" si="17"/>
        <v>344.40880388651249</v>
      </c>
      <c r="DT21" s="62">
        <f ca="1">AVERAGE(OFFSET($DS$3,0,0,'Données projet'!$E$14+1,1))-AVERAGE(OFFSET($H$3,0,0,'Données projet'!$E$14+1,1))</f>
        <v>298.57243726603986</v>
      </c>
      <c r="DU21" s="62">
        <f t="shared" si="44"/>
        <v>364.58250627635425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1.6</v>
      </c>
      <c r="EJ21" s="13">
        <f>IF('Données projet'!$A$192&gt;35,EJ20+EI21-ER20,IF(A21&lt;'Données projet'!$A$192,$EG$205^A21,IF(A21='Données projet'!$A$192,'Données projet'!$B$192,EJ20+EI21-ER20)))</f>
        <v>22.627416997969497</v>
      </c>
      <c r="EK21" s="18">
        <f>EJ21*VLOOKUP('Données projet'!$B$15,Paramètres!$A$1:$I$89,3,0)*VLOOKUP('Données projet'!$B$15,Paramètres!$A$1:$I$89,5,0)</f>
        <v>21.532250015267774</v>
      </c>
      <c r="EL21" s="14">
        <f t="shared" si="45"/>
        <v>6.9417644176053512</v>
      </c>
      <c r="EM21" s="22">
        <f t="shared" si="19"/>
        <v>49.592241803920693</v>
      </c>
      <c r="EN21" s="62">
        <f t="shared" si="20"/>
        <v>261.36159499592378</v>
      </c>
      <c r="EO21" s="62">
        <f ca="1">AVERAGE(OFFSET($EN$3,0,0,'Données projet'!$E$15+1,1))-AVERAGE(OFFSET($H$3,0,0,'Données projet'!$E$15+1,1))</f>
        <v>147.46030586481513</v>
      </c>
      <c r="EP21" s="62">
        <f t="shared" si="46"/>
        <v>299.27200854723446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16</v>
      </c>
      <c r="FE21" s="13">
        <f>IF('Données projet'!$A$218&gt;35,FE20+FD21-FM20,IF(A21&lt;'Données projet'!$A$218,$FB$205^A21,IF(A21='Données projet'!$A$218,'Données projet'!$B$218,FE20+FD21-FM20)))</f>
        <v>91</v>
      </c>
      <c r="FF21" s="18">
        <f>FE21*VLOOKUP('Données projet'!$B$16,Paramètres!$A$1:$I$89,3,0)*VLOOKUP('Données projet'!$B$16,Paramètres!$A$1:$I$89,5,0)</f>
        <v>73.819200000000009</v>
      </c>
      <c r="FG21" s="14">
        <f t="shared" si="47"/>
        <v>20.618947302373467</v>
      </c>
      <c r="FH21" s="22">
        <f t="shared" si="22"/>
        <v>164.47977321830047</v>
      </c>
      <c r="FI21" s="62">
        <f t="shared" si="23"/>
        <v>376.24912641030357</v>
      </c>
      <c r="FJ21" s="62">
        <f ca="1">AVERAGE(OFFSET($FI$3,0,0,'Données projet'!$E$16+1,1))-AVERAGE(OFFSET($H$3,0,0,'Données projet'!$E$16+1,1))</f>
        <v>154.99386872768574</v>
      </c>
      <c r="FK21" s="62">
        <f t="shared" si="48"/>
        <v>419.00806288456329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6.104501694571935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6.104501694571935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333.90916953776684</v>
      </c>
      <c r="S22" s="62">
        <f ca="1">AVERAGE(OFFSET($R$3,0,0,'Données projet'!$E$9+1,1))-AVERAGE(OFFSET($H$3,0,0,'Données projet'!$E$9+1,1))</f>
        <v>483.37207813357207</v>
      </c>
      <c r="T22" s="62">
        <f t="shared" si="34"/>
        <v>297.32483725004136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49.622092651760646</v>
      </c>
      <c r="AK22" s="14">
        <f t="shared" si="35"/>
        <v>14.516120390537463</v>
      </c>
      <c r="AL22" s="22">
        <f t="shared" si="4"/>
        <v>111.70738771533587</v>
      </c>
      <c r="AM22" s="62">
        <f t="shared" si="5"/>
        <v>325.85948195835942</v>
      </c>
      <c r="AN22" s="62">
        <f ca="1">AVERAGE(OFFSET($AM$3,0,0,'Données projet'!$E$10+1,1))-AVERAGE(OFFSET($H$3,0,0,'Données projet'!$E$10+1,1))</f>
        <v>455.28503091860267</v>
      </c>
      <c r="AO22" s="62">
        <f t="shared" si="36"/>
        <v>281.06176764290592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</v>
      </c>
      <c r="BD22" s="13">
        <f>IF('Données projet'!$A$88&gt;35,BD21+BC22-BL21,IF(A22&lt;'Données projet'!$A$88,$BA$205^A22,IF(A22='Données projet'!$A$88,'Données projet'!$B$88,BD21+BC22-BL21)))</f>
        <v>45.79084160638493</v>
      </c>
      <c r="BE22" s="14">
        <f>BD22*VLOOKUP('Données projet'!$B$11,Paramètres!$A$1:$I$89,3,0)*VLOOKUP('Données projet'!$B$11,Paramètres!$A$1:$I$89,5,0)</f>
        <v>39.28854209827827</v>
      </c>
      <c r="BF22" s="14">
        <f t="shared" si="37"/>
        <v>11.809878402817876</v>
      </c>
      <c r="BG22" s="22">
        <f t="shared" si="7"/>
        <v>88.99641570607578</v>
      </c>
      <c r="BH22" s="62">
        <f t="shared" si="8"/>
        <v>303.14850994909932</v>
      </c>
      <c r="BI22" s="62">
        <f ca="1">AVERAGE(OFFSET($BH$3,0,0,'Données projet'!$E$11+1,1))-AVERAGE(OFFSET($H$3,0,0,'Données projet'!$E$11+1,1))</f>
        <v>414.21076357331464</v>
      </c>
      <c r="BJ22" s="62">
        <f t="shared" si="38"/>
        <v>331.25104323342907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IF('Données projet'!$A$114&gt;35,BY21+BX22-CG21,IF(A22&lt;'Données projet'!$A$114,$BV$205^A22,IF(A22='Données projet'!$A$114,'Données projet'!$B$114,BY21+BX22-CG21)))</f>
        <v>75.399999999999991</v>
      </c>
      <c r="BZ22" s="14">
        <f>BY22*VLOOKUP('Données projet'!$B$12,Paramètres!$A$1:$I$89,3,0)*VLOOKUP('Données projet'!$B$12,Paramètres!$A$1:$I$89,5,0)</f>
        <v>58.811999999999998</v>
      </c>
      <c r="CA22" s="14">
        <f t="shared" si="39"/>
        <v>16.86755663452599</v>
      </c>
      <c r="CB22" s="22">
        <f t="shared" si="10"/>
        <v>131.8085611384661</v>
      </c>
      <c r="CC22" s="62">
        <f t="shared" si="11"/>
        <v>345.96065538148963</v>
      </c>
      <c r="CD22" s="62">
        <f ca="1">AVERAGE(OFFSET($CC$3,0,0,'Données projet'!$E$12+1,1))-AVERAGE(OFFSET($H$3,0,0,'Données projet'!$E$12+1,1))</f>
        <v>269.34352416195065</v>
      </c>
      <c r="CE22" s="62">
        <f t="shared" si="40"/>
        <v>302.59481222418219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16</v>
      </c>
      <c r="CT22" s="13">
        <f>IF('Données projet'!$A$140&gt;35,CT21+CS22-DB21,IF(A22&lt;'Données projet'!$A$140,$CQ$205^A22,IF(A22='Données projet'!$A$140,'Données projet'!$B$140,CT21+CS22-DB21)))</f>
        <v>107</v>
      </c>
      <c r="CU22" s="18">
        <f>CT22*VLOOKUP('Données projet'!$B$13,Paramètres!$A$1:$I$89,3,0)*VLOOKUP('Données projet'!$B$13,Paramètres!$A$1:$I$89,5,0)</f>
        <v>85.129199999999997</v>
      </c>
      <c r="CV22" s="14">
        <f t="shared" si="41"/>
        <v>23.386728480923388</v>
      </c>
      <c r="CW22" s="22">
        <f t="shared" si="13"/>
        <v>188.99857543760822</v>
      </c>
      <c r="CX22" s="62">
        <f t="shared" si="14"/>
        <v>403.15066968063172</v>
      </c>
      <c r="CY22" s="62">
        <f ca="1">AVERAGE(OFFSET($CX$3,0,0,'Données projet'!$E$13+1,1))-AVERAGE(OFFSET($H$3,0,0,'Données projet'!$E$13+1,1))</f>
        <v>340.50225215720684</v>
      </c>
      <c r="CZ22" s="62">
        <f t="shared" si="42"/>
        <v>412.18613903804726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13.8</v>
      </c>
      <c r="DO22" s="13">
        <f>IF('Données projet'!$A$166&gt;35,DO21+DN22-DW21,IF(A22&lt;'Données projet'!$A$166,$DL$205^A22,IF(A22='Données projet'!$A$166,'Données projet'!$B$166,DO21+DN22-DW21)))</f>
        <v>88.199999999999989</v>
      </c>
      <c r="DP22" s="18">
        <f>DO22*VLOOKUP('Données projet'!$B$14,Paramètres!$A$1:$I$89,3,0)*VLOOKUP('Données projet'!$B$14,Paramètres!$A$1:$I$89,5,0)</f>
        <v>70.171919999999986</v>
      </c>
      <c r="DQ22" s="14">
        <f t="shared" si="43"/>
        <v>19.716145269554726</v>
      </c>
      <c r="DR22" s="22">
        <f t="shared" si="16"/>
        <v>156.55504701114111</v>
      </c>
      <c r="DS22" s="62">
        <f t="shared" si="17"/>
        <v>370.70714125416464</v>
      </c>
      <c r="DT22" s="62">
        <f ca="1">AVERAGE(OFFSET($DS$3,0,0,'Données projet'!$E$14+1,1))-AVERAGE(OFFSET($H$3,0,0,'Données projet'!$E$14+1,1))</f>
        <v>298.57243726603986</v>
      </c>
      <c r="DU22" s="62">
        <f t="shared" si="44"/>
        <v>364.58250627635425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1.6</v>
      </c>
      <c r="EJ22" s="13">
        <f>IF('Données projet'!$A$192&gt;35,EJ21+EI22-ER21,IF(A22&lt;'Données projet'!$A$192,$EG$205^A22,IF(A22='Données projet'!$A$192,'Données projet'!$B$192,EJ21+EI22-ER21)))</f>
        <v>26.908685288118836</v>
      </c>
      <c r="EK22" s="18">
        <f>EJ22*VLOOKUP('Données projet'!$B$15,Paramètres!$A$1:$I$89,3,0)*VLOOKUP('Données projet'!$B$15,Paramètres!$A$1:$I$89,5,0)</f>
        <v>25.606304920173887</v>
      </c>
      <c r="EL22" s="14">
        <f t="shared" si="45"/>
        <v>8.0903516165866964</v>
      </c>
      <c r="EM22" s="22">
        <f t="shared" si="19"/>
        <v>58.688343468191341</v>
      </c>
      <c r="EN22" s="62">
        <f t="shared" si="20"/>
        <v>272.84043771121486</v>
      </c>
      <c r="EO22" s="62">
        <f ca="1">AVERAGE(OFFSET($EN$3,0,0,'Données projet'!$E$15+1,1))-AVERAGE(OFFSET($H$3,0,0,'Données projet'!$E$15+1,1))</f>
        <v>147.46030586481513</v>
      </c>
      <c r="EP22" s="62">
        <f t="shared" si="46"/>
        <v>299.27200854723446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16</v>
      </c>
      <c r="FE22" s="13">
        <f>IF('Données projet'!$A$218&gt;35,FE21+FD22-FM21,IF(A22&lt;'Données projet'!$A$218,$FB$205^A22,IF(A22='Données projet'!$A$218,'Données projet'!$B$218,FE21+FD22-FM21)))</f>
        <v>107</v>
      </c>
      <c r="FF22" s="18">
        <f>FE22*VLOOKUP('Données projet'!$B$16,Paramètres!$A$1:$I$89,3,0)*VLOOKUP('Données projet'!$B$16,Paramètres!$A$1:$I$89,5,0)</f>
        <v>86.798400000000001</v>
      </c>
      <c r="FG22" s="14">
        <f t="shared" si="47"/>
        <v>23.791455965948352</v>
      </c>
      <c r="FH22" s="22">
        <f t="shared" si="22"/>
        <v>192.61066580735999</v>
      </c>
      <c r="FI22" s="62">
        <f t="shared" si="23"/>
        <v>406.76276005038352</v>
      </c>
      <c r="FJ22" s="62">
        <f ca="1">AVERAGE(OFFSET($FI$3,0,0,'Données projet'!$E$16+1,1))-AVERAGE(OFFSET($H$3,0,0,'Données projet'!$E$16+1,1))</f>
        <v>154.99386872768574</v>
      </c>
      <c r="FK22" s="62">
        <f t="shared" si="48"/>
        <v>419.00806288456329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5.9847961397197604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5.9847961397197604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364.10308709124286</v>
      </c>
      <c r="S23" s="62">
        <f ca="1">AVERAGE(OFFSET($R$3,0,0,'Données projet'!$E$9+1,1))-AVERAGE(OFFSET($H$3,0,0,'Données projet'!$E$9+1,1))</f>
        <v>483.37207813357207</v>
      </c>
      <c r="T23" s="62">
        <f t="shared" si="34"/>
        <v>297.32483725004136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61.495200000000004</v>
      </c>
      <c r="AK23" s="14">
        <f t="shared" si="35"/>
        <v>17.545759224285259</v>
      </c>
      <c r="AL23" s="22">
        <f t="shared" si="4"/>
        <v>137.66300398229683</v>
      </c>
      <c r="AM23" s="62">
        <f t="shared" si="5"/>
        <v>354.17770686919255</v>
      </c>
      <c r="AN23" s="62">
        <f ca="1">AVERAGE(OFFSET($AM$3,0,0,'Données projet'!$E$10+1,1))-AVERAGE(OFFSET($H$3,0,0,'Données projet'!$E$10+1,1))</f>
        <v>455.28503091860267</v>
      </c>
      <c r="AO23" s="62">
        <f t="shared" si="36"/>
        <v>281.06176764290592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56</v>
      </c>
      <c r="BB23" s="13">
        <f>VLOOKUP(A23,'Données projet'!$A$87:$I$107,9,0)</f>
        <v>2.8</v>
      </c>
      <c r="BC23" s="13">
        <f t="array" ref="BC23">INDEX(BB:BB,MIN(IF(ISNUMBER(BB23:BB219),ROW(BB23:BB219),"")))</f>
        <v>2.8</v>
      </c>
      <c r="BD23" s="13">
        <f>IF('Données projet'!$A$88&gt;35,BD22+BC23-BL22,IF(A23&lt;'Données projet'!$A$88,$BA$205^A23,IF(A23='Données projet'!$A$88,'Données projet'!$B$88,BD22+BC23-BL22)))</f>
        <v>56</v>
      </c>
      <c r="BE23" s="14">
        <f>BD23*VLOOKUP('Données projet'!$B$11,Paramètres!$A$1:$I$89,3,0)*VLOOKUP('Données projet'!$B$11,Paramètres!$A$1:$I$89,5,0)</f>
        <v>48.048000000000009</v>
      </c>
      <c r="BF23" s="14">
        <f t="shared" si="37"/>
        <v>14.108484750160622</v>
      </c>
      <c r="BG23" s="22">
        <f t="shared" si="7"/>
        <v>108.25587760652975</v>
      </c>
      <c r="BH23" s="62">
        <f t="shared" si="8"/>
        <v>324.77058049342548</v>
      </c>
      <c r="BI23" s="62">
        <f ca="1">AVERAGE(OFFSET($BH$3,0,0,'Données projet'!$E$11+1,1))-AVERAGE(OFFSET($H$3,0,0,'Données projet'!$E$11+1,1))</f>
        <v>414.21076357331464</v>
      </c>
      <c r="BJ23" s="62">
        <f t="shared" si="38"/>
        <v>331.25104323342907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85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IF('Données projet'!$A$114&gt;35,BY22+BX23-CG22,IF(A23&lt;'Données projet'!$A$114,$BV$205^A23,IF(A23='Données projet'!$A$114,'Données projet'!$B$114,BY22+BX23-CG22)))</f>
        <v>84.999999999999986</v>
      </c>
      <c r="BZ23" s="14">
        <f>BY23*VLOOKUP('Données projet'!$B$12,Paramètres!$A$1:$I$89,3,0)*VLOOKUP('Données projet'!$B$12,Paramètres!$A$1:$I$89,5,0)</f>
        <v>66.3</v>
      </c>
      <c r="CA23" s="14">
        <f t="shared" si="39"/>
        <v>18.751733344032118</v>
      </c>
      <c r="CB23" s="22">
        <f t="shared" si="10"/>
        <v>148.13176890752257</v>
      </c>
      <c r="CC23" s="62">
        <f t="shared" si="11"/>
        <v>364.64647179441829</v>
      </c>
      <c r="CD23" s="62">
        <f ca="1">AVERAGE(OFFSET($CC$3,0,0,'Données projet'!$E$12+1,1))-AVERAGE(OFFSET($H$3,0,0,'Données projet'!$E$12+1,1))</f>
        <v>269.34352416195065</v>
      </c>
      <c r="CE23" s="62">
        <f t="shared" si="40"/>
        <v>302.59481222418219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25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123</v>
      </c>
      <c r="CR23" s="13">
        <f>VLOOKUP(A23,'Données projet'!$A$139:$I$159,9,0)</f>
        <v>16</v>
      </c>
      <c r="CS23" s="13">
        <f t="array" ref="CS23">INDEX(CR:CR,MIN(IF(ISNUMBER(CR23:CR219),ROW(CR23:CR219),"")))</f>
        <v>16</v>
      </c>
      <c r="CT23" s="13">
        <f>IF('Données projet'!$A$140&gt;35,CT22+CS23-DB22,IF(A23&lt;'Données projet'!$A$140,$CQ$205^A23,IF(A23='Données projet'!$A$140,'Données projet'!$B$140,CT22+CS23-DB22)))</f>
        <v>123</v>
      </c>
      <c r="CU23" s="18">
        <f>CT23*VLOOKUP('Données projet'!$B$13,Paramètres!$A$1:$I$89,3,0)*VLOOKUP('Données projet'!$B$13,Paramètres!$A$1:$I$89,5,0)</f>
        <v>97.858800000000016</v>
      </c>
      <c r="CV23" s="14">
        <f t="shared" si="41"/>
        <v>26.45124536158788</v>
      </c>
      <c r="CW23" s="22">
        <f t="shared" si="13"/>
        <v>216.50666233809889</v>
      </c>
      <c r="CX23" s="62">
        <f t="shared" si="14"/>
        <v>433.02136522499461</v>
      </c>
      <c r="CY23" s="62">
        <f ca="1">AVERAGE(OFFSET($CX$3,0,0,'Données projet'!$E$13+1,1))-AVERAGE(OFFSET($H$3,0,0,'Données projet'!$E$13+1,1))</f>
        <v>340.50225215720684</v>
      </c>
      <c r="CZ23" s="62">
        <f t="shared" si="42"/>
        <v>412.18613903804726</v>
      </c>
      <c r="DA23" s="16">
        <f>IF(ISNA(VLOOKUP(A23,'Données projet'!$A$139:$I$159,3,0)),0,VLOOKUP(A23,'Données projet'!$A$139:$I$159,3,0))</f>
        <v>3</v>
      </c>
      <c r="DB23" s="16">
        <f>IF(ISNA(VLOOKUP(A23,'Données projet'!$A$139:$I$159,4,0)),0,VLOOKUP(A23,'Données projet'!$A$139:$I$159,4,0))</f>
        <v>42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102</v>
      </c>
      <c r="DM23" s="13">
        <f>VLOOKUP(A23,'Données projet'!$A$165:$I$185,9,0)</f>
        <v>13.8</v>
      </c>
      <c r="DN23" s="13">
        <f t="array" ref="DN23">INDEX(DM:DM,MIN(IF(ISNUMBER(DM23:DM219),ROW(DM23:DM219),"")))</f>
        <v>13.8</v>
      </c>
      <c r="DO23" s="13">
        <f>IF('Données projet'!$A$166&gt;35,DO22+DN23-DW22,IF(A23&lt;'Données projet'!$A$166,$DL$205^A23,IF(A23='Données projet'!$A$166,'Données projet'!$B$166,DO22+DN23-DW22)))</f>
        <v>101.99999999999999</v>
      </c>
      <c r="DP23" s="18">
        <f>DO23*VLOOKUP('Données projet'!$B$14,Paramètres!$A$1:$I$89,3,0)*VLOOKUP('Données projet'!$B$14,Paramètres!$A$1:$I$89,5,0)</f>
        <v>81.151200000000003</v>
      </c>
      <c r="DQ23" s="14">
        <f t="shared" si="43"/>
        <v>22.418424032002342</v>
      </c>
      <c r="DR23" s="22">
        <f t="shared" si="16"/>
        <v>180.38376185573739</v>
      </c>
      <c r="DS23" s="62">
        <f t="shared" si="17"/>
        <v>396.89846474263311</v>
      </c>
      <c r="DT23" s="62">
        <f ca="1">AVERAGE(OFFSET($DS$3,0,0,'Données projet'!$E$14+1,1))-AVERAGE(OFFSET($H$3,0,0,'Données projet'!$E$14+1,1))</f>
        <v>298.57243726603986</v>
      </c>
      <c r="DU23" s="62">
        <f t="shared" si="44"/>
        <v>364.58250627635425</v>
      </c>
      <c r="DV23" s="16">
        <f>IF(ISNA(VLOOKUP(A23,'Données projet'!$A$165:$I$185,3,0)),0,VLOOKUP(A23,'Données projet'!$A$165:$I$185,3,0))</f>
        <v>3</v>
      </c>
      <c r="DW23" s="16">
        <f>IF(ISNA(VLOOKUP(A23,'Données projet'!$A$165:$I$185,4,0)),0,VLOOKUP(A23,'Données projet'!$A$165:$I$185,4,0))</f>
        <v>35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32</v>
      </c>
      <c r="EH23" s="13">
        <f>VLOOKUP(A23,'Données projet'!$A$191:$I$211,9,0)</f>
        <v>1.6</v>
      </c>
      <c r="EI23" s="13">
        <f t="array" ref="EI23">INDEX(EH:EH,MIN(IF(ISNUMBER(EH23:EH219),ROW(EH23:EH219),"")))</f>
        <v>1.6</v>
      </c>
      <c r="EJ23" s="13">
        <f>IF('Données projet'!$A$192&gt;35,EJ22+EI23-ER22,IF(A23&lt;'Données projet'!$A$192,$EG$205^A23,IF(A23='Données projet'!$A$192,'Données projet'!$B$192,EJ22+EI23-ER22)))</f>
        <v>32</v>
      </c>
      <c r="EK23" s="18">
        <f>EJ23*VLOOKUP('Données projet'!$B$15,Paramètres!$A$1:$I$89,3,0)*VLOOKUP('Données projet'!$B$15,Paramètres!$A$1:$I$89,5,0)</f>
        <v>30.4512</v>
      </c>
      <c r="EL23" s="14">
        <f t="shared" si="45"/>
        <v>9.4289845264708934</v>
      </c>
      <c r="EM23" s="22">
        <f t="shared" si="19"/>
        <v>69.457988050270131</v>
      </c>
      <c r="EN23" s="62">
        <f t="shared" si="20"/>
        <v>285.97269093716585</v>
      </c>
      <c r="EO23" s="62">
        <f ca="1">AVERAGE(OFFSET($EN$3,0,0,'Données projet'!$E$15+1,1))-AVERAGE(OFFSET($H$3,0,0,'Données projet'!$E$15+1,1))</f>
        <v>147.46030586481513</v>
      </c>
      <c r="EP23" s="62">
        <f t="shared" si="46"/>
        <v>299.27200854723446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123</v>
      </c>
      <c r="FC23" s="13">
        <f>VLOOKUP(A23,'Données projet'!$A$217:$I$237,9,0)</f>
        <v>16</v>
      </c>
      <c r="FD23" s="13">
        <f t="array" ref="FD23">INDEX(FC:FC,MIN(IF(ISNUMBER(FC23:FC219),ROW(FC23:FC219),"")))</f>
        <v>16</v>
      </c>
      <c r="FE23" s="13">
        <f>IF('Données projet'!$A$218&gt;35,FE22+FD23-FM22,IF(A23&lt;'Données projet'!$A$218,$FB$205^A23,IF(A23='Données projet'!$A$218,'Données projet'!$B$218,FE22+FD23-FM22)))</f>
        <v>123</v>
      </c>
      <c r="FF23" s="18">
        <f>FE23*VLOOKUP('Données projet'!$B$16,Paramètres!$A$1:$I$89,3,0)*VLOOKUP('Données projet'!$B$16,Paramètres!$A$1:$I$89,5,0)</f>
        <v>99.777600000000007</v>
      </c>
      <c r="FG23" s="14">
        <f t="shared" si="47"/>
        <v>26.909006951444532</v>
      </c>
      <c r="FH23" s="22">
        <f t="shared" si="22"/>
        <v>220.64584044043252</v>
      </c>
      <c r="FI23" s="62">
        <f t="shared" si="23"/>
        <v>437.16054332732824</v>
      </c>
      <c r="FJ23" s="62">
        <f ca="1">AVERAGE(OFFSET($FI$3,0,0,'Données projet'!$E$16+1,1))-AVERAGE(OFFSET($H$3,0,0,'Données projet'!$E$16+1,1))</f>
        <v>154.99386872768574</v>
      </c>
      <c r="FK23" s="62">
        <f t="shared" si="48"/>
        <v>419.00806288456329</v>
      </c>
      <c r="FL23" s="16">
        <f>IF(ISNA(VLOOKUP(A23,'Données projet'!$A$217:$I$237,3,0)),0,VLOOKUP(A23,'Données projet'!$A$217:$I$237,3,0))</f>
        <v>3</v>
      </c>
      <c r="FM23" s="16">
        <f>IF(ISNA(VLOOKUP(A23,'Données projet'!$A$217:$I$237,4,0)),0,VLOOKUP(A23,'Données projet'!$A$217:$I$237,4,0))</f>
        <v>42</v>
      </c>
      <c r="FN23" s="17">
        <f>IF(ISNA(VLOOKUP(A23,'Données projet'!$A$217:$I$237,5,0)),0%,VLOOKUP(A23,'Données projet'!$A$217:$I$237,5,0)*VLOOKUP('Données projet'!$B$16,Paramètres!$A$1:$I$89,7,0))</f>
        <v>0.25800000000000001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15.584702986645629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15.584702986645629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368.80929029089941</v>
      </c>
      <c r="S24" s="62">
        <f ca="1">AVERAGE(OFFSET($R$3,0,0,'Données projet'!$E$9+1,1))-AVERAGE(OFFSET($H$3,0,0,'Données projet'!$E$9+1,1))</f>
        <v>483.37207813357207</v>
      </c>
      <c r="T24" s="62">
        <f t="shared" si="34"/>
        <v>297.32483725004136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62.506080000000011</v>
      </c>
      <c r="AK24" s="14">
        <f t="shared" si="35"/>
        <v>17.800367834870475</v>
      </c>
      <c r="AL24" s="22">
        <f t="shared" si="4"/>
        <v>139.86706331239944</v>
      </c>
      <c r="AM24" s="62">
        <f t="shared" si="5"/>
        <v>358.72459168827379</v>
      </c>
      <c r="AN24" s="62">
        <f ca="1">AVERAGE(OFFSET($AM$3,0,0,'Données projet'!$E$10+1,1))-AVERAGE(OFFSET($H$3,0,0,'Données projet'!$E$10+1,1))</f>
        <v>455.28503091860267</v>
      </c>
      <c r="AO24" s="62">
        <f t="shared" si="36"/>
        <v>281.06176764290592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11</v>
      </c>
      <c r="BD24" s="13">
        <f>IF('Données projet'!$A$88&gt;35,BD23+BC24-BL23,IF(A24&lt;'Données projet'!$A$88,$BA$205^A24,IF(A24='Données projet'!$A$88,'Données projet'!$B$88,BD23+BC24-BL23)))</f>
        <v>67</v>
      </c>
      <c r="BE24" s="14">
        <f>BD24*VLOOKUP('Données projet'!$B$11,Paramètres!$A$1:$I$89,3,0)*VLOOKUP('Données projet'!$B$11,Paramètres!$A$1:$I$89,5,0)</f>
        <v>57.486000000000004</v>
      </c>
      <c r="BF24" s="14">
        <f t="shared" si="37"/>
        <v>16.531076211754396</v>
      </c>
      <c r="BG24" s="22">
        <f t="shared" si="7"/>
        <v>128.9130744021389</v>
      </c>
      <c r="BH24" s="62">
        <f t="shared" si="8"/>
        <v>347.77060277801331</v>
      </c>
      <c r="BI24" s="62">
        <f ca="1">AVERAGE(OFFSET($BH$3,0,0,'Données projet'!$E$11+1,1))-AVERAGE(OFFSET($H$3,0,0,'Données projet'!$E$11+1,1))</f>
        <v>414.21076357331464</v>
      </c>
      <c r="BJ24" s="62">
        <f t="shared" si="38"/>
        <v>331.25104323342907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70.59999999999998</v>
      </c>
      <c r="BZ24" s="14">
        <f>BY24*VLOOKUP('Données projet'!$B$12,Paramètres!$A$1:$I$89,3,0)*VLOOKUP('Données projet'!$B$12,Paramètres!$A$1:$I$89,5,0)</f>
        <v>55.067999999999984</v>
      </c>
      <c r="CA24" s="14">
        <f t="shared" si="39"/>
        <v>15.915148294580479</v>
      </c>
      <c r="CB24" s="22">
        <f t="shared" si="10"/>
        <v>123.62898327972762</v>
      </c>
      <c r="CC24" s="62">
        <f t="shared" si="11"/>
        <v>342.48651165560199</v>
      </c>
      <c r="CD24" s="62">
        <f ca="1">AVERAGE(OFFSET($CC$3,0,0,'Données projet'!$E$12+1,1))-AVERAGE(OFFSET($H$3,0,0,'Données projet'!$E$12+1,1))</f>
        <v>269.34352416195065</v>
      </c>
      <c r="CE24" s="62">
        <f t="shared" si="40"/>
        <v>302.59481222418219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16.8</v>
      </c>
      <c r="CT24" s="13">
        <f>IF('Données projet'!$A$140&gt;35,CT23+CS24-DB23,IF(A24&lt;'Données projet'!$A$140,$CQ$205^A24,IF(A24='Données projet'!$A$140,'Données projet'!$B$140,CT23+CS24-DB23)))</f>
        <v>97.800000000000011</v>
      </c>
      <c r="CU24" s="18">
        <f>CT24*VLOOKUP('Données projet'!$B$13,Paramètres!$A$1:$I$89,3,0)*VLOOKUP('Données projet'!$B$13,Paramètres!$A$1:$I$89,5,0)</f>
        <v>77.809680000000014</v>
      </c>
      <c r="CV24" s="14">
        <f t="shared" si="41"/>
        <v>21.600777311280577</v>
      </c>
      <c r="CW24" s="22">
        <f t="shared" si="13"/>
        <v>173.13987981714703</v>
      </c>
      <c r="CX24" s="62">
        <f t="shared" si="14"/>
        <v>391.99740819302144</v>
      </c>
      <c r="CY24" s="62">
        <f ca="1">AVERAGE(OFFSET($CX$3,0,0,'Données projet'!$E$13+1,1))-AVERAGE(OFFSET($H$3,0,0,'Données projet'!$E$13+1,1))</f>
        <v>340.50225215720684</v>
      </c>
      <c r="CZ24" s="62">
        <f t="shared" si="42"/>
        <v>412.18613903804726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14.8</v>
      </c>
      <c r="DO24" s="13">
        <f>IF('Données projet'!$A$166&gt;35,DO23+DN24-DW23,IF(A24&lt;'Données projet'!$A$166,$DL$205^A24,IF(A24='Données projet'!$A$166,'Données projet'!$B$166,DO23+DN24-DW23)))</f>
        <v>81.799999999999983</v>
      </c>
      <c r="DP24" s="18">
        <f>DO24*VLOOKUP('Données projet'!$B$14,Paramètres!$A$1:$I$89,3,0)*VLOOKUP('Données projet'!$B$14,Paramètres!$A$1:$I$89,5,0)</f>
        <v>65.080079999999981</v>
      </c>
      <c r="DQ24" s="14">
        <f t="shared" si="43"/>
        <v>18.44653442602603</v>
      </c>
      <c r="DR24" s="22">
        <f t="shared" si="16"/>
        <v>145.47552012532864</v>
      </c>
      <c r="DS24" s="62">
        <f t="shared" si="17"/>
        <v>364.33304850120305</v>
      </c>
      <c r="DT24" s="62">
        <f ca="1">AVERAGE(OFFSET($DS$3,0,0,'Données projet'!$E$14+1,1))-AVERAGE(OFFSET($H$3,0,0,'Données projet'!$E$14+1,1))</f>
        <v>298.57243726603986</v>
      </c>
      <c r="DU24" s="62">
        <f t="shared" si="44"/>
        <v>364.58250627635425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8.8000000000000007</v>
      </c>
      <c r="EJ24" s="13">
        <f>IF('Données projet'!$A$192&gt;35,EJ23+EI24-ER23,IF(A24&lt;'Données projet'!$A$192,$EG$205^A24,IF(A24='Données projet'!$A$192,'Données projet'!$B$192,EJ23+EI24-ER23)))</f>
        <v>40.799999999999997</v>
      </c>
      <c r="EK24" s="18">
        <f>EJ24*VLOOKUP('Données projet'!$B$15,Paramètres!$A$1:$I$89,3,0)*VLOOKUP('Données projet'!$B$15,Paramètres!$A$1:$I$89,5,0)</f>
        <v>38.825279999999999</v>
      </c>
      <c r="EL24" s="14">
        <f t="shared" si="45"/>
        <v>11.686749151685682</v>
      </c>
      <c r="EM24" s="22">
        <f t="shared" si="19"/>
        <v>87.975117439185894</v>
      </c>
      <c r="EN24" s="62">
        <f t="shared" si="20"/>
        <v>306.83264581506029</v>
      </c>
      <c r="EO24" s="62">
        <f ca="1">AVERAGE(OFFSET($EN$3,0,0,'Données projet'!$E$15+1,1))-AVERAGE(OFFSET($H$3,0,0,'Données projet'!$E$15+1,1))</f>
        <v>147.46030586481513</v>
      </c>
      <c r="EP24" s="62">
        <f t="shared" si="46"/>
        <v>299.27200854723446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16.8</v>
      </c>
      <c r="FE24" s="13">
        <f>IF('Données projet'!$A$218&gt;35,FE23+FD24-FM23,IF(A24&lt;'Données projet'!$A$218,$FB$205^A24,IF(A24='Données projet'!$A$218,'Données projet'!$B$218,FE23+FD24-FM23)))</f>
        <v>97.800000000000011</v>
      </c>
      <c r="FF24" s="18">
        <f>FE24*VLOOKUP('Données projet'!$B$16,Paramètres!$A$1:$I$89,3,0)*VLOOKUP('Données projet'!$B$16,Paramètres!$A$1:$I$89,5,0)</f>
        <v>79.335360000000023</v>
      </c>
      <c r="FG24" s="14">
        <f t="shared" si="47"/>
        <v>21.974597372641874</v>
      </c>
      <c r="FH24" s="22">
        <f t="shared" si="22"/>
        <v>176.44817575735132</v>
      </c>
      <c r="FI24" s="62">
        <f t="shared" si="23"/>
        <v>395.30570413322573</v>
      </c>
      <c r="FJ24" s="62">
        <f ca="1">AVERAGE(OFFSET($FI$3,0,0,'Données projet'!$E$16+1,1))-AVERAGE(OFFSET($H$3,0,0,'Données projet'!$E$16+1,1))</f>
        <v>154.99386872768574</v>
      </c>
      <c r="FK24" s="62">
        <f t="shared" si="48"/>
        <v>419.00806288456329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15.279096466807717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15.279096466807717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385.29482020389531</v>
      </c>
      <c r="S25" s="62">
        <f ca="1">AVERAGE(OFFSET($R$3,0,0,'Données projet'!$E$9+1,1))-AVERAGE(OFFSET($H$3,0,0,'Données projet'!$E$9+1,1))</f>
        <v>483.37207813357207</v>
      </c>
      <c r="T25" s="62">
        <f t="shared" si="34"/>
        <v>297.32483725004136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68.571360000000013</v>
      </c>
      <c r="AK25" s="14">
        <f t="shared" si="35"/>
        <v>19.318251258205343</v>
      </c>
      <c r="AL25" s="22">
        <f t="shared" si="4"/>
        <v>153.07440627470763</v>
      </c>
      <c r="AM25" s="62">
        <f t="shared" si="5"/>
        <v>374.25532017817602</v>
      </c>
      <c r="AN25" s="62">
        <f ca="1">AVERAGE(OFFSET($AM$3,0,0,'Données projet'!$E$10+1,1))-AVERAGE(OFFSET($H$3,0,0,'Données projet'!$E$10+1,1))</f>
        <v>455.28503091860267</v>
      </c>
      <c r="AO25" s="62">
        <f t="shared" si="36"/>
        <v>281.06176764290592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11</v>
      </c>
      <c r="BD25" s="13">
        <f>IF('Données projet'!$A$88&gt;35,BD24+BC25-BL24,IF(A25&lt;'Données projet'!$A$88,$BA$205^A25,IF(A25='Données projet'!$A$88,'Données projet'!$B$88,BD24+BC25-BL24)))</f>
        <v>78</v>
      </c>
      <c r="BE25" s="14">
        <f>BD25*VLOOKUP('Données projet'!$B$11,Paramètres!$A$1:$I$89,3,0)*VLOOKUP('Données projet'!$B$11,Paramètres!$A$1:$I$89,5,0)</f>
        <v>66.924000000000007</v>
      </c>
      <c r="BF25" s="14">
        <f t="shared" si="37"/>
        <v>18.90759204786767</v>
      </c>
      <c r="BG25" s="22">
        <f t="shared" si="7"/>
        <v>149.49002281670286</v>
      </c>
      <c r="BH25" s="62">
        <f t="shared" si="8"/>
        <v>370.67093672017126</v>
      </c>
      <c r="BI25" s="62">
        <f ca="1">AVERAGE(OFFSET($BH$3,0,0,'Données projet'!$E$11+1,1))-AVERAGE(OFFSET($H$3,0,0,'Données projet'!$E$11+1,1))</f>
        <v>414.21076357331464</v>
      </c>
      <c r="BJ25" s="62">
        <f t="shared" si="38"/>
        <v>331.25104323342907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81.199999999999974</v>
      </c>
      <c r="BZ25" s="14">
        <f>BY25*VLOOKUP('Données projet'!$B$12,Paramètres!$A$1:$I$89,3,0)*VLOOKUP('Données projet'!$B$12,Paramètres!$A$1:$I$89,5,0)</f>
        <v>63.335999999999984</v>
      </c>
      <c r="CA25" s="14">
        <f t="shared" si="39"/>
        <v>18.009040022946227</v>
      </c>
      <c r="CB25" s="22">
        <f t="shared" si="10"/>
        <v>141.67594470663133</v>
      </c>
      <c r="CC25" s="62">
        <f t="shared" si="11"/>
        <v>362.85685861009972</v>
      </c>
      <c r="CD25" s="62">
        <f ca="1">AVERAGE(OFFSET($CC$3,0,0,'Données projet'!$E$12+1,1))-AVERAGE(OFFSET($H$3,0,0,'Données projet'!$E$12+1,1))</f>
        <v>269.34352416195065</v>
      </c>
      <c r="CE25" s="62">
        <f t="shared" si="40"/>
        <v>302.59481222418219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16.8</v>
      </c>
      <c r="CT25" s="13">
        <f>IF('Données projet'!$A$140&gt;35,CT24+CS25-DB24,IF(A25&lt;'Données projet'!$A$140,$CQ$205^A25,IF(A25='Données projet'!$A$140,'Données projet'!$B$140,CT24+CS25-DB24)))</f>
        <v>114.60000000000001</v>
      </c>
      <c r="CU25" s="18">
        <f>CT25*VLOOKUP('Données projet'!$B$13,Paramètres!$A$1:$I$89,3,0)*VLOOKUP('Données projet'!$B$13,Paramètres!$A$1:$I$89,5,0)</f>
        <v>91.175760000000011</v>
      </c>
      <c r="CV25" s="14">
        <f t="shared" si="41"/>
        <v>24.848575433138123</v>
      </c>
      <c r="CW25" s="22">
        <f t="shared" si="13"/>
        <v>202.07571754604893</v>
      </c>
      <c r="CX25" s="62">
        <f t="shared" si="14"/>
        <v>423.25663144951733</v>
      </c>
      <c r="CY25" s="62">
        <f ca="1">AVERAGE(OFFSET($CX$3,0,0,'Données projet'!$E$13+1,1))-AVERAGE(OFFSET($H$3,0,0,'Données projet'!$E$13+1,1))</f>
        <v>340.50225215720684</v>
      </c>
      <c r="CZ25" s="62">
        <f t="shared" si="42"/>
        <v>412.18613903804726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14.8</v>
      </c>
      <c r="DO25" s="13">
        <f>IF('Données projet'!$A$166&gt;35,DO24+DN25-DW24,IF(A25&lt;'Données projet'!$A$166,$DL$205^A25,IF(A25='Données projet'!$A$166,'Données projet'!$B$166,DO24+DN25-DW24)))</f>
        <v>96.59999999999998</v>
      </c>
      <c r="DP25" s="18">
        <f>DO25*VLOOKUP('Données projet'!$B$14,Paramètres!$A$1:$I$89,3,0)*VLOOKUP('Données projet'!$B$14,Paramètres!$A$1:$I$89,5,0)</f>
        <v>76.854959999999991</v>
      </c>
      <c r="DQ25" s="14">
        <f t="shared" si="43"/>
        <v>21.366419773799993</v>
      </c>
      <c r="DR25" s="22">
        <f t="shared" si="16"/>
        <v>171.06890310603498</v>
      </c>
      <c r="DS25" s="62">
        <f t="shared" si="17"/>
        <v>392.24981700950337</v>
      </c>
      <c r="DT25" s="62">
        <f ca="1">AVERAGE(OFFSET($DS$3,0,0,'Données projet'!$E$14+1,1))-AVERAGE(OFFSET($H$3,0,0,'Données projet'!$E$14+1,1))</f>
        <v>298.57243726603986</v>
      </c>
      <c r="DU25" s="62">
        <f t="shared" si="44"/>
        <v>364.58250627635425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8.8000000000000007</v>
      </c>
      <c r="EJ25" s="13">
        <f>IF('Données projet'!$A$192&gt;35,EJ24+EI25-ER24,IF(A25&lt;'Données projet'!$A$192,$EG$205^A25,IF(A25='Données projet'!$A$192,'Données projet'!$B$192,EJ24+EI25-ER24)))</f>
        <v>49.599999999999994</v>
      </c>
      <c r="EK25" s="18">
        <f>EJ25*VLOOKUP('Données projet'!$B$15,Paramètres!$A$1:$I$89,3,0)*VLOOKUP('Données projet'!$B$15,Paramètres!$A$1:$I$89,5,0)</f>
        <v>47.199359999999999</v>
      </c>
      <c r="EL25" s="14">
        <f t="shared" si="45"/>
        <v>13.888073668781496</v>
      </c>
      <c r="EM25" s="22">
        <f t="shared" si="19"/>
        <v>106.39394697312775</v>
      </c>
      <c r="EN25" s="62">
        <f t="shared" si="20"/>
        <v>327.57486087659618</v>
      </c>
      <c r="EO25" s="62">
        <f ca="1">AVERAGE(OFFSET($EN$3,0,0,'Données projet'!$E$15+1,1))-AVERAGE(OFFSET($H$3,0,0,'Données projet'!$E$15+1,1))</f>
        <v>147.46030586481513</v>
      </c>
      <c r="EP25" s="62">
        <f t="shared" si="46"/>
        <v>299.27200854723446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16.8</v>
      </c>
      <c r="FE25" s="13">
        <f>IF('Données projet'!$A$218&gt;35,FE24+FD25-FM24,IF(A25&lt;'Données projet'!$A$218,$FB$205^A25,IF(A25='Données projet'!$A$218,'Données projet'!$B$218,FE24+FD25-FM24)))</f>
        <v>114.60000000000001</v>
      </c>
      <c r="FF25" s="18">
        <f>FE25*VLOOKUP('Données projet'!$B$16,Paramètres!$A$1:$I$89,3,0)*VLOOKUP('Données projet'!$B$16,Paramètres!$A$1:$I$89,5,0)</f>
        <v>92.963520000000017</v>
      </c>
      <c r="FG25" s="14">
        <f t="shared" si="47"/>
        <v>25.278601439114567</v>
      </c>
      <c r="FH25" s="22">
        <f t="shared" si="22"/>
        <v>205.93836150645791</v>
      </c>
      <c r="FI25" s="62">
        <f t="shared" si="23"/>
        <v>427.11927540992633</v>
      </c>
      <c r="FJ25" s="62">
        <f ca="1">AVERAGE(OFFSET($FI$3,0,0,'Données projet'!$E$16+1,1))-AVERAGE(OFFSET($H$3,0,0,'Données projet'!$E$16+1,1))</f>
        <v>154.99386872768574</v>
      </c>
      <c r="FK25" s="62">
        <f t="shared" si="48"/>
        <v>419.00806288456329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14.979482704422255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14.979482704422255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401.73236386226296</v>
      </c>
      <c r="S26" s="62">
        <f ca="1">AVERAGE(OFFSET($R$3,0,0,'Données projet'!$E$9+1,1))-AVERAGE(OFFSET($H$3,0,0,'Données projet'!$E$9+1,1))</f>
        <v>483.37207813357207</v>
      </c>
      <c r="T26" s="62">
        <f t="shared" si="34"/>
        <v>297.32483725004136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74.636640000000014</v>
      </c>
      <c r="AK26" s="14">
        <f t="shared" si="35"/>
        <v>20.82056558443978</v>
      </c>
      <c r="AL26" s="22">
        <f t="shared" si="4"/>
        <v>166.25463305956598</v>
      </c>
      <c r="AM26" s="62">
        <f t="shared" si="5"/>
        <v>389.73982976911248</v>
      </c>
      <c r="AN26" s="62">
        <f ca="1">AVERAGE(OFFSET($AM$3,0,0,'Données projet'!$E$10+1,1))-AVERAGE(OFFSET($H$3,0,0,'Données projet'!$E$10+1,1))</f>
        <v>455.28503091860267</v>
      </c>
      <c r="AO26" s="62">
        <f t="shared" si="36"/>
        <v>281.06176764290592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11</v>
      </c>
      <c r="BD26" s="13">
        <f>IF('Données projet'!$A$88&gt;35,BD25+BC26-BL25,IF(A26&lt;'Données projet'!$A$88,$BA$205^A26,IF(A26='Données projet'!$A$88,'Données projet'!$B$88,BD25+BC26-BL25)))</f>
        <v>89</v>
      </c>
      <c r="BE26" s="14">
        <f>BD26*VLOOKUP('Données projet'!$B$11,Paramètres!$A$1:$I$89,3,0)*VLOOKUP('Données projet'!$B$11,Paramètres!$A$1:$I$89,5,0)</f>
        <v>76.362000000000009</v>
      </c>
      <c r="BF26" s="14">
        <f t="shared" si="37"/>
        <v>21.245279172340783</v>
      </c>
      <c r="BG26" s="22">
        <f t="shared" si="7"/>
        <v>169.99934455849356</v>
      </c>
      <c r="BH26" s="62">
        <f t="shared" si="8"/>
        <v>393.48454126804006</v>
      </c>
      <c r="BI26" s="62">
        <f ca="1">AVERAGE(OFFSET($BH$3,0,0,'Données projet'!$E$11+1,1))-AVERAGE(OFFSET($H$3,0,0,'Données projet'!$E$11+1,1))</f>
        <v>414.21076357331464</v>
      </c>
      <c r="BJ26" s="62">
        <f t="shared" si="38"/>
        <v>331.25104323342907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91.799999999999969</v>
      </c>
      <c r="BZ26" s="14">
        <f>BY26*VLOOKUP('Données projet'!$B$12,Paramètres!$A$1:$I$89,3,0)*VLOOKUP('Données projet'!$B$12,Paramètres!$A$1:$I$89,5,0)</f>
        <v>71.603999999999985</v>
      </c>
      <c r="CA26" s="14">
        <f t="shared" si="39"/>
        <v>20.071260561992585</v>
      </c>
      <c r="CB26" s="22">
        <f t="shared" si="10"/>
        <v>159.66774547880371</v>
      </c>
      <c r="CC26" s="62">
        <f t="shared" si="11"/>
        <v>383.15294218835021</v>
      </c>
      <c r="CD26" s="62">
        <f ca="1">AVERAGE(OFFSET($CC$3,0,0,'Données projet'!$E$12+1,1))-AVERAGE(OFFSET($H$3,0,0,'Données projet'!$E$12+1,1))</f>
        <v>269.34352416195065</v>
      </c>
      <c r="CE26" s="62">
        <f t="shared" si="40"/>
        <v>302.59481222418219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16.8</v>
      </c>
      <c r="CT26" s="13">
        <f>IF('Données projet'!$A$140&gt;35,CT25+CS26-DB25,IF(A26&lt;'Données projet'!$A$140,$CQ$205^A26,IF(A26='Données projet'!$A$140,'Données projet'!$B$140,CT25+CS26-DB25)))</f>
        <v>131.4</v>
      </c>
      <c r="CU26" s="18">
        <f>CT26*VLOOKUP('Données projet'!$B$13,Paramètres!$A$1:$I$89,3,0)*VLOOKUP('Données projet'!$B$13,Paramètres!$A$1:$I$89,5,0)</f>
        <v>104.54184000000002</v>
      </c>
      <c r="CV26" s="14">
        <f t="shared" si="41"/>
        <v>28.041215323191079</v>
      </c>
      <c r="CW26" s="22">
        <f t="shared" si="13"/>
        <v>230.91548802122449</v>
      </c>
      <c r="CX26" s="62">
        <f t="shared" si="14"/>
        <v>454.40068473077099</v>
      </c>
      <c r="CY26" s="62">
        <f ca="1">AVERAGE(OFFSET($CX$3,0,0,'Données projet'!$E$13+1,1))-AVERAGE(OFFSET($H$3,0,0,'Données projet'!$E$13+1,1))</f>
        <v>340.50225215720684</v>
      </c>
      <c r="CZ26" s="62">
        <f t="shared" si="42"/>
        <v>412.18613903804726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14.8</v>
      </c>
      <c r="DO26" s="13">
        <f>IF('Données projet'!$A$166&gt;35,DO25+DN26-DW25,IF(A26&lt;'Données projet'!$A$166,$DL$205^A26,IF(A26='Données projet'!$A$166,'Données projet'!$B$166,DO25+DN26-DW25)))</f>
        <v>111.39999999999998</v>
      </c>
      <c r="DP26" s="18">
        <f>DO26*VLOOKUP('Données projet'!$B$14,Paramètres!$A$1:$I$89,3,0)*VLOOKUP('Données projet'!$B$14,Paramètres!$A$1:$I$89,5,0)</f>
        <v>88.629839999999987</v>
      </c>
      <c r="DQ26" s="14">
        <f t="shared" si="43"/>
        <v>24.23448093253452</v>
      </c>
      <c r="DR26" s="22">
        <f t="shared" si="16"/>
        <v>196.57202562416424</v>
      </c>
      <c r="DS26" s="62">
        <f t="shared" si="17"/>
        <v>420.05722233371074</v>
      </c>
      <c r="DT26" s="62">
        <f ca="1">AVERAGE(OFFSET($DS$3,0,0,'Données projet'!$E$14+1,1))-AVERAGE(OFFSET($H$3,0,0,'Données projet'!$E$14+1,1))</f>
        <v>298.57243726603986</v>
      </c>
      <c r="DU26" s="62">
        <f t="shared" si="44"/>
        <v>364.58250627635425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8.8000000000000007</v>
      </c>
      <c r="EJ26" s="13">
        <f>IF('Données projet'!$A$192&gt;35,EJ25+EI26-ER25,IF(A26&lt;'Données projet'!$A$192,$EG$205^A26,IF(A26='Données projet'!$A$192,'Données projet'!$B$192,EJ25+EI26-ER25)))</f>
        <v>58.399999999999991</v>
      </c>
      <c r="EK26" s="18">
        <f>EJ26*VLOOKUP('Données projet'!$B$15,Paramètres!$A$1:$I$89,3,0)*VLOOKUP('Données projet'!$B$15,Paramètres!$A$1:$I$89,5,0)</f>
        <v>55.573439999999998</v>
      </c>
      <c r="EL26" s="14">
        <f t="shared" si="45"/>
        <v>16.044152965199856</v>
      </c>
      <c r="EM26" s="22">
        <f t="shared" si="19"/>
        <v>124.73397441438976</v>
      </c>
      <c r="EN26" s="62">
        <f t="shared" si="20"/>
        <v>348.21917112393623</v>
      </c>
      <c r="EO26" s="62">
        <f ca="1">AVERAGE(OFFSET($EN$3,0,0,'Données projet'!$E$15+1,1))-AVERAGE(OFFSET($H$3,0,0,'Données projet'!$E$15+1,1))</f>
        <v>147.46030586481513</v>
      </c>
      <c r="EP26" s="62">
        <f t="shared" si="46"/>
        <v>299.27200854723446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16.8</v>
      </c>
      <c r="FE26" s="13">
        <f>IF('Données projet'!$A$218&gt;35,FE25+FD26-FM25,IF(A26&lt;'Données projet'!$A$218,$FB$205^A26,IF(A26='Données projet'!$A$218,'Données projet'!$B$218,FE25+FD26-FM25)))</f>
        <v>131.4</v>
      </c>
      <c r="FF26" s="18">
        <f>FE26*VLOOKUP('Données projet'!$B$16,Paramètres!$A$1:$I$89,3,0)*VLOOKUP('Données projet'!$B$16,Paramètres!$A$1:$I$89,5,0)</f>
        <v>106.59168000000001</v>
      </c>
      <c r="FG26" s="14">
        <f t="shared" si="47"/>
        <v>28.526492713060108</v>
      </c>
      <c r="FH26" s="22">
        <f t="shared" si="22"/>
        <v>235.33081747524636</v>
      </c>
      <c r="FI26" s="62">
        <f t="shared" si="23"/>
        <v>458.81601418479283</v>
      </c>
      <c r="FJ26" s="62">
        <f ca="1">AVERAGE(OFFSET($FI$3,0,0,'Données projet'!$E$16+1,1))-AVERAGE(OFFSET($H$3,0,0,'Données projet'!$E$16+1,1))</f>
        <v>154.99386872768574</v>
      </c>
      <c r="FK26" s="62">
        <f t="shared" si="48"/>
        <v>419.00806288456329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14.685744185170821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14.685744185170821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418.12486670230362</v>
      </c>
      <c r="S27" s="62">
        <f ca="1">AVERAGE(OFFSET($R$3,0,0,'Données projet'!$E$9+1,1))-AVERAGE(OFFSET($H$3,0,0,'Données projet'!$E$9+1,1))</f>
        <v>483.37207813357207</v>
      </c>
      <c r="T27" s="62">
        <f t="shared" si="34"/>
        <v>297.32483725004136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80.701920000000015</v>
      </c>
      <c r="AK27" s="14">
        <f t="shared" si="35"/>
        <v>22.308719863780368</v>
      </c>
      <c r="AL27" s="22">
        <f t="shared" si="4"/>
        <v>179.41019776275084</v>
      </c>
      <c r="AM27" s="62">
        <f t="shared" si="5"/>
        <v>405.18090594637067</v>
      </c>
      <c r="AN27" s="62">
        <f ca="1">AVERAGE(OFFSET($AM$3,0,0,'Données projet'!$E$10+1,1))-AVERAGE(OFFSET($H$3,0,0,'Données projet'!$E$10+1,1))</f>
        <v>455.28503091860267</v>
      </c>
      <c r="AO27" s="62">
        <f t="shared" si="36"/>
        <v>281.06176764290592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11</v>
      </c>
      <c r="BD27" s="13">
        <f>IF('Données projet'!$A$88&gt;35,BD26+BC27-BL26,IF(A27&lt;'Données projet'!$A$88,$BA$205^A27,IF(A27='Données projet'!$A$88,'Données projet'!$B$88,BD26+BC27-BL26)))</f>
        <v>100</v>
      </c>
      <c r="BE27" s="14">
        <f>BD27*VLOOKUP('Données projet'!$B$11,Paramètres!$A$1:$I$89,3,0)*VLOOKUP('Données projet'!$B$11,Paramètres!$A$1:$I$89,5,0)</f>
        <v>85.800000000000011</v>
      </c>
      <c r="BF27" s="14">
        <f t="shared" si="37"/>
        <v>23.549485995669766</v>
      </c>
      <c r="BG27" s="22">
        <f t="shared" si="7"/>
        <v>190.45035477579154</v>
      </c>
      <c r="BH27" s="62">
        <f t="shared" si="8"/>
        <v>416.22106295941137</v>
      </c>
      <c r="BI27" s="62">
        <f ca="1">AVERAGE(OFFSET($BH$3,0,0,'Données projet'!$E$11+1,1))-AVERAGE(OFFSET($H$3,0,0,'Données projet'!$E$11+1,1))</f>
        <v>414.21076357331464</v>
      </c>
      <c r="BJ27" s="62">
        <f t="shared" si="38"/>
        <v>331.25104323342907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102.39999999999996</v>
      </c>
      <c r="BZ27" s="14">
        <f>BY27*VLOOKUP('Données projet'!$B$12,Paramètres!$A$1:$I$89,3,0)*VLOOKUP('Données projet'!$B$12,Paramètres!$A$1:$I$89,5,0)</f>
        <v>79.871999999999971</v>
      </c>
      <c r="CA27" s="14">
        <f t="shared" si="39"/>
        <v>22.105884547145401</v>
      </c>
      <c r="CB27" s="22">
        <f t="shared" si="10"/>
        <v>177.61148225294485</v>
      </c>
      <c r="CC27" s="62">
        <f t="shared" si="11"/>
        <v>403.38219043656466</v>
      </c>
      <c r="CD27" s="62">
        <f ca="1">AVERAGE(OFFSET($CC$3,0,0,'Données projet'!$E$12+1,1))-AVERAGE(OFFSET($H$3,0,0,'Données projet'!$E$12+1,1))</f>
        <v>269.34352416195065</v>
      </c>
      <c r="CE27" s="62">
        <f t="shared" si="40"/>
        <v>302.59481222418219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16.8</v>
      </c>
      <c r="CT27" s="13">
        <f>IF('Données projet'!$A$140&gt;35,CT26+CS27-DB26,IF(A27&lt;'Données projet'!$A$140,$CQ$205^A27,IF(A27='Données projet'!$A$140,'Données projet'!$B$140,CT26+CS27-DB26)))</f>
        <v>148.20000000000002</v>
      </c>
      <c r="CU27" s="18">
        <f>CT27*VLOOKUP('Données projet'!$B$13,Paramètres!$A$1:$I$89,3,0)*VLOOKUP('Données projet'!$B$13,Paramètres!$A$1:$I$89,5,0)</f>
        <v>117.90792000000002</v>
      </c>
      <c r="CV27" s="14">
        <f t="shared" si="41"/>
        <v>31.186557651984323</v>
      </c>
      <c r="CW27" s="22">
        <f t="shared" si="13"/>
        <v>259.67288191053939</v>
      </c>
      <c r="CX27" s="62">
        <f t="shared" si="14"/>
        <v>485.44359009415916</v>
      </c>
      <c r="CY27" s="62">
        <f ca="1">AVERAGE(OFFSET($CX$3,0,0,'Données projet'!$E$13+1,1))-AVERAGE(OFFSET($H$3,0,0,'Données projet'!$E$13+1,1))</f>
        <v>340.50225215720684</v>
      </c>
      <c r="CZ27" s="62">
        <f t="shared" si="42"/>
        <v>412.18613903804726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14.8</v>
      </c>
      <c r="DO27" s="13">
        <f>IF('Données projet'!$A$166&gt;35,DO26+DN27-DW26,IF(A27&lt;'Données projet'!$A$166,$DL$205^A27,IF(A27='Données projet'!$A$166,'Données projet'!$B$166,DO26+DN27-DW26)))</f>
        <v>126.19999999999997</v>
      </c>
      <c r="DP27" s="18">
        <f>DO27*VLOOKUP('Données projet'!$B$14,Paramètres!$A$1:$I$89,3,0)*VLOOKUP('Données projet'!$B$14,Paramètres!$A$1:$I$89,5,0)</f>
        <v>100.40472</v>
      </c>
      <c r="DQ27" s="14">
        <f t="shared" si="43"/>
        <v>27.058393830330502</v>
      </c>
      <c r="DR27" s="22">
        <f t="shared" si="16"/>
        <v>221.99825658782561</v>
      </c>
      <c r="DS27" s="62">
        <f t="shared" si="17"/>
        <v>447.76896477144544</v>
      </c>
      <c r="DT27" s="62">
        <f ca="1">AVERAGE(OFFSET($DS$3,0,0,'Données projet'!$E$14+1,1))-AVERAGE(OFFSET($H$3,0,0,'Données projet'!$E$14+1,1))</f>
        <v>298.57243726603986</v>
      </c>
      <c r="DU27" s="62">
        <f t="shared" si="44"/>
        <v>364.58250627635425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8.8000000000000007</v>
      </c>
      <c r="EJ27" s="13">
        <f>IF('Données projet'!$A$192&gt;35,EJ26+EI27-ER26,IF(A27&lt;'Données projet'!$A$192,$EG$205^A27,IF(A27='Données projet'!$A$192,'Données projet'!$B$192,EJ26+EI27-ER26)))</f>
        <v>67.199999999999989</v>
      </c>
      <c r="EK27" s="18">
        <f>EJ27*VLOOKUP('Données projet'!$B$15,Paramètres!$A$1:$I$89,3,0)*VLOOKUP('Données projet'!$B$15,Paramètres!$A$1:$I$89,5,0)</f>
        <v>63.94751999999999</v>
      </c>
      <c r="EL27" s="14">
        <f t="shared" si="45"/>
        <v>18.162594705540755</v>
      </c>
      <c r="EM27" s="22">
        <f t="shared" si="19"/>
        <v>143.00844977881681</v>
      </c>
      <c r="EN27" s="62">
        <f t="shared" si="20"/>
        <v>368.77915796243661</v>
      </c>
      <c r="EO27" s="62">
        <f ca="1">AVERAGE(OFFSET($EN$3,0,0,'Données projet'!$E$15+1,1))-AVERAGE(OFFSET($H$3,0,0,'Données projet'!$E$15+1,1))</f>
        <v>147.46030586481513</v>
      </c>
      <c r="EP27" s="62">
        <f t="shared" si="46"/>
        <v>299.27200854723446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16.8</v>
      </c>
      <c r="FE27" s="13">
        <f>IF('Données projet'!$A$218&gt;35,FE26+FD27-FM26,IF(A27&lt;'Données projet'!$A$218,$FB$205^A27,IF(A27='Données projet'!$A$218,'Données projet'!$B$218,FE26+FD27-FM26)))</f>
        <v>148.20000000000002</v>
      </c>
      <c r="FF27" s="18">
        <f>FE27*VLOOKUP('Données projet'!$B$16,Paramètres!$A$1:$I$89,3,0)*VLOOKUP('Données projet'!$B$16,Paramètres!$A$1:$I$89,5,0)</f>
        <v>120.21984000000002</v>
      </c>
      <c r="FG27" s="14">
        <f t="shared" si="47"/>
        <v>31.726267900699519</v>
      </c>
      <c r="FH27" s="22">
        <f t="shared" si="22"/>
        <v>264.63947126038499</v>
      </c>
      <c r="FI27" s="62">
        <f t="shared" si="23"/>
        <v>490.41017944400483</v>
      </c>
      <c r="FJ27" s="62">
        <f ca="1">AVERAGE(OFFSET($FI$3,0,0,'Données projet'!$E$16+1,1))-AVERAGE(OFFSET($H$3,0,0,'Données projet'!$E$16+1,1))</f>
        <v>154.99386872768574</v>
      </c>
      <c r="FK27" s="62">
        <f t="shared" si="48"/>
        <v>419.00806288456329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14.397765699119102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14.397765699119102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434.47485318479289</v>
      </c>
      <c r="S28" s="62">
        <f ca="1">AVERAGE(OFFSET($R$3,0,0,'Données projet'!$E$9+1,1))-AVERAGE(OFFSET($H$3,0,0,'Données projet'!$E$9+1,1))</f>
        <v>483.37207813357207</v>
      </c>
      <c r="T28" s="62">
        <f t="shared" si="34"/>
        <v>297.32483725004136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86.767200000000017</v>
      </c>
      <c r="AK28" s="14">
        <f t="shared" si="35"/>
        <v>23.783899326718451</v>
      </c>
      <c r="AL28" s="22">
        <f t="shared" si="4"/>
        <v>192.54316466070134</v>
      </c>
      <c r="AM28" s="62">
        <f t="shared" si="5"/>
        <v>420.58093862703345</v>
      </c>
      <c r="AN28" s="62">
        <f ca="1">AVERAGE(OFFSET($AM$3,0,0,'Données projet'!$E$10+1,1))-AVERAGE(OFFSET($H$3,0,0,'Données projet'!$E$10+1,1))</f>
        <v>455.28503091860267</v>
      </c>
      <c r="AO28" s="62">
        <f t="shared" si="36"/>
        <v>281.06176764290592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111</v>
      </c>
      <c r="BB28" s="13">
        <f>VLOOKUP(A28,'Données projet'!$A$87:$I$107,9,0)</f>
        <v>11</v>
      </c>
      <c r="BC28" s="13">
        <f t="array" ref="BC28">INDEX(BB:BB,MIN(IF(ISNUMBER(BB28:BB224),ROW(BB28:BB224),"")))</f>
        <v>11</v>
      </c>
      <c r="BD28" s="13">
        <f>IF('Données projet'!$A$88&gt;35,BD27+BC28-BL27,IF(A28&lt;'Données projet'!$A$88,$BA$205^A28,IF(A28='Données projet'!$A$88,'Données projet'!$B$88,BD27+BC28-BL27)))</f>
        <v>111</v>
      </c>
      <c r="BE28" s="14">
        <f>BD28*VLOOKUP('Données projet'!$B$11,Paramètres!$A$1:$I$89,3,0)*VLOOKUP('Données projet'!$B$11,Paramètres!$A$1:$I$89,5,0)</f>
        <v>95.238000000000014</v>
      </c>
      <c r="BF28" s="14">
        <f t="shared" si="37"/>
        <v>25.824315354051141</v>
      </c>
      <c r="BG28" s="22">
        <f t="shared" si="7"/>
        <v>210.85019924163907</v>
      </c>
      <c r="BH28" s="62">
        <f t="shared" si="8"/>
        <v>438.88797320797119</v>
      </c>
      <c r="BI28" s="62">
        <f ca="1">AVERAGE(OFFSET($BH$3,0,0,'Données projet'!$E$11+1,1))-AVERAGE(OFFSET($H$3,0,0,'Données projet'!$E$11+1,1))</f>
        <v>414.21076357331464</v>
      </c>
      <c r="BJ28" s="62">
        <f t="shared" si="38"/>
        <v>331.25104323342907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26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113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112.99999999999996</v>
      </c>
      <c r="BZ28" s="14">
        <f>BY28*VLOOKUP('Données projet'!$B$12,Paramètres!$A$1:$I$89,3,0)*VLOOKUP('Données projet'!$B$12,Paramètres!$A$1:$I$89,5,0)</f>
        <v>88.139999999999972</v>
      </c>
      <c r="CA28" s="14">
        <f t="shared" si="39"/>
        <v>24.116094026318823</v>
      </c>
      <c r="CB28" s="22">
        <f t="shared" si="10"/>
        <v>195.51269709583855</v>
      </c>
      <c r="CC28" s="62">
        <f t="shared" si="11"/>
        <v>423.55047106217069</v>
      </c>
      <c r="CD28" s="62">
        <f ca="1">AVERAGE(OFFSET($CC$3,0,0,'Données projet'!$E$12+1,1))-AVERAGE(OFFSET($H$3,0,0,'Données projet'!$E$12+1,1))</f>
        <v>269.34352416195065</v>
      </c>
      <c r="CE28" s="62">
        <f t="shared" si="40"/>
        <v>302.59481222418219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27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165</v>
      </c>
      <c r="CR28" s="13">
        <f>VLOOKUP(A28,'Données projet'!$A$139:$I$159,9,0)</f>
        <v>16.8</v>
      </c>
      <c r="CS28" s="13">
        <f t="array" ref="CS28">INDEX(CR:CR,MIN(IF(ISNUMBER(CR28:CR224),ROW(CR28:CR224),"")))</f>
        <v>16.8</v>
      </c>
      <c r="CT28" s="13">
        <f>IF('Données projet'!$A$140&gt;35,CT27+CS28-DB27,IF(A28&lt;'Données projet'!$A$140,$CQ$205^A28,IF(A28='Données projet'!$A$140,'Données projet'!$B$140,CT27+CS28-DB27)))</f>
        <v>165.00000000000003</v>
      </c>
      <c r="CU28" s="18">
        <f>CT28*VLOOKUP('Données projet'!$B$13,Paramètres!$A$1:$I$89,3,0)*VLOOKUP('Données projet'!$B$13,Paramètres!$A$1:$I$89,5,0)</f>
        <v>131.27400000000003</v>
      </c>
      <c r="CV28" s="14">
        <f t="shared" si="41"/>
        <v>34.290576031111669</v>
      </c>
      <c r="CW28" s="22">
        <f t="shared" si="13"/>
        <v>288.35830325418618</v>
      </c>
      <c r="CX28" s="62">
        <f t="shared" si="14"/>
        <v>516.39607722051824</v>
      </c>
      <c r="CY28" s="62">
        <f ca="1">AVERAGE(OFFSET($CX$3,0,0,'Données projet'!$E$13+1,1))-AVERAGE(OFFSET($H$3,0,0,'Données projet'!$E$13+1,1))</f>
        <v>340.50225215720684</v>
      </c>
      <c r="CZ28" s="62">
        <f t="shared" si="42"/>
        <v>412.18613903804726</v>
      </c>
      <c r="DA28" s="16">
        <f>IF(ISNA(VLOOKUP(A28,'Données projet'!$A$139:$I$159,3,0)),0,VLOOKUP(A28,'Données projet'!$A$139:$I$159,3,0))</f>
        <v>4</v>
      </c>
      <c r="DB28" s="16">
        <f>IF(ISNA(VLOOKUP(A28,'Données projet'!$A$139:$I$159,4,0)),0,VLOOKUP(A28,'Données projet'!$A$139:$I$159,4,0))</f>
        <v>42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141</v>
      </c>
      <c r="DM28" s="13">
        <f>VLOOKUP(A28,'Données projet'!$A$165:$I$185,9,0)</f>
        <v>14.8</v>
      </c>
      <c r="DN28" s="13">
        <f t="array" ref="DN28">INDEX(DM:DM,MIN(IF(ISNUMBER(DM28:DM224),ROW(DM28:DM224),"")))</f>
        <v>14.8</v>
      </c>
      <c r="DO28" s="13">
        <f>IF('Données projet'!$A$166&gt;35,DO27+DN28-DW27,IF(A28&lt;'Données projet'!$A$166,$DL$205^A28,IF(A28='Données projet'!$A$166,'Données projet'!$B$166,DO27+DN28-DW27)))</f>
        <v>140.99999999999997</v>
      </c>
      <c r="DP28" s="18">
        <f>DO28*VLOOKUP('Données projet'!$B$14,Paramètres!$A$1:$I$89,3,0)*VLOOKUP('Données projet'!$B$14,Paramètres!$A$1:$I$89,5,0)</f>
        <v>112.17959999999998</v>
      </c>
      <c r="DQ28" s="14">
        <f t="shared" si="43"/>
        <v>29.8439274472838</v>
      </c>
      <c r="DR28" s="22">
        <f t="shared" si="16"/>
        <v>247.35764363735257</v>
      </c>
      <c r="DS28" s="62">
        <f t="shared" si="17"/>
        <v>475.39541760368468</v>
      </c>
      <c r="DT28" s="62">
        <f ca="1">AVERAGE(OFFSET($DS$3,0,0,'Données projet'!$E$14+1,1))-AVERAGE(OFFSET($H$3,0,0,'Données projet'!$E$14+1,1))</f>
        <v>298.57243726603986</v>
      </c>
      <c r="DU28" s="62">
        <f t="shared" si="44"/>
        <v>364.58250627635425</v>
      </c>
      <c r="DV28" s="16">
        <f>IF(ISNA(VLOOKUP(A28,'Données projet'!$A$165:$I$185,3,0)),0,VLOOKUP(A28,'Données projet'!$A$165:$I$185,3,0))</f>
        <v>4</v>
      </c>
      <c r="DW28" s="16">
        <f>IF(ISNA(VLOOKUP(A28,'Données projet'!$A$165:$I$185,4,0)),0,VLOOKUP(A28,'Données projet'!$A$165:$I$185,4,0))</f>
        <v>35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76</v>
      </c>
      <c r="EH28" s="13">
        <f>VLOOKUP(A28,'Données projet'!$A$191:$I$211,9,0)</f>
        <v>8.8000000000000007</v>
      </c>
      <c r="EI28" s="13">
        <f t="array" ref="EI28">INDEX(EH:EH,MIN(IF(ISNUMBER(EH28:EH224),ROW(EH28:EH224),"")))</f>
        <v>8.8000000000000007</v>
      </c>
      <c r="EJ28" s="13">
        <f>IF('Données projet'!$A$192&gt;35,EJ27+EI28-ER27,IF(A28&lt;'Données projet'!$A$192,$EG$205^A28,IF(A28='Données projet'!$A$192,'Données projet'!$B$192,EJ27+EI28-ER27)))</f>
        <v>75.999999999999986</v>
      </c>
      <c r="EK28" s="18">
        <f>EJ28*VLOOKUP('Données projet'!$B$15,Paramètres!$A$1:$I$89,3,0)*VLOOKUP('Données projet'!$B$15,Paramètres!$A$1:$I$89,5,0)</f>
        <v>72.321599999999989</v>
      </c>
      <c r="EL28" s="14">
        <f t="shared" si="45"/>
        <v>20.248893319861061</v>
      </c>
      <c r="EM28" s="22">
        <f t="shared" si="19"/>
        <v>161.22694253209133</v>
      </c>
      <c r="EN28" s="62">
        <f t="shared" si="20"/>
        <v>389.26471649842347</v>
      </c>
      <c r="EO28" s="62">
        <f ca="1">AVERAGE(OFFSET($EN$3,0,0,'Données projet'!$E$15+1,1))-AVERAGE(OFFSET($H$3,0,0,'Données projet'!$E$15+1,1))</f>
        <v>147.46030586481513</v>
      </c>
      <c r="EP28" s="62">
        <f t="shared" si="46"/>
        <v>299.27200854723446</v>
      </c>
      <c r="EQ28" s="16">
        <f>IF(ISNA(VLOOKUP(A28,'Données projet'!$A$191:$I$211,3,0)),0,VLOOKUP(A28,'Données projet'!$A$191:$I$211,3,0))</f>
        <v>2</v>
      </c>
      <c r="ER28" s="16">
        <f>IF(ISNA(VLOOKUP(A28,'Données projet'!$A$191:$I$211,4,0)),0,VLOOKUP(A28,'Données projet'!$A$191:$I$211,4,0))</f>
        <v>7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165</v>
      </c>
      <c r="FC28" s="13">
        <f>VLOOKUP(A28,'Données projet'!$A$217:$I$237,9,0)</f>
        <v>16.8</v>
      </c>
      <c r="FD28" s="13">
        <f t="array" ref="FD28">INDEX(FC:FC,MIN(IF(ISNUMBER(FC28:FC224),ROW(FC28:FC224),"")))</f>
        <v>16.8</v>
      </c>
      <c r="FE28" s="13">
        <f>IF('Données projet'!$A$218&gt;35,FE27+FD28-FM27,IF(A28&lt;'Données projet'!$A$218,$FB$205^A28,IF(A28='Données projet'!$A$218,'Données projet'!$B$218,FE27+FD28-FM27)))</f>
        <v>165.00000000000003</v>
      </c>
      <c r="FF28" s="18">
        <f>FE28*VLOOKUP('Données projet'!$B$16,Paramètres!$A$1:$I$89,3,0)*VLOOKUP('Données projet'!$B$16,Paramètres!$A$1:$I$89,5,0)</f>
        <v>133.84800000000001</v>
      </c>
      <c r="FG28" s="14">
        <f t="shared" si="47"/>
        <v>34.884003992121691</v>
      </c>
      <c r="FH28" s="22">
        <f t="shared" si="22"/>
        <v>293.87490695294525</v>
      </c>
      <c r="FI28" s="62">
        <f t="shared" si="23"/>
        <v>521.91268091927736</v>
      </c>
      <c r="FJ28" s="62">
        <f ca="1">AVERAGE(OFFSET($FI$3,0,0,'Données projet'!$E$16+1,1))-AVERAGE(OFFSET($H$3,0,0,'Données projet'!$E$16+1,1))</f>
        <v>154.99386872768574</v>
      </c>
      <c r="FK28" s="62">
        <f t="shared" si="48"/>
        <v>419.00806288456329</v>
      </c>
      <c r="FL28" s="16">
        <f>IF(ISNA(VLOOKUP(A28,'Données projet'!$A$217:$I$237,3,0)),0,VLOOKUP(A28,'Données projet'!$A$217:$I$237,3,0))</f>
        <v>4</v>
      </c>
      <c r="FM28" s="16">
        <f>IF(ISNA(VLOOKUP(A28,'Données projet'!$A$217:$I$237,4,0)),0,VLOOKUP(A28,'Données projet'!$A$217:$I$237,4,0))</f>
        <v>42</v>
      </c>
      <c r="FN28" s="17">
        <f>IF(ISNA(VLOOKUP(A28,'Données projet'!$A$217:$I$237,5,0)),0%,VLOOKUP(A28,'Données projet'!$A$217:$I$237,5,0)*VLOOKUP('Données projet'!$B$16,Paramètres!$A$1:$I$89,7,0))</f>
        <v>0.34400000000000003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27.071787694010087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27.071787694010087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399.90016633808318</v>
      </c>
      <c r="S29" s="62">
        <f ca="1">AVERAGE(OFFSET($R$3,0,0,'Données projet'!$E$9+1,1))-AVERAGE(OFFSET($H$3,0,0,'Données projet'!$E$9+1,1))</f>
        <v>483.37207813357207</v>
      </c>
      <c r="T29" s="62">
        <f t="shared" si="34"/>
        <v>297.32483725004136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70.930080000000018</v>
      </c>
      <c r="AK29" s="14">
        <f t="shared" si="35"/>
        <v>19.904251483253464</v>
      </c>
      <c r="AL29" s="22">
        <f t="shared" si="4"/>
        <v>158.20312733333313</v>
      </c>
      <c r="AM29" s="62">
        <f t="shared" si="5"/>
        <v>388.48984138252331</v>
      </c>
      <c r="AN29" s="62">
        <f ca="1">AVERAGE(OFFSET($AM$3,0,0,'Données projet'!$E$10+1,1))-AVERAGE(OFFSET($H$3,0,0,'Données projet'!$E$10+1,1))</f>
        <v>455.28503091860267</v>
      </c>
      <c r="AO29" s="62">
        <f t="shared" si="36"/>
        <v>281.06176764290592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12.2</v>
      </c>
      <c r="BD29" s="13">
        <f>IF('Données projet'!$A$88&gt;35,BD28+BC29-BL28,IF(A29&lt;'Données projet'!$A$88,$BA$205^A29,IF(A29='Données projet'!$A$88,'Données projet'!$B$88,BD28+BC29-BL28)))</f>
        <v>97.2</v>
      </c>
      <c r="BE29" s="14">
        <f>BD29*VLOOKUP('Données projet'!$B$11,Paramètres!$A$1:$I$89,3,0)*VLOOKUP('Données projet'!$B$11,Paramètres!$A$1:$I$89,5,0)</f>
        <v>83.397600000000011</v>
      </c>
      <c r="BF29" s="14">
        <f t="shared" si="37"/>
        <v>22.965893371329315</v>
      </c>
      <c r="BG29" s="22">
        <f t="shared" si="7"/>
        <v>185.24975095506522</v>
      </c>
      <c r="BH29" s="62">
        <f t="shared" si="8"/>
        <v>415.53646500425543</v>
      </c>
      <c r="BI29" s="62">
        <f ca="1">AVERAGE(OFFSET($BH$3,0,0,'Données projet'!$E$11+1,1))-AVERAGE(OFFSET($H$3,0,0,'Données projet'!$E$11+1,1))</f>
        <v>414.21076357331464</v>
      </c>
      <c r="BJ29" s="62">
        <f t="shared" si="38"/>
        <v>331.25104323342907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11.5</v>
      </c>
      <c r="BY29" s="13">
        <f>IF('Données projet'!$A$114&gt;35,BY28+BX29-CG28,IF(A29&lt;'Données projet'!$A$114,$BV$205^A29,IF(A29='Données projet'!$A$114,'Données projet'!$B$114,BY28+BX29-CG28)))</f>
        <v>97.499999999999957</v>
      </c>
      <c r="BZ29" s="14">
        <f>BY29*VLOOKUP('Données projet'!$B$12,Paramètres!$A$1:$I$89,3,0)*VLOOKUP('Données projet'!$B$12,Paramètres!$A$1:$I$89,5,0)</f>
        <v>76.049999999999969</v>
      </c>
      <c r="CA29" s="14">
        <f t="shared" si="39"/>
        <v>21.168560890749262</v>
      </c>
      <c r="CB29" s="22">
        <f t="shared" si="10"/>
        <v>169.32232688472158</v>
      </c>
      <c r="CC29" s="62">
        <f t="shared" si="11"/>
        <v>399.60904093391173</v>
      </c>
      <c r="CD29" s="62">
        <f ca="1">AVERAGE(OFFSET($CC$3,0,0,'Données projet'!$E$12+1,1))-AVERAGE(OFFSET($H$3,0,0,'Données projet'!$E$12+1,1))</f>
        <v>269.34352416195065</v>
      </c>
      <c r="CE29" s="62">
        <f t="shared" si="40"/>
        <v>302.59481222418219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16.399999999999999</v>
      </c>
      <c r="CT29" s="13">
        <f>IF('Données projet'!$A$140&gt;35,CT28+CS29-DB28,IF(A29&lt;'Données projet'!$A$140,$CQ$205^A29,IF(A29='Données projet'!$A$140,'Données projet'!$B$140,CT28+CS29-DB28)))</f>
        <v>139.40000000000003</v>
      </c>
      <c r="CU29" s="18">
        <f>CT29*VLOOKUP('Données projet'!$B$13,Paramètres!$A$1:$I$89,3,0)*VLOOKUP('Données projet'!$B$13,Paramètres!$A$1:$I$89,5,0)</f>
        <v>110.90664000000004</v>
      </c>
      <c r="CV29" s="14">
        <f t="shared" si="41"/>
        <v>29.544493872672952</v>
      </c>
      <c r="CW29" s="22">
        <f t="shared" si="13"/>
        <v>244.6190581615721</v>
      </c>
      <c r="CX29" s="62">
        <f t="shared" si="14"/>
        <v>474.90577221076228</v>
      </c>
      <c r="CY29" s="62">
        <f ca="1">AVERAGE(OFFSET($CX$3,0,0,'Données projet'!$E$13+1,1))-AVERAGE(OFFSET($H$3,0,0,'Données projet'!$E$13+1,1))</f>
        <v>340.50225215720684</v>
      </c>
      <c r="CZ29" s="62">
        <f t="shared" si="42"/>
        <v>412.18613903804726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14.2</v>
      </c>
      <c r="DO29" s="13">
        <f>IF('Données projet'!$A$166&gt;35,DO28+DN29-DW28,IF(A29&lt;'Données projet'!$A$166,$DL$205^A29,IF(A29='Données projet'!$A$166,'Données projet'!$B$166,DO28+DN29-DW28)))</f>
        <v>120.19999999999996</v>
      </c>
      <c r="DP29" s="18">
        <f>DO29*VLOOKUP('Données projet'!$B$14,Paramètres!$A$1:$I$89,3,0)*VLOOKUP('Données projet'!$B$14,Paramètres!$A$1:$I$89,5,0)</f>
        <v>95.631119999999967</v>
      </c>
      <c r="DQ29" s="14">
        <f t="shared" si="43"/>
        <v>25.918481589892234</v>
      </c>
      <c r="DR29" s="22">
        <f t="shared" si="16"/>
        <v>211.69888943572892</v>
      </c>
      <c r="DS29" s="62">
        <f t="shared" si="17"/>
        <v>441.98560348491912</v>
      </c>
      <c r="DT29" s="62">
        <f ca="1">AVERAGE(OFFSET($DS$3,0,0,'Données projet'!$E$14+1,1))-AVERAGE(OFFSET($H$3,0,0,'Données projet'!$E$14+1,1))</f>
        <v>298.57243726603986</v>
      </c>
      <c r="DU29" s="62">
        <f t="shared" si="44"/>
        <v>364.58250627635425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9.4</v>
      </c>
      <c r="EJ29" s="13">
        <f>IF('Données projet'!$A$192&gt;35,EJ28+EI29-ER28,IF(A29&lt;'Données projet'!$A$192,$EG$205^A29,IF(A29='Données projet'!$A$192,'Données projet'!$B$192,EJ28+EI29-ER28)))</f>
        <v>78.399999999999991</v>
      </c>
      <c r="EK29" s="18">
        <f>EJ29*VLOOKUP('Données projet'!$B$15,Paramètres!$A$1:$I$89,3,0)*VLOOKUP('Données projet'!$B$15,Paramètres!$A$1:$I$89,5,0)</f>
        <v>74.605439999999987</v>
      </c>
      <c r="EL29" s="14">
        <f t="shared" si="45"/>
        <v>20.81287496517584</v>
      </c>
      <c r="EM29" s="22">
        <f t="shared" si="19"/>
        <v>166.18689856434787</v>
      </c>
      <c r="EN29" s="62">
        <f t="shared" si="20"/>
        <v>396.47361261353808</v>
      </c>
      <c r="EO29" s="62">
        <f ca="1">AVERAGE(OFFSET($EN$3,0,0,'Données projet'!$E$15+1,1))-AVERAGE(OFFSET($H$3,0,0,'Données projet'!$E$15+1,1))</f>
        <v>147.46030586481513</v>
      </c>
      <c r="EP29" s="62">
        <f t="shared" si="46"/>
        <v>299.27200854723446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16.399999999999999</v>
      </c>
      <c r="FE29" s="13">
        <f>IF('Données projet'!$A$218&gt;35,FE28+FD29-FM28,IF(A29&lt;'Données projet'!$A$218,$FB$205^A29,IF(A29='Données projet'!$A$218,'Données projet'!$B$218,FE28+FD29-FM28)))</f>
        <v>139.40000000000003</v>
      </c>
      <c r="FF29" s="18">
        <f>FE29*VLOOKUP('Données projet'!$B$16,Paramètres!$A$1:$I$89,3,0)*VLOOKUP('Données projet'!$B$16,Paramètres!$A$1:$I$89,5,0)</f>
        <v>113.08128000000002</v>
      </c>
      <c r="FG29" s="14">
        <f t="shared" si="47"/>
        <v>30.05578679297923</v>
      </c>
      <c r="FH29" s="22">
        <f t="shared" si="22"/>
        <v>249.29705799777221</v>
      </c>
      <c r="FI29" s="62">
        <f t="shared" si="23"/>
        <v>479.58377204696239</v>
      </c>
      <c r="FJ29" s="62">
        <f ca="1">AVERAGE(OFFSET($FI$3,0,0,'Données projet'!$E$16+1,1))-AVERAGE(OFFSET($H$3,0,0,'Données projet'!$E$16+1,1))</f>
        <v>154.99386872768574</v>
      </c>
      <c r="FK29" s="62">
        <f t="shared" si="48"/>
        <v>419.00806288456329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26.540926449490602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26.540926449490602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420.17244660972904</v>
      </c>
      <c r="S30" s="62">
        <f ca="1">AVERAGE(OFFSET($R$3,0,0,'Données projet'!$E$9+1,1))-AVERAGE(OFFSET($H$3,0,0,'Données projet'!$E$9+1,1))</f>
        <v>483.37207813357207</v>
      </c>
      <c r="T30" s="62">
        <f t="shared" si="34"/>
        <v>297.32483725004136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78.680160000000029</v>
      </c>
      <c r="AK30" s="14">
        <f t="shared" si="35"/>
        <v>21.814164609384523</v>
      </c>
      <c r="AL30" s="22">
        <f t="shared" si="4"/>
        <v>175.02761536134474</v>
      </c>
      <c r="AM30" s="62">
        <f t="shared" si="5"/>
        <v>407.54545823390822</v>
      </c>
      <c r="AN30" s="62">
        <f ca="1">AVERAGE(OFFSET($AM$3,0,0,'Données projet'!$E$10+1,1))-AVERAGE(OFFSET($H$3,0,0,'Données projet'!$E$10+1,1))</f>
        <v>455.28503091860267</v>
      </c>
      <c r="AO30" s="62">
        <f t="shared" si="36"/>
        <v>281.06176764290592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12.2</v>
      </c>
      <c r="BD30" s="13">
        <f>IF('Données projet'!$A$88&gt;35,BD29+BC30-BL29,IF(A30&lt;'Données projet'!$A$88,$BA$205^A30,IF(A30='Données projet'!$A$88,'Données projet'!$B$88,BD29+BC30-BL29)))</f>
        <v>109.4</v>
      </c>
      <c r="BE30" s="14">
        <f>BD30*VLOOKUP('Données projet'!$B$11,Paramètres!$A$1:$I$89,3,0)*VLOOKUP('Données projet'!$B$11,Paramètres!$A$1:$I$89,5,0)</f>
        <v>93.865200000000016</v>
      </c>
      <c r="BF30" s="14">
        <f t="shared" si="37"/>
        <v>25.495124560846406</v>
      </c>
      <c r="BG30" s="22">
        <f t="shared" si="7"/>
        <v>207.88589861014086</v>
      </c>
      <c r="BH30" s="62">
        <f t="shared" si="8"/>
        <v>440.40374148270439</v>
      </c>
      <c r="BI30" s="62">
        <f ca="1">AVERAGE(OFFSET($BH$3,0,0,'Données projet'!$E$11+1,1))-AVERAGE(OFFSET($H$3,0,0,'Données projet'!$E$11+1,1))</f>
        <v>414.21076357331464</v>
      </c>
      <c r="BJ30" s="62">
        <f t="shared" si="38"/>
        <v>331.25104323342907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11.5</v>
      </c>
      <c r="BY30" s="13">
        <f>IF('Données projet'!$A$114&gt;35,BY29+BX30-CG29,IF(A30&lt;'Données projet'!$A$114,$BV$205^A30,IF(A30='Données projet'!$A$114,'Données projet'!$B$114,BY29+BX30-CG29)))</f>
        <v>108.99999999999996</v>
      </c>
      <c r="BZ30" s="14">
        <f>BY30*VLOOKUP('Données projet'!$B$12,Paramètres!$A$1:$I$89,3,0)*VLOOKUP('Données projet'!$B$12,Paramètres!$A$1:$I$89,5,0)</f>
        <v>85.019999999999968</v>
      </c>
      <c r="CA30" s="14">
        <f t="shared" si="39"/>
        <v>23.360218970693097</v>
      </c>
      <c r="CB30" s="22">
        <f t="shared" si="10"/>
        <v>188.76221470729038</v>
      </c>
      <c r="CC30" s="62">
        <f t="shared" si="11"/>
        <v>421.28005757985386</v>
      </c>
      <c r="CD30" s="62">
        <f ca="1">AVERAGE(OFFSET($CC$3,0,0,'Données projet'!$E$12+1,1))-AVERAGE(OFFSET($H$3,0,0,'Données projet'!$E$12+1,1))</f>
        <v>269.34352416195065</v>
      </c>
      <c r="CE30" s="62">
        <f t="shared" si="40"/>
        <v>302.59481222418219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16.399999999999999</v>
      </c>
      <c r="CT30" s="13">
        <f>IF('Données projet'!$A$140&gt;35,CT29+CS30-DB29,IF(A30&lt;'Données projet'!$A$140,$CQ$205^A30,IF(A30='Données projet'!$A$140,'Données projet'!$B$140,CT29+CS30-DB29)))</f>
        <v>155.80000000000004</v>
      </c>
      <c r="CU30" s="18">
        <f>CT30*VLOOKUP('Données projet'!$B$13,Paramètres!$A$1:$I$89,3,0)*VLOOKUP('Données projet'!$B$13,Paramètres!$A$1:$I$89,5,0)</f>
        <v>123.95448000000005</v>
      </c>
      <c r="CV30" s="14">
        <f t="shared" si="41"/>
        <v>32.595569202682604</v>
      </c>
      <c r="CW30" s="22">
        <f t="shared" si="13"/>
        <v>272.65800236133896</v>
      </c>
      <c r="CX30" s="62">
        <f t="shared" si="14"/>
        <v>505.17584523390246</v>
      </c>
      <c r="CY30" s="62">
        <f ca="1">AVERAGE(OFFSET($CX$3,0,0,'Données projet'!$E$13+1,1))-AVERAGE(OFFSET($H$3,0,0,'Données projet'!$E$13+1,1))</f>
        <v>340.50225215720684</v>
      </c>
      <c r="CZ30" s="62">
        <f t="shared" si="42"/>
        <v>412.18613903804726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14.2</v>
      </c>
      <c r="DO30" s="13">
        <f>IF('Données projet'!$A$166&gt;35,DO29+DN30-DW29,IF(A30&lt;'Données projet'!$A$166,$DL$205^A30,IF(A30='Données projet'!$A$166,'Données projet'!$B$166,DO29+DN30-DW29)))</f>
        <v>134.39999999999995</v>
      </c>
      <c r="DP30" s="18">
        <f>DO30*VLOOKUP('Données projet'!$B$14,Paramètres!$A$1:$I$89,3,0)*VLOOKUP('Données projet'!$B$14,Paramètres!$A$1:$I$89,5,0)</f>
        <v>106.92863999999996</v>
      </c>
      <c r="DQ30" s="14">
        <f t="shared" si="43"/>
        <v>28.606159868782917</v>
      </c>
      <c r="DR30" s="22">
        <f t="shared" si="16"/>
        <v>236.05644310479681</v>
      </c>
      <c r="DS30" s="62">
        <f t="shared" si="17"/>
        <v>468.57428597736032</v>
      </c>
      <c r="DT30" s="62">
        <f ca="1">AVERAGE(OFFSET($DS$3,0,0,'Données projet'!$E$14+1,1))-AVERAGE(OFFSET($H$3,0,0,'Données projet'!$E$14+1,1))</f>
        <v>298.57243726603986</v>
      </c>
      <c r="DU30" s="62">
        <f t="shared" si="44"/>
        <v>364.58250627635425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9.4</v>
      </c>
      <c r="EJ30" s="13">
        <f>IF('Données projet'!$A$192&gt;35,EJ29+EI30-ER29,IF(A30&lt;'Données projet'!$A$192,$EG$205^A30,IF(A30='Données projet'!$A$192,'Données projet'!$B$192,EJ29+EI30-ER29)))</f>
        <v>87.8</v>
      </c>
      <c r="EK30" s="18">
        <f>EJ30*VLOOKUP('Données projet'!$B$15,Paramètres!$A$1:$I$89,3,0)*VLOOKUP('Données projet'!$B$15,Paramètres!$A$1:$I$89,5,0)</f>
        <v>83.550480000000007</v>
      </c>
      <c r="EL30" s="14">
        <f t="shared" si="45"/>
        <v>23.00308882560369</v>
      </c>
      <c r="EM30" s="22">
        <f t="shared" si="19"/>
        <v>185.58079903792643</v>
      </c>
      <c r="EN30" s="62">
        <f t="shared" si="20"/>
        <v>418.09864191048996</v>
      </c>
      <c r="EO30" s="62">
        <f ca="1">AVERAGE(OFFSET($EN$3,0,0,'Données projet'!$E$15+1,1))-AVERAGE(OFFSET($H$3,0,0,'Données projet'!$E$15+1,1))</f>
        <v>147.46030586481513</v>
      </c>
      <c r="EP30" s="62">
        <f t="shared" si="46"/>
        <v>299.27200854723446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16.399999999999999</v>
      </c>
      <c r="FE30" s="13">
        <f>IF('Données projet'!$A$218&gt;35,FE29+FD30-FM29,IF(A30&lt;'Données projet'!$A$218,$FB$205^A30,IF(A30='Données projet'!$A$218,'Données projet'!$B$218,FE29+FD30-FM29)))</f>
        <v>155.80000000000004</v>
      </c>
      <c r="FF30" s="18">
        <f>FE30*VLOOKUP('Données projet'!$B$16,Paramètres!$A$1:$I$89,3,0)*VLOOKUP('Données projet'!$B$16,Paramètres!$A$1:$I$89,5,0)</f>
        <v>126.38496000000004</v>
      </c>
      <c r="FG30" s="14">
        <f t="shared" si="47"/>
        <v>33.159663610206088</v>
      </c>
      <c r="FH30" s="22">
        <f t="shared" si="22"/>
        <v>277.87355278777568</v>
      </c>
      <c r="FI30" s="62">
        <f t="shared" si="23"/>
        <v>510.39139566033919</v>
      </c>
      <c r="FJ30" s="62">
        <f ca="1">AVERAGE(OFFSET($FI$3,0,0,'Données projet'!$E$16+1,1))-AVERAGE(OFFSET($H$3,0,0,'Données projet'!$E$16+1,1))</f>
        <v>154.99386872768574</v>
      </c>
      <c r="FK30" s="62">
        <f t="shared" si="48"/>
        <v>419.00806288456329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26.020475070182759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26.020475070182759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440.3867625099287</v>
      </c>
      <c r="S31" s="62">
        <f ca="1">AVERAGE(OFFSET($R$3,0,0,'Données projet'!$E$9+1,1))-AVERAGE(OFFSET($H$3,0,0,'Données projet'!$E$9+1,1))</f>
        <v>483.37207813357207</v>
      </c>
      <c r="T31" s="62">
        <f t="shared" si="34"/>
        <v>297.32483725004136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86.430240000000026</v>
      </c>
      <c r="AK31" s="14">
        <f t="shared" si="35"/>
        <v>23.702267442352529</v>
      </c>
      <c r="AL31" s="22">
        <f t="shared" si="4"/>
        <v>191.81411712876402</v>
      </c>
      <c r="AM31" s="62">
        <f t="shared" si="5"/>
        <v>426.54558655074811</v>
      </c>
      <c r="AN31" s="62">
        <f ca="1">AVERAGE(OFFSET($AM$3,0,0,'Données projet'!$E$10+1,1))-AVERAGE(OFFSET($H$3,0,0,'Données projet'!$E$10+1,1))</f>
        <v>455.28503091860267</v>
      </c>
      <c r="AO31" s="62">
        <f t="shared" si="36"/>
        <v>281.06176764290592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12.2</v>
      </c>
      <c r="BD31" s="13">
        <f>IF('Données projet'!$A$88&gt;35,BD30+BC31-BL30,IF(A31&lt;'Données projet'!$A$88,$BA$205^A31,IF(A31='Données projet'!$A$88,'Données projet'!$B$88,BD30+BC31-BL30)))</f>
        <v>121.60000000000001</v>
      </c>
      <c r="BE31" s="14">
        <f>BD31*VLOOKUP('Données projet'!$B$11,Paramètres!$A$1:$I$89,3,0)*VLOOKUP('Données projet'!$B$11,Paramètres!$A$1:$I$89,5,0)</f>
        <v>104.33280000000002</v>
      </c>
      <c r="BF31" s="14">
        <f t="shared" si="37"/>
        <v>27.991665469945552</v>
      </c>
      <c r="BG31" s="22">
        <f t="shared" si="7"/>
        <v>230.46511069348855</v>
      </c>
      <c r="BH31" s="62">
        <f t="shared" si="8"/>
        <v>465.19658011547267</v>
      </c>
      <c r="BI31" s="62">
        <f ca="1">AVERAGE(OFFSET($BH$3,0,0,'Données projet'!$E$11+1,1))-AVERAGE(OFFSET($H$3,0,0,'Données projet'!$E$11+1,1))</f>
        <v>414.21076357331464</v>
      </c>
      <c r="BJ31" s="62">
        <f t="shared" si="38"/>
        <v>331.25104323342907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11.5</v>
      </c>
      <c r="BY31" s="13">
        <f>IF('Données projet'!$A$114&gt;35,BY30+BX31-CG30,IF(A31&lt;'Données projet'!$A$114,$BV$205^A31,IF(A31='Données projet'!$A$114,'Données projet'!$B$114,BY30+BX31-CG30)))</f>
        <v>120.49999999999996</v>
      </c>
      <c r="BZ31" s="14">
        <f>BY31*VLOOKUP('Données projet'!$B$12,Paramètres!$A$1:$I$89,3,0)*VLOOKUP('Données projet'!$B$12,Paramètres!$A$1:$I$89,5,0)</f>
        <v>93.989999999999966</v>
      </c>
      <c r="CA31" s="14">
        <f t="shared" si="39"/>
        <v>25.525074036970054</v>
      </c>
      <c r="CB31" s="22">
        <f t="shared" si="10"/>
        <v>208.15542061438944</v>
      </c>
      <c r="CC31" s="62">
        <f t="shared" si="11"/>
        <v>442.88689003637353</v>
      </c>
      <c r="CD31" s="62">
        <f ca="1">AVERAGE(OFFSET($CC$3,0,0,'Données projet'!$E$12+1,1))-AVERAGE(OFFSET($H$3,0,0,'Données projet'!$E$12+1,1))</f>
        <v>269.34352416195065</v>
      </c>
      <c r="CE31" s="62">
        <f t="shared" si="40"/>
        <v>302.59481222418219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16.399999999999999</v>
      </c>
      <c r="CT31" s="13">
        <f>IF('Données projet'!$A$140&gt;35,CT30+CS31-DB30,IF(A31&lt;'Données projet'!$A$140,$CQ$205^A31,IF(A31='Données projet'!$A$140,'Données projet'!$B$140,CT30+CS31-DB30)))</f>
        <v>172.20000000000005</v>
      </c>
      <c r="CU31" s="18">
        <f>CT31*VLOOKUP('Données projet'!$B$13,Paramètres!$A$1:$I$89,3,0)*VLOOKUP('Données projet'!$B$13,Paramètres!$A$1:$I$89,5,0)</f>
        <v>137.00232000000005</v>
      </c>
      <c r="CV31" s="14">
        <f t="shared" si="41"/>
        <v>35.609416420931346</v>
      </c>
      <c r="CW31" s="22">
        <f t="shared" si="13"/>
        <v>300.63210759978887</v>
      </c>
      <c r="CX31" s="62">
        <f t="shared" si="14"/>
        <v>535.36357702177293</v>
      </c>
      <c r="CY31" s="62">
        <f ca="1">AVERAGE(OFFSET($CX$3,0,0,'Données projet'!$E$13+1,1))-AVERAGE(OFFSET($H$3,0,0,'Données projet'!$E$13+1,1))</f>
        <v>340.50225215720684</v>
      </c>
      <c r="CZ31" s="62">
        <f t="shared" si="42"/>
        <v>412.18613903804726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14.2</v>
      </c>
      <c r="DO31" s="13">
        <f>IF('Données projet'!$A$166&gt;35,DO30+DN31-DW30,IF(A31&lt;'Données projet'!$A$166,$DL$205^A31,IF(A31='Données projet'!$A$166,'Données projet'!$B$166,DO30+DN31-DW30)))</f>
        <v>148.59999999999994</v>
      </c>
      <c r="DP31" s="18">
        <f>DO31*VLOOKUP('Données projet'!$B$14,Paramètres!$A$1:$I$89,3,0)*VLOOKUP('Données projet'!$B$14,Paramètres!$A$1:$I$89,5,0)</f>
        <v>118.22615999999996</v>
      </c>
      <c r="DQ31" s="14">
        <f t="shared" si="43"/>
        <v>31.260922342884676</v>
      </c>
      <c r="DR31" s="22">
        <f t="shared" si="16"/>
        <v>260.35666841385739</v>
      </c>
      <c r="DS31" s="62">
        <f t="shared" si="17"/>
        <v>495.08813783584151</v>
      </c>
      <c r="DT31" s="62">
        <f ca="1">AVERAGE(OFFSET($DS$3,0,0,'Données projet'!$E$14+1,1))-AVERAGE(OFFSET($H$3,0,0,'Données projet'!$E$14+1,1))</f>
        <v>298.57243726603986</v>
      </c>
      <c r="DU31" s="62">
        <f t="shared" si="44"/>
        <v>364.58250627635425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9.4</v>
      </c>
      <c r="EJ31" s="13">
        <f>IF('Données projet'!$A$192&gt;35,EJ30+EI31-ER30,IF(A31&lt;'Données projet'!$A$192,$EG$205^A31,IF(A31='Données projet'!$A$192,'Données projet'!$B$192,EJ30+EI31-ER30)))</f>
        <v>97.2</v>
      </c>
      <c r="EK31" s="18">
        <f>EJ31*VLOOKUP('Données projet'!$B$15,Paramètres!$A$1:$I$89,3,0)*VLOOKUP('Données projet'!$B$15,Paramètres!$A$1:$I$89,5,0)</f>
        <v>92.495519999999999</v>
      </c>
      <c r="EL31" s="14">
        <f t="shared" si="45"/>
        <v>25.166122941067407</v>
      </c>
      <c r="EM31" s="22">
        <f t="shared" si="19"/>
        <v>204.92736145569242</v>
      </c>
      <c r="EN31" s="62">
        <f t="shared" si="20"/>
        <v>439.65883087767651</v>
      </c>
      <c r="EO31" s="62">
        <f ca="1">AVERAGE(OFFSET($EN$3,0,0,'Données projet'!$E$15+1,1))-AVERAGE(OFFSET($H$3,0,0,'Données projet'!$E$15+1,1))</f>
        <v>147.46030586481513</v>
      </c>
      <c r="EP31" s="62">
        <f t="shared" si="46"/>
        <v>299.27200854723446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16.399999999999999</v>
      </c>
      <c r="FE31" s="13">
        <f>IF('Données projet'!$A$218&gt;35,FE30+FD31-FM30,IF(A31&lt;'Données projet'!$A$218,$FB$205^A31,IF(A31='Données projet'!$A$218,'Données projet'!$B$218,FE30+FD31-FM30)))</f>
        <v>172.20000000000005</v>
      </c>
      <c r="FF31" s="18">
        <f>FE31*VLOOKUP('Données projet'!$B$16,Paramètres!$A$1:$I$89,3,0)*VLOOKUP('Données projet'!$B$16,Paramètres!$A$1:$I$89,5,0)</f>
        <v>139.68864000000005</v>
      </c>
      <c r="FG31" s="14">
        <f t="shared" si="47"/>
        <v>36.22566805112433</v>
      </c>
      <c r="FH31" s="22">
        <f t="shared" si="22"/>
        <v>306.38408652237496</v>
      </c>
      <c r="FI31" s="62">
        <f t="shared" si="23"/>
        <v>541.11555594435902</v>
      </c>
      <c r="FJ31" s="62">
        <f ca="1">AVERAGE(OFFSET($FI$3,0,0,'Données projet'!$E$16+1,1))-AVERAGE(OFFSET($H$3,0,0,'Données projet'!$E$16+1,1))</f>
        <v>154.99386872768574</v>
      </c>
      <c r="FK31" s="62">
        <f t="shared" si="48"/>
        <v>419.00806288456329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25.510229424979144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25.510229424979144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460.54745843353226</v>
      </c>
      <c r="S32" s="62">
        <f ca="1">AVERAGE(OFFSET($R$3,0,0,'Données projet'!$E$9+1,1))-AVERAGE(OFFSET($H$3,0,0,'Données projet'!$E$9+1,1))</f>
        <v>483.37207813357207</v>
      </c>
      <c r="T32" s="62">
        <f t="shared" si="34"/>
        <v>297.32483725004136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94.180320000000037</v>
      </c>
      <c r="AK32" s="14">
        <f t="shared" si="35"/>
        <v>25.570738079029208</v>
      </c>
      <c r="AL32" s="22">
        <f t="shared" si="4"/>
        <v>208.56642615430928</v>
      </c>
      <c r="AM32" s="62">
        <f t="shared" si="5"/>
        <v>445.49432347708512</v>
      </c>
      <c r="AN32" s="62">
        <f ca="1">AVERAGE(OFFSET($AM$3,0,0,'Données projet'!$E$10+1,1))-AVERAGE(OFFSET($H$3,0,0,'Données projet'!$E$10+1,1))</f>
        <v>455.28503091860267</v>
      </c>
      <c r="AO32" s="62">
        <f t="shared" si="36"/>
        <v>281.06176764290592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12.2</v>
      </c>
      <c r="BD32" s="13">
        <f>IF('Données projet'!$A$88&gt;35,BD31+BC32-BL31,IF(A32&lt;'Données projet'!$A$88,$BA$205^A32,IF(A32='Données projet'!$A$88,'Données projet'!$B$88,BD31+BC32-BL31)))</f>
        <v>133.80000000000001</v>
      </c>
      <c r="BE32" s="14">
        <f>BD32*VLOOKUP('Données projet'!$B$11,Paramètres!$A$1:$I$89,3,0)*VLOOKUP('Données projet'!$B$11,Paramètres!$A$1:$I$89,5,0)</f>
        <v>114.80040000000002</v>
      </c>
      <c r="BF32" s="14">
        <f t="shared" si="37"/>
        <v>30.459169258522444</v>
      </c>
      <c r="BG32" s="22">
        <f t="shared" si="7"/>
        <v>252.99374979192666</v>
      </c>
      <c r="BH32" s="62">
        <f t="shared" si="8"/>
        <v>489.92164711470252</v>
      </c>
      <c r="BI32" s="62">
        <f ca="1">AVERAGE(OFFSET($BH$3,0,0,'Données projet'!$E$11+1,1))-AVERAGE(OFFSET($H$3,0,0,'Données projet'!$E$11+1,1))</f>
        <v>414.21076357331464</v>
      </c>
      <c r="BJ32" s="62">
        <f t="shared" si="38"/>
        <v>331.25104323342907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11.5</v>
      </c>
      <c r="BY32" s="13">
        <f>IF('Données projet'!$A$114&gt;35,BY31+BX32-CG31,IF(A32&lt;'Données projet'!$A$114,$BV$205^A32,IF(A32='Données projet'!$A$114,'Données projet'!$B$114,BY31+BX32-CG31)))</f>
        <v>131.99999999999994</v>
      </c>
      <c r="BZ32" s="14">
        <f>BY32*VLOOKUP('Données projet'!$B$12,Paramètres!$A$1:$I$89,3,0)*VLOOKUP('Données projet'!$B$12,Paramètres!$A$1:$I$89,5,0)</f>
        <v>102.95999999999997</v>
      </c>
      <c r="CA32" s="14">
        <f t="shared" si="39"/>
        <v>27.665975080374633</v>
      </c>
      <c r="CB32" s="22">
        <f t="shared" si="10"/>
        <v>227.50690659831903</v>
      </c>
      <c r="CC32" s="62">
        <f t="shared" si="11"/>
        <v>464.43480392109484</v>
      </c>
      <c r="CD32" s="62">
        <f ca="1">AVERAGE(OFFSET($CC$3,0,0,'Données projet'!$E$12+1,1))-AVERAGE(OFFSET($H$3,0,0,'Données projet'!$E$12+1,1))</f>
        <v>269.34352416195065</v>
      </c>
      <c r="CE32" s="62">
        <f t="shared" si="40"/>
        <v>302.59481222418219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16.399999999999999</v>
      </c>
      <c r="CT32" s="13">
        <f>IF('Données projet'!$A$140&gt;35,CT31+CS32-DB31,IF(A32&lt;'Données projet'!$A$140,$CQ$205^A32,IF(A32='Données projet'!$A$140,'Données projet'!$B$140,CT31+CS32-DB31)))</f>
        <v>188.60000000000005</v>
      </c>
      <c r="CU32" s="18">
        <f>CT32*VLOOKUP('Données projet'!$B$13,Paramètres!$A$1:$I$89,3,0)*VLOOKUP('Données projet'!$B$13,Paramètres!$A$1:$I$89,5,0)</f>
        <v>150.05016000000003</v>
      </c>
      <c r="CV32" s="14">
        <f t="shared" si="41"/>
        <v>38.589984439024605</v>
      </c>
      <c r="CW32" s="22">
        <f t="shared" si="13"/>
        <v>328.5482515646346</v>
      </c>
      <c r="CX32" s="62">
        <f t="shared" si="14"/>
        <v>565.47614888741043</v>
      </c>
      <c r="CY32" s="62">
        <f ca="1">AVERAGE(OFFSET($CX$3,0,0,'Données projet'!$E$13+1,1))-AVERAGE(OFFSET($H$3,0,0,'Données projet'!$E$13+1,1))</f>
        <v>340.50225215720684</v>
      </c>
      <c r="CZ32" s="62">
        <f t="shared" si="42"/>
        <v>412.18613903804726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14.2</v>
      </c>
      <c r="DO32" s="13">
        <f>IF('Données projet'!$A$166&gt;35,DO31+DN32-DW31,IF(A32&lt;'Données projet'!$A$166,$DL$205^A32,IF(A32='Données projet'!$A$166,'Données projet'!$B$166,DO31+DN32-DW31)))</f>
        <v>162.79999999999993</v>
      </c>
      <c r="DP32" s="18">
        <f>DO32*VLOOKUP('Données projet'!$B$14,Paramètres!$A$1:$I$89,3,0)*VLOOKUP('Données projet'!$B$14,Paramètres!$A$1:$I$89,5,0)</f>
        <v>129.52367999999996</v>
      </c>
      <c r="DQ32" s="14">
        <f t="shared" si="43"/>
        <v>33.886272262901727</v>
      </c>
      <c r="DR32" s="22">
        <f t="shared" si="16"/>
        <v>284.60566685788712</v>
      </c>
      <c r="DS32" s="62">
        <f t="shared" si="17"/>
        <v>521.53356418066301</v>
      </c>
      <c r="DT32" s="62">
        <f ca="1">AVERAGE(OFFSET($DS$3,0,0,'Données projet'!$E$14+1,1))-AVERAGE(OFFSET($H$3,0,0,'Données projet'!$E$14+1,1))</f>
        <v>298.57243726603986</v>
      </c>
      <c r="DU32" s="62">
        <f t="shared" si="44"/>
        <v>364.58250627635425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9.4</v>
      </c>
      <c r="EJ32" s="13">
        <f>IF('Données projet'!$A$192&gt;35,EJ31+EI32-ER31,IF(A32&lt;'Données projet'!$A$192,$EG$205^A32,IF(A32='Données projet'!$A$192,'Données projet'!$B$192,EJ31+EI32-ER31)))</f>
        <v>106.60000000000001</v>
      </c>
      <c r="EK32" s="18">
        <f>EJ32*VLOOKUP('Données projet'!$B$15,Paramètres!$A$1:$I$89,3,0)*VLOOKUP('Données projet'!$B$15,Paramètres!$A$1:$I$89,5,0)</f>
        <v>101.44056000000002</v>
      </c>
      <c r="EL32" s="14">
        <f t="shared" si="45"/>
        <v>27.304904898847315</v>
      </c>
      <c r="EM32" s="22">
        <f t="shared" si="19"/>
        <v>224.23168469882577</v>
      </c>
      <c r="EN32" s="62">
        <f t="shared" si="20"/>
        <v>461.15958202160164</v>
      </c>
      <c r="EO32" s="62">
        <f ca="1">AVERAGE(OFFSET($EN$3,0,0,'Données projet'!$E$15+1,1))-AVERAGE(OFFSET($H$3,0,0,'Données projet'!$E$15+1,1))</f>
        <v>147.46030586481513</v>
      </c>
      <c r="EP32" s="62">
        <f t="shared" si="46"/>
        <v>299.27200854723446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16.399999999999999</v>
      </c>
      <c r="FE32" s="13">
        <f>IF('Données projet'!$A$218&gt;35,FE31+FD32-FM31,IF(A32&lt;'Données projet'!$A$218,$FB$205^A32,IF(A32='Données projet'!$A$218,'Données projet'!$B$218,FE31+FD32-FM31)))</f>
        <v>188.60000000000005</v>
      </c>
      <c r="FF32" s="18">
        <f>FE32*VLOOKUP('Données projet'!$B$16,Paramètres!$A$1:$I$89,3,0)*VLOOKUP('Données projet'!$B$16,Paramètres!$A$1:$I$89,5,0)</f>
        <v>152.99232000000006</v>
      </c>
      <c r="FG32" s="14">
        <f t="shared" si="47"/>
        <v>39.257817366657008</v>
      </c>
      <c r="FH32" s="22">
        <f t="shared" si="22"/>
        <v>334.83565591359439</v>
      </c>
      <c r="FI32" s="62">
        <f t="shared" si="23"/>
        <v>571.76355323637017</v>
      </c>
      <c r="FJ32" s="62">
        <f ca="1">AVERAGE(OFFSET($FI$3,0,0,'Données projet'!$E$16+1,1))-AVERAGE(OFFSET($H$3,0,0,'Données projet'!$E$16+1,1))</f>
        <v>154.99386872768574</v>
      </c>
      <c r="FK32" s="62">
        <f t="shared" si="48"/>
        <v>419.00806288456329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25.009989385658859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25.009989385658859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480.65817058337467</v>
      </c>
      <c r="S33" s="62">
        <f ca="1">AVERAGE(OFFSET($R$3,0,0,'Données projet'!$E$9+1,1))-AVERAGE(OFFSET($H$3,0,0,'Données projet'!$E$9+1,1))</f>
        <v>483.37207813357207</v>
      </c>
      <c r="T33" s="62">
        <f t="shared" si="34"/>
        <v>297.32483725004136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8.6000000000000007E-2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2.4085528753586032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2.4085528753586032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101.93040000000003</v>
      </c>
      <c r="AK33" s="14">
        <f t="shared" si="35"/>
        <v>27.421375718582158</v>
      </c>
      <c r="AL33" s="22">
        <f t="shared" si="4"/>
        <v>225.28767604319731</v>
      </c>
      <c r="AM33" s="62">
        <f t="shared" si="5"/>
        <v>464.39510097623929</v>
      </c>
      <c r="AN33" s="62">
        <f ca="1">AVERAGE(OFFSET($AM$3,0,0,'Données projet'!$E$10+1,1))-AVERAGE(OFFSET($H$3,0,0,'Données projet'!$E$10+1,1))</f>
        <v>455.28503091860267</v>
      </c>
      <c r="AO33" s="62">
        <f t="shared" si="36"/>
        <v>281.06176764290592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8.6000000000000007E-2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2.2424457805062863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2.2424457805062863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146</v>
      </c>
      <c r="BB33" s="13">
        <f>VLOOKUP(A33,'Données projet'!$A$87:$I$107,9,0)</f>
        <v>12.2</v>
      </c>
      <c r="BC33" s="13">
        <f t="array" ref="BC33">INDEX(BB:BB,MIN(IF(ISNUMBER(BB33:BB229),ROW(BB33:BB229),"")))</f>
        <v>12.2</v>
      </c>
      <c r="BD33" s="13">
        <f>IF('Données projet'!$A$88&gt;35,BD32+BC33-BL32,IF(A33&lt;'Données projet'!$A$88,$BA$205^A33,IF(A33='Données projet'!$A$88,'Données projet'!$B$88,BD32+BC33-BL32)))</f>
        <v>146</v>
      </c>
      <c r="BE33" s="14">
        <f>BD33*VLOOKUP('Données projet'!$B$11,Paramètres!$A$1:$I$89,3,0)*VLOOKUP('Données projet'!$B$11,Paramètres!$A$1:$I$89,5,0)</f>
        <v>125.26800000000003</v>
      </c>
      <c r="BF33" s="14">
        <f t="shared" si="37"/>
        <v>32.9005846700787</v>
      </c>
      <c r="BG33" s="22">
        <f t="shared" si="7"/>
        <v>275.47695163372049</v>
      </c>
      <c r="BH33" s="62">
        <f t="shared" si="8"/>
        <v>514.58437656676244</v>
      </c>
      <c r="BI33" s="62">
        <f ca="1">AVERAGE(OFFSET($BH$3,0,0,'Données projet'!$E$11+1,1))-AVERAGE(OFFSET($H$3,0,0,'Données projet'!$E$11+1,1))</f>
        <v>414.21076357331464</v>
      </c>
      <c r="BJ33" s="62">
        <f t="shared" si="38"/>
        <v>331.25104323342907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35</v>
      </c>
      <c r="BM33" s="17">
        <f>IF(ISNA(VLOOKUP(A33,'Données projet'!$A$87:$I$107,5,0)),0%,VLOOKUP(A33,'Données projet'!$A$87:$I$107,5,0)*VLOOKUP('Données projet'!$B$11,Paramètres!$A$1:$I$89,7,0))</f>
        <v>0.10600000000000001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3.5189112027216969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3.5189112027216969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11.5</v>
      </c>
      <c r="BY33" s="13">
        <f>IF('Données projet'!$A$114&gt;35,BY32+BX33-CG32,IF(A33&lt;'Données projet'!$A$114,$BV$205^A33,IF(A33='Données projet'!$A$114,'Données projet'!$B$114,BY32+BX33-CG32)))</f>
        <v>143.49999999999994</v>
      </c>
      <c r="BZ33" s="14">
        <f>BY33*VLOOKUP('Données projet'!$B$12,Paramètres!$A$1:$I$89,3,0)*VLOOKUP('Données projet'!$B$12,Paramètres!$A$1:$I$89,5,0)</f>
        <v>111.92999999999996</v>
      </c>
      <c r="CA33" s="14">
        <f t="shared" si="39"/>
        <v>29.785246291563833</v>
      </c>
      <c r="CB33" s="22">
        <f t="shared" si="10"/>
        <v>246.82072062447358</v>
      </c>
      <c r="CC33" s="62">
        <f t="shared" si="11"/>
        <v>485.92814555751556</v>
      </c>
      <c r="CD33" s="62">
        <f ca="1">AVERAGE(OFFSET($CC$3,0,0,'Données projet'!$E$12+1,1))-AVERAGE(OFFSET($H$3,0,0,'Données projet'!$E$12+1,1))</f>
        <v>269.34352416195065</v>
      </c>
      <c r="CE33" s="62">
        <f t="shared" si="40"/>
        <v>302.59481222418219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205</v>
      </c>
      <c r="CR33" s="13">
        <f>VLOOKUP(A33,'Données projet'!$A$139:$I$159,9,0)</f>
        <v>16.399999999999999</v>
      </c>
      <c r="CS33" s="13">
        <f t="array" ref="CS33">INDEX(CR:CR,MIN(IF(ISNUMBER(CR33:CR229),ROW(CR33:CR229),"")))</f>
        <v>16.399999999999999</v>
      </c>
      <c r="CT33" s="13">
        <f>IF('Données projet'!$A$140&gt;35,CT32+CS33-DB32,IF(A33&lt;'Données projet'!$A$140,$CQ$205^A33,IF(A33='Données projet'!$A$140,'Données projet'!$B$140,CT32+CS33-DB32)))</f>
        <v>205.00000000000006</v>
      </c>
      <c r="CU33" s="18">
        <f>CT33*VLOOKUP('Données projet'!$B$13,Paramètres!$A$1:$I$89,3,0)*VLOOKUP('Données projet'!$B$13,Paramètres!$A$1:$I$89,5,0)</f>
        <v>163.09800000000004</v>
      </c>
      <c r="CV33" s="14">
        <f t="shared" si="41"/>
        <v>41.540496136845142</v>
      </c>
      <c r="CW33" s="22">
        <f t="shared" si="13"/>
        <v>356.41204743833867</v>
      </c>
      <c r="CX33" s="62">
        <f t="shared" si="14"/>
        <v>595.51947237138063</v>
      </c>
      <c r="CY33" s="62">
        <f ca="1">AVERAGE(OFFSET($CX$3,0,0,'Données projet'!$E$13+1,1))-AVERAGE(OFFSET($H$3,0,0,'Données projet'!$E$13+1,1))</f>
        <v>340.50225215720684</v>
      </c>
      <c r="CZ33" s="62">
        <f t="shared" si="42"/>
        <v>412.18613903804726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42</v>
      </c>
      <c r="DC33" s="17">
        <f>IF(ISNA(VLOOKUP(A33,'Données projet'!$A$139:$I$159,5,0)),0%,VLOOKUP(A33,'Données projet'!$A$139:$I$159,5,0)*VLOOKUP('Données projet'!$B$13,Paramètres!$A$1:$I$89,7,0))</f>
        <v>0.10600000000000001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3.9155884655739612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3.9155884655739612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177</v>
      </c>
      <c r="DM33" s="13">
        <f>VLOOKUP(A33,'Données projet'!$A$165:$I$185,9,0)</f>
        <v>14.2</v>
      </c>
      <c r="DN33" s="13">
        <f t="array" ref="DN33">INDEX(DM:DM,MIN(IF(ISNUMBER(DM33:DM229),ROW(DM33:DM229),"")))</f>
        <v>14.2</v>
      </c>
      <c r="DO33" s="13">
        <f>IF('Données projet'!$A$166&gt;35,DO32+DN33-DW32,IF(A33&lt;'Données projet'!$A$166,$DL$205^A33,IF(A33='Données projet'!$A$166,'Données projet'!$B$166,DO32+DN33-DW32)))</f>
        <v>176.99999999999991</v>
      </c>
      <c r="DP33" s="18">
        <f>DO33*VLOOKUP('Données projet'!$B$14,Paramètres!$A$1:$I$89,3,0)*VLOOKUP('Données projet'!$B$14,Paramètres!$A$1:$I$89,5,0)</f>
        <v>140.82119999999992</v>
      </c>
      <c r="DQ33" s="14">
        <f t="shared" si="43"/>
        <v>36.485066799987997</v>
      </c>
      <c r="DR33" s="22">
        <f t="shared" si="16"/>
        <v>308.80841467664561</v>
      </c>
      <c r="DS33" s="62">
        <f t="shared" si="17"/>
        <v>547.91583960968762</v>
      </c>
      <c r="DT33" s="62">
        <f ca="1">AVERAGE(OFFSET($DS$3,0,0,'Données projet'!$E$14+1,1))-AVERAGE(OFFSET($H$3,0,0,'Données projet'!$E$14+1,1))</f>
        <v>298.57243726603986</v>
      </c>
      <c r="DU33" s="62">
        <f t="shared" si="44"/>
        <v>364.58250627635425</v>
      </c>
      <c r="DV33" s="16">
        <f>IF(ISNA(VLOOKUP(A33,'Données projet'!$A$165:$I$185,3,0)),0,VLOOKUP(A33,'Données projet'!$A$165:$I$185,3,0))</f>
        <v>5</v>
      </c>
      <c r="DW33" s="16">
        <f>IF(ISNA(VLOOKUP(A33,'Données projet'!$A$165:$I$185,4,0)),0,VLOOKUP(A33,'Données projet'!$A$165:$I$185,4,0))</f>
        <v>35</v>
      </c>
      <c r="DX33" s="17">
        <f>IF(ISNA(VLOOKUP(A33,'Données projet'!$A$165:$I$185,5,0)),0%,VLOOKUP(A33,'Données projet'!$A$165:$I$185,5,0)*VLOOKUP('Données projet'!$B$14,Paramètres!$A$1:$I$89,7,0))</f>
        <v>0.10600000000000001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3.2629903879783009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3.2629903879783009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116</v>
      </c>
      <c r="EH33" s="13">
        <f>VLOOKUP(A33,'Données projet'!$A$191:$I$211,9,0)</f>
        <v>9.4</v>
      </c>
      <c r="EI33" s="13">
        <f t="array" ref="EI33">INDEX(EH:EH,MIN(IF(ISNUMBER(EH33:EH229),ROW(EH33:EH229),"")))</f>
        <v>9.4</v>
      </c>
      <c r="EJ33" s="13">
        <f>IF('Données projet'!$A$192&gt;35,EJ32+EI33-ER32,IF(A33&lt;'Données projet'!$A$192,$EG$205^A33,IF(A33='Données projet'!$A$192,'Données projet'!$B$192,EJ32+EI33-ER32)))</f>
        <v>116.00000000000001</v>
      </c>
      <c r="EK33" s="18">
        <f>EJ33*VLOOKUP('Données projet'!$B$15,Paramètres!$A$1:$I$89,3,0)*VLOOKUP('Données projet'!$B$15,Paramètres!$A$1:$I$89,5,0)</f>
        <v>110.38560000000001</v>
      </c>
      <c r="EL33" s="14">
        <f t="shared" si="45"/>
        <v>29.421816429201407</v>
      </c>
      <c r="EM33" s="22">
        <f t="shared" si="19"/>
        <v>243.49791694752579</v>
      </c>
      <c r="EN33" s="62">
        <f t="shared" si="20"/>
        <v>482.60534188056778</v>
      </c>
      <c r="EO33" s="62">
        <f ca="1">AVERAGE(OFFSET($EN$3,0,0,'Données projet'!$E$15+1,1))-AVERAGE(OFFSET($H$3,0,0,'Données projet'!$E$15+1,1))</f>
        <v>147.46030586481513</v>
      </c>
      <c r="EP33" s="62">
        <f t="shared" si="46"/>
        <v>299.27200854723446</v>
      </c>
      <c r="EQ33" s="16">
        <f>IF(ISNA(VLOOKUP(A33,'Données projet'!$A$191:$I$211,3,0)),0,VLOOKUP(A33,'Données projet'!$A$191:$I$211,3,0))</f>
        <v>3</v>
      </c>
      <c r="ER33" s="16">
        <f>IF(ISNA(VLOOKUP(A33,'Données projet'!$A$191:$I$211,4,0)),0,VLOOKUP(A33,'Données projet'!$A$191:$I$211,4,0))</f>
        <v>28</v>
      </c>
      <c r="ES33" s="17">
        <f>IF(ISNA(VLOOKUP(A33,'Données projet'!$A$191:$I$211,5,0)),0%,VLOOKUP(A33,'Données projet'!$A$191:$I$211,5,0)*VLOOKUP('Données projet'!$B$15,Paramètres!$A$1:$I$89,7,0))</f>
        <v>0.17200000000000001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5.0662663929956837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5.0662663929956837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205</v>
      </c>
      <c r="FC33" s="13">
        <f>VLOOKUP(A33,'Données projet'!$A$217:$I$237,9,0)</f>
        <v>16.399999999999999</v>
      </c>
      <c r="FD33" s="13">
        <f t="array" ref="FD33">INDEX(FC:FC,MIN(IF(ISNUMBER(FC33:FC229),ROW(FC33:FC229),"")))</f>
        <v>16.399999999999999</v>
      </c>
      <c r="FE33" s="13">
        <f>IF('Données projet'!$A$218&gt;35,FE32+FD33-FM32,IF(A33&lt;'Données projet'!$A$218,$FB$205^A33,IF(A33='Données projet'!$A$218,'Données projet'!$B$218,FE32+FD33-FM32)))</f>
        <v>205.00000000000006</v>
      </c>
      <c r="FF33" s="18">
        <f>FE33*VLOOKUP('Données projet'!$B$16,Paramètres!$A$1:$I$89,3,0)*VLOOKUP('Données projet'!$B$16,Paramètres!$A$1:$I$89,5,0)</f>
        <v>166.29600000000005</v>
      </c>
      <c r="FG33" s="14">
        <f t="shared" si="47"/>
        <v>42.259390211399776</v>
      </c>
      <c r="FH33" s="22">
        <f t="shared" si="22"/>
        <v>363.2339712848547</v>
      </c>
      <c r="FI33" s="62">
        <f t="shared" si="23"/>
        <v>602.34139621789666</v>
      </c>
      <c r="FJ33" s="62">
        <f ca="1">AVERAGE(OFFSET($FI$3,0,0,'Données projet'!$E$16+1,1))-AVERAGE(OFFSET($H$3,0,0,'Données projet'!$E$16+1,1))</f>
        <v>154.99386872768574</v>
      </c>
      <c r="FK33" s="62">
        <f t="shared" si="48"/>
        <v>419.00806288456329</v>
      </c>
      <c r="FL33" s="16">
        <f>IF(ISNA(VLOOKUP(A33,'Données projet'!$A$217:$I$237,3,0)),0,VLOOKUP(A33,'Données projet'!$A$217:$I$237,3,0))</f>
        <v>5</v>
      </c>
      <c r="FM33" s="16">
        <f>IF(ISNA(VLOOKUP(A33,'Données projet'!$A$217:$I$237,4,0)),0,VLOOKUP(A33,'Données projet'!$A$217:$I$237,4,0))</f>
        <v>205</v>
      </c>
      <c r="FN33" s="17">
        <f>IF(ISNA(VLOOKUP(A33,'Données projet'!$A$217:$I$237,5,0)),0%,VLOOKUP(A33,'Données projet'!$A$217:$I$237,5,0)*VLOOKUP('Données projet'!$B$16,Paramètres!$A$1:$I$89,7,0))</f>
        <v>0.38700000000000001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95.663820713265409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95.663820713265409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448.04856966052495</v>
      </c>
      <c r="S34" s="62">
        <f ca="1">AVERAGE(OFFSET($R$3,0,0,'Données projet'!$E$9+1,1))-AVERAGE(OFFSET($H$3,0,0,'Données projet'!$E$9+1,1))</f>
        <v>483.37207813357207</v>
      </c>
      <c r="T34" s="62">
        <f t="shared" si="34"/>
        <v>297.32483725004136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2.3613226225450159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2.3613226225450159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87.441120000000041</v>
      </c>
      <c r="AK34" s="14">
        <f t="shared" si="35"/>
        <v>23.947052577122424</v>
      </c>
      <c r="AL34" s="22">
        <f t="shared" si="4"/>
        <v>194.0010672384883</v>
      </c>
      <c r="AM34" s="62">
        <f t="shared" si="5"/>
        <v>434.04919045130589</v>
      </c>
      <c r="AN34" s="62">
        <f ca="1">AVERAGE(OFFSET($AM$3,0,0,'Données projet'!$E$10+1,1))-AVERAGE(OFFSET($H$3,0,0,'Données projet'!$E$10+1,1))</f>
        <v>455.28503091860267</v>
      </c>
      <c r="AO34" s="62">
        <f t="shared" si="36"/>
        <v>281.06176764290592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2.1984727865074292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2.1984727865074292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12.8</v>
      </c>
      <c r="BD34" s="13">
        <f>IF('Données projet'!$A$88&gt;35,BD33+BC34-BL33,IF(A34&lt;'Données projet'!$A$88,$BA$205^A34,IF(A34='Données projet'!$A$88,'Données projet'!$B$88,BD33+BC34-BL33)))</f>
        <v>123.80000000000001</v>
      </c>
      <c r="BE34" s="14">
        <f>BD34*VLOOKUP('Données projet'!$B$11,Paramètres!$A$1:$I$89,3,0)*VLOOKUP('Données projet'!$B$11,Paramètres!$A$1:$I$89,5,0)</f>
        <v>106.22040000000003</v>
      </c>
      <c r="BF34" s="14">
        <f t="shared" si="37"/>
        <v>28.438677354079406</v>
      </c>
      <c r="BG34" s="22">
        <f t="shared" si="7"/>
        <v>234.53122639168836</v>
      </c>
      <c r="BH34" s="62">
        <f t="shared" si="8"/>
        <v>474.57934960450592</v>
      </c>
      <c r="BI34" s="62">
        <f ca="1">AVERAGE(OFFSET($BH$3,0,0,'Données projet'!$E$11+1,1))-AVERAGE(OFFSET($H$3,0,0,'Données projet'!$E$11+1,1))</f>
        <v>414.21076357331464</v>
      </c>
      <c r="BJ34" s="62">
        <f t="shared" si="38"/>
        <v>331.25104323342907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3.4499075003602262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3.4499075003602262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>
        <f>VLOOKUP(A34,'Données projet'!$A$113:$I$133,2,0)</f>
        <v>155</v>
      </c>
      <c r="BW34" s="13">
        <f>VLOOKUP(A34,'Données projet'!$A$113:$I$133,9,0)</f>
        <v>11.5</v>
      </c>
      <c r="BX34" s="13">
        <f t="array" ref="BX34">INDEX(BW:BW,MIN(IF(ISNUMBER(BW34:BW230),ROW(BW34:BW230),"")))</f>
        <v>11.5</v>
      </c>
      <c r="BY34" s="13">
        <f>IF('Données projet'!$A$114&gt;35,BY33+BX34-CG33,IF(A34&lt;'Données projet'!$A$114,$BV$205^A34,IF(A34='Données projet'!$A$114,'Données projet'!$B$114,BY33+BX34-CG33)))</f>
        <v>154.99999999999994</v>
      </c>
      <c r="BZ34" s="14">
        <f>BY34*VLOOKUP('Données projet'!$B$12,Paramètres!$A$1:$I$89,3,0)*VLOOKUP('Données projet'!$B$12,Paramètres!$A$1:$I$89,5,0)</f>
        <v>120.89999999999996</v>
      </c>
      <c r="CA34" s="14">
        <f t="shared" si="39"/>
        <v>31.884818143351602</v>
      </c>
      <c r="CB34" s="22">
        <f t="shared" si="10"/>
        <v>266.10022493300397</v>
      </c>
      <c r="CC34" s="62">
        <f t="shared" si="11"/>
        <v>506.1483481458215</v>
      </c>
      <c r="CD34" s="62">
        <f ca="1">AVERAGE(OFFSET($CC$3,0,0,'Données projet'!$E$12+1,1))-AVERAGE(OFFSET($H$3,0,0,'Données projet'!$E$12+1,1))</f>
        <v>269.34352416195065</v>
      </c>
      <c r="CE34" s="62">
        <f t="shared" si="40"/>
        <v>302.59481222418219</v>
      </c>
      <c r="CF34" s="16">
        <f>IF(ISNA(VLOOKUP(A34,'Données projet'!$A$113:$I$133,3,0)),0,VLOOKUP(A34,'Données projet'!$A$113:$I$133,3,0))</f>
        <v>4</v>
      </c>
      <c r="CG34" s="16">
        <f>IF(ISNA(VLOOKUP(A34,'Données projet'!$A$113:$I$133,4,0)),0,VLOOKUP(A34,'Données projet'!$A$113:$I$133,4,0))</f>
        <v>36</v>
      </c>
      <c r="CH34" s="17">
        <f>IF(ISNA(VLOOKUP(A34,'Données projet'!$A$113:$I$133,5,0)),0%,VLOOKUP(A34,'Données projet'!$A$113:$I$133,5,0)*VLOOKUP('Données projet'!$B$12,Paramètres!$A$1:$I$89,7,0))</f>
        <v>8.6000000000000007E-2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2.6695783101265307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2.6695783101265307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15.2</v>
      </c>
      <c r="CT34" s="13">
        <f>IF('Données projet'!$A$140&gt;35,CT33+CS34-DB33,IF(A34&lt;'Données projet'!$A$140,$CQ$205^A34,IF(A34='Données projet'!$A$140,'Données projet'!$B$140,CT33+CS34-DB33)))</f>
        <v>178.20000000000005</v>
      </c>
      <c r="CU34" s="18">
        <f>CT34*VLOOKUP('Données projet'!$B$13,Paramètres!$A$1:$I$89,3,0)*VLOOKUP('Données projet'!$B$13,Paramètres!$A$1:$I$89,5,0)</f>
        <v>141.77592000000004</v>
      </c>
      <c r="CV34" s="14">
        <f t="shared" si="41"/>
        <v>36.703544878441981</v>
      </c>
      <c r="CW34" s="22">
        <f t="shared" si="13"/>
        <v>310.85173466328649</v>
      </c>
      <c r="CX34" s="62">
        <f t="shared" si="14"/>
        <v>550.89985787610408</v>
      </c>
      <c r="CY34" s="62">
        <f ca="1">AVERAGE(OFFSET($CX$3,0,0,'Données projet'!$E$13+1,1))-AVERAGE(OFFSET($H$3,0,0,'Données projet'!$E$13+1,1))</f>
        <v>340.50225215720684</v>
      </c>
      <c r="CZ34" s="62">
        <f t="shared" si="42"/>
        <v>412.18613903804726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3.8388061640371975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3.8388061640371975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12.8</v>
      </c>
      <c r="DO34" s="13">
        <f>IF('Données projet'!$A$166&gt;35,DO33+DN34-DW33,IF(A34&lt;'Données projet'!$A$166,$DL$205^A34,IF(A34='Données projet'!$A$166,'Données projet'!$B$166,DO33+DN34-DW33)))</f>
        <v>154.79999999999993</v>
      </c>
      <c r="DP34" s="18">
        <f>DO34*VLOOKUP('Données projet'!$B$14,Paramètres!$A$1:$I$89,3,0)*VLOOKUP('Données projet'!$B$14,Paramètres!$A$1:$I$89,5,0)</f>
        <v>123.15887999999995</v>
      </c>
      <c r="DQ34" s="14">
        <f t="shared" si="43"/>
        <v>32.410638331814873</v>
      </c>
      <c r="DR34" s="22">
        <f t="shared" si="16"/>
        <v>270.95024442791083</v>
      </c>
      <c r="DS34" s="62">
        <f t="shared" si="17"/>
        <v>510.99836764072836</v>
      </c>
      <c r="DT34" s="62">
        <f ca="1">AVERAGE(OFFSET($DS$3,0,0,'Données projet'!$E$14+1,1))-AVERAGE(OFFSET($H$3,0,0,'Données projet'!$E$14+1,1))</f>
        <v>298.57243726603986</v>
      </c>
      <c r="DU34" s="62">
        <f t="shared" si="44"/>
        <v>364.58250627635425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3.1990051366976644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3.1990051366976644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10.199999999999999</v>
      </c>
      <c r="EJ34" s="13">
        <f>IF('Données projet'!$A$192&gt;35,EJ33+EI34-ER33,IF(A34&lt;'Données projet'!$A$192,$EG$205^A34,IF(A34='Données projet'!$A$192,'Données projet'!$B$192,EJ33+EI34-ER33)))</f>
        <v>98.200000000000017</v>
      </c>
      <c r="EK34" s="18">
        <f>EJ34*VLOOKUP('Données projet'!$B$15,Paramètres!$A$1:$I$89,3,0)*VLOOKUP('Données projet'!$B$15,Paramètres!$A$1:$I$89,5,0)</f>
        <v>93.447120000000012</v>
      </c>
      <c r="EL34" s="14">
        <f t="shared" si="45"/>
        <v>25.394760001885768</v>
      </c>
      <c r="EM34" s="22">
        <f t="shared" si="19"/>
        <v>206.9829410032844</v>
      </c>
      <c r="EN34" s="62">
        <f t="shared" si="20"/>
        <v>447.03106421610198</v>
      </c>
      <c r="EO34" s="62">
        <f ca="1">AVERAGE(OFFSET($EN$3,0,0,'Données projet'!$E$15+1,1))-AVERAGE(OFFSET($H$3,0,0,'Données projet'!$E$15+1,1))</f>
        <v>147.46030586481513</v>
      </c>
      <c r="EP34" s="62">
        <f t="shared" si="46"/>
        <v>299.27200854723446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4.9669199991464144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4.9669199991464144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5.6843418860808015E-14</v>
      </c>
      <c r="FF34" s="18">
        <f>FE34*VLOOKUP('Données projet'!$B$16,Paramètres!$A$1:$I$89,3,0)*VLOOKUP('Données projet'!$B$16,Paramètres!$A$1:$I$89,5,0)</f>
        <v>4.6111381379887463E-14</v>
      </c>
      <c r="FG34" s="14">
        <f t="shared" si="47"/>
        <v>7.5804141040779151E-13</v>
      </c>
      <c r="FH34" s="22">
        <f t="shared" si="22"/>
        <v>1.4005661123635408E-12</v>
      </c>
      <c r="FI34" s="62">
        <f t="shared" si="23"/>
        <v>240.04812321281895</v>
      </c>
      <c r="FJ34" s="62">
        <f ca="1">AVERAGE(OFFSET($FI$3,0,0,'Données projet'!$E$16+1,1))-AVERAGE(OFFSET($H$3,0,0,'Données projet'!$E$16+1,1))</f>
        <v>154.99386872768574</v>
      </c>
      <c r="FK34" s="62">
        <f t="shared" si="48"/>
        <v>419.00806288456329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93.787911538247414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93.787911538247414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470.05274465984064</v>
      </c>
      <c r="S35" s="62">
        <f ca="1">AVERAGE(OFFSET($R$3,0,0,'Données projet'!$E$9+1,1))-AVERAGE(OFFSET($H$3,0,0,'Données projet'!$E$9+1,1))</f>
        <v>483.37207813357207</v>
      </c>
      <c r="T35" s="62">
        <f t="shared" si="34"/>
        <v>297.32483725004136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2.3150185261814937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2.3150185261814937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96.539040000000043</v>
      </c>
      <c r="AK35" s="14">
        <f t="shared" si="35"/>
        <v>26.135788937894091</v>
      </c>
      <c r="AL35" s="22">
        <f t="shared" si="4"/>
        <v>213.65866040016559</v>
      </c>
      <c r="AM35" s="62">
        <f t="shared" si="5"/>
        <v>454.63116288069091</v>
      </c>
      <c r="AN35" s="62">
        <f ca="1">AVERAGE(OFFSET($AM$3,0,0,'Données projet'!$E$10+1,1))-AVERAGE(OFFSET($H$3,0,0,'Données projet'!$E$10+1,1))</f>
        <v>455.28503091860267</v>
      </c>
      <c r="AO35" s="62">
        <f t="shared" si="36"/>
        <v>281.06176764290592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2.1553620761000118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2.1553620761000118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12.8</v>
      </c>
      <c r="BD35" s="13">
        <f>IF('Données projet'!$A$88&gt;35,BD34+BC35-BL34,IF(A35&lt;'Données projet'!$A$88,$BA$205^A35,IF(A35='Données projet'!$A$88,'Données projet'!$B$88,BD34+BC35-BL34)))</f>
        <v>136.60000000000002</v>
      </c>
      <c r="BE35" s="14">
        <f>BD35*VLOOKUP('Données projet'!$B$11,Paramètres!$A$1:$I$89,3,0)*VLOOKUP('Données projet'!$B$11,Paramètres!$A$1:$I$89,5,0)</f>
        <v>117.20280000000004</v>
      </c>
      <c r="BF35" s="14">
        <f t="shared" si="37"/>
        <v>31.021705481209352</v>
      </c>
      <c r="BG35" s="22">
        <f t="shared" si="7"/>
        <v>258.15768037977301</v>
      </c>
      <c r="BH35" s="62">
        <f t="shared" si="8"/>
        <v>499.13018286029831</v>
      </c>
      <c r="BI35" s="62">
        <f ca="1">AVERAGE(OFFSET($BH$3,0,0,'Données projet'!$E$11+1,1))-AVERAGE(OFFSET($H$3,0,0,'Données projet'!$E$11+1,1))</f>
        <v>414.21076357331464</v>
      </c>
      <c r="BJ35" s="62">
        <f t="shared" si="38"/>
        <v>331.25104323342907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3.3822569185139613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3.3822569185139613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11.5</v>
      </c>
      <c r="BY35" s="13">
        <f>IF('Données projet'!$A$114&gt;35,BY34+BX35-CG34,IF(A35&lt;'Données projet'!$A$114,$BV$205^A35,IF(A35='Données projet'!$A$114,'Données projet'!$B$114,BY34+BX35-CG34)))</f>
        <v>130.49999999999994</v>
      </c>
      <c r="BZ35" s="14">
        <f>BY35*VLOOKUP('Données projet'!$B$12,Paramètres!$A$1:$I$89,3,0)*VLOOKUP('Données projet'!$B$12,Paramètres!$A$1:$I$89,5,0)</f>
        <v>101.78999999999996</v>
      </c>
      <c r="CA35" s="14">
        <f t="shared" si="39"/>
        <v>27.38799903683508</v>
      </c>
      <c r="CB35" s="22">
        <f t="shared" si="10"/>
        <v>224.98501498915437</v>
      </c>
      <c r="CC35" s="62">
        <f t="shared" si="11"/>
        <v>465.95751746967971</v>
      </c>
      <c r="CD35" s="62">
        <f ca="1">AVERAGE(OFFSET($CC$3,0,0,'Données projet'!$E$12+1,1))-AVERAGE(OFFSET($H$3,0,0,'Données projet'!$E$12+1,1))</f>
        <v>269.34352416195065</v>
      </c>
      <c r="CE35" s="62">
        <f t="shared" si="40"/>
        <v>302.59481222418219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2.6172295077469392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2.6172295077469392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15.2</v>
      </c>
      <c r="CT35" s="13">
        <f>IF('Données projet'!$A$140&gt;35,CT34+CS35-DB34,IF(A35&lt;'Données projet'!$A$140,$CQ$205^A35,IF(A35='Données projet'!$A$140,'Données projet'!$B$140,CT34+CS35-DB34)))</f>
        <v>193.40000000000003</v>
      </c>
      <c r="CU35" s="18">
        <f>CT35*VLOOKUP('Données projet'!$B$13,Paramètres!$A$1:$I$89,3,0)*VLOOKUP('Données projet'!$B$13,Paramètres!$A$1:$I$89,5,0)</f>
        <v>153.86904000000004</v>
      </c>
      <c r="CV35" s="14">
        <f t="shared" si="41"/>
        <v>39.456531419736123</v>
      </c>
      <c r="CW35" s="22">
        <f t="shared" si="13"/>
        <v>336.70870355604046</v>
      </c>
      <c r="CX35" s="62">
        <f t="shared" si="14"/>
        <v>577.68120603656575</v>
      </c>
      <c r="CY35" s="62">
        <f ca="1">AVERAGE(OFFSET($CX$3,0,0,'Données projet'!$E$13+1,1))-AVERAGE(OFFSET($H$3,0,0,'Données projet'!$E$13+1,1))</f>
        <v>340.50225215720684</v>
      </c>
      <c r="CZ35" s="62">
        <f t="shared" si="42"/>
        <v>412.18613903804726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3.7635295166009901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3.7635295166009901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12.8</v>
      </c>
      <c r="DO35" s="13">
        <f>IF('Données projet'!$A$166&gt;35,DO34+DN35-DW34,IF(A35&lt;'Données projet'!$A$166,$DL$205^A35,IF(A35='Données projet'!$A$166,'Données projet'!$B$166,DO34+DN35-DW34)))</f>
        <v>167.59999999999994</v>
      </c>
      <c r="DP35" s="18">
        <f>DO35*VLOOKUP('Données projet'!$B$14,Paramètres!$A$1:$I$89,3,0)*VLOOKUP('Données projet'!$B$14,Paramètres!$A$1:$I$89,5,0)</f>
        <v>133.34255999999996</v>
      </c>
      <c r="DQ35" s="14">
        <f t="shared" si="43"/>
        <v>34.767581918978188</v>
      </c>
      <c r="DR35" s="22">
        <f t="shared" si="16"/>
        <v>292.7918305088869</v>
      </c>
      <c r="DS35" s="62">
        <f t="shared" si="17"/>
        <v>533.7643329894122</v>
      </c>
      <c r="DT35" s="62">
        <f ca="1">AVERAGE(OFFSET($DS$3,0,0,'Données projet'!$E$14+1,1))-AVERAGE(OFFSET($H$3,0,0,'Données projet'!$E$14+1,1))</f>
        <v>298.57243726603986</v>
      </c>
      <c r="DU35" s="62">
        <f t="shared" si="44"/>
        <v>364.58250627635425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3.1362745971674917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3.1362745971674917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10.199999999999999</v>
      </c>
      <c r="EJ35" s="13">
        <f>IF('Données projet'!$A$192&gt;35,EJ34+EI35-ER34,IF(A35&lt;'Données projet'!$A$192,$EG$205^A35,IF(A35='Données projet'!$A$192,'Données projet'!$B$192,EJ34+EI35-ER34)))</f>
        <v>108.40000000000002</v>
      </c>
      <c r="EK35" s="18">
        <f>EJ35*VLOOKUP('Données projet'!$B$15,Paramètres!$A$1:$I$89,3,0)*VLOOKUP('Données projet'!$B$15,Paramètres!$A$1:$I$89,5,0)</f>
        <v>103.15344000000002</v>
      </c>
      <c r="EL35" s="14">
        <f t="shared" si="45"/>
        <v>27.711898263236939</v>
      </c>
      <c r="EM35" s="22">
        <f t="shared" si="19"/>
        <v>227.92379747513769</v>
      </c>
      <c r="EN35" s="62">
        <f t="shared" si="20"/>
        <v>468.89629995566304</v>
      </c>
      <c r="EO35" s="62">
        <f ca="1">AVERAGE(OFFSET($EN$3,0,0,'Données projet'!$E$15+1,1))-AVERAGE(OFFSET($H$3,0,0,'Données projet'!$E$15+1,1))</f>
        <v>147.46030586481513</v>
      </c>
      <c r="EP35" s="62">
        <f t="shared" si="46"/>
        <v>299.27200854723446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4.8695217274852123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4.8695217274852123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5.6843418860808015E-14</v>
      </c>
      <c r="FF35" s="18">
        <f>FE35*VLOOKUP('Données projet'!$B$16,Paramètres!$A$1:$I$89,3,0)*VLOOKUP('Données projet'!$B$16,Paramètres!$A$1:$I$89,5,0)</f>
        <v>4.6111381379887463E-14</v>
      </c>
      <c r="FG35" s="14">
        <f t="shared" si="47"/>
        <v>7.5804141040779151E-13</v>
      </c>
      <c r="FH35" s="22">
        <f t="shared" si="22"/>
        <v>1.4005661123635408E-12</v>
      </c>
      <c r="FI35" s="62">
        <f t="shared" si="23"/>
        <v>240.97250248052671</v>
      </c>
      <c r="FJ35" s="62">
        <f ca="1">AVERAGE(OFFSET($FI$3,0,0,'Données projet'!$E$16+1,1))-AVERAGE(OFFSET($H$3,0,0,'Données projet'!$E$16+1,1))</f>
        <v>154.99386872768574</v>
      </c>
      <c r="FK35" s="62">
        <f t="shared" si="48"/>
        <v>419.00806288456329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91.948787797959895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91.948787797959895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491.99651561325675</v>
      </c>
      <c r="S36" s="62">
        <f ca="1">AVERAGE(OFFSET($R$3,0,0,'Données projet'!$E$9+1,1))-AVERAGE(OFFSET($H$3,0,0,'Données projet'!$E$9+1,1))</f>
        <v>483.37207813357207</v>
      </c>
      <c r="T36" s="62">
        <f t="shared" si="34"/>
        <v>297.32483725004136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2.2696224249049499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2.2696224249049499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105.63696000000004</v>
      </c>
      <c r="AK36" s="14">
        <f t="shared" si="35"/>
        <v>28.300609534766192</v>
      </c>
      <c r="AL36" s="22">
        <f t="shared" si="4"/>
        <v>233.27460027305116</v>
      </c>
      <c r="AM36" s="62">
        <f t="shared" si="5"/>
        <v>475.1554461075919</v>
      </c>
      <c r="AN36" s="62">
        <f ca="1">AVERAGE(OFFSET($AM$3,0,0,'Données projet'!$E$10+1,1))-AVERAGE(OFFSET($H$3,0,0,'Données projet'!$E$10+1,1))</f>
        <v>455.28503091860267</v>
      </c>
      <c r="AO36" s="62">
        <f t="shared" si="36"/>
        <v>281.06176764290592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2.1130967404287468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2.1130967404287468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12.8</v>
      </c>
      <c r="BD36" s="13">
        <f>IF('Données projet'!$A$88&gt;35,BD35+BC36-BL35,IF(A36&lt;'Données projet'!$A$88,$BA$205^A36,IF(A36='Données projet'!$A$88,'Données projet'!$B$88,BD35+BC36-BL35)))</f>
        <v>149.40000000000003</v>
      </c>
      <c r="BE36" s="14">
        <f>BD36*VLOOKUP('Données projet'!$B$11,Paramètres!$A$1:$I$89,3,0)*VLOOKUP('Données projet'!$B$11,Paramètres!$A$1:$I$89,5,0)</f>
        <v>128.18520000000004</v>
      </c>
      <c r="BF36" s="14">
        <f t="shared" si="37"/>
        <v>33.57666984533806</v>
      </c>
      <c r="BG36" s="22">
        <f t="shared" si="7"/>
        <v>281.73525664729715</v>
      </c>
      <c r="BH36" s="62">
        <f t="shared" si="8"/>
        <v>523.61610248183786</v>
      </c>
      <c r="BI36" s="62">
        <f ca="1">AVERAGE(OFFSET($BH$3,0,0,'Données projet'!$E$11+1,1))-AVERAGE(OFFSET($H$3,0,0,'Données projet'!$E$11+1,1))</f>
        <v>414.21076357331464</v>
      </c>
      <c r="BJ36" s="62">
        <f t="shared" si="38"/>
        <v>331.25104323342907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3.3159329233149211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3.3159329233149211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11.5</v>
      </c>
      <c r="BY36" s="13">
        <f>IF('Données projet'!$A$114&gt;35,BY35+BX36-CG35,IF(A36&lt;'Données projet'!$A$114,$BV$205^A36,IF(A36='Données projet'!$A$114,'Données projet'!$B$114,BY35+BX36-CG35)))</f>
        <v>141.99999999999994</v>
      </c>
      <c r="BZ36" s="14">
        <f>BY36*VLOOKUP('Données projet'!$B$12,Paramètres!$A$1:$I$89,3,0)*VLOOKUP('Données projet'!$B$12,Paramètres!$A$1:$I$89,5,0)</f>
        <v>110.75999999999996</v>
      </c>
      <c r="CA36" s="14">
        <f t="shared" si="39"/>
        <v>29.509974682362923</v>
      </c>
      <c r="CB36" s="22">
        <f t="shared" si="10"/>
        <v>244.30353923844871</v>
      </c>
      <c r="CC36" s="62">
        <f t="shared" si="11"/>
        <v>486.18438507298947</v>
      </c>
      <c r="CD36" s="62">
        <f ca="1">AVERAGE(OFFSET($CC$3,0,0,'Données projet'!$E$12+1,1))-AVERAGE(OFFSET($H$3,0,0,'Données projet'!$E$12+1,1))</f>
        <v>269.34352416195065</v>
      </c>
      <c r="CE36" s="62">
        <f t="shared" si="40"/>
        <v>302.59481222418219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2.5659072334523949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2.5659072334523949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15.2</v>
      </c>
      <c r="CT36" s="13">
        <f>IF('Données projet'!$A$140&gt;35,CT35+CS36-DB35,IF(A36&lt;'Données projet'!$A$140,$CQ$205^A36,IF(A36='Données projet'!$A$140,'Données projet'!$B$140,CT35+CS36-DB35)))</f>
        <v>208.60000000000002</v>
      </c>
      <c r="CU36" s="18">
        <f>CT36*VLOOKUP('Données projet'!$B$13,Paramètres!$A$1:$I$89,3,0)*VLOOKUP('Données projet'!$B$13,Paramètres!$A$1:$I$89,5,0)</f>
        <v>165.96216000000001</v>
      </c>
      <c r="CV36" s="14">
        <f t="shared" si="41"/>
        <v>42.184420424142857</v>
      </c>
      <c r="CW36" s="22">
        <f t="shared" si="13"/>
        <v>362.52196090538217</v>
      </c>
      <c r="CX36" s="62">
        <f t="shared" si="14"/>
        <v>604.40280673992288</v>
      </c>
      <c r="CY36" s="62">
        <f ca="1">AVERAGE(OFFSET($CX$3,0,0,'Données projet'!$E$13+1,1))-AVERAGE(OFFSET($H$3,0,0,'Données projet'!$E$13+1,1))</f>
        <v>340.50225215720684</v>
      </c>
      <c r="CZ36" s="62">
        <f t="shared" si="42"/>
        <v>412.18613903804726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3.6897289983067854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3.6897289983067854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12.8</v>
      </c>
      <c r="DO36" s="13">
        <f>IF('Données projet'!$A$166&gt;35,DO35+DN36-DW35,IF(A36&lt;'Données projet'!$A$166,$DL$205^A36,IF(A36='Données projet'!$A$166,'Données projet'!$B$166,DO35+DN36-DW35)))</f>
        <v>180.39999999999995</v>
      </c>
      <c r="DP36" s="18">
        <f>DO36*VLOOKUP('Données projet'!$B$14,Paramètres!$A$1:$I$89,3,0)*VLOOKUP('Données projet'!$B$14,Paramètres!$A$1:$I$89,5,0)</f>
        <v>143.52623999999997</v>
      </c>
      <c r="DQ36" s="14">
        <f t="shared" si="43"/>
        <v>37.103644337236275</v>
      </c>
      <c r="DR36" s="22">
        <f t="shared" si="16"/>
        <v>314.59704855401981</v>
      </c>
      <c r="DS36" s="62">
        <f t="shared" si="17"/>
        <v>556.47789438856057</v>
      </c>
      <c r="DT36" s="62">
        <f ca="1">AVERAGE(OFFSET($DS$3,0,0,'Données projet'!$E$14+1,1))-AVERAGE(OFFSET($H$3,0,0,'Données projet'!$E$14+1,1))</f>
        <v>298.57243726603986</v>
      </c>
      <c r="DU36" s="62">
        <f t="shared" si="44"/>
        <v>364.58250627635425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3.0747741652556546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3.0747741652556546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10.199999999999999</v>
      </c>
      <c r="EJ36" s="13">
        <f>IF('Données projet'!$A$192&gt;35,EJ35+EI36-ER35,IF(A36&lt;'Données projet'!$A$192,$EG$205^A36,IF(A36='Données projet'!$A$192,'Données projet'!$B$192,EJ35+EI36-ER35)))</f>
        <v>118.60000000000002</v>
      </c>
      <c r="EK36" s="18">
        <f>EJ36*VLOOKUP('Données projet'!$B$15,Paramètres!$A$1:$I$89,3,0)*VLOOKUP('Données projet'!$B$15,Paramètres!$A$1:$I$89,5,0)</f>
        <v>112.85976000000004</v>
      </c>
      <c r="EL36" s="14">
        <f t="shared" si="45"/>
        <v>30.003756582475035</v>
      </c>
      <c r="EM36" s="22">
        <f t="shared" si="19"/>
        <v>248.82062471447747</v>
      </c>
      <c r="EN36" s="62">
        <f t="shared" si="20"/>
        <v>490.70147054901821</v>
      </c>
      <c r="EO36" s="62">
        <f ca="1">AVERAGE(OFFSET($EN$3,0,0,'Données projet'!$E$15+1,1))-AVERAGE(OFFSET($H$3,0,0,'Données projet'!$E$15+1,1))</f>
        <v>147.46030586481513</v>
      </c>
      <c r="EP36" s="62">
        <f t="shared" si="46"/>
        <v>299.27200854723446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4.7740333765242067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4.7740333765242067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5.6843418860808015E-14</v>
      </c>
      <c r="FF36" s="18">
        <f>FE36*VLOOKUP('Données projet'!$B$16,Paramètres!$A$1:$I$89,3,0)*VLOOKUP('Données projet'!$B$16,Paramètres!$A$1:$I$89,5,0)</f>
        <v>4.6111381379887463E-14</v>
      </c>
      <c r="FG36" s="14">
        <f t="shared" si="47"/>
        <v>7.5804141040779151E-13</v>
      </c>
      <c r="FH36" s="22">
        <f t="shared" si="22"/>
        <v>1.4005661123635408E-12</v>
      </c>
      <c r="FI36" s="62">
        <f t="shared" si="23"/>
        <v>241.88084583454213</v>
      </c>
      <c r="FJ36" s="62">
        <f ca="1">AVERAGE(OFFSET($FI$3,0,0,'Données projet'!$E$16+1,1))-AVERAGE(OFFSET($H$3,0,0,'Données projet'!$E$16+1,1))</f>
        <v>154.99386872768574</v>
      </c>
      <c r="FK36" s="62">
        <f t="shared" si="48"/>
        <v>419.00806288456329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90.145728152464699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90.145728152464699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513.88441634977562</v>
      </c>
      <c r="S37" s="62">
        <f ca="1">AVERAGE(OFFSET($R$3,0,0,'Données projet'!$E$9+1,1))-AVERAGE(OFFSET($H$3,0,0,'Données projet'!$E$9+1,1))</f>
        <v>483.37207813357207</v>
      </c>
      <c r="T37" s="62">
        <f t="shared" si="34"/>
        <v>297.32483725004136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2.2251165134855517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2.2251165134855517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114.73488000000005</v>
      </c>
      <c r="AK37" s="14">
        <f t="shared" si="35"/>
        <v>30.443808287231871</v>
      </c>
      <c r="AL37" s="22">
        <f t="shared" si="4"/>
        <v>252.85288210026226</v>
      </c>
      <c r="AM37" s="62">
        <f t="shared" si="5"/>
        <v>495.62631356237785</v>
      </c>
      <c r="AN37" s="62">
        <f ca="1">AVERAGE(OFFSET($AM$3,0,0,'Données projet'!$E$10+1,1))-AVERAGE(OFFSET($H$3,0,0,'Données projet'!$E$10+1,1))</f>
        <v>455.28503091860267</v>
      </c>
      <c r="AO37" s="62">
        <f t="shared" si="36"/>
        <v>281.06176764290592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2.0716602022106865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2.0716602022106865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12.8</v>
      </c>
      <c r="BD37" s="13">
        <f>IF('Données projet'!$A$88&gt;35,BD36+BC37-BL36,IF(A37&lt;'Données projet'!$A$88,$BA$205^A37,IF(A37='Données projet'!$A$88,'Données projet'!$B$88,BD36+BC37-BL36)))</f>
        <v>162.20000000000005</v>
      </c>
      <c r="BE37" s="14">
        <f>BD37*VLOOKUP('Données projet'!$B$11,Paramètres!$A$1:$I$89,3,0)*VLOOKUP('Données projet'!$B$11,Paramètres!$A$1:$I$89,5,0)</f>
        <v>139.16760000000005</v>
      </c>
      <c r="BF37" s="14">
        <f t="shared" si="37"/>
        <v>36.106248210614609</v>
      </c>
      <c r="BG37" s="22">
        <f t="shared" si="7"/>
        <v>305.2686189668205</v>
      </c>
      <c r="BH37" s="62">
        <f t="shared" si="8"/>
        <v>548.04205042893614</v>
      </c>
      <c r="BI37" s="62">
        <f ca="1">AVERAGE(OFFSET($BH$3,0,0,'Données projet'!$E$11+1,1))-AVERAGE(OFFSET($H$3,0,0,'Données projet'!$E$11+1,1))</f>
        <v>414.21076357331464</v>
      </c>
      <c r="BJ37" s="62">
        <f t="shared" si="38"/>
        <v>331.25104323342907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3.2509095012080915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3.2509095012080915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11.5</v>
      </c>
      <c r="BY37" s="13">
        <f>IF('Données projet'!$A$114&gt;35,BY36+BX37-CG36,IF(A37&lt;'Données projet'!$A$114,$BV$205^A37,IF(A37='Données projet'!$A$114,'Données projet'!$B$114,BY36+BX37-CG36)))</f>
        <v>153.49999999999994</v>
      </c>
      <c r="BZ37" s="14">
        <f>BY37*VLOOKUP('Données projet'!$B$12,Paramètres!$A$1:$I$89,3,0)*VLOOKUP('Données projet'!$B$12,Paramètres!$A$1:$I$89,5,0)</f>
        <v>119.72999999999996</v>
      </c>
      <c r="CA37" s="14">
        <f t="shared" si="39"/>
        <v>31.612017974790529</v>
      </c>
      <c r="CB37" s="22">
        <f t="shared" si="10"/>
        <v>263.58734797276003</v>
      </c>
      <c r="CC37" s="62">
        <f t="shared" si="11"/>
        <v>506.36077943487561</v>
      </c>
      <c r="CD37" s="62">
        <f ca="1">AVERAGE(OFFSET($CC$3,0,0,'Données projet'!$E$12+1,1))-AVERAGE(OFFSET($H$3,0,0,'Données projet'!$E$12+1,1))</f>
        <v>269.34352416195065</v>
      </c>
      <c r="CE37" s="62">
        <f t="shared" si="40"/>
        <v>302.59481222418219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2.5155913576532702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2.5155913576532702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15.2</v>
      </c>
      <c r="CT37" s="13">
        <f>IF('Données projet'!$A$140&gt;35,CT36+CS37-DB36,IF(A37&lt;'Données projet'!$A$140,$CQ$205^A37,IF(A37='Données projet'!$A$140,'Données projet'!$B$140,CT36+CS37-DB36)))</f>
        <v>223.8</v>
      </c>
      <c r="CU37" s="18">
        <f>CT37*VLOOKUP('Données projet'!$B$13,Paramètres!$A$1:$I$89,3,0)*VLOOKUP('Données projet'!$B$13,Paramètres!$A$1:$I$89,5,0)</f>
        <v>178.05528000000001</v>
      </c>
      <c r="CV37" s="14">
        <f t="shared" si="41"/>
        <v>44.889248639558041</v>
      </c>
      <c r="CW37" s="22">
        <f t="shared" si="13"/>
        <v>388.29505404723028</v>
      </c>
      <c r="CX37" s="62">
        <f t="shared" si="14"/>
        <v>631.06848550934592</v>
      </c>
      <c r="CY37" s="62">
        <f ca="1">AVERAGE(OFFSET($CX$3,0,0,'Données projet'!$E$13+1,1))-AVERAGE(OFFSET($H$3,0,0,'Données projet'!$E$13+1,1))</f>
        <v>340.50225215720684</v>
      </c>
      <c r="CZ37" s="62">
        <f t="shared" si="42"/>
        <v>412.18613903804726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3.6173756631624587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3.6173756631624587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12.8</v>
      </c>
      <c r="DO37" s="13">
        <f>IF('Données projet'!$A$166&gt;35,DO36+DN37-DW36,IF(A37&lt;'Données projet'!$A$166,$DL$205^A37,IF(A37='Données projet'!$A$166,'Données projet'!$B$166,DO36+DN37-DW36)))</f>
        <v>193.19999999999996</v>
      </c>
      <c r="DP37" s="18">
        <f>DO37*VLOOKUP('Données projet'!$B$14,Paramètres!$A$1:$I$89,3,0)*VLOOKUP('Données projet'!$B$14,Paramètres!$A$1:$I$89,5,0)</f>
        <v>153.70991999999998</v>
      </c>
      <c r="DQ37" s="14">
        <f t="shared" si="43"/>
        <v>39.420475690379831</v>
      </c>
      <c r="DR37" s="22">
        <f t="shared" si="16"/>
        <v>336.3687724940782</v>
      </c>
      <c r="DS37" s="62">
        <f t="shared" si="17"/>
        <v>579.14220395619373</v>
      </c>
      <c r="DT37" s="62">
        <f ca="1">AVERAGE(OFFSET($DS$3,0,0,'Données projet'!$E$14+1,1))-AVERAGE(OFFSET($H$3,0,0,'Données projet'!$E$14+1,1))</f>
        <v>298.57243726603986</v>
      </c>
      <c r="DU37" s="62">
        <f t="shared" si="44"/>
        <v>364.58250627635425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3.0144797193020492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3.0144797193020492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10.199999999999999</v>
      </c>
      <c r="EJ37" s="13">
        <f>IF('Données projet'!$A$192&gt;35,EJ36+EI37-ER36,IF(A37&lt;'Données projet'!$A$192,$EG$205^A37,IF(A37='Données projet'!$A$192,'Données projet'!$B$192,EJ36+EI37-ER36)))</f>
        <v>128.80000000000001</v>
      </c>
      <c r="EK37" s="18">
        <f>EJ37*VLOOKUP('Données projet'!$B$15,Paramètres!$A$1:$I$89,3,0)*VLOOKUP('Données projet'!$B$15,Paramètres!$A$1:$I$89,5,0)</f>
        <v>122.56608000000003</v>
      </c>
      <c r="EL37" s="14">
        <f t="shared" si="45"/>
        <v>32.27275631797108</v>
      </c>
      <c r="EM37" s="22">
        <f t="shared" si="19"/>
        <v>269.67763992046633</v>
      </c>
      <c r="EN37" s="62">
        <f t="shared" si="20"/>
        <v>512.45107138258186</v>
      </c>
      <c r="EO37" s="62">
        <f ca="1">AVERAGE(OFFSET($EN$3,0,0,'Données projet'!$E$15+1,1))-AVERAGE(OFFSET($H$3,0,0,'Données projet'!$E$15+1,1))</f>
        <v>147.46030586481513</v>
      </c>
      <c r="EP37" s="62">
        <f t="shared" si="46"/>
        <v>299.27200854723446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4.6804174938834029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4.6804174938834029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5.6843418860808015E-14</v>
      </c>
      <c r="FF37" s="18">
        <f>FE37*VLOOKUP('Données projet'!$B$16,Paramètres!$A$1:$I$89,3,0)*VLOOKUP('Données projet'!$B$16,Paramètres!$A$1:$I$89,5,0)</f>
        <v>4.6111381379887463E-14</v>
      </c>
      <c r="FG37" s="14">
        <f t="shared" si="47"/>
        <v>7.5804141040779151E-13</v>
      </c>
      <c r="FH37" s="22">
        <f t="shared" si="22"/>
        <v>1.4005661123635408E-12</v>
      </c>
      <c r="FI37" s="62">
        <f t="shared" si="23"/>
        <v>242.77343146211697</v>
      </c>
      <c r="FJ37" s="62">
        <f ca="1">AVERAGE(OFFSET($FI$3,0,0,'Données projet'!$E$16+1,1))-AVERAGE(OFFSET($H$3,0,0,'Données projet'!$E$16+1,1))</f>
        <v>154.99386872768574</v>
      </c>
      <c r="FK37" s="62">
        <f t="shared" si="48"/>
        <v>419.00806288456329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88.378025406859877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88.378025406859877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535.72026258017763</v>
      </c>
      <c r="S38" s="62">
        <f ca="1">AVERAGE(OFFSET($R$3,0,0,'Données projet'!$E$9+1,1))-AVERAGE(OFFSET($H$3,0,0,'Données projet'!$E$9+1,1))</f>
        <v>483.37207813357207</v>
      </c>
      <c r="T38" s="62">
        <f t="shared" si="34"/>
        <v>297.32483725004136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8.6000000000000007E-2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4.590036211201765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4.590036211201765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123.83280000000006</v>
      </c>
      <c r="AK38" s="14">
        <f t="shared" si="35"/>
        <v>32.567294628684579</v>
      </c>
      <c r="AL38" s="22">
        <f t="shared" si="4"/>
        <v>272.39683147829243</v>
      </c>
      <c r="AM38" s="62">
        <f t="shared" si="5"/>
        <v>516.0473642028669</v>
      </c>
      <c r="AN38" s="62">
        <f ca="1">AVERAGE(OFFSET($AM$3,0,0,'Données projet'!$E$10+1,1))-AVERAGE(OFFSET($H$3,0,0,'Données projet'!$E$10+1,1))</f>
        <v>455.28503091860267</v>
      </c>
      <c r="AO38" s="62">
        <f t="shared" si="36"/>
        <v>281.06176764290592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8.6000000000000007E-2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4.2734819897395759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4.2734819897395759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175</v>
      </c>
      <c r="BB38" s="13">
        <f>VLOOKUP(A38,'Données projet'!$A$87:$I$107,9,0)</f>
        <v>12.8</v>
      </c>
      <c r="BC38" s="13">
        <f t="array" ref="BC38">INDEX(BB:BB,MIN(IF(ISNUMBER(BB38:BB234),ROW(BB38:BB234),"")))</f>
        <v>12.8</v>
      </c>
      <c r="BD38" s="13">
        <f>IF('Données projet'!$A$88&gt;35,BD37+BC38-BL37,IF(A38&lt;'Données projet'!$A$88,$BA$205^A38,IF(A38='Données projet'!$A$88,'Données projet'!$B$88,BD37+BC38-BL37)))</f>
        <v>175.00000000000006</v>
      </c>
      <c r="BE38" s="14">
        <f>BD38*VLOOKUP('Données projet'!$B$11,Paramètres!$A$1:$I$89,3,0)*VLOOKUP('Données projet'!$B$11,Paramètres!$A$1:$I$89,5,0)</f>
        <v>150.15000000000006</v>
      </c>
      <c r="BF38" s="14">
        <f t="shared" si="37"/>
        <v>38.612671675922371</v>
      </c>
      <c r="BG38" s="22">
        <f t="shared" si="7"/>
        <v>328.76165316889825</v>
      </c>
      <c r="BH38" s="62">
        <f t="shared" si="8"/>
        <v>572.41218589347272</v>
      </c>
      <c r="BI38" s="62">
        <f ca="1">AVERAGE(OFFSET($BH$3,0,0,'Données projet'!$E$11+1,1))-AVERAGE(OFFSET($H$3,0,0,'Données projet'!$E$11+1,1))</f>
        <v>414.21076357331464</v>
      </c>
      <c r="BJ38" s="62">
        <f t="shared" si="38"/>
        <v>331.25104323342907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35</v>
      </c>
      <c r="BM38" s="17">
        <f>IF(ISNA(VLOOKUP(A38,'Données projet'!$A$87:$I$107,5,0)),0%,VLOOKUP(A38,'Données projet'!$A$87:$I$107,5,0)*VLOOKUP('Données projet'!$B$11,Paramètres!$A$1:$I$89,7,0))</f>
        <v>0.10600000000000001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6.7060723514701026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6.7060723514701026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11.5</v>
      </c>
      <c r="BY38" s="13">
        <f>IF('Données projet'!$A$114&gt;35,BY37+BX38-CG37,IF(A38&lt;'Données projet'!$A$114,$BV$205^A38,IF(A38='Données projet'!$A$114,'Données projet'!$B$114,BY37+BX38-CG37)))</f>
        <v>164.99999999999994</v>
      </c>
      <c r="BZ38" s="14">
        <f>BY38*VLOOKUP('Données projet'!$B$12,Paramètres!$A$1:$I$89,3,0)*VLOOKUP('Données projet'!$B$12,Paramètres!$A$1:$I$89,5,0)</f>
        <v>128.69999999999996</v>
      </c>
      <c r="CA38" s="14">
        <f t="shared" si="39"/>
        <v>33.695792019186115</v>
      </c>
      <c r="CB38" s="22">
        <f t="shared" si="10"/>
        <v>282.83933776674911</v>
      </c>
      <c r="CC38" s="62">
        <f t="shared" si="11"/>
        <v>526.48987049132359</v>
      </c>
      <c r="CD38" s="62">
        <f ca="1">AVERAGE(OFFSET($CC$3,0,0,'Données projet'!$E$12+1,1))-AVERAGE(OFFSET($H$3,0,0,'Données projet'!$E$12+1,1))</f>
        <v>269.34352416195065</v>
      </c>
      <c r="CE38" s="62">
        <f t="shared" si="40"/>
        <v>302.59481222418219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2.4662621454889124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2.4662621454889124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239</v>
      </c>
      <c r="CR38" s="13">
        <f>VLOOKUP(A38,'Données projet'!$A$139:$I$159,9,0)</f>
        <v>15.2</v>
      </c>
      <c r="CS38" s="13">
        <f t="array" ref="CS38">INDEX(CR:CR,MIN(IF(ISNUMBER(CR38:CR234),ROW(CR38:CR234),"")))</f>
        <v>15.2</v>
      </c>
      <c r="CT38" s="13">
        <f>IF('Données projet'!$A$140&gt;35,CT37+CS38-DB37,IF(A38&lt;'Données projet'!$A$140,$CQ$205^A38,IF(A38='Données projet'!$A$140,'Données projet'!$B$140,CT37+CS38-DB37)))</f>
        <v>239</v>
      </c>
      <c r="CU38" s="18">
        <f>CT38*VLOOKUP('Données projet'!$B$13,Paramètres!$A$1:$I$89,3,0)*VLOOKUP('Données projet'!$B$13,Paramètres!$A$1:$I$89,5,0)</f>
        <v>190.14840000000001</v>
      </c>
      <c r="CV38" s="14">
        <f t="shared" si="41"/>
        <v>47.572760493232991</v>
      </c>
      <c r="CW38" s="22">
        <f t="shared" si="13"/>
        <v>414.03102119238082</v>
      </c>
      <c r="CX38" s="62">
        <f t="shared" si="14"/>
        <v>657.68155391695529</v>
      </c>
      <c r="CY38" s="62">
        <f ca="1">AVERAGE(OFFSET($CX$3,0,0,'Données projet'!$E$13+1,1))-AVERAGE(OFFSET($H$3,0,0,'Données projet'!$E$13+1,1))</f>
        <v>340.50225215720684</v>
      </c>
      <c r="CZ38" s="62">
        <f t="shared" si="42"/>
        <v>412.18613903804726</v>
      </c>
      <c r="DA38" s="16">
        <f>IF(ISNA(VLOOKUP(A38,'Données projet'!$A$139:$I$159,3,0)),0,VLOOKUP(A38,'Données projet'!$A$139:$I$159,3,0))</f>
        <v>6</v>
      </c>
      <c r="DB38" s="16">
        <f>IF(ISNA(VLOOKUP(A38,'Données projet'!$A$139:$I$159,4,0)),0,VLOOKUP(A38,'Données projet'!$A$139:$I$159,4,0))</f>
        <v>42</v>
      </c>
      <c r="DC38" s="17">
        <f>IF(ISNA(VLOOKUP(A38,'Données projet'!$A$139:$I$159,5,0)),0%,VLOOKUP(A38,'Données projet'!$A$139:$I$159,5,0)*VLOOKUP('Données projet'!$B$13,Paramètres!$A$1:$I$89,7,0))</f>
        <v>0.10600000000000001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7.4620295983630971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7.4620295983630971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206</v>
      </c>
      <c r="DM38" s="13">
        <f>VLOOKUP(A38,'Données projet'!$A$165:$I$185,9,0)</f>
        <v>12.8</v>
      </c>
      <c r="DN38" s="13">
        <f t="array" ref="DN38">INDEX(DM:DM,MIN(IF(ISNUMBER(DM38:DM234),ROW(DM38:DM234),"")))</f>
        <v>12.8</v>
      </c>
      <c r="DO38" s="13">
        <f>IF('Données projet'!$A$166&gt;35,DO37+DN38-DW37,IF(A38&lt;'Données projet'!$A$166,$DL$205^A38,IF(A38='Données projet'!$A$166,'Données projet'!$B$166,DO37+DN38-DW37)))</f>
        <v>205.99999999999997</v>
      </c>
      <c r="DP38" s="18">
        <f>DO38*VLOOKUP('Données projet'!$B$14,Paramètres!$A$1:$I$89,3,0)*VLOOKUP('Données projet'!$B$14,Paramètres!$A$1:$I$89,5,0)</f>
        <v>163.89359999999999</v>
      </c>
      <c r="DQ38" s="14">
        <f t="shared" si="43"/>
        <v>41.71949506642347</v>
      </c>
      <c r="DR38" s="22">
        <f t="shared" si="16"/>
        <v>358.10947390735419</v>
      </c>
      <c r="DS38" s="62">
        <f t="shared" si="17"/>
        <v>601.76000663192872</v>
      </c>
      <c r="DT38" s="62">
        <f ca="1">AVERAGE(OFFSET($DS$3,0,0,'Données projet'!$E$14+1,1))-AVERAGE(OFFSET($H$3,0,0,'Données projet'!$E$14+1,1))</f>
        <v>298.57243726603986</v>
      </c>
      <c r="DU38" s="62">
        <f t="shared" si="44"/>
        <v>364.58250627635425</v>
      </c>
      <c r="DV38" s="16">
        <f>IF(ISNA(VLOOKUP(A38,'Données projet'!$A$165:$I$185,3,0)),0,VLOOKUP(A38,'Données projet'!$A$165:$I$185,3,0))</f>
        <v>6</v>
      </c>
      <c r="DW38" s="16">
        <f>IF(ISNA(VLOOKUP(A38,'Données projet'!$A$165:$I$185,4,0)),0,VLOOKUP(A38,'Données projet'!$A$165:$I$185,4,0))</f>
        <v>35</v>
      </c>
      <c r="DX38" s="17">
        <f>IF(ISNA(VLOOKUP(A38,'Données projet'!$A$165:$I$185,5,0)),0%,VLOOKUP(A38,'Données projet'!$A$165:$I$185,5,0)*VLOOKUP('Données projet'!$B$14,Paramètres!$A$1:$I$89,7,0))</f>
        <v>0.10600000000000001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6.2183579986359145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6.2183579986359145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139</v>
      </c>
      <c r="EH38" s="13">
        <f>VLOOKUP(A38,'Données projet'!$A$191:$I$211,9,0)</f>
        <v>10.199999999999999</v>
      </c>
      <c r="EI38" s="13">
        <f t="array" ref="EI38">INDEX(EH:EH,MIN(IF(ISNUMBER(EH38:EH234),ROW(EH38:EH234),"")))</f>
        <v>10.199999999999999</v>
      </c>
      <c r="EJ38" s="13">
        <f>IF('Données projet'!$A$192&gt;35,EJ37+EI38-ER37,IF(A38&lt;'Données projet'!$A$192,$EG$205^A38,IF(A38='Données projet'!$A$192,'Données projet'!$B$192,EJ37+EI38-ER37)))</f>
        <v>139</v>
      </c>
      <c r="EK38" s="18">
        <f>EJ38*VLOOKUP('Données projet'!$B$15,Paramètres!$A$1:$I$89,3,0)*VLOOKUP('Données projet'!$B$15,Paramètres!$A$1:$I$89,5,0)</f>
        <v>132.2724</v>
      </c>
      <c r="EL38" s="14">
        <f t="shared" si="45"/>
        <v>34.520913508292487</v>
      </c>
      <c r="EM38" s="22">
        <f t="shared" si="19"/>
        <v>290.4983543602761</v>
      </c>
      <c r="EN38" s="62">
        <f t="shared" si="20"/>
        <v>534.14888708485057</v>
      </c>
      <c r="EO38" s="62">
        <f ca="1">AVERAGE(OFFSET($EN$3,0,0,'Données projet'!$E$15+1,1))-AVERAGE(OFFSET($H$3,0,0,'Données projet'!$E$15+1,1))</f>
        <v>147.46030586481513</v>
      </c>
      <c r="EP38" s="62">
        <f t="shared" si="46"/>
        <v>299.27200854723446</v>
      </c>
      <c r="EQ38" s="16">
        <f>IF(ISNA(VLOOKUP(A38,'Données projet'!$A$191:$I$211,3,0)),0,VLOOKUP(A38,'Données projet'!$A$191:$I$211,3,0))</f>
        <v>4</v>
      </c>
      <c r="ER38" s="16">
        <f>IF(ISNA(VLOOKUP(A38,'Données projet'!$A$191:$I$211,4,0)),0,VLOOKUP(A38,'Données projet'!$A$191:$I$211,4,0))</f>
        <v>28</v>
      </c>
      <c r="ES38" s="17">
        <f>IF(ISNA(VLOOKUP(A38,'Données projet'!$A$191:$I$211,5,0)),0%,VLOOKUP(A38,'Données projet'!$A$191:$I$211,5,0)*VLOOKUP('Données projet'!$B$15,Paramètres!$A$1:$I$89,7,0))</f>
        <v>0.25800000000000001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12.188036951094658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12.188036951094658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5.6843418860808015E-14</v>
      </c>
      <c r="FF38" s="18">
        <f>FE38*VLOOKUP('Données projet'!$B$16,Paramètres!$A$1:$I$89,3,0)*VLOOKUP('Données projet'!$B$16,Paramètres!$A$1:$I$89,5,0)</f>
        <v>4.6111381379887463E-14</v>
      </c>
      <c r="FG38" s="14">
        <f t="shared" si="47"/>
        <v>7.5804141040779151E-13</v>
      </c>
      <c r="FH38" s="22">
        <f t="shared" si="22"/>
        <v>1.4005661123635408E-12</v>
      </c>
      <c r="FI38" s="62">
        <f t="shared" si="23"/>
        <v>243.6505327245759</v>
      </c>
      <c r="FJ38" s="62">
        <f ca="1">AVERAGE(OFFSET($FI$3,0,0,'Données projet'!$E$16+1,1))-AVERAGE(OFFSET($H$3,0,0,'Données projet'!$E$16+1,1))</f>
        <v>154.99386872768574</v>
      </c>
      <c r="FK38" s="62">
        <f t="shared" si="48"/>
        <v>419.00806288456329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86.644986233904149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86.644986233904149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503.96406639900437</v>
      </c>
      <c r="S39" s="62">
        <f ca="1">AVERAGE(OFFSET($R$3,0,0,'Données projet'!$E$9+1,1))-AVERAGE(OFFSET($H$3,0,0,'Données projet'!$E$9+1,1))</f>
        <v>483.37207813357207</v>
      </c>
      <c r="T39" s="62">
        <f t="shared" si="34"/>
        <v>297.32483725004136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4.5000284007457454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4.5000284007457454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109.68048000000006</v>
      </c>
      <c r="AK39" s="14">
        <f t="shared" si="35"/>
        <v>29.255690427909659</v>
      </c>
      <c r="AL39" s="22">
        <f t="shared" si="4"/>
        <v>241.9804968286094</v>
      </c>
      <c r="AM39" s="62">
        <f t="shared" si="5"/>
        <v>486.4929150696438</v>
      </c>
      <c r="AN39" s="62">
        <f ca="1">AVERAGE(OFFSET($AM$3,0,0,'Données projet'!$E$10+1,1))-AVERAGE(OFFSET($H$3,0,0,'Données projet'!$E$10+1,1))</f>
        <v>455.28503091860267</v>
      </c>
      <c r="AO39" s="62">
        <f t="shared" si="36"/>
        <v>281.06176764290592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4.1896816144874194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4.1896816144874194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13.4</v>
      </c>
      <c r="BD39" s="13">
        <f>IF('Données projet'!$A$88&gt;35,BD38+BC39-BL38,IF(A39&lt;'Données projet'!$A$88,$BA$205^A39,IF(A39='Données projet'!$A$88,'Données projet'!$B$88,BD38+BC39-BL38)))</f>
        <v>153.40000000000006</v>
      </c>
      <c r="BE39" s="14">
        <f>BD39*VLOOKUP('Données projet'!$B$11,Paramètres!$A$1:$I$89,3,0)*VLOOKUP('Données projet'!$B$11,Paramètres!$A$1:$I$89,5,0)</f>
        <v>131.61720000000008</v>
      </c>
      <c r="BF39" s="14">
        <f t="shared" si="37"/>
        <v>34.369777461794328</v>
      </c>
      <c r="BG39" s="22">
        <f t="shared" si="7"/>
        <v>289.09398574595861</v>
      </c>
      <c r="BH39" s="62">
        <f t="shared" si="8"/>
        <v>533.60640398699297</v>
      </c>
      <c r="BI39" s="62">
        <f ca="1">AVERAGE(OFFSET($BH$3,0,0,'Données projet'!$E$11+1,1))-AVERAGE(OFFSET($H$3,0,0,'Données projet'!$E$11+1,1))</f>
        <v>414.21076357331464</v>
      </c>
      <c r="BJ39" s="62">
        <f t="shared" si="38"/>
        <v>331.25104323342907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6.574570362958025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6.574570362958025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11.5</v>
      </c>
      <c r="BY39" s="13">
        <f>IF('Données projet'!$A$114&gt;35,BY38+BX39-CG38,IF(A39&lt;'Données projet'!$A$114,$BV$205^A39,IF(A39='Données projet'!$A$114,'Données projet'!$B$114,BY38+BX39-CG38)))</f>
        <v>176.49999999999994</v>
      </c>
      <c r="BZ39" s="14">
        <f>BY39*VLOOKUP('Données projet'!$B$12,Paramètres!$A$1:$I$89,3,0)*VLOOKUP('Données projet'!$B$12,Paramètres!$A$1:$I$89,5,0)</f>
        <v>137.66999999999996</v>
      </c>
      <c r="CA39" s="14">
        <f t="shared" si="39"/>
        <v>35.762714965854656</v>
      </c>
      <c r="CB39" s="22">
        <f t="shared" si="10"/>
        <v>302.06197856553007</v>
      </c>
      <c r="CC39" s="62">
        <f t="shared" si="11"/>
        <v>546.57439680656444</v>
      </c>
      <c r="CD39" s="62">
        <f ca="1">AVERAGE(OFFSET($CC$3,0,0,'Données projet'!$E$12+1,1))-AVERAGE(OFFSET($H$3,0,0,'Données projet'!$E$12+1,1))</f>
        <v>269.34352416195065</v>
      </c>
      <c r="CE39" s="62">
        <f t="shared" si="40"/>
        <v>302.59481222418219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2.417900249087249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2.417900249087249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13.2</v>
      </c>
      <c r="CT39" s="13">
        <f>IF('Données projet'!$A$140&gt;35,CT38+CS39-DB38,IF(A39&lt;'Données projet'!$A$140,$CQ$205^A39,IF(A39='Données projet'!$A$140,'Données projet'!$B$140,CT38+CS39-DB38)))</f>
        <v>210.2</v>
      </c>
      <c r="CU39" s="18">
        <f>CT39*VLOOKUP('Données projet'!$B$13,Paramètres!$A$1:$I$89,3,0)*VLOOKUP('Données projet'!$B$13,Paramètres!$A$1:$I$89,5,0)</f>
        <v>167.23511999999999</v>
      </c>
      <c r="CV39" s="14">
        <f t="shared" si="41"/>
        <v>42.470192710511604</v>
      </c>
      <c r="CW39" s="22">
        <f t="shared" si="13"/>
        <v>365.23675297080769</v>
      </c>
      <c r="CX39" s="62">
        <f t="shared" si="14"/>
        <v>609.74917121184217</v>
      </c>
      <c r="CY39" s="62">
        <f ca="1">AVERAGE(OFFSET($CX$3,0,0,'Données projet'!$E$13+1,1))-AVERAGE(OFFSET($H$3,0,0,'Données projet'!$E$13+1,1))</f>
        <v>340.50225215720684</v>
      </c>
      <c r="CZ39" s="62">
        <f t="shared" si="42"/>
        <v>412.18613903804726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7.3157037493278398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7.3157037493278398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11.4</v>
      </c>
      <c r="DO39" s="13">
        <f>IF('Données projet'!$A$166&gt;35,DO38+DN39-DW38,IF(A39&lt;'Données projet'!$A$166,$DL$205^A39,IF(A39='Données projet'!$A$166,'Données projet'!$B$166,DO38+DN39-DW38)))</f>
        <v>182.39999999999998</v>
      </c>
      <c r="DP39" s="18">
        <f>DO39*VLOOKUP('Données projet'!$B$14,Paramètres!$A$1:$I$89,3,0)*VLOOKUP('Données projet'!$B$14,Paramètres!$A$1:$I$89,5,0)</f>
        <v>145.11743999999999</v>
      </c>
      <c r="DQ39" s="14">
        <f t="shared" si="43"/>
        <v>37.466878406916173</v>
      </c>
      <c r="DR39" s="22">
        <f t="shared" si="16"/>
        <v>318.00102122537896</v>
      </c>
      <c r="DS39" s="62">
        <f t="shared" si="17"/>
        <v>562.51343946641339</v>
      </c>
      <c r="DT39" s="62">
        <f ca="1">AVERAGE(OFFSET($DS$3,0,0,'Données projet'!$E$14+1,1))-AVERAGE(OFFSET($H$3,0,0,'Données projet'!$E$14+1,1))</f>
        <v>298.57243726603986</v>
      </c>
      <c r="DU39" s="62">
        <f t="shared" si="44"/>
        <v>364.58250627635425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6.0964197911065332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6.0964197911065332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10.4</v>
      </c>
      <c r="EJ39" s="13">
        <f>IF('Données projet'!$A$192&gt;35,EJ38+EI39-ER38,IF(A39&lt;'Données projet'!$A$192,$EG$205^A39,IF(A39='Données projet'!$A$192,'Données projet'!$B$192,EJ38+EI39-ER38)))</f>
        <v>121.4</v>
      </c>
      <c r="EK39" s="18">
        <f>EJ39*VLOOKUP('Données projet'!$B$15,Paramètres!$A$1:$I$89,3,0)*VLOOKUP('Données projet'!$B$15,Paramètres!$A$1:$I$89,5,0)</f>
        <v>115.52424000000001</v>
      </c>
      <c r="EL39" s="14">
        <f t="shared" si="45"/>
        <v>30.628803652926287</v>
      </c>
      <c r="EM39" s="22">
        <f t="shared" si="19"/>
        <v>254.54988436217999</v>
      </c>
      <c r="EN39" s="62">
        <f t="shared" si="20"/>
        <v>499.06230260321445</v>
      </c>
      <c r="EO39" s="62">
        <f ca="1">AVERAGE(OFFSET($EN$3,0,0,'Données projet'!$E$15+1,1))-AVERAGE(OFFSET($H$3,0,0,'Données projet'!$E$15+1,1))</f>
        <v>147.46030586481513</v>
      </c>
      <c r="EP39" s="62">
        <f t="shared" si="46"/>
        <v>299.27200854723446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11.949036980452188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11.949036980452188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5.6843418860808015E-14</v>
      </c>
      <c r="FF39" s="18">
        <f>FE39*VLOOKUP('Données projet'!$B$16,Paramètres!$A$1:$I$89,3,0)*VLOOKUP('Données projet'!$B$16,Paramètres!$A$1:$I$89,5,0)</f>
        <v>4.6111381379887463E-14</v>
      </c>
      <c r="FG39" s="14">
        <f t="shared" si="47"/>
        <v>7.5804141040779151E-13</v>
      </c>
      <c r="FH39" s="22">
        <f t="shared" si="22"/>
        <v>1.4005661123635408E-12</v>
      </c>
      <c r="FI39" s="62">
        <f t="shared" si="23"/>
        <v>244.51241824103582</v>
      </c>
      <c r="FJ39" s="62">
        <f ca="1">AVERAGE(OFFSET($FI$3,0,0,'Données projet'!$E$16+1,1))-AVERAGE(OFFSET($H$3,0,0,'Données projet'!$E$16+1,1))</f>
        <v>154.99386872768574</v>
      </c>
      <c r="FK39" s="62">
        <f t="shared" si="48"/>
        <v>419.00806288456329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84.945930902080562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84.945930902080562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526.56595364496309</v>
      </c>
      <c r="S40" s="62">
        <f ca="1">AVERAGE(OFFSET($R$3,0,0,'Données projet'!$E$9+1,1))-AVERAGE(OFFSET($H$3,0,0,'Données projet'!$E$9+1,1))</f>
        <v>483.37207813357207</v>
      </c>
      <c r="T40" s="62">
        <f t="shared" si="34"/>
        <v>297.32483725004136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4.4117855885534247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4.4117855885534247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119.11536000000004</v>
      </c>
      <c r="AK40" s="14">
        <f t="shared" si="35"/>
        <v>31.468582772748093</v>
      </c>
      <c r="AL40" s="22">
        <f t="shared" si="4"/>
        <v>262.26703366253628</v>
      </c>
      <c r="AM40" s="62">
        <f t="shared" si="5"/>
        <v>507.62638563320741</v>
      </c>
      <c r="AN40" s="62">
        <f ca="1">AVERAGE(OFFSET($AM$3,0,0,'Données projet'!$E$10+1,1))-AVERAGE(OFFSET($H$3,0,0,'Données projet'!$E$10+1,1))</f>
        <v>455.28503091860267</v>
      </c>
      <c r="AO40" s="62">
        <f t="shared" si="36"/>
        <v>281.06176764290592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4.1075245134807759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4.1075245134807759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13.4</v>
      </c>
      <c r="BD40" s="13">
        <f>IF('Données projet'!$A$88&gt;35,BD39+BC40-BL39,IF(A40&lt;'Données projet'!$A$88,$BA$205^A40,IF(A40='Données projet'!$A$88,'Données projet'!$B$88,BD39+BC40-BL39)))</f>
        <v>166.80000000000007</v>
      </c>
      <c r="BE40" s="14">
        <f>BD40*VLOOKUP('Données projet'!$B$11,Paramètres!$A$1:$I$89,3,0)*VLOOKUP('Données projet'!$B$11,Paramètres!$A$1:$I$89,5,0)</f>
        <v>143.11440000000007</v>
      </c>
      <c r="BF40" s="14">
        <f t="shared" si="37"/>
        <v>37.009554635379814</v>
      </c>
      <c r="BG40" s="22">
        <f t="shared" si="7"/>
        <v>313.71588765662</v>
      </c>
      <c r="BH40" s="62">
        <f t="shared" si="8"/>
        <v>559.07523962729113</v>
      </c>
      <c r="BI40" s="62">
        <f ca="1">AVERAGE(OFFSET($BH$3,0,0,'Données projet'!$E$11+1,1))-AVERAGE(OFFSET($H$3,0,0,'Données projet'!$E$11+1,1))</f>
        <v>414.21076357331464</v>
      </c>
      <c r="BJ40" s="62">
        <f t="shared" si="38"/>
        <v>331.25104323342907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6.4456470482323756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6.4456470482323756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188</v>
      </c>
      <c r="BW40" s="13">
        <f>VLOOKUP(A40,'Données projet'!$A$113:$I$133,9,0)</f>
        <v>11.5</v>
      </c>
      <c r="BX40" s="13">
        <f t="array" ref="BX40">INDEX(BW:BW,MIN(IF(ISNUMBER(BW40:BW236),ROW(BW40:BW236),"")))</f>
        <v>11.5</v>
      </c>
      <c r="BY40" s="13">
        <f>IF('Données projet'!$A$114&gt;35,BY39+BX40-CG39,IF(A40&lt;'Données projet'!$A$114,$BV$205^A40,IF(A40='Données projet'!$A$114,'Données projet'!$B$114,BY39+BX40-CG39)))</f>
        <v>187.99999999999994</v>
      </c>
      <c r="BZ40" s="14">
        <f>BY40*VLOOKUP('Données projet'!$B$12,Paramètres!$A$1:$I$89,3,0)*VLOOKUP('Données projet'!$B$12,Paramètres!$A$1:$I$89,5,0)</f>
        <v>146.63999999999996</v>
      </c>
      <c r="CA40" s="14">
        <f t="shared" si="39"/>
        <v>37.814009712703026</v>
      </c>
      <c r="CB40" s="22">
        <f t="shared" si="10"/>
        <v>321.25740024962437</v>
      </c>
      <c r="CC40" s="62">
        <f t="shared" si="11"/>
        <v>566.61675222029544</v>
      </c>
      <c r="CD40" s="62">
        <f ca="1">AVERAGE(OFFSET($CC$3,0,0,'Données projet'!$E$12+1,1))-AVERAGE(OFFSET($H$3,0,0,'Données projet'!$E$12+1,1))</f>
        <v>269.34352416195065</v>
      </c>
      <c r="CE40" s="62">
        <f t="shared" si="40"/>
        <v>302.59481222418219</v>
      </c>
      <c r="CF40" s="16">
        <f>IF(ISNA(VLOOKUP(A40,'Données projet'!$A$113:$I$133,3,0)),0,VLOOKUP(A40,'Données projet'!$A$113:$I$133,3,0))</f>
        <v>5</v>
      </c>
      <c r="CG40" s="16">
        <f>IF(ISNA(VLOOKUP(A40,'Données projet'!$A$113:$I$133,4,0)),0,VLOOKUP(A40,'Données projet'!$A$113:$I$133,4,0))</f>
        <v>36</v>
      </c>
      <c r="CH40" s="17">
        <f>IF(ISNA(VLOOKUP(A40,'Données projet'!$A$113:$I$133,5,0)),0%,VLOOKUP(A40,'Données projet'!$A$113:$I$133,5,0)*VLOOKUP('Données projet'!$B$12,Paramètres!$A$1:$I$89,7,0))</f>
        <v>0.17200000000000001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7.7096433202292394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7.7096433202292394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13.2</v>
      </c>
      <c r="CT40" s="13">
        <f>IF('Données projet'!$A$140&gt;35,CT39+CS40-DB39,IF(A40&lt;'Données projet'!$A$140,$CQ$205^A40,IF(A40='Données projet'!$A$140,'Données projet'!$B$140,CT39+CS40-DB39)))</f>
        <v>223.39999999999998</v>
      </c>
      <c r="CU40" s="18">
        <f>CT40*VLOOKUP('Données projet'!$B$13,Paramètres!$A$1:$I$89,3,0)*VLOOKUP('Données projet'!$B$13,Paramètres!$A$1:$I$89,5,0)</f>
        <v>177.73703999999998</v>
      </c>
      <c r="CV40" s="14">
        <f t="shared" si="41"/>
        <v>44.818349142210366</v>
      </c>
      <c r="CW40" s="22">
        <f t="shared" si="13"/>
        <v>387.61730275601627</v>
      </c>
      <c r="CX40" s="62">
        <f t="shared" si="14"/>
        <v>632.97665472668734</v>
      </c>
      <c r="CY40" s="62">
        <f ca="1">AVERAGE(OFFSET($CX$3,0,0,'Données projet'!$E$13+1,1))-AVERAGE(OFFSET($H$3,0,0,'Données projet'!$E$13+1,1))</f>
        <v>340.50225215720684</v>
      </c>
      <c r="CZ40" s="62">
        <f t="shared" si="42"/>
        <v>412.18613903804726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7.1722472609422088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7.1722472609422088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11.4</v>
      </c>
      <c r="DO40" s="13">
        <f>IF('Données projet'!$A$166&gt;35,DO39+DN40-DW39,IF(A40&lt;'Données projet'!$A$166,$DL$205^A40,IF(A40='Données projet'!$A$166,'Données projet'!$B$166,DO39+DN40-DW39)))</f>
        <v>193.79999999999998</v>
      </c>
      <c r="DP40" s="18">
        <f>DO40*VLOOKUP('Données projet'!$B$14,Paramètres!$A$1:$I$89,3,0)*VLOOKUP('Données projet'!$B$14,Paramètres!$A$1:$I$89,5,0)</f>
        <v>154.18727999999999</v>
      </c>
      <c r="DQ40" s="14">
        <f t="shared" si="43"/>
        <v>39.528629863903078</v>
      </c>
      <c r="DR40" s="22">
        <f t="shared" si="16"/>
        <v>337.38854301296448</v>
      </c>
      <c r="DS40" s="62">
        <f t="shared" si="17"/>
        <v>582.74789498363555</v>
      </c>
      <c r="DT40" s="62">
        <f ca="1">AVERAGE(OFFSET($DS$3,0,0,'Données projet'!$E$14+1,1))-AVERAGE(OFFSET($H$3,0,0,'Données projet'!$E$14+1,1))</f>
        <v>298.57243726603986</v>
      </c>
      <c r="DU40" s="62">
        <f t="shared" si="44"/>
        <v>364.58250627635425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5.9768727174518403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5.9768727174518403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10.4</v>
      </c>
      <c r="EJ40" s="13">
        <f>IF('Données projet'!$A$192&gt;35,EJ39+EI40-ER39,IF(A40&lt;'Données projet'!$A$192,$EG$205^A40,IF(A40='Données projet'!$A$192,'Données projet'!$B$192,EJ39+EI40-ER39)))</f>
        <v>131.80000000000001</v>
      </c>
      <c r="EK40" s="18">
        <f>EJ40*VLOOKUP('Données projet'!$B$15,Paramètres!$A$1:$I$89,3,0)*VLOOKUP('Données projet'!$B$15,Paramètres!$A$1:$I$89,5,0)</f>
        <v>125.42088000000003</v>
      </c>
      <c r="EL40" s="14">
        <f t="shared" si="45"/>
        <v>32.936061027273531</v>
      </c>
      <c r="EM40" s="22">
        <f t="shared" si="19"/>
        <v>275.80500562250148</v>
      </c>
      <c r="EN40" s="62">
        <f t="shared" si="20"/>
        <v>521.16435759317255</v>
      </c>
      <c r="EO40" s="62">
        <f ca="1">AVERAGE(OFFSET($EN$3,0,0,'Données projet'!$E$15+1,1))-AVERAGE(OFFSET($H$3,0,0,'Données projet'!$E$15+1,1))</f>
        <v>147.46030586481513</v>
      </c>
      <c r="EP40" s="62">
        <f t="shared" si="46"/>
        <v>299.27200854723446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11.71472365345843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11.71472365345843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5.6843418860808015E-14</v>
      </c>
      <c r="FF40" s="18">
        <f>FE40*VLOOKUP('Données projet'!$B$16,Paramètres!$A$1:$I$89,3,0)*VLOOKUP('Données projet'!$B$16,Paramètres!$A$1:$I$89,5,0)</f>
        <v>4.6111381379887463E-14</v>
      </c>
      <c r="FG40" s="14">
        <f t="shared" si="47"/>
        <v>7.5804141040779151E-13</v>
      </c>
      <c r="FH40" s="22">
        <f t="shared" si="22"/>
        <v>1.4005661123635408E-12</v>
      </c>
      <c r="FI40" s="62">
        <f t="shared" si="23"/>
        <v>245.35935197067249</v>
      </c>
      <c r="FJ40" s="62">
        <f ca="1">AVERAGE(OFFSET($FI$3,0,0,'Données projet'!$E$16+1,1))-AVERAGE(OFFSET($H$3,0,0,'Données projet'!$E$16+1,1))</f>
        <v>154.99386872768574</v>
      </c>
      <c r="FK40" s="62">
        <f t="shared" si="48"/>
        <v>419.00806288456329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83.280193008992612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83.280193008992612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549.11543057728045</v>
      </c>
      <c r="S41" s="62">
        <f ca="1">AVERAGE(OFFSET($R$3,0,0,'Données projet'!$E$9+1,1))-AVERAGE(OFFSET($H$3,0,0,'Données projet'!$E$9+1,1))</f>
        <v>483.37207813357207</v>
      </c>
      <c r="T41" s="62">
        <f t="shared" si="34"/>
        <v>297.32483725004136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4.3252731640853943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4.3252731640853943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128.55024000000003</v>
      </c>
      <c r="AK41" s="14">
        <f t="shared" si="35"/>
        <v>33.661144026076663</v>
      </c>
      <c r="AL41" s="22">
        <f t="shared" si="4"/>
        <v>282.51816051208363</v>
      </c>
      <c r="AM41" s="62">
        <f t="shared" si="5"/>
        <v>528.70975380564232</v>
      </c>
      <c r="AN41" s="62">
        <f ca="1">AVERAGE(OFFSET($AM$3,0,0,'Données projet'!$E$10+1,1))-AVERAGE(OFFSET($H$3,0,0,'Données projet'!$E$10+1,1))</f>
        <v>455.28503091860267</v>
      </c>
      <c r="AO41" s="62">
        <f t="shared" si="36"/>
        <v>281.06176764290592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4.0269784631139887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4.0269784631139887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13.4</v>
      </c>
      <c r="BD41" s="13">
        <f>IF('Données projet'!$A$88&gt;35,BD40+BC41-BL40,IF(A41&lt;'Données projet'!$A$88,$BA$205^A41,IF(A41='Données projet'!$A$88,'Données projet'!$B$88,BD40+BC41-BL40)))</f>
        <v>180.20000000000007</v>
      </c>
      <c r="BE41" s="14">
        <f>BD41*VLOOKUP('Données projet'!$B$11,Paramètres!$A$1:$I$89,3,0)*VLOOKUP('Données projet'!$B$11,Paramètres!$A$1:$I$89,5,0)</f>
        <v>154.61160000000007</v>
      </c>
      <c r="BF41" s="14">
        <f t="shared" si="37"/>
        <v>39.624734188365885</v>
      </c>
      <c r="BG41" s="22">
        <f t="shared" si="7"/>
        <v>338.294948711404</v>
      </c>
      <c r="BH41" s="62">
        <f t="shared" si="8"/>
        <v>584.48654200496276</v>
      </c>
      <c r="BI41" s="62">
        <f ca="1">AVERAGE(OFFSET($BH$3,0,0,'Données projet'!$E$11+1,1))-AVERAGE(OFFSET($H$3,0,0,'Données projet'!$E$11+1,1))</f>
        <v>414.21076357331464</v>
      </c>
      <c r="BJ41" s="62">
        <f t="shared" si="38"/>
        <v>331.25104323342907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6.3192518410730392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6.3192518410730392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11.142857142857142</v>
      </c>
      <c r="BY41" s="13">
        <f>IF('Données projet'!$A$114&gt;35,BY40+BX41-CG40,IF(A41&lt;'Données projet'!$A$114,$BV$205^A41,IF(A41='Données projet'!$A$114,'Données projet'!$B$114,BY40+BX41-CG40)))</f>
        <v>163.14285714285708</v>
      </c>
      <c r="BZ41" s="14">
        <f>BY41*VLOOKUP('Données projet'!$B$12,Paramètres!$A$1:$I$89,3,0)*VLOOKUP('Données projet'!$B$12,Paramètres!$A$1:$I$89,5,0)</f>
        <v>127.25142857142853</v>
      </c>
      <c r="CA41" s="14">
        <f t="shared" si="39"/>
        <v>33.360457439554281</v>
      </c>
      <c r="CB41" s="22">
        <f t="shared" si="10"/>
        <v>279.73236813579501</v>
      </c>
      <c r="CC41" s="62">
        <f t="shared" si="11"/>
        <v>525.92396142935377</v>
      </c>
      <c r="CD41" s="62">
        <f ca="1">AVERAGE(OFFSET($CC$3,0,0,'Données projet'!$E$12+1,1))-AVERAGE(OFFSET($H$3,0,0,'Données projet'!$E$12+1,1))</f>
        <v>269.34352416195065</v>
      </c>
      <c r="CE41" s="62">
        <f t="shared" si="40"/>
        <v>302.59481222418219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7.5584619171376444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7.5584619171376444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13.2</v>
      </c>
      <c r="CT41" s="13">
        <f>IF('Données projet'!$A$140&gt;35,CT40+CS41-DB40,IF(A41&lt;'Données projet'!$A$140,$CQ$205^A41,IF(A41='Données projet'!$A$140,'Données projet'!$B$140,CT40+CS41-DB40)))</f>
        <v>236.59999999999997</v>
      </c>
      <c r="CU41" s="18">
        <f>CT41*VLOOKUP('Données projet'!$B$13,Paramètres!$A$1:$I$89,3,0)*VLOOKUP('Données projet'!$B$13,Paramètres!$A$1:$I$89,5,0)</f>
        <v>188.23895999999999</v>
      </c>
      <c r="CV41" s="14">
        <f t="shared" si="41"/>
        <v>47.150401158990007</v>
      </c>
      <c r="CW41" s="22">
        <f t="shared" si="13"/>
        <v>409.96980401857422</v>
      </c>
      <c r="CX41" s="62">
        <f t="shared" si="14"/>
        <v>656.16139731213298</v>
      </c>
      <c r="CY41" s="62">
        <f ca="1">AVERAGE(OFFSET($CX$3,0,0,'Données projet'!$E$13+1,1))-AVERAGE(OFFSET($H$3,0,0,'Données projet'!$E$13+1,1))</f>
        <v>340.50225215720684</v>
      </c>
      <c r="CZ41" s="62">
        <f t="shared" si="42"/>
        <v>412.18613903804726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7.0316038667940015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7.0316038667940015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11.4</v>
      </c>
      <c r="DO41" s="13">
        <f>IF('Données projet'!$A$166&gt;35,DO40+DN41-DW40,IF(A41&lt;'Données projet'!$A$166,$DL$205^A41,IF(A41='Données projet'!$A$166,'Données projet'!$B$166,DO40+DN41-DW40)))</f>
        <v>205.2</v>
      </c>
      <c r="DP41" s="18">
        <f>DO41*VLOOKUP('Données projet'!$B$14,Paramètres!$A$1:$I$89,3,0)*VLOOKUP('Données projet'!$B$14,Paramètres!$A$1:$I$89,5,0)</f>
        <v>163.25712000000001</v>
      </c>
      <c r="DQ41" s="14">
        <f t="shared" si="43"/>
        <v>41.576304038313076</v>
      </c>
      <c r="DR41" s="22">
        <f t="shared" si="16"/>
        <v>356.75154686672863</v>
      </c>
      <c r="DS41" s="62">
        <f t="shared" si="17"/>
        <v>602.94314016028738</v>
      </c>
      <c r="DT41" s="62">
        <f ca="1">AVERAGE(OFFSET($DS$3,0,0,'Données projet'!$E$14+1,1))-AVERAGE(OFFSET($H$3,0,0,'Données projet'!$E$14+1,1))</f>
        <v>298.57243726603986</v>
      </c>
      <c r="DU41" s="62">
        <f t="shared" si="44"/>
        <v>364.58250627635425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5.8596698889950014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5.8596698889950014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10.4</v>
      </c>
      <c r="EJ41" s="13">
        <f>IF('Données projet'!$A$192&gt;35,EJ40+EI41-ER40,IF(A41&lt;'Données projet'!$A$192,$EG$205^A41,IF(A41='Données projet'!$A$192,'Données projet'!$B$192,EJ40+EI41-ER40)))</f>
        <v>142.20000000000002</v>
      </c>
      <c r="EK41" s="18">
        <f>EJ41*VLOOKUP('Données projet'!$B$15,Paramètres!$A$1:$I$89,3,0)*VLOOKUP('Données projet'!$B$15,Paramètres!$A$1:$I$89,5,0)</f>
        <v>135.31752</v>
      </c>
      <c r="EL41" s="14">
        <f t="shared" si="45"/>
        <v>35.222200550607887</v>
      </c>
      <c r="EM41" s="22">
        <f t="shared" si="19"/>
        <v>297.02334662564203</v>
      </c>
      <c r="EN41" s="62">
        <f t="shared" si="20"/>
        <v>543.21493991920079</v>
      </c>
      <c r="EO41" s="62">
        <f ca="1">AVERAGE(OFFSET($EN$3,0,0,'Données projet'!$E$15+1,1))-AVERAGE(OFFSET($H$3,0,0,'Données projet'!$E$15+1,1))</f>
        <v>147.46030586481513</v>
      </c>
      <c r="EP41" s="62">
        <f t="shared" si="46"/>
        <v>299.27200854723446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11.48500506789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11.48500506789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5.6843418860808015E-14</v>
      </c>
      <c r="FF41" s="18">
        <f>FE41*VLOOKUP('Données projet'!$B$16,Paramètres!$A$1:$I$89,3,0)*VLOOKUP('Données projet'!$B$16,Paramètres!$A$1:$I$89,5,0)</f>
        <v>4.6111381379887463E-14</v>
      </c>
      <c r="FG41" s="14">
        <f t="shared" si="47"/>
        <v>7.5804141040779151E-13</v>
      </c>
      <c r="FH41" s="22">
        <f t="shared" si="22"/>
        <v>1.4005661123635408E-12</v>
      </c>
      <c r="FI41" s="62">
        <f t="shared" si="23"/>
        <v>246.19159329356012</v>
      </c>
      <c r="FJ41" s="62">
        <f ca="1">AVERAGE(OFFSET($FI$3,0,0,'Données projet'!$E$16+1,1))-AVERAGE(OFFSET($H$3,0,0,'Données projet'!$E$16+1,1))</f>
        <v>154.99386872768574</v>
      </c>
      <c r="FK41" s="62">
        <f t="shared" si="48"/>
        <v>419.00806288456329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81.647119219988326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81.647119219988326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571.6158351683722</v>
      </c>
      <c r="S42" s="62">
        <f ca="1">AVERAGE(OFFSET($R$3,0,0,'Données projet'!$E$9+1,1))-AVERAGE(OFFSET($H$3,0,0,'Données projet'!$E$9+1,1))</f>
        <v>483.37207813357207</v>
      </c>
      <c r="T42" s="62">
        <f t="shared" si="34"/>
        <v>297.32483725004136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4.2404571954938133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4.2404571954938133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137.98512000000002</v>
      </c>
      <c r="AK42" s="14">
        <f t="shared" si="35"/>
        <v>35.835036067646342</v>
      </c>
      <c r="AL42" s="22">
        <f t="shared" si="4"/>
        <v>302.73677181781744</v>
      </c>
      <c r="AM42" s="62">
        <f t="shared" si="5"/>
        <v>549.74616890792458</v>
      </c>
      <c r="AN42" s="62">
        <f ca="1">AVERAGE(OFFSET($AM$3,0,0,'Données projet'!$E$10+1,1))-AVERAGE(OFFSET($H$3,0,0,'Données projet'!$E$10+1,1))</f>
        <v>455.28503091860267</v>
      </c>
      <c r="AO42" s="62">
        <f t="shared" si="36"/>
        <v>281.06176764290592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3.948011871666655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3.948011871666655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13.4</v>
      </c>
      <c r="BD42" s="13">
        <f>IF('Données projet'!$A$88&gt;35,BD41+BC42-BL41,IF(A42&lt;'Données projet'!$A$88,$BA$205^A42,IF(A42='Données projet'!$A$88,'Données projet'!$B$88,BD41+BC42-BL41)))</f>
        <v>193.60000000000008</v>
      </c>
      <c r="BE42" s="14">
        <f>BD42*VLOOKUP('Données projet'!$B$11,Paramètres!$A$1:$I$89,3,0)*VLOOKUP('Données projet'!$B$11,Paramètres!$A$1:$I$89,5,0)</f>
        <v>166.10880000000009</v>
      </c>
      <c r="BF42" s="14">
        <f t="shared" si="37"/>
        <v>42.217353238107833</v>
      </c>
      <c r="BG42" s="22">
        <f t="shared" si="7"/>
        <v>362.83471688970462</v>
      </c>
      <c r="BH42" s="62">
        <f t="shared" si="8"/>
        <v>609.84411397981171</v>
      </c>
      <c r="BI42" s="62">
        <f ca="1">AVERAGE(OFFSET($BH$3,0,0,'Données projet'!$E$11+1,1))-AVERAGE(OFFSET($H$3,0,0,'Données projet'!$E$11+1,1))</f>
        <v>414.21076357331464</v>
      </c>
      <c r="BJ42" s="62">
        <f t="shared" si="38"/>
        <v>331.25104323342907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6.1953351668326331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6.1953351668326331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11.142857142857142</v>
      </c>
      <c r="BY42" s="13">
        <f>IF('Données projet'!$A$114&gt;35,BY41+BX42-CG41,IF(A42&lt;'Données projet'!$A$114,$BV$205^A42,IF(A42='Données projet'!$A$114,'Données projet'!$B$114,BY41+BX42-CG41)))</f>
        <v>174.28571428571422</v>
      </c>
      <c r="BZ42" s="14">
        <f>BY42*VLOOKUP('Données projet'!$B$12,Paramètres!$A$1:$I$89,3,0)*VLOOKUP('Données projet'!$B$12,Paramètres!$A$1:$I$89,5,0)</f>
        <v>135.94285714285709</v>
      </c>
      <c r="CA42" s="14">
        <f t="shared" si="39"/>
        <v>35.365986273808367</v>
      </c>
      <c r="CB42" s="22">
        <f t="shared" si="10"/>
        <v>298.36290228402567</v>
      </c>
      <c r="CC42" s="62">
        <f t="shared" si="11"/>
        <v>545.37229937413281</v>
      </c>
      <c r="CD42" s="62">
        <f ca="1">AVERAGE(OFFSET($CC$3,0,0,'Données projet'!$E$12+1,1))-AVERAGE(OFFSET($H$3,0,0,'Données projet'!$E$12+1,1))</f>
        <v>269.34352416195065</v>
      </c>
      <c r="CE42" s="62">
        <f t="shared" si="40"/>
        <v>302.59481222418219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7.4102450891491243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7.4102450891491243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13.2</v>
      </c>
      <c r="CT42" s="13">
        <f>IF('Données projet'!$A$140&gt;35,CT41+CS42-DB41,IF(A42&lt;'Données projet'!$A$140,$CQ$205^A42,IF(A42='Données projet'!$A$140,'Données projet'!$B$140,CT41+CS42-DB41)))</f>
        <v>249.79999999999995</v>
      </c>
      <c r="CU42" s="18">
        <f>CT42*VLOOKUP('Données projet'!$B$13,Paramètres!$A$1:$I$89,3,0)*VLOOKUP('Données projet'!$B$13,Paramètres!$A$1:$I$89,5,0)</f>
        <v>198.74087999999998</v>
      </c>
      <c r="CV42" s="14">
        <f t="shared" si="41"/>
        <v>49.467349630825638</v>
      </c>
      <c r="CW42" s="22">
        <f t="shared" si="13"/>
        <v>432.29599994035453</v>
      </c>
      <c r="CX42" s="62">
        <f t="shared" si="14"/>
        <v>679.30539703046168</v>
      </c>
      <c r="CY42" s="62">
        <f ca="1">AVERAGE(OFFSET($CX$3,0,0,'Données projet'!$E$13+1,1))-AVERAGE(OFFSET($H$3,0,0,'Données projet'!$E$13+1,1))</f>
        <v>340.50225215720684</v>
      </c>
      <c r="CZ42" s="62">
        <f t="shared" si="42"/>
        <v>412.18613903804726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6.8937184038210404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6.8937184038210404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11.4</v>
      </c>
      <c r="DO42" s="13">
        <f>IF('Données projet'!$A$166&gt;35,DO41+DN42-DW41,IF(A42&lt;'Données projet'!$A$166,$DL$205^A42,IF(A42='Données projet'!$A$166,'Données projet'!$B$166,DO41+DN42-DW41)))</f>
        <v>216.6</v>
      </c>
      <c r="DP42" s="18">
        <f>DO42*VLOOKUP('Données projet'!$B$14,Paramètres!$A$1:$I$89,3,0)*VLOOKUP('Données projet'!$B$14,Paramètres!$A$1:$I$89,5,0)</f>
        <v>172.32695999999999</v>
      </c>
      <c r="DQ42" s="14">
        <f t="shared" si="43"/>
        <v>43.61077213808133</v>
      </c>
      <c r="DR42" s="22">
        <f t="shared" si="16"/>
        <v>376.09155014049156</v>
      </c>
      <c r="DS42" s="62">
        <f t="shared" si="17"/>
        <v>623.10094723059865</v>
      </c>
      <c r="DT42" s="62">
        <f ca="1">AVERAGE(OFFSET($DS$3,0,0,'Données projet'!$E$14+1,1))-AVERAGE(OFFSET($H$3,0,0,'Données projet'!$E$14+1,1))</f>
        <v>298.57243726603986</v>
      </c>
      <c r="DU42" s="62">
        <f t="shared" si="44"/>
        <v>364.58250627635425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5.744765336517534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5.744765336517534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10.4</v>
      </c>
      <c r="EJ42" s="13">
        <f>IF('Données projet'!$A$192&gt;35,EJ41+EI42-ER41,IF(A42&lt;'Données projet'!$A$192,$EG$205^A42,IF(A42='Données projet'!$A$192,'Données projet'!$B$192,EJ41+EI42-ER41)))</f>
        <v>152.60000000000002</v>
      </c>
      <c r="EK42" s="18">
        <f>EJ42*VLOOKUP('Données projet'!$B$15,Paramètres!$A$1:$I$89,3,0)*VLOOKUP('Données projet'!$B$15,Paramètres!$A$1:$I$89,5,0)</f>
        <v>145.21416000000002</v>
      </c>
      <c r="EL42" s="14">
        <f t="shared" si="45"/>
        <v>37.488942346268111</v>
      </c>
      <c r="EM42" s="22">
        <f t="shared" si="19"/>
        <v>318.20790325308366</v>
      </c>
      <c r="EN42" s="62">
        <f t="shared" si="20"/>
        <v>565.2173003431908</v>
      </c>
      <c r="EO42" s="62">
        <f ca="1">AVERAGE(OFFSET($EN$3,0,0,'Données projet'!$E$15+1,1))-AVERAGE(OFFSET($H$3,0,0,'Données projet'!$E$15+1,1))</f>
        <v>147.46030586481513</v>
      </c>
      <c r="EP42" s="62">
        <f t="shared" si="46"/>
        <v>299.27200854723446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11.259791123670066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11.259791123670066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5.6843418860808015E-14</v>
      </c>
      <c r="FF42" s="18">
        <f>FE42*VLOOKUP('Données projet'!$B$16,Paramètres!$A$1:$I$89,3,0)*VLOOKUP('Données projet'!$B$16,Paramètres!$A$1:$I$89,5,0)</f>
        <v>4.6111381379887463E-14</v>
      </c>
      <c r="FG42" s="14">
        <f t="shared" si="47"/>
        <v>7.5804141040779151E-13</v>
      </c>
      <c r="FH42" s="22">
        <f t="shared" si="22"/>
        <v>1.4005661123635408E-12</v>
      </c>
      <c r="FI42" s="62">
        <f t="shared" si="23"/>
        <v>247.00939709010851</v>
      </c>
      <c r="FJ42" s="62">
        <f ca="1">AVERAGE(OFFSET($FI$3,0,0,'Données projet'!$E$16+1,1))-AVERAGE(OFFSET($H$3,0,0,'Données projet'!$E$16+1,1))</f>
        <v>154.99386872768574</v>
      </c>
      <c r="FK42" s="62">
        <f t="shared" si="48"/>
        <v>419.00806288456329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80.046069011909751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80.046069011909751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594.07005548449115</v>
      </c>
      <c r="S43" s="62">
        <f ca="1">AVERAGE(OFFSET($R$3,0,0,'Données projet'!$E$9+1,1))-AVERAGE(OFFSET($H$3,0,0,'Données projet'!$E$9+1,1))</f>
        <v>483.37207813357207</v>
      </c>
      <c r="T43" s="62">
        <f t="shared" si="34"/>
        <v>297.32483725004136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8.6000000000000007E-2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6.5658572916722839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6.5658572916722839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147.42000000000002</v>
      </c>
      <c r="AK43" s="14">
        <f t="shared" si="35"/>
        <v>37.991680647570291</v>
      </c>
      <c r="AL43" s="22">
        <f t="shared" si="4"/>
        <v>322.92534379451826</v>
      </c>
      <c r="AM43" s="62">
        <f t="shared" si="5"/>
        <v>570.7383576136391</v>
      </c>
      <c r="AN43" s="62">
        <f ca="1">AVERAGE(OFFSET($AM$3,0,0,'Données projet'!$E$10+1,1))-AVERAGE(OFFSET($H$3,0,0,'Données projet'!$E$10+1,1))</f>
        <v>455.28503091860267</v>
      </c>
      <c r="AO43" s="62">
        <f t="shared" si="36"/>
        <v>281.06176764290592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8.6000000000000007E-2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6.1130395474190244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6.1130395474190244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207</v>
      </c>
      <c r="BB43" s="13">
        <f>VLOOKUP(A43,'Données projet'!$A$87:$I$107,9,0)</f>
        <v>13.4</v>
      </c>
      <c r="BC43" s="13">
        <f t="array" ref="BC43">INDEX(BB:BB,MIN(IF(ISNUMBER(BB43:BB239),ROW(BB43:BB239),"")))</f>
        <v>13.4</v>
      </c>
      <c r="BD43" s="13">
        <f>IF('Données projet'!$A$88&gt;35,BD42+BC43-BL42,IF(A43&lt;'Données projet'!$A$88,$BA$205^A43,IF(A43='Données projet'!$A$88,'Données projet'!$B$88,BD42+BC43-BL42)))</f>
        <v>207.00000000000009</v>
      </c>
      <c r="BE43" s="14">
        <f>BD43*VLOOKUP('Données projet'!$B$11,Paramètres!$A$1:$I$89,3,0)*VLOOKUP('Données projet'!$B$11,Paramètres!$A$1:$I$89,5,0)</f>
        <v>177.60600000000008</v>
      </c>
      <c r="BF43" s="14">
        <f t="shared" si="37"/>
        <v>44.789150937858665</v>
      </c>
      <c r="BG43" s="22">
        <f t="shared" si="7"/>
        <v>387.33822121677059</v>
      </c>
      <c r="BH43" s="62">
        <f t="shared" si="8"/>
        <v>635.15123503589143</v>
      </c>
      <c r="BI43" s="62">
        <f ca="1">AVERAGE(OFFSET($BH$3,0,0,'Données projet'!$E$11+1,1))-AVERAGE(OFFSET($H$3,0,0,'Données projet'!$E$11+1,1))</f>
        <v>414.21076357331464</v>
      </c>
      <c r="BJ43" s="62">
        <f t="shared" si="38"/>
        <v>331.25104323342907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35</v>
      </c>
      <c r="BM43" s="17">
        <f>IF(ISNA(VLOOKUP(A43,'Données projet'!$A$87:$I$107,5,0)),0%,VLOOKUP(A43,'Données projet'!$A$87:$I$107,5,0)*VLOOKUP('Données projet'!$B$11,Paramètres!$A$1:$I$89,7,0))</f>
        <v>0.21200000000000002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13.111670828435766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13.111670828435766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11.142857142857142</v>
      </c>
      <c r="BY43" s="13">
        <f>IF('Données projet'!$A$114&gt;35,BY42+BX43-CG42,IF(A43&lt;'Données projet'!$A$114,$BV$205^A43,IF(A43='Données projet'!$A$114,'Données projet'!$B$114,BY42+BX43-CG42)))</f>
        <v>185.42857142857136</v>
      </c>
      <c r="BZ43" s="14">
        <f>BY43*VLOOKUP('Données projet'!$B$12,Paramètres!$A$1:$I$89,3,0)*VLOOKUP('Données projet'!$B$12,Paramètres!$A$1:$I$89,5,0)</f>
        <v>144.63428571428565</v>
      </c>
      <c r="CA43" s="14">
        <f t="shared" si="39"/>
        <v>37.356634728420524</v>
      </c>
      <c r="CB43" s="22">
        <f t="shared" si="10"/>
        <v>316.96751977104657</v>
      </c>
      <c r="CC43" s="62">
        <f t="shared" si="11"/>
        <v>564.78053359016735</v>
      </c>
      <c r="CD43" s="62">
        <f ca="1">AVERAGE(OFFSET($CC$3,0,0,'Données projet'!$E$12+1,1))-AVERAGE(OFFSET($H$3,0,0,'Données projet'!$E$12+1,1))</f>
        <v>269.34352416195065</v>
      </c>
      <c r="CE43" s="62">
        <f t="shared" si="40"/>
        <v>302.59481222418219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7.2649347027541209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7.2649347027541209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263</v>
      </c>
      <c r="CR43" s="13">
        <f>VLOOKUP(A43,'Données projet'!$A$139:$I$159,9,0)</f>
        <v>13.2</v>
      </c>
      <c r="CS43" s="13">
        <f t="array" ref="CS43">INDEX(CR:CR,MIN(IF(ISNUMBER(CR43:CR239),ROW(CR43:CR239),"")))</f>
        <v>13.2</v>
      </c>
      <c r="CT43" s="13">
        <f>IF('Données projet'!$A$140&gt;35,CT42+CS43-DB42,IF(A43&lt;'Données projet'!$A$140,$CQ$205^A43,IF(A43='Données projet'!$A$140,'Données projet'!$B$140,CT42+CS43-DB42)))</f>
        <v>262.99999999999994</v>
      </c>
      <c r="CU43" s="18">
        <f>CT43*VLOOKUP('Données projet'!$B$13,Paramètres!$A$1:$I$89,3,0)*VLOOKUP('Données projet'!$B$13,Paramètres!$A$1:$I$89,5,0)</f>
        <v>209.24279999999996</v>
      </c>
      <c r="CV43" s="14">
        <f t="shared" si="41"/>
        <v>51.770083677016814</v>
      </c>
      <c r="CW43" s="22">
        <f t="shared" si="13"/>
        <v>454.59743907080411</v>
      </c>
      <c r="CX43" s="62">
        <f t="shared" si="14"/>
        <v>702.41045288992495</v>
      </c>
      <c r="CY43" s="62">
        <f ca="1">AVERAGE(OFFSET($CX$3,0,0,'Données projet'!$E$13+1,1))-AVERAGE(OFFSET($H$3,0,0,'Données projet'!$E$13+1,1))</f>
        <v>340.50225215720684</v>
      </c>
      <c r="CZ43" s="62">
        <f t="shared" si="42"/>
        <v>412.18613903804726</v>
      </c>
      <c r="DA43" s="16">
        <f>IF(ISNA(VLOOKUP(A43,'Données projet'!$A$139:$I$159,3,0)),0,VLOOKUP(A43,'Données projet'!$A$139:$I$159,3,0))</f>
        <v>7</v>
      </c>
      <c r="DB43" s="16">
        <f>IF(ISNA(VLOOKUP(A43,'Données projet'!$A$139:$I$159,4,0)),0,VLOOKUP(A43,'Données projet'!$A$139:$I$159,4,0))</f>
        <v>40</v>
      </c>
      <c r="DC43" s="17">
        <f>IF(ISNA(VLOOKUP(A43,'Données projet'!$A$139:$I$159,5,0)),0%,VLOOKUP(A43,'Données projet'!$A$139:$I$159,5,0)*VLOOKUP('Données projet'!$B$13,Paramètres!$A$1:$I$89,7,0))</f>
        <v>0.21200000000000002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14.216800534625552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14.216800534625552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228</v>
      </c>
      <c r="DM43" s="13">
        <f>VLOOKUP(A43,'Données projet'!$A$165:$I$185,9,0)</f>
        <v>11.4</v>
      </c>
      <c r="DN43" s="13">
        <f t="array" ref="DN43">INDEX(DM:DM,MIN(IF(ISNUMBER(DM43:DM239),ROW(DM43:DM239),"")))</f>
        <v>11.4</v>
      </c>
      <c r="DO43" s="13">
        <f>IF('Données projet'!$A$166&gt;35,DO42+DN43-DW42,IF(A43&lt;'Données projet'!$A$166,$DL$205^A43,IF(A43='Données projet'!$A$166,'Données projet'!$B$166,DO42+DN43-DW42)))</f>
        <v>228</v>
      </c>
      <c r="DP43" s="18">
        <f>DO43*VLOOKUP('Données projet'!$B$14,Paramètres!$A$1:$I$89,3,0)*VLOOKUP('Données projet'!$B$14,Paramètres!$A$1:$I$89,5,0)</f>
        <v>181.39680000000001</v>
      </c>
      <c r="DQ43" s="14">
        <f t="shared" si="43"/>
        <v>45.63280848550832</v>
      </c>
      <c r="DR43" s="22">
        <f t="shared" si="16"/>
        <v>395.40990144559368</v>
      </c>
      <c r="DS43" s="62">
        <f t="shared" si="17"/>
        <v>643.22291526471452</v>
      </c>
      <c r="DT43" s="62">
        <f ca="1">AVERAGE(OFFSET($DS$3,0,0,'Données projet'!$E$14+1,1))-AVERAGE(OFFSET($H$3,0,0,'Données projet'!$E$14+1,1))</f>
        <v>298.57243726603986</v>
      </c>
      <c r="DU43" s="62">
        <f t="shared" si="44"/>
        <v>364.58250627635425</v>
      </c>
      <c r="DV43" s="16">
        <f>IF(ISNA(VLOOKUP(A43,'Données projet'!$A$165:$I$185,3,0)),0,VLOOKUP(A43,'Données projet'!$A$165:$I$185,3,0))</f>
        <v>7</v>
      </c>
      <c r="DW43" s="16">
        <f>IF(ISNA(VLOOKUP(A43,'Données projet'!$A$165:$I$185,4,0)),0,VLOOKUP(A43,'Données projet'!$A$165:$I$185,4,0))</f>
        <v>35</v>
      </c>
      <c r="DX43" s="17">
        <f>IF(ISNA(VLOOKUP(A43,'Données projet'!$A$165:$I$185,5,0)),0%,VLOOKUP(A43,'Données projet'!$A$165:$I$185,5,0)*VLOOKUP('Données projet'!$B$14,Paramètres!$A$1:$I$89,7,0))</f>
        <v>0.21200000000000002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12.158094768185894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12.158094768185894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163</v>
      </c>
      <c r="EH43" s="13">
        <f>VLOOKUP(A43,'Données projet'!$A$191:$I$211,9,0)</f>
        <v>10.4</v>
      </c>
      <c r="EI43" s="13">
        <f t="array" ref="EI43">INDEX(EH:EH,MIN(IF(ISNUMBER(EH43:EH239),ROW(EH43:EH239),"")))</f>
        <v>10.4</v>
      </c>
      <c r="EJ43" s="13">
        <f>IF('Données projet'!$A$192&gt;35,EJ42+EI43-ER42,IF(A43&lt;'Données projet'!$A$192,$EG$205^A43,IF(A43='Données projet'!$A$192,'Données projet'!$B$192,EJ42+EI43-ER42)))</f>
        <v>163.00000000000003</v>
      </c>
      <c r="EK43" s="18">
        <f>EJ43*VLOOKUP('Données projet'!$B$15,Paramètres!$A$1:$I$89,3,0)*VLOOKUP('Données projet'!$B$15,Paramètres!$A$1:$I$89,5,0)</f>
        <v>155.11080000000004</v>
      </c>
      <c r="EL43" s="14">
        <f t="shared" si="45"/>
        <v>39.737758807485029</v>
      </c>
      <c r="EM43" s="22">
        <f t="shared" si="19"/>
        <v>339.36123992303646</v>
      </c>
      <c r="EN43" s="62">
        <f t="shared" si="20"/>
        <v>587.17425374215725</v>
      </c>
      <c r="EO43" s="62">
        <f ca="1">AVERAGE(OFFSET($EN$3,0,0,'Données projet'!$E$15+1,1))-AVERAGE(OFFSET($H$3,0,0,'Données projet'!$E$15+1,1))</f>
        <v>147.46030586481513</v>
      </c>
      <c r="EP43" s="62">
        <f t="shared" si="46"/>
        <v>299.27200854723446</v>
      </c>
      <c r="EQ43" s="16">
        <f>IF(ISNA(VLOOKUP(A43,'Données projet'!$A$191:$I$211,3,0)),0,VLOOKUP(A43,'Données projet'!$A$191:$I$211,3,0))</f>
        <v>5</v>
      </c>
      <c r="ER43" s="16">
        <f>IF(ISNA(VLOOKUP(A43,'Données projet'!$A$191:$I$211,4,0)),0,VLOOKUP(A43,'Données projet'!$A$191:$I$211,4,0))</f>
        <v>163</v>
      </c>
      <c r="ES43" s="17">
        <f>IF(ISNA(VLOOKUP(A43,'Données projet'!$A$191:$I$211,5,0)),0%,VLOOKUP(A43,'Données projet'!$A$191:$I$211,5,0)*VLOOKUP('Données projet'!$B$15,Paramètres!$A$1:$I$89,7,0))</f>
        <v>0.38700000000000001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77.398036331499554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77.398036331499554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5.6843418860808015E-14</v>
      </c>
      <c r="FF43" s="18">
        <f>FE43*VLOOKUP('Données projet'!$B$16,Paramètres!$A$1:$I$89,3,0)*VLOOKUP('Données projet'!$B$16,Paramètres!$A$1:$I$89,5,0)</f>
        <v>4.6111381379887463E-14</v>
      </c>
      <c r="FG43" s="14">
        <f t="shared" si="47"/>
        <v>7.5804141040779151E-13</v>
      </c>
      <c r="FH43" s="22">
        <f t="shared" si="22"/>
        <v>1.4005661123635408E-12</v>
      </c>
      <c r="FI43" s="62">
        <f t="shared" si="23"/>
        <v>247.8130138191222</v>
      </c>
      <c r="FJ43" s="62">
        <f ca="1">AVERAGE(OFFSET($FI$3,0,0,'Données projet'!$E$16+1,1))-AVERAGE(OFFSET($H$3,0,0,'Données projet'!$E$16+1,1))</f>
        <v>154.99386872768574</v>
      </c>
      <c r="FK43" s="62">
        <f t="shared" si="48"/>
        <v>419.00806288456329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78.476414421867403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78.476414421867403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562.75916455140862</v>
      </c>
      <c r="S44" s="62">
        <f ca="1">AVERAGE(OFFSET($R$3,0,0,'Données projet'!$E$9+1,1))-AVERAGE(OFFSET($H$3,0,0,'Données projet'!$E$9+1,1))</f>
        <v>483.37207813357207</v>
      </c>
      <c r="T44" s="62">
        <f t="shared" si="34"/>
        <v>297.32483725004136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6.437104834960099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6.437104834960099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133.43616000000003</v>
      </c>
      <c r="AK44" s="14">
        <f t="shared" si="35"/>
        <v>34.789145432008958</v>
      </c>
      <c r="AL44" s="22">
        <f t="shared" si="4"/>
        <v>292.99240696074895</v>
      </c>
      <c r="AM44" s="62">
        <f t="shared" si="5"/>
        <v>541.59509655525289</v>
      </c>
      <c r="AN44" s="62">
        <f ca="1">AVERAGE(OFFSET($AM$3,0,0,'Données projet'!$E$10+1,1))-AVERAGE(OFFSET($H$3,0,0,'Données projet'!$E$10+1,1))</f>
        <v>455.28503091860267</v>
      </c>
      <c r="AO44" s="62">
        <f t="shared" si="36"/>
        <v>281.06176764290592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5.9931665704800938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5.9931665704800938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13.8</v>
      </c>
      <c r="BD44" s="13">
        <f>IF('Données projet'!$A$88&gt;35,BD43+BC44-BL43,IF(A44&lt;'Données projet'!$A$88,$BA$205^A44,IF(A44='Données projet'!$A$88,'Données projet'!$B$88,BD43+BC44-BL43)))</f>
        <v>185.8000000000001</v>
      </c>
      <c r="BE44" s="14">
        <f>BD44*VLOOKUP('Données projet'!$B$11,Paramètres!$A$1:$I$89,3,0)*VLOOKUP('Données projet'!$B$11,Paramètres!$A$1:$I$89,5,0)</f>
        <v>159.4164000000001</v>
      </c>
      <c r="BF44" s="14">
        <f t="shared" si="37"/>
        <v>40.710854816108295</v>
      </c>
      <c r="BG44" s="22">
        <f t="shared" si="7"/>
        <v>348.55496880472214</v>
      </c>
      <c r="BH44" s="62">
        <f t="shared" si="8"/>
        <v>597.15765839922608</v>
      </c>
      <c r="BI44" s="62">
        <f ca="1">AVERAGE(OFFSET($BH$3,0,0,'Données projet'!$E$11+1,1))-AVERAGE(OFFSET($H$3,0,0,'Données projet'!$E$11+1,1))</f>
        <v>414.21076357331464</v>
      </c>
      <c r="BJ44" s="62">
        <f t="shared" si="38"/>
        <v>331.25104323342907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12.854558960819675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12.854558960819675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11.142857142857142</v>
      </c>
      <c r="BY44" s="13">
        <f>IF('Données projet'!$A$114&gt;35,BY43+BX44-CG43,IF(A44&lt;'Données projet'!$A$114,$BV$205^A44,IF(A44='Données projet'!$A$114,'Données projet'!$B$114,BY43+BX44-CG43)))</f>
        <v>196.5714285714285</v>
      </c>
      <c r="BZ44" s="14">
        <f>BY44*VLOOKUP('Données projet'!$B$12,Paramètres!$A$1:$I$89,3,0)*VLOOKUP('Données projet'!$B$12,Paramètres!$A$1:$I$89,5,0)</f>
        <v>153.32571428571424</v>
      </c>
      <c r="CA44" s="14">
        <f t="shared" si="39"/>
        <v>39.333398837614155</v>
      </c>
      <c r="CB44" s="22">
        <f t="shared" si="10"/>
        <v>335.5479553564636</v>
      </c>
      <c r="CC44" s="62">
        <f t="shared" si="11"/>
        <v>584.1506449509676</v>
      </c>
      <c r="CD44" s="62">
        <f ca="1">AVERAGE(OFFSET($CC$3,0,0,'Données projet'!$E$12+1,1))-AVERAGE(OFFSET($H$3,0,0,'Données projet'!$E$12+1,1))</f>
        <v>269.34352416195065</v>
      </c>
      <c r="CE44" s="62">
        <f t="shared" si="40"/>
        <v>302.59481222418219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7.122473764405739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7.122473764405739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</v>
      </c>
      <c r="CT44" s="13">
        <f>IF('Données projet'!$A$140&gt;35,CT43+CS44-DB43,IF(A44&lt;'Données projet'!$A$140,$CQ$205^A44,IF(A44='Données projet'!$A$140,'Données projet'!$B$140,CT43+CS44-DB43)))</f>
        <v>234.39999999999992</v>
      </c>
      <c r="CU44" s="18">
        <f>CT44*VLOOKUP('Données projet'!$B$13,Paramètres!$A$1:$I$89,3,0)*VLOOKUP('Données projet'!$B$13,Paramètres!$A$1:$I$89,5,0)</f>
        <v>186.48863999999995</v>
      </c>
      <c r="CV44" s="14">
        <f t="shared" si="41"/>
        <v>46.762800221578807</v>
      </c>
      <c r="CW44" s="22">
        <f t="shared" si="13"/>
        <v>406.24625838591629</v>
      </c>
      <c r="CX44" s="62">
        <f t="shared" si="14"/>
        <v>654.84894798042023</v>
      </c>
      <c r="CY44" s="62">
        <f ca="1">AVERAGE(OFFSET($CX$3,0,0,'Données projet'!$E$13+1,1))-AVERAGE(OFFSET($H$3,0,0,'Données projet'!$E$13+1,1))</f>
        <v>340.50225215720684</v>
      </c>
      <c r="CZ44" s="62">
        <f t="shared" si="42"/>
        <v>412.18613903804726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13.938017747533642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13.938017747533642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9.8000000000000007</v>
      </c>
      <c r="DO44" s="13">
        <f>IF('Données projet'!$A$166&gt;35,DO43+DN44-DW43,IF(A44&lt;'Données projet'!$A$166,$DL$205^A44,IF(A44='Données projet'!$A$166,'Données projet'!$B$166,DO43+DN44-DW43)))</f>
        <v>202.8</v>
      </c>
      <c r="DP44" s="18">
        <f>DO44*VLOOKUP('Données projet'!$B$14,Paramètres!$A$1:$I$89,3,0)*VLOOKUP('Données projet'!$B$14,Paramètres!$A$1:$I$89,5,0)</f>
        <v>161.34768000000003</v>
      </c>
      <c r="DQ44" s="14">
        <f t="shared" si="43"/>
        <v>41.146339844316657</v>
      </c>
      <c r="DR44" s="22">
        <f t="shared" si="16"/>
        <v>352.6770845621848</v>
      </c>
      <c r="DS44" s="62">
        <f t="shared" si="17"/>
        <v>601.27977415668875</v>
      </c>
      <c r="DT44" s="62">
        <f ca="1">AVERAGE(OFFSET($DS$3,0,0,'Données projet'!$E$14+1,1))-AVERAGE(OFFSET($H$3,0,0,'Données projet'!$E$14+1,1))</f>
        <v>298.57243726603986</v>
      </c>
      <c r="DU44" s="62">
        <f t="shared" si="44"/>
        <v>364.58250627635425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11.919681945487337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11.919681945487337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2.8421709430404007E-14</v>
      </c>
      <c r="EK44" s="18">
        <f>EJ44*VLOOKUP('Données projet'!$B$15,Paramètres!$A$1:$I$89,3,0)*VLOOKUP('Données projet'!$B$15,Paramètres!$A$1:$I$89,5,0)</f>
        <v>2.7046098693972454E-14</v>
      </c>
      <c r="EL44" s="14">
        <f t="shared" si="45"/>
        <v>4.7310737122041225E-13</v>
      </c>
      <c r="EM44" s="22">
        <f t="shared" si="19"/>
        <v>8.7110062676755335E-13</v>
      </c>
      <c r="EN44" s="62">
        <f t="shared" si="20"/>
        <v>248.60268959450485</v>
      </c>
      <c r="EO44" s="62">
        <f ca="1">AVERAGE(OFFSET($EN$3,0,0,'Données projet'!$E$15+1,1))-AVERAGE(OFFSET($H$3,0,0,'Données projet'!$E$15+1,1))</f>
        <v>147.46030586481513</v>
      </c>
      <c r="EP44" s="62">
        <f t="shared" si="46"/>
        <v>299.27200854723446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75.880308047179597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75.880308047179597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5.6843418860808015E-14</v>
      </c>
      <c r="FF44" s="18">
        <f>FE44*VLOOKUP('Données projet'!$B$16,Paramètres!$A$1:$I$89,3,0)*VLOOKUP('Données projet'!$B$16,Paramètres!$A$1:$I$89,5,0)</f>
        <v>4.6111381379887463E-14</v>
      </c>
      <c r="FG44" s="14">
        <f t="shared" si="47"/>
        <v>7.5804141040779151E-13</v>
      </c>
      <c r="FH44" s="22">
        <f t="shared" si="22"/>
        <v>1.4005661123635408E-12</v>
      </c>
      <c r="FI44" s="62">
        <f t="shared" si="23"/>
        <v>248.60268959450536</v>
      </c>
      <c r="FJ44" s="62">
        <f ca="1">AVERAGE(OFFSET($FI$3,0,0,'Données projet'!$E$16+1,1))-AVERAGE(OFFSET($H$3,0,0,'Données projet'!$E$16+1,1))</f>
        <v>154.99386872768574</v>
      </c>
      <c r="FK44" s="62">
        <f t="shared" si="48"/>
        <v>419.00806288456329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76.937539800941011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76.937539800941011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585.58746857823087</v>
      </c>
      <c r="S45" s="62">
        <f ca="1">AVERAGE(OFFSET($R$3,0,0,'Données projet'!$E$9+1,1))-AVERAGE(OFFSET($H$3,0,0,'Données projet'!$E$9+1,1))</f>
        <v>483.37207813357207</v>
      </c>
      <c r="T45" s="62">
        <f t="shared" si="34"/>
        <v>297.32483725004136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6.3108771353927962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6.3108771353927962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143.03952000000001</v>
      </c>
      <c r="AK45" s="14">
        <f t="shared" si="35"/>
        <v>36.992444033168439</v>
      </c>
      <c r="AL45" s="22">
        <f t="shared" si="4"/>
        <v>313.55567069110168</v>
      </c>
      <c r="AM45" s="62">
        <f t="shared" si="5"/>
        <v>562.93433695173644</v>
      </c>
      <c r="AN45" s="62">
        <f ca="1">AVERAGE(OFFSET($AM$3,0,0,'Données projet'!$E$10+1,1))-AVERAGE(OFFSET($H$3,0,0,'Données projet'!$E$10+1,1))</f>
        <v>455.28503091860267</v>
      </c>
      <c r="AO45" s="62">
        <f t="shared" si="36"/>
        <v>281.06176764290592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5.8756442295036395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5.8756442295036395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13.8</v>
      </c>
      <c r="BD45" s="13">
        <f>IF('Données projet'!$A$88&gt;35,BD44+BC45-BL44,IF(A45&lt;'Données projet'!$A$88,$BA$205^A45,IF(A45='Données projet'!$A$88,'Données projet'!$B$88,BD44+BC45-BL44)))</f>
        <v>199.60000000000011</v>
      </c>
      <c r="BE45" s="14">
        <f>BD45*VLOOKUP('Données projet'!$B$11,Paramètres!$A$1:$I$89,3,0)*VLOOKUP('Données projet'!$B$11,Paramètres!$A$1:$I$89,5,0)</f>
        <v>171.25680000000011</v>
      </c>
      <c r="BF45" s="14">
        <f t="shared" si="37"/>
        <v>43.371384196183378</v>
      </c>
      <c r="BG45" s="22">
        <f t="shared" si="7"/>
        <v>373.81075414168623</v>
      </c>
      <c r="BH45" s="62">
        <f t="shared" si="8"/>
        <v>623.18942040232093</v>
      </c>
      <c r="BI45" s="62">
        <f ca="1">AVERAGE(OFFSET($BH$3,0,0,'Données projet'!$E$11+1,1))-AVERAGE(OFFSET($H$3,0,0,'Données projet'!$E$11+1,1))</f>
        <v>414.21076357331464</v>
      </c>
      <c r="BJ45" s="62">
        <f t="shared" si="38"/>
        <v>331.25104323342907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12.602488900104781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12.602488900104781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11.142857142857142</v>
      </c>
      <c r="BY45" s="13">
        <f>IF('Données projet'!$A$114&gt;35,BY44+BX45-CG44,IF(A45&lt;'Données projet'!$A$114,$BV$205^A45,IF(A45='Données projet'!$A$114,'Données projet'!$B$114,BY44+BX45-CG44)))</f>
        <v>207.71428571428564</v>
      </c>
      <c r="BZ45" s="14">
        <f>BY45*VLOOKUP('Données projet'!$B$12,Paramètres!$A$1:$I$89,3,0)*VLOOKUP('Données projet'!$B$12,Paramètres!$A$1:$I$89,5,0)</f>
        <v>162.0171428571428</v>
      </c>
      <c r="CA45" s="14">
        <f t="shared" si="39"/>
        <v>41.29715533509664</v>
      </c>
      <c r="CB45" s="22">
        <f t="shared" si="10"/>
        <v>354.10573601815037</v>
      </c>
      <c r="CC45" s="62">
        <f t="shared" si="11"/>
        <v>603.48440227878507</v>
      </c>
      <c r="CD45" s="62">
        <f ca="1">AVERAGE(OFFSET($CC$3,0,0,'Données projet'!$E$12+1,1))-AVERAGE(OFFSET($H$3,0,0,'Données projet'!$E$12+1,1))</f>
        <v>269.34352416195065</v>
      </c>
      <c r="CE45" s="62">
        <f t="shared" si="40"/>
        <v>302.59481222418219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6.9828063981657769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6.9828063981657769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</v>
      </c>
      <c r="CT45" s="13">
        <f>IF('Données projet'!$A$140&gt;35,CT44+CS45-DB44,IF(A45&lt;'Données projet'!$A$140,$CQ$205^A45,IF(A45='Données projet'!$A$140,'Données projet'!$B$140,CT44+CS45-DB44)))</f>
        <v>245.79999999999993</v>
      </c>
      <c r="CU45" s="18">
        <f>CT45*VLOOKUP('Données projet'!$B$13,Paramètres!$A$1:$I$89,3,0)*VLOOKUP('Données projet'!$B$13,Paramètres!$A$1:$I$89,5,0)</f>
        <v>195.55847999999995</v>
      </c>
      <c r="CV45" s="14">
        <f t="shared" si="41"/>
        <v>48.766783903364477</v>
      </c>
      <c r="CW45" s="22">
        <f t="shared" si="13"/>
        <v>425.53316796502639</v>
      </c>
      <c r="CX45" s="62">
        <f t="shared" si="14"/>
        <v>674.9118342256611</v>
      </c>
      <c r="CY45" s="62">
        <f ca="1">AVERAGE(OFFSET($CX$3,0,0,'Données projet'!$E$13+1,1))-AVERAGE(OFFSET($H$3,0,0,'Données projet'!$E$13+1,1))</f>
        <v>340.50225215720684</v>
      </c>
      <c r="CZ45" s="62">
        <f t="shared" si="42"/>
        <v>412.18613903804726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13.664701720855895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13.664701720855895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9.8000000000000007</v>
      </c>
      <c r="DO45" s="13">
        <f>IF('Données projet'!$A$166&gt;35,DO44+DN45-DW44,IF(A45&lt;'Données projet'!$A$166,$DL$205^A45,IF(A45='Données projet'!$A$166,'Données projet'!$B$166,DO44+DN45-DW44)))</f>
        <v>212.60000000000002</v>
      </c>
      <c r="DP45" s="18">
        <f>DO45*VLOOKUP('Données projet'!$B$14,Paramètres!$A$1:$I$89,3,0)*VLOOKUP('Données projet'!$B$14,Paramètres!$A$1:$I$89,5,0)</f>
        <v>169.14456000000004</v>
      </c>
      <c r="DQ45" s="14">
        <f t="shared" si="43"/>
        <v>42.898377267189964</v>
      </c>
      <c r="DR45" s="22">
        <f t="shared" si="16"/>
        <v>369.30811574035596</v>
      </c>
      <c r="DS45" s="62">
        <f t="shared" si="17"/>
        <v>618.68678200099066</v>
      </c>
      <c r="DT45" s="62">
        <f ca="1">AVERAGE(OFFSET($DS$3,0,0,'Données projet'!$E$14+1,1))-AVERAGE(OFFSET($H$3,0,0,'Données projet'!$E$14+1,1))</f>
        <v>298.57243726603986</v>
      </c>
      <c r="DU45" s="62">
        <f t="shared" si="44"/>
        <v>364.58250627635425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11.685944252824436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11.685944252824436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2.8421709430404007E-14</v>
      </c>
      <c r="EK45" s="18">
        <f>EJ45*VLOOKUP('Données projet'!$B$15,Paramètres!$A$1:$I$89,3,0)*VLOOKUP('Données projet'!$B$15,Paramètres!$A$1:$I$89,5,0)</f>
        <v>2.7046098693972454E-14</v>
      </c>
      <c r="EL45" s="14">
        <f t="shared" si="45"/>
        <v>4.7310737122041225E-13</v>
      </c>
      <c r="EM45" s="22">
        <f t="shared" si="19"/>
        <v>8.7110062676755335E-13</v>
      </c>
      <c r="EN45" s="62">
        <f t="shared" si="20"/>
        <v>249.37866626063561</v>
      </c>
      <c r="EO45" s="62">
        <f ca="1">AVERAGE(OFFSET($EN$3,0,0,'Données projet'!$E$15+1,1))-AVERAGE(OFFSET($H$3,0,0,'Données projet'!$E$15+1,1))</f>
        <v>147.46030586481513</v>
      </c>
      <c r="EP45" s="62">
        <f t="shared" si="46"/>
        <v>299.27200854723446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74.392341488792297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74.392341488792297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5.6843418860808015E-14</v>
      </c>
      <c r="FF45" s="18">
        <f>FE45*VLOOKUP('Données projet'!$B$16,Paramètres!$A$1:$I$89,3,0)*VLOOKUP('Données projet'!$B$16,Paramètres!$A$1:$I$89,5,0)</f>
        <v>4.6111381379887463E-14</v>
      </c>
      <c r="FG45" s="14">
        <f t="shared" si="47"/>
        <v>7.5804141040779151E-13</v>
      </c>
      <c r="FH45" s="22">
        <f t="shared" si="22"/>
        <v>1.4005661123635408E-12</v>
      </c>
      <c r="FI45" s="62">
        <f t="shared" si="23"/>
        <v>249.37866626063612</v>
      </c>
      <c r="FJ45" s="62">
        <f ca="1">AVERAGE(OFFSET($FI$3,0,0,'Données projet'!$E$16+1,1))-AVERAGE(OFFSET($H$3,0,0,'Données projet'!$E$16+1,1))</f>
        <v>154.99386872768574</v>
      </c>
      <c r="FK45" s="62">
        <f t="shared" si="48"/>
        <v>419.00806288456329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75.428841572710155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75.428841572710155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608.37046704726299</v>
      </c>
      <c r="S46" s="62">
        <f ca="1">AVERAGE(OFFSET($R$3,0,0,'Données projet'!$E$9+1,1))-AVERAGE(OFFSET($H$3,0,0,'Données projet'!$E$9+1,1))</f>
        <v>483.37207813357207</v>
      </c>
      <c r="T46" s="62">
        <f t="shared" si="34"/>
        <v>297.32483725004136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6.1871246840227139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6.1871246840227139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152.64288000000002</v>
      </c>
      <c r="AK46" s="14">
        <f t="shared" si="35"/>
        <v>39.178577703588573</v>
      </c>
      <c r="AL46" s="22">
        <f t="shared" si="4"/>
        <v>334.08903883375007</v>
      </c>
      <c r="AM46" s="62">
        <f t="shared" si="5"/>
        <v>584.23022030018205</v>
      </c>
      <c r="AN46" s="62">
        <f ca="1">AVERAGE(OFFSET($AM$3,0,0,'Données projet'!$E$10+1,1))-AVERAGE(OFFSET($H$3,0,0,'Données projet'!$E$10+1,1))</f>
        <v>455.28503091860267</v>
      </c>
      <c r="AO46" s="62">
        <f t="shared" si="36"/>
        <v>281.06176764290592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5.760426429952183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5.760426429952183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13.8</v>
      </c>
      <c r="BD46" s="13">
        <f>IF('Données projet'!$A$88&gt;35,BD45+BC46-BL45,IF(A46&lt;'Données projet'!$A$88,$BA$205^A46,IF(A46='Données projet'!$A$88,'Données projet'!$B$88,BD45+BC46-BL45)))</f>
        <v>213.40000000000012</v>
      </c>
      <c r="BE46" s="14">
        <f>BD46*VLOOKUP('Données projet'!$B$11,Paramètres!$A$1:$I$89,3,0)*VLOOKUP('Données projet'!$B$11,Paramètres!$A$1:$I$89,5,0)</f>
        <v>183.09720000000013</v>
      </c>
      <c r="BF46" s="14">
        <f t="shared" si="37"/>
        <v>46.010570428845895</v>
      </c>
      <c r="BG46" s="22">
        <f t="shared" si="7"/>
        <v>399.02936683024018</v>
      </c>
      <c r="BH46" s="62">
        <f t="shared" si="8"/>
        <v>649.17054829667222</v>
      </c>
      <c r="BI46" s="62">
        <f ca="1">AVERAGE(OFFSET($BH$3,0,0,'Données projet'!$E$11+1,1))-AVERAGE(OFFSET($H$3,0,0,'Données projet'!$E$11+1,1))</f>
        <v>414.21076357331464</v>
      </c>
      <c r="BJ46" s="62">
        <f t="shared" si="38"/>
        <v>331.25104323342907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12.35536177953295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12.35536177953295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11.142857142857142</v>
      </c>
      <c r="BY46" s="13">
        <f>IF('Données projet'!$A$114&gt;35,BY45+BX46-CG45,IF(A46&lt;'Données projet'!$A$114,$BV$205^A46,IF(A46='Données projet'!$A$114,'Données projet'!$B$114,BY45+BX46-CG45)))</f>
        <v>218.85714285714278</v>
      </c>
      <c r="BZ46" s="14">
        <f>BY46*VLOOKUP('Données projet'!$B$12,Paramètres!$A$1:$I$89,3,0)*VLOOKUP('Données projet'!$B$12,Paramètres!$A$1:$I$89,5,0)</f>
        <v>170.70857142857136</v>
      </c>
      <c r="CA46" s="14">
        <f t="shared" si="39"/>
        <v>43.248681576985376</v>
      </c>
      <c r="CB46" s="22">
        <f t="shared" si="10"/>
        <v>372.64221565134466</v>
      </c>
      <c r="CC46" s="62">
        <f t="shared" si="11"/>
        <v>622.78339711777676</v>
      </c>
      <c r="CD46" s="62">
        <f ca="1">AVERAGE(OFFSET($CC$3,0,0,'Données projet'!$E$12+1,1))-AVERAGE(OFFSET($H$3,0,0,'Données projet'!$E$12+1,1))</f>
        <v>269.34352416195065</v>
      </c>
      <c r="CE46" s="62">
        <f t="shared" si="40"/>
        <v>302.59481222418219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6.8458778237890989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6.8458778237890989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</v>
      </c>
      <c r="CT46" s="13">
        <f>IF('Données projet'!$A$140&gt;35,CT45+CS46-DB45,IF(A46&lt;'Données projet'!$A$140,$CQ$205^A46,IF(A46='Données projet'!$A$140,'Données projet'!$B$140,CT45+CS46-DB45)))</f>
        <v>257.19999999999993</v>
      </c>
      <c r="CU46" s="18">
        <f>CT46*VLOOKUP('Données projet'!$B$13,Paramètres!$A$1:$I$89,3,0)*VLOOKUP('Données projet'!$B$13,Paramètres!$A$1:$I$89,5,0)</f>
        <v>204.62831999999995</v>
      </c>
      <c r="CV46" s="14">
        <f t="shared" si="41"/>
        <v>50.759974072251445</v>
      </c>
      <c r="CW46" s="22">
        <f t="shared" si="13"/>
        <v>444.80127884250447</v>
      </c>
      <c r="CX46" s="62">
        <f t="shared" si="14"/>
        <v>694.94246030893646</v>
      </c>
      <c r="CY46" s="62">
        <f ca="1">AVERAGE(OFFSET($CX$3,0,0,'Données projet'!$E$13+1,1))-AVERAGE(OFFSET($H$3,0,0,'Données projet'!$E$13+1,1))</f>
        <v>340.50225215720684</v>
      </c>
      <c r="CZ46" s="62">
        <f t="shared" si="42"/>
        <v>412.18613903804726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13.396745254754983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13.396745254754983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9.8000000000000007</v>
      </c>
      <c r="DO46" s="13">
        <f>IF('Données projet'!$A$166&gt;35,DO45+DN46-DW45,IF(A46&lt;'Données projet'!$A$166,$DL$205^A46,IF(A46='Données projet'!$A$166,'Données projet'!$B$166,DO45+DN46-DW45)))</f>
        <v>222.40000000000003</v>
      </c>
      <c r="DP46" s="18">
        <f>DO46*VLOOKUP('Données projet'!$B$14,Paramètres!$A$1:$I$89,3,0)*VLOOKUP('Données projet'!$B$14,Paramètres!$A$1:$I$89,5,0)</f>
        <v>176.94144000000003</v>
      </c>
      <c r="DQ46" s="14">
        <f t="shared" si="43"/>
        <v>44.641035679901449</v>
      </c>
      <c r="DR46" s="22">
        <f t="shared" si="16"/>
        <v>385.92281180916171</v>
      </c>
      <c r="DS46" s="62">
        <f t="shared" si="17"/>
        <v>636.0639932755937</v>
      </c>
      <c r="DT46" s="62">
        <f ca="1">AVERAGE(OFFSET($DS$3,0,0,'Données projet'!$E$14+1,1))-AVERAGE(OFFSET($H$3,0,0,'Données projet'!$E$14+1,1))</f>
        <v>298.57243726603986</v>
      </c>
      <c r="DU46" s="62">
        <f t="shared" si="44"/>
        <v>364.58250627635425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11.456790013748739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11.456790013748739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2.8421709430404007E-14</v>
      </c>
      <c r="EK46" s="18">
        <f>EJ46*VLOOKUP('Données projet'!$B$15,Paramètres!$A$1:$I$89,3,0)*VLOOKUP('Données projet'!$B$15,Paramètres!$A$1:$I$89,5,0)</f>
        <v>2.7046098693972454E-14</v>
      </c>
      <c r="EL46" s="14">
        <f t="shared" si="45"/>
        <v>4.7310737122041225E-13</v>
      </c>
      <c r="EM46" s="22">
        <f t="shared" si="19"/>
        <v>8.7110062676755335E-13</v>
      </c>
      <c r="EN46" s="62">
        <f t="shared" si="20"/>
        <v>250.14118146643293</v>
      </c>
      <c r="EO46" s="62">
        <f ca="1">AVERAGE(OFFSET($EN$3,0,0,'Données projet'!$E$15+1,1))-AVERAGE(OFFSET($H$3,0,0,'Données projet'!$E$15+1,1))</f>
        <v>147.46030586481513</v>
      </c>
      <c r="EP46" s="62">
        <f t="shared" si="46"/>
        <v>299.27200854723446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72.933553047044995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72.933553047044995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5.6843418860808015E-14</v>
      </c>
      <c r="FF46" s="18">
        <f>FE46*VLOOKUP('Données projet'!$B$16,Paramètres!$A$1:$I$89,3,0)*VLOOKUP('Données projet'!$B$16,Paramètres!$A$1:$I$89,5,0)</f>
        <v>4.6111381379887463E-14</v>
      </c>
      <c r="FG46" s="14">
        <f t="shared" si="47"/>
        <v>7.5804141040779151E-13</v>
      </c>
      <c r="FH46" s="22">
        <f t="shared" si="22"/>
        <v>1.4005661123635408E-12</v>
      </c>
      <c r="FI46" s="62">
        <f t="shared" si="23"/>
        <v>250.14118146643344</v>
      </c>
      <c r="FJ46" s="62">
        <f ca="1">AVERAGE(OFFSET($FI$3,0,0,'Données projet'!$E$16+1,1))-AVERAGE(OFFSET($H$3,0,0,'Données projet'!$E$16+1,1))</f>
        <v>154.99386872768574</v>
      </c>
      <c r="FK46" s="62">
        <f t="shared" si="48"/>
        <v>419.00806288456329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73.949727996519854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73.949727996519854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631.11062498731712</v>
      </c>
      <c r="S47" s="62">
        <f ca="1">AVERAGE(OFFSET($R$3,0,0,'Données projet'!$E$9+1,1))-AVERAGE(OFFSET($H$3,0,0,'Données projet'!$E$9+1,1))</f>
        <v>483.37207813357207</v>
      </c>
      <c r="T47" s="62">
        <f t="shared" si="34"/>
        <v>297.32483725004136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6.0657989427424566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6.0657989427424566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162.24624000000003</v>
      </c>
      <c r="AK47" s="14">
        <f t="shared" si="35"/>
        <v>41.348749290582795</v>
      </c>
      <c r="AL47" s="22">
        <f t="shared" si="4"/>
        <v>354.59460634776502</v>
      </c>
      <c r="AM47" s="62">
        <f t="shared" si="5"/>
        <v>605.48507508590251</v>
      </c>
      <c r="AN47" s="62">
        <f ca="1">AVERAGE(OFFSET($AM$3,0,0,'Données projet'!$E$10+1,1))-AVERAGE(OFFSET($H$3,0,0,'Données projet'!$E$10+1,1))</f>
        <v>455.28503091860267</v>
      </c>
      <c r="AO47" s="62">
        <f t="shared" si="36"/>
        <v>281.06176764290592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5.6474679811740121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5.6474679811740121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13.8</v>
      </c>
      <c r="BD47" s="13">
        <f>IF('Données projet'!$A$88&gt;35,BD46+BC47-BL46,IF(A47&lt;'Données projet'!$A$88,$BA$205^A47,IF(A47='Données projet'!$A$88,'Données projet'!$B$88,BD46+BC47-BL46)))</f>
        <v>227.20000000000013</v>
      </c>
      <c r="BE47" s="14">
        <f>BD47*VLOOKUP('Données projet'!$B$11,Paramètres!$A$1:$I$89,3,0)*VLOOKUP('Données projet'!$B$11,Paramètres!$A$1:$I$89,5,0)</f>
        <v>194.93760000000012</v>
      </c>
      <c r="BF47" s="14">
        <f t="shared" si="37"/>
        <v>48.629950800142524</v>
      </c>
      <c r="BG47" s="22">
        <f t="shared" si="7"/>
        <v>424.21348431024836</v>
      </c>
      <c r="BH47" s="62">
        <f t="shared" si="8"/>
        <v>675.10395304838585</v>
      </c>
      <c r="BI47" s="62">
        <f ca="1">AVERAGE(OFFSET($BH$3,0,0,'Données projet'!$E$11+1,1))-AVERAGE(OFFSET($H$3,0,0,'Données projet'!$E$11+1,1))</f>
        <v>414.21076357331464</v>
      </c>
      <c r="BJ47" s="62">
        <f t="shared" si="38"/>
        <v>331.25104323342907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12.113080671062875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12.113080671062875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230</v>
      </c>
      <c r="BW47" s="13">
        <f>VLOOKUP(A47,'Données projet'!$A$113:$I$133,9,0)</f>
        <v>11.142857142857142</v>
      </c>
      <c r="BX47" s="13">
        <f t="array" ref="BX47">INDEX(BW:BW,MIN(IF(ISNUMBER(BW47:BW243),ROW(BW47:BW243),"")))</f>
        <v>11.142857142857142</v>
      </c>
      <c r="BY47" s="13">
        <f>IF('Données projet'!$A$114&gt;35,BY46+BX47-CG46,IF(A47&lt;'Données projet'!$A$114,$BV$205^A47,IF(A47='Données projet'!$A$114,'Données projet'!$B$114,BY46+BX47-CG46)))</f>
        <v>229.99999999999991</v>
      </c>
      <c r="BZ47" s="14">
        <f>BY47*VLOOKUP('Données projet'!$B$12,Paramètres!$A$1:$I$89,3,0)*VLOOKUP('Données projet'!$B$12,Paramètres!$A$1:$I$89,5,0)</f>
        <v>179.39999999999995</v>
      </c>
      <c r="CA47" s="14">
        <f t="shared" si="39"/>
        <v>45.188671291872232</v>
      </c>
      <c r="CB47" s="22">
        <f t="shared" si="10"/>
        <v>391.15860250001066</v>
      </c>
      <c r="CC47" s="62">
        <f t="shared" si="11"/>
        <v>642.04907123814814</v>
      </c>
      <c r="CD47" s="62">
        <f ca="1">AVERAGE(OFFSET($CC$3,0,0,'Données projet'!$E$12+1,1))-AVERAGE(OFFSET($H$3,0,0,'Données projet'!$E$12+1,1))</f>
        <v>269.34352416195065</v>
      </c>
      <c r="CE47" s="62">
        <f t="shared" si="40"/>
        <v>302.59481222418219</v>
      </c>
      <c r="CF47" s="16">
        <f>IF(ISNA(VLOOKUP(A47,'Données projet'!$A$113:$I$133,3,0)),0,VLOOKUP(A47,'Données projet'!$A$113:$I$133,3,0))</f>
        <v>6</v>
      </c>
      <c r="CG47" s="16">
        <f>IF(ISNA(VLOOKUP(A47,'Données projet'!$A$113:$I$133,4,0)),0,VLOOKUP(A47,'Données projet'!$A$113:$I$133,4,0))</f>
        <v>43</v>
      </c>
      <c r="CH47" s="17">
        <f>IF(ISNA(VLOOKUP(A47,'Données projet'!$A$113:$I$133,5,0)),0%,VLOOKUP(A47,'Données projet'!$A$113:$I$133,5,0)*VLOOKUP('Données projet'!$B$12,Paramètres!$A$1:$I$89,7,0))</f>
        <v>0.25800000000000001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16.277623279857831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16.277623279857831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</v>
      </c>
      <c r="CT47" s="13">
        <f>IF('Données projet'!$A$140&gt;35,CT46+CS47-DB46,IF(A47&lt;'Données projet'!$A$140,$CQ$205^A47,IF(A47='Données projet'!$A$140,'Données projet'!$B$140,CT46+CS47-DB46)))</f>
        <v>268.59999999999991</v>
      </c>
      <c r="CU47" s="18">
        <f>CT47*VLOOKUP('Données projet'!$B$13,Paramètres!$A$1:$I$89,3,0)*VLOOKUP('Données projet'!$B$13,Paramètres!$A$1:$I$89,5,0)</f>
        <v>213.69815999999994</v>
      </c>
      <c r="CV47" s="14">
        <f t="shared" si="41"/>
        <v>52.742903801874164</v>
      </c>
      <c r="CW47" s="22">
        <f t="shared" si="13"/>
        <v>464.05151945493071</v>
      </c>
      <c r="CX47" s="62">
        <f t="shared" si="14"/>
        <v>714.94198819306814</v>
      </c>
      <c r="CY47" s="62">
        <f ca="1">AVERAGE(OFFSET($CX$3,0,0,'Données projet'!$E$13+1,1))-AVERAGE(OFFSET($H$3,0,0,'Données projet'!$E$13+1,1))</f>
        <v>340.50225215720684</v>
      </c>
      <c r="CZ47" s="62">
        <f t="shared" si="42"/>
        <v>412.18613903804726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13.134043251517003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13.134043251517003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9.8000000000000007</v>
      </c>
      <c r="DO47" s="13">
        <f>IF('Données projet'!$A$166&gt;35,DO46+DN47-DW46,IF(A47&lt;'Données projet'!$A$166,$DL$205^A47,IF(A47='Données projet'!$A$166,'Données projet'!$B$166,DO46+DN47-DW46)))</f>
        <v>232.20000000000005</v>
      </c>
      <c r="DP47" s="18">
        <f>DO47*VLOOKUP('Données projet'!$B$14,Paramètres!$A$1:$I$89,3,0)*VLOOKUP('Données projet'!$B$14,Paramètres!$A$1:$I$89,5,0)</f>
        <v>184.73832000000004</v>
      </c>
      <c r="DQ47" s="14">
        <f t="shared" si="43"/>
        <v>46.374775595471988</v>
      </c>
      <c r="DR47" s="22">
        <f t="shared" si="16"/>
        <v>402.52197482878046</v>
      </c>
      <c r="DS47" s="62">
        <f t="shared" si="17"/>
        <v>653.41244356691789</v>
      </c>
      <c r="DT47" s="62">
        <f ca="1">AVERAGE(OFFSET($DS$3,0,0,'Données projet'!$E$14+1,1))-AVERAGE(OFFSET($H$3,0,0,'Données projet'!$E$14+1,1))</f>
        <v>298.57243726603986</v>
      </c>
      <c r="DU47" s="62">
        <f t="shared" si="44"/>
        <v>364.58250627635425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11.232129349531032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11.232129349531032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2.8421709430404007E-14</v>
      </c>
      <c r="EK47" s="18">
        <f>EJ47*VLOOKUP('Données projet'!$B$15,Paramètres!$A$1:$I$89,3,0)*VLOOKUP('Données projet'!$B$15,Paramètres!$A$1:$I$89,5,0)</f>
        <v>2.7046098693972454E-14</v>
      </c>
      <c r="EL47" s="14">
        <f t="shared" si="45"/>
        <v>4.7310737122041225E-13</v>
      </c>
      <c r="EM47" s="22">
        <f t="shared" si="19"/>
        <v>8.7110062676755335E-13</v>
      </c>
      <c r="EN47" s="62">
        <f t="shared" si="20"/>
        <v>250.89046873813831</v>
      </c>
      <c r="EO47" s="62">
        <f ca="1">AVERAGE(OFFSET($EN$3,0,0,'Données projet'!$E$15+1,1))-AVERAGE(OFFSET($H$3,0,0,'Données projet'!$E$15+1,1))</f>
        <v>147.46030586481513</v>
      </c>
      <c r="EP47" s="62">
        <f t="shared" si="46"/>
        <v>299.27200854723446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71.503370556867267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71.503370556867267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5.6843418860808015E-14</v>
      </c>
      <c r="FF47" s="18">
        <f>FE47*VLOOKUP('Données projet'!$B$16,Paramètres!$A$1:$I$89,3,0)*VLOOKUP('Données projet'!$B$16,Paramètres!$A$1:$I$89,5,0)</f>
        <v>4.6111381379887463E-14</v>
      </c>
      <c r="FG47" s="14">
        <f t="shared" si="47"/>
        <v>7.5804141040779151E-13</v>
      </c>
      <c r="FH47" s="22">
        <f t="shared" si="22"/>
        <v>1.4005661123635408E-12</v>
      </c>
      <c r="FI47" s="62">
        <f t="shared" si="23"/>
        <v>250.89046873813882</v>
      </c>
      <c r="FJ47" s="62">
        <f ca="1">AVERAGE(OFFSET($FI$3,0,0,'Données projet'!$E$16+1,1))-AVERAGE(OFFSET($H$3,0,0,'Données projet'!$E$16+1,1))</f>
        <v>154.99386872768574</v>
      </c>
      <c r="FK47" s="62">
        <f t="shared" si="48"/>
        <v>419.00806288456329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72.49961893538844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72.49961893538844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653.81012428716633</v>
      </c>
      <c r="S48" s="62">
        <f ca="1">AVERAGE(OFFSET($R$3,0,0,'Données projet'!$E$9+1,1))-AVERAGE(OFFSET($H$3,0,0,'Données projet'!$E$9+1,1))</f>
        <v>483.37207813357207</v>
      </c>
      <c r="T48" s="62">
        <f t="shared" si="34"/>
        <v>297.32483725004136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0.17200000000000001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10.763958075964517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10.763958075964517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171.84960000000004</v>
      </c>
      <c r="AK48" s="14">
        <f t="shared" si="35"/>
        <v>43.50401120412441</v>
      </c>
      <c r="AL48" s="22">
        <f t="shared" si="4"/>
        <v>375.07420618051674</v>
      </c>
      <c r="AM48" s="62">
        <f t="shared" si="5"/>
        <v>626.70096373135084</v>
      </c>
      <c r="AN48" s="62">
        <f ca="1">AVERAGE(OFFSET($AM$3,0,0,'Données projet'!$E$10+1,1))-AVERAGE(OFFSET($H$3,0,0,'Données projet'!$E$10+1,1))</f>
        <v>455.28503091860267</v>
      </c>
      <c r="AO48" s="62">
        <f t="shared" si="36"/>
        <v>281.06176764290592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0.17200000000000001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10.021616139691103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10.021616139691103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241</v>
      </c>
      <c r="BB48" s="13">
        <f>VLOOKUP(A48,'Données projet'!$A$87:$I$107,9,0)</f>
        <v>13.8</v>
      </c>
      <c r="BC48" s="13">
        <f t="array" ref="BC48">INDEX(BB:BB,MIN(IF(ISNUMBER(BB48:BB244),ROW(BB48:BB244),"")))</f>
        <v>13.8</v>
      </c>
      <c r="BD48" s="13">
        <f>IF('Données projet'!$A$88&gt;35,BD47+BC48-BL47,IF(A48&lt;'Données projet'!$A$88,$BA$205^A48,IF(A48='Données projet'!$A$88,'Données projet'!$B$88,BD47+BC48-BL47)))</f>
        <v>241.00000000000014</v>
      </c>
      <c r="BE48" s="14">
        <f>BD48*VLOOKUP('Données projet'!$B$11,Paramètres!$A$1:$I$89,3,0)*VLOOKUP('Données projet'!$B$11,Paramètres!$A$1:$I$89,5,0)</f>
        <v>206.77800000000016</v>
      </c>
      <c r="BF48" s="14">
        <f t="shared" si="37"/>
        <v>51.230865296361145</v>
      </c>
      <c r="BG48" s="22">
        <f t="shared" si="7"/>
        <v>449.36544039116256</v>
      </c>
      <c r="BH48" s="62">
        <f t="shared" si="8"/>
        <v>700.99219794199666</v>
      </c>
      <c r="BI48" s="62">
        <f ca="1">AVERAGE(OFFSET($BH$3,0,0,'Données projet'!$E$11+1,1))-AVERAGE(OFFSET($H$3,0,0,'Données projet'!$E$11+1,1))</f>
        <v>414.21076357331464</v>
      </c>
      <c r="BJ48" s="62">
        <f t="shared" si="38"/>
        <v>331.25104323342907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35</v>
      </c>
      <c r="BM48" s="17">
        <f>IF(ISNA(VLOOKUP(A48,'Données projet'!$A$87:$I$107,5,0)),0%,VLOOKUP(A48,'Données projet'!$A$87:$I$107,5,0)*VLOOKUP('Données projet'!$B$11,Paramètres!$A$1:$I$89,7,0))</f>
        <v>0.21200000000000002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18.913372952796404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18.913372952796404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10.375</v>
      </c>
      <c r="BY48" s="13">
        <f>IF('Données projet'!$A$114&gt;35,BY47+BX48-CG47,IF(A48&lt;'Données projet'!$A$114,$BV$205^A48,IF(A48='Données projet'!$A$114,'Données projet'!$B$114,BY47+BX48-CG47)))</f>
        <v>197.37499999999991</v>
      </c>
      <c r="BZ48" s="14">
        <f>BY48*VLOOKUP('Données projet'!$B$12,Paramètres!$A$1:$I$89,3,0)*VLOOKUP('Données projet'!$B$12,Paramètres!$A$1:$I$89,5,0)</f>
        <v>153.95249999999993</v>
      </c>
      <c r="CA48" s="14">
        <f t="shared" si="39"/>
        <v>39.475441267837361</v>
      </c>
      <c r="CB48" s="22">
        <f t="shared" si="10"/>
        <v>336.88699770814992</v>
      </c>
      <c r="CC48" s="62">
        <f t="shared" si="11"/>
        <v>588.51375525898402</v>
      </c>
      <c r="CD48" s="62">
        <f ca="1">AVERAGE(OFFSET($CC$3,0,0,'Données projet'!$E$12+1,1))-AVERAGE(OFFSET($H$3,0,0,'Données projet'!$E$12+1,1))</f>
        <v>269.34352416195065</v>
      </c>
      <c r="CE48" s="62">
        <f t="shared" si="40"/>
        <v>302.59481222418219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15.958429015709674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15.958429015709674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280</v>
      </c>
      <c r="CR48" s="13">
        <f>VLOOKUP(A48,'Données projet'!$A$139:$I$159,9,0)</f>
        <v>11.4</v>
      </c>
      <c r="CS48" s="13">
        <f t="array" ref="CS48">INDEX(CR:CR,MIN(IF(ISNUMBER(CR48:CR244),ROW(CR48:CR244),"")))</f>
        <v>11.4</v>
      </c>
      <c r="CT48" s="13">
        <f>IF('Données projet'!$A$140&gt;35,CT47+CS48-DB47,IF(A48&lt;'Données projet'!$A$140,$CQ$205^A48,IF(A48='Données projet'!$A$140,'Données projet'!$B$140,CT47+CS48-DB47)))</f>
        <v>279.99999999999989</v>
      </c>
      <c r="CU48" s="18">
        <f>CT48*VLOOKUP('Données projet'!$B$13,Paramètres!$A$1:$I$89,3,0)*VLOOKUP('Données projet'!$B$13,Paramètres!$A$1:$I$89,5,0)</f>
        <v>222.76799999999994</v>
      </c>
      <c r="CV48" s="14">
        <f t="shared" si="41"/>
        <v>54.716058356609508</v>
      </c>
      <c r="CW48" s="22">
        <f t="shared" si="13"/>
        <v>483.28473497109485</v>
      </c>
      <c r="CX48" s="62">
        <f t="shared" si="14"/>
        <v>734.91149252192895</v>
      </c>
      <c r="CY48" s="62">
        <f ca="1">AVERAGE(OFFSET($CX$3,0,0,'Données projet'!$E$13+1,1))-AVERAGE(OFFSET($H$3,0,0,'Données projet'!$E$13+1,1))</f>
        <v>340.50225215720684</v>
      </c>
      <c r="CZ48" s="62">
        <f t="shared" si="42"/>
        <v>412.18613903804726</v>
      </c>
      <c r="DA48" s="16">
        <f>IF(ISNA(VLOOKUP(A48,'Données projet'!$A$139:$I$159,3,0)),0,VLOOKUP(A48,'Données projet'!$A$139:$I$159,3,0))</f>
        <v>8</v>
      </c>
      <c r="DB48" s="16">
        <f>IF(ISNA(VLOOKUP(A48,'Données projet'!$A$139:$I$159,4,0)),0,VLOOKUP(A48,'Données projet'!$A$139:$I$159,4,0))</f>
        <v>26</v>
      </c>
      <c r="DC48" s="17">
        <f>IF(ISNA(VLOOKUP(A48,'Données projet'!$A$139:$I$159,5,0)),0%,VLOOKUP(A48,'Données projet'!$A$139:$I$159,5,0)*VLOOKUP('Données projet'!$B$13,Paramètres!$A$1:$I$89,7,0))</f>
        <v>0.21200000000000002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17.72436410789788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17.72436410789788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242</v>
      </c>
      <c r="DM48" s="13">
        <f>VLOOKUP(A48,'Données projet'!$A$165:$I$185,9,0)</f>
        <v>9.8000000000000007</v>
      </c>
      <c r="DN48" s="13">
        <f t="array" ref="DN48">INDEX(DM:DM,MIN(IF(ISNUMBER(DM48:DM244),ROW(DM48:DM244),"")))</f>
        <v>9.8000000000000007</v>
      </c>
      <c r="DO48" s="13">
        <f>IF('Données projet'!$A$166&gt;35,DO47+DN48-DW47,IF(A48&lt;'Données projet'!$A$166,$DL$205^A48,IF(A48='Données projet'!$A$166,'Données projet'!$B$166,DO47+DN48-DW47)))</f>
        <v>242.00000000000006</v>
      </c>
      <c r="DP48" s="18">
        <f>DO48*VLOOKUP('Données projet'!$B$14,Paramètres!$A$1:$I$89,3,0)*VLOOKUP('Données projet'!$B$14,Paramètres!$A$1:$I$89,5,0)</f>
        <v>192.53520000000006</v>
      </c>
      <c r="DQ48" s="14">
        <f t="shared" si="43"/>
        <v>48.100016456123079</v>
      </c>
      <c r="DR48" s="22">
        <f t="shared" si="16"/>
        <v>419.10633532774779</v>
      </c>
      <c r="DS48" s="62">
        <f t="shared" si="17"/>
        <v>670.73309287858194</v>
      </c>
      <c r="DT48" s="62">
        <f ca="1">AVERAGE(OFFSET($DS$3,0,0,'Données projet'!$E$14+1,1))-AVERAGE(OFFSET($H$3,0,0,'Données projet'!$E$14+1,1))</f>
        <v>298.57243726603986</v>
      </c>
      <c r="DU48" s="62">
        <f t="shared" si="44"/>
        <v>364.58250627635425</v>
      </c>
      <c r="DV48" s="16">
        <f>IF(ISNA(VLOOKUP(A48,'Données projet'!$A$165:$I$185,3,0)),0,VLOOKUP(A48,'Données projet'!$A$165:$I$185,3,0))</f>
        <v>8</v>
      </c>
      <c r="DW48" s="16">
        <f>IF(ISNA(VLOOKUP(A48,'Données projet'!$A$165:$I$185,4,0)),0,VLOOKUP(A48,'Données projet'!$A$165:$I$185,4,0))</f>
        <v>24</v>
      </c>
      <c r="DX48" s="17">
        <f>IF(ISNA(VLOOKUP(A48,'Données projet'!$A$165:$I$185,5,0)),0%,VLOOKUP(A48,'Données projet'!$A$165:$I$185,5,0)*VLOOKUP('Données projet'!$B$14,Paramètres!$A$1:$I$89,7,0))</f>
        <v>0.21200000000000002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15.4868323902794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15.4868323902794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2.8421709430404007E-14</v>
      </c>
      <c r="EK48" s="18">
        <f>EJ48*VLOOKUP('Données projet'!$B$15,Paramètres!$A$1:$I$89,3,0)*VLOOKUP('Données projet'!$B$15,Paramètres!$A$1:$I$89,5,0)</f>
        <v>2.7046098693972454E-14</v>
      </c>
      <c r="EL48" s="14">
        <f t="shared" si="45"/>
        <v>4.7310737122041225E-13</v>
      </c>
      <c r="EM48" s="22">
        <f t="shared" si="19"/>
        <v>8.7110062676755335E-13</v>
      </c>
      <c r="EN48" s="62">
        <f t="shared" si="20"/>
        <v>251.62675755083501</v>
      </c>
      <c r="EO48" s="62">
        <f ca="1">AVERAGE(OFFSET($EN$3,0,0,'Données projet'!$E$15+1,1))-AVERAGE(OFFSET($H$3,0,0,'Données projet'!$E$15+1,1))</f>
        <v>147.46030586481513</v>
      </c>
      <c r="EP48" s="62">
        <f t="shared" si="46"/>
        <v>299.27200854723446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70.101233072996735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70.101233072996735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5.6843418860808015E-14</v>
      </c>
      <c r="FF48" s="18">
        <f>FE48*VLOOKUP('Données projet'!$B$16,Paramètres!$A$1:$I$89,3,0)*VLOOKUP('Données projet'!$B$16,Paramètres!$A$1:$I$89,5,0)</f>
        <v>4.6111381379887463E-14</v>
      </c>
      <c r="FG48" s="14">
        <f t="shared" si="47"/>
        <v>7.5804141040779151E-13</v>
      </c>
      <c r="FH48" s="22">
        <f t="shared" si="22"/>
        <v>1.4005661123635408E-12</v>
      </c>
      <c r="FI48" s="62">
        <f t="shared" si="23"/>
        <v>251.62675755083552</v>
      </c>
      <c r="FJ48" s="62">
        <f ca="1">AVERAGE(OFFSET($FI$3,0,0,'Données projet'!$E$16+1,1))-AVERAGE(OFFSET($H$3,0,0,'Données projet'!$E$16+1,1))</f>
        <v>154.99386872768574</v>
      </c>
      <c r="FK48" s="62">
        <f t="shared" si="48"/>
        <v>419.00806288456329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71.077945628466622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71.077945628466622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621.77146851287125</v>
      </c>
      <c r="S49" s="62">
        <f ca="1">AVERAGE(OFFSET($R$3,0,0,'Données projet'!$E$9+1,1))-AVERAGE(OFFSET($H$3,0,0,'Données projet'!$E$9+1,1))</f>
        <v>483.37207813357207</v>
      </c>
      <c r="T49" s="62">
        <f t="shared" si="34"/>
        <v>297.32483725004136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10.552883423461003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10.552883423461003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157.52880000000005</v>
      </c>
      <c r="AK49" s="14">
        <f t="shared" si="35"/>
        <v>40.284625411479013</v>
      </c>
      <c r="AL49" s="22">
        <f t="shared" si="4"/>
        <v>344.52504925832596</v>
      </c>
      <c r="AM49" s="62">
        <f t="shared" si="5"/>
        <v>596.87532265705158</v>
      </c>
      <c r="AN49" s="62">
        <f ca="1">AVERAGE(OFFSET($AM$3,0,0,'Données projet'!$E$10+1,1))-AVERAGE(OFFSET($H$3,0,0,'Données projet'!$E$10+1,1))</f>
        <v>455.28503091860267</v>
      </c>
      <c r="AO49" s="62">
        <f t="shared" si="36"/>
        <v>281.06176764290592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9.8250983597740387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9.8250983597740387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13.6</v>
      </c>
      <c r="BD49" s="13">
        <f>IF('Données projet'!$A$88&gt;35,BD48+BC49-BL48,IF(A49&lt;'Données projet'!$A$88,$BA$205^A49,IF(A49='Données projet'!$A$88,'Données projet'!$B$88,BD48+BC49-BL48)))</f>
        <v>219.60000000000014</v>
      </c>
      <c r="BE49" s="14">
        <f>BD49*VLOOKUP('Données projet'!$B$11,Paramètres!$A$1:$I$89,3,0)*VLOOKUP('Données projet'!$B$11,Paramètres!$A$1:$I$89,5,0)</f>
        <v>188.41680000000014</v>
      </c>
      <c r="BF49" s="14">
        <f t="shared" si="37"/>
        <v>47.189759534268717</v>
      </c>
      <c r="BG49" s="22">
        <f t="shared" si="7"/>
        <v>410.34809118885158</v>
      </c>
      <c r="BH49" s="62">
        <f t="shared" si="8"/>
        <v>662.6983645875772</v>
      </c>
      <c r="BI49" s="62">
        <f ca="1">AVERAGE(OFFSET($BH$3,0,0,'Données projet'!$E$11+1,1))-AVERAGE(OFFSET($H$3,0,0,'Données projet'!$E$11+1,1))</f>
        <v>414.21076357331464</v>
      </c>
      <c r="BJ49" s="62">
        <f t="shared" si="38"/>
        <v>331.25104323342907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18.54249324521048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18.54249324521048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10.375</v>
      </c>
      <c r="BY49" s="13">
        <f>IF('Données projet'!$A$114&gt;35,BY48+BX49-CG48,IF(A49&lt;'Données projet'!$A$114,$BV$205^A49,IF(A49='Données projet'!$A$114,'Données projet'!$B$114,BY48+BX49-CG48)))</f>
        <v>207.74999999999991</v>
      </c>
      <c r="BZ49" s="14">
        <f>BY49*VLOOKUP('Données projet'!$B$12,Paramètres!$A$1:$I$89,3,0)*VLOOKUP('Données projet'!$B$12,Paramètres!$A$1:$I$89,5,0)</f>
        <v>162.04499999999993</v>
      </c>
      <c r="CA49" s="14">
        <f t="shared" si="39"/>
        <v>41.303429372463391</v>
      </c>
      <c r="CB49" s="22">
        <f t="shared" si="10"/>
        <v>354.16518115704025</v>
      </c>
      <c r="CC49" s="62">
        <f t="shared" si="11"/>
        <v>606.51545455576593</v>
      </c>
      <c r="CD49" s="62">
        <f ca="1">AVERAGE(OFFSET($CC$3,0,0,'Données projet'!$E$12+1,1))-AVERAGE(OFFSET($H$3,0,0,'Données projet'!$E$12+1,1))</f>
        <v>269.34352416195065</v>
      </c>
      <c r="CE49" s="62">
        <f t="shared" si="40"/>
        <v>302.59481222418219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15.645493956392185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15.645493956392185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9.8000000000000007</v>
      </c>
      <c r="CT49" s="13">
        <f>IF('Données projet'!$A$140&gt;35,CT48+CS49-DB48,IF(A49&lt;'Données projet'!$A$140,$CQ$205^A49,IF(A49='Données projet'!$A$140,'Données projet'!$B$140,CT48+CS49-DB48)))</f>
        <v>263.7999999999999</v>
      </c>
      <c r="CU49" s="18">
        <f>CT49*VLOOKUP('Données projet'!$B$13,Paramètres!$A$1:$I$89,3,0)*VLOOKUP('Données projet'!$B$13,Paramètres!$A$1:$I$89,5,0)</f>
        <v>209.87927999999994</v>
      </c>
      <c r="CV49" s="14">
        <f t="shared" si="41"/>
        <v>51.909204458241767</v>
      </c>
      <c r="CW49" s="22">
        <f t="shared" si="13"/>
        <v>455.94827709810426</v>
      </c>
      <c r="CX49" s="62">
        <f t="shared" si="14"/>
        <v>708.29855049682988</v>
      </c>
      <c r="CY49" s="62">
        <f ca="1">AVERAGE(OFFSET($CX$3,0,0,'Données projet'!$E$13+1,1))-AVERAGE(OFFSET($H$3,0,0,'Données projet'!$E$13+1,1))</f>
        <v>340.50225215720684</v>
      </c>
      <c r="CZ49" s="62">
        <f t="shared" si="42"/>
        <v>412.18613903804726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17.37680013853663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17.37680013853663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8.6</v>
      </c>
      <c r="DO49" s="13">
        <f>IF('Données projet'!$A$166&gt;35,DO48+DN49-DW48,IF(A49&lt;'Données projet'!$A$166,$DL$205^A49,IF(A49='Données projet'!$A$166,'Données projet'!$B$166,DO48+DN49-DW48)))</f>
        <v>226.60000000000005</v>
      </c>
      <c r="DP49" s="18">
        <f>DO49*VLOOKUP('Données projet'!$B$14,Paramètres!$A$1:$I$89,3,0)*VLOOKUP('Données projet'!$B$14,Paramètres!$A$1:$I$89,5,0)</f>
        <v>180.28296000000006</v>
      </c>
      <c r="DQ49" s="14">
        <f t="shared" si="43"/>
        <v>45.385133797071397</v>
      </c>
      <c r="DR49" s="22">
        <f t="shared" si="16"/>
        <v>393.03859669656612</v>
      </c>
      <c r="DS49" s="62">
        <f t="shared" si="17"/>
        <v>645.38887009529174</v>
      </c>
      <c r="DT49" s="62">
        <f ca="1">AVERAGE(OFFSET($DS$3,0,0,'Données projet'!$E$14+1,1))-AVERAGE(OFFSET($H$3,0,0,'Données projet'!$E$14+1,1))</f>
        <v>298.57243726603986</v>
      </c>
      <c r="DU49" s="62">
        <f t="shared" si="44"/>
        <v>364.58250627635425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15.183145053141061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15.183145053141061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2.8421709430404007E-14</v>
      </c>
      <c r="EK49" s="18">
        <f>EJ49*VLOOKUP('Données projet'!$B$15,Paramètres!$A$1:$I$89,3,0)*VLOOKUP('Données projet'!$B$15,Paramètres!$A$1:$I$89,5,0)</f>
        <v>2.7046098693972454E-14</v>
      </c>
      <c r="EL49" s="14">
        <f t="shared" si="45"/>
        <v>4.7310737122041225E-13</v>
      </c>
      <c r="EM49" s="22">
        <f t="shared" si="19"/>
        <v>8.7110062676755335E-13</v>
      </c>
      <c r="EN49" s="62">
        <f t="shared" si="20"/>
        <v>252.35027339872653</v>
      </c>
      <c r="EO49" s="62">
        <f ca="1">AVERAGE(OFFSET($EN$3,0,0,'Données projet'!$E$15+1,1))-AVERAGE(OFFSET($H$3,0,0,'Données projet'!$E$15+1,1))</f>
        <v>147.46030586481513</v>
      </c>
      <c r="EP49" s="62">
        <f t="shared" si="46"/>
        <v>299.27200854723446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68.726590649965488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68.726590649965488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5.6843418860808015E-14</v>
      </c>
      <c r="FF49" s="18">
        <f>FE49*VLOOKUP('Données projet'!$B$16,Paramètres!$A$1:$I$89,3,0)*VLOOKUP('Données projet'!$B$16,Paramètres!$A$1:$I$89,5,0)</f>
        <v>4.6111381379887463E-14</v>
      </c>
      <c r="FG49" s="14">
        <f t="shared" si="47"/>
        <v>7.5804141040779151E-13</v>
      </c>
      <c r="FH49" s="22">
        <f t="shared" si="22"/>
        <v>1.4005661123635408E-12</v>
      </c>
      <c r="FI49" s="62">
        <f t="shared" si="23"/>
        <v>252.35027339872704</v>
      </c>
      <c r="FJ49" s="62">
        <f ca="1">AVERAGE(OFFSET($FI$3,0,0,'Données projet'!$E$16+1,1))-AVERAGE(OFFSET($H$3,0,0,'Données projet'!$E$16+1,1))</f>
        <v>154.99386872768574</v>
      </c>
      <c r="FK49" s="62">
        <f t="shared" si="48"/>
        <v>419.00806288456329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69.684150467958446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69.684150467958446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643.68835773851538</v>
      </c>
      <c r="S50" s="62">
        <f ca="1">AVERAGE(OFFSET($R$3,0,0,'Données projet'!$E$9+1,1))-AVERAGE(OFFSET($H$3,0,0,'Données projet'!$E$9+1,1))</f>
        <v>483.37207813357207</v>
      </c>
      <c r="T50" s="62">
        <f t="shared" si="34"/>
        <v>297.32483725004136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10.345947816150257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10.345947816150257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166.79520000000002</v>
      </c>
      <c r="AK50" s="14">
        <f t="shared" si="35"/>
        <v>42.371461898472788</v>
      </c>
      <c r="AL50" s="22">
        <f t="shared" si="4"/>
        <v>364.29860280650678</v>
      </c>
      <c r="AM50" s="62">
        <f t="shared" si="5"/>
        <v>617.35984067070217</v>
      </c>
      <c r="AN50" s="62">
        <f ca="1">AVERAGE(OFFSET($AM$3,0,0,'Données projet'!$E$10+1,1))-AVERAGE(OFFSET($H$3,0,0,'Données projet'!$E$10+1,1))</f>
        <v>455.28503091860267</v>
      </c>
      <c r="AO50" s="62">
        <f t="shared" si="36"/>
        <v>281.06176764290592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9.6324341736571366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9.6324341736571366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13.6</v>
      </c>
      <c r="BD50" s="13">
        <f>IF('Données projet'!$A$88&gt;35,BD49+BC50-BL49,IF(A50&lt;'Données projet'!$A$88,$BA$205^A50,IF(A50='Données projet'!$A$88,'Données projet'!$B$88,BD49+BC50-BL49)))</f>
        <v>233.20000000000013</v>
      </c>
      <c r="BE50" s="14">
        <f>BD50*VLOOKUP('Données projet'!$B$11,Paramètres!$A$1:$I$89,3,0)*VLOOKUP('Données projet'!$B$11,Paramètres!$A$1:$I$89,5,0)</f>
        <v>200.08560000000011</v>
      </c>
      <c r="BF50" s="14">
        <f t="shared" si="37"/>
        <v>49.762979545996977</v>
      </c>
      <c r="BG50" s="22">
        <f t="shared" si="7"/>
        <v>435.15294270927825</v>
      </c>
      <c r="BH50" s="62">
        <f t="shared" si="8"/>
        <v>688.21418057347364</v>
      </c>
      <c r="BI50" s="62">
        <f ca="1">AVERAGE(OFFSET($BH$3,0,0,'Données projet'!$E$11+1,1))-AVERAGE(OFFSET($H$3,0,0,'Données projet'!$E$11+1,1))</f>
        <v>414.21076357331464</v>
      </c>
      <c r="BJ50" s="62">
        <f t="shared" si="38"/>
        <v>331.25104323342907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18.178886262476031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18.178886262476031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10.375</v>
      </c>
      <c r="BY50" s="13">
        <f>IF('Données projet'!$A$114&gt;35,BY49+BX50-CG49,IF(A50&lt;'Données projet'!$A$114,$BV$205^A50,IF(A50='Données projet'!$A$114,'Données projet'!$B$114,BY49+BX50-CG49)))</f>
        <v>218.12499999999991</v>
      </c>
      <c r="BZ50" s="14">
        <f>BY50*VLOOKUP('Données projet'!$B$12,Paramètres!$A$1:$I$89,3,0)*VLOOKUP('Données projet'!$B$12,Paramètres!$A$1:$I$89,5,0)</f>
        <v>170.13749999999993</v>
      </c>
      <c r="CA50" s="14">
        <f t="shared" si="39"/>
        <v>43.120817562072375</v>
      </c>
      <c r="CB50" s="22">
        <f t="shared" si="10"/>
        <v>371.42490308727588</v>
      </c>
      <c r="CC50" s="62">
        <f t="shared" si="11"/>
        <v>624.48614095147127</v>
      </c>
      <c r="CD50" s="62">
        <f ca="1">AVERAGE(OFFSET($CC$3,0,0,'Données projet'!$E$12+1,1))-AVERAGE(OFFSET($H$3,0,0,'Données projet'!$E$12+1,1))</f>
        <v>269.34352416195065</v>
      </c>
      <c r="CE50" s="62">
        <f t="shared" si="40"/>
        <v>302.59481222418219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15.338695362716374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15.338695362716374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9.8000000000000007</v>
      </c>
      <c r="CT50" s="13">
        <f>IF('Données projet'!$A$140&gt;35,CT49+CS50-DB49,IF(A50&lt;'Données projet'!$A$140,$CQ$205^A50,IF(A50='Données projet'!$A$140,'Données projet'!$B$140,CT49+CS50-DB49)))</f>
        <v>273.59999999999991</v>
      </c>
      <c r="CU50" s="18">
        <f>CT50*VLOOKUP('Données projet'!$B$13,Paramètres!$A$1:$I$89,3,0)*VLOOKUP('Données projet'!$B$13,Paramètres!$A$1:$I$89,5,0)</f>
        <v>217.67615999999992</v>
      </c>
      <c r="CV50" s="14">
        <f t="shared" si="41"/>
        <v>53.609498850196708</v>
      </c>
      <c r="CW50" s="22">
        <f t="shared" si="13"/>
        <v>472.48918916409235</v>
      </c>
      <c r="CX50" s="62">
        <f t="shared" si="14"/>
        <v>725.55042702828769</v>
      </c>
      <c r="CY50" s="62">
        <f ca="1">AVERAGE(OFFSET($CX$3,0,0,'Données projet'!$E$13+1,1))-AVERAGE(OFFSET($H$3,0,0,'Données projet'!$E$13+1,1))</f>
        <v>340.50225215720684</v>
      </c>
      <c r="CZ50" s="62">
        <f t="shared" si="42"/>
        <v>412.18613903804726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17.036051686621466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17.036051686621466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8.6</v>
      </c>
      <c r="DO50" s="13">
        <f>IF('Données projet'!$A$166&gt;35,DO49+DN50-DW49,IF(A50&lt;'Données projet'!$A$166,$DL$205^A50,IF(A50='Données projet'!$A$166,'Données projet'!$B$166,DO49+DN50-DW49)))</f>
        <v>235.20000000000005</v>
      </c>
      <c r="DP50" s="18">
        <f>DO50*VLOOKUP('Données projet'!$B$14,Paramètres!$A$1:$I$89,3,0)*VLOOKUP('Données projet'!$B$14,Paramètres!$A$1:$I$89,5,0)</f>
        <v>187.12512000000004</v>
      </c>
      <c r="DQ50" s="14">
        <f t="shared" si="43"/>
        <v>46.903794805770545</v>
      </c>
      <c r="DR50" s="22">
        <f t="shared" si="16"/>
        <v>407.60035995338376</v>
      </c>
      <c r="DS50" s="62">
        <f t="shared" si="17"/>
        <v>660.66159781757915</v>
      </c>
      <c r="DT50" s="62">
        <f ca="1">AVERAGE(OFFSET($DS$3,0,0,'Données projet'!$E$14+1,1))-AVERAGE(OFFSET($H$3,0,0,'Données projet'!$E$14+1,1))</f>
        <v>298.57243726603986</v>
      </c>
      <c r="DU50" s="62">
        <f t="shared" si="44"/>
        <v>364.58250627635425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14.88541283945302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14.88541283945302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2.8421709430404007E-14</v>
      </c>
      <c r="EK50" s="18">
        <f>EJ50*VLOOKUP('Données projet'!$B$15,Paramètres!$A$1:$I$89,3,0)*VLOOKUP('Données projet'!$B$15,Paramètres!$A$1:$I$89,5,0)</f>
        <v>2.7046098693972454E-14</v>
      </c>
      <c r="EL50" s="14">
        <f t="shared" si="45"/>
        <v>4.7310737122041225E-13</v>
      </c>
      <c r="EM50" s="22">
        <f t="shared" si="19"/>
        <v>8.7110062676755335E-13</v>
      </c>
      <c r="EN50" s="62">
        <f t="shared" si="20"/>
        <v>253.06123786419627</v>
      </c>
      <c r="EO50" s="62">
        <f ca="1">AVERAGE(OFFSET($EN$3,0,0,'Données projet'!$E$15+1,1))-AVERAGE(OFFSET($H$3,0,0,'Données projet'!$E$15+1,1))</f>
        <v>147.46030586481513</v>
      </c>
      <c r="EP50" s="62">
        <f t="shared" si="46"/>
        <v>299.27200854723446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67.378904126400798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67.378904126400798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5.6843418860808015E-14</v>
      </c>
      <c r="FF50" s="18">
        <f>FE50*VLOOKUP('Données projet'!$B$16,Paramètres!$A$1:$I$89,3,0)*VLOOKUP('Données projet'!$B$16,Paramètres!$A$1:$I$89,5,0)</f>
        <v>4.6111381379887463E-14</v>
      </c>
      <c r="FG50" s="14">
        <f t="shared" si="47"/>
        <v>7.5804141040779151E-13</v>
      </c>
      <c r="FH50" s="22">
        <f t="shared" si="22"/>
        <v>1.4005661123635408E-12</v>
      </c>
      <c r="FI50" s="62">
        <f t="shared" si="23"/>
        <v>253.06123786419678</v>
      </c>
      <c r="FJ50" s="62">
        <f ca="1">AVERAGE(OFFSET($FI$3,0,0,'Données projet'!$E$16+1,1))-AVERAGE(OFFSET($H$3,0,0,'Données projet'!$E$16+1,1))</f>
        <v>154.99386872768574</v>
      </c>
      <c r="FK50" s="62">
        <f t="shared" si="48"/>
        <v>419.00806288456329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68.317686780416736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68.317686780416736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665.5679450643554</v>
      </c>
      <c r="S51" s="62">
        <f ca="1">AVERAGE(OFFSET($R$3,0,0,'Données projet'!$E$9+1,1))-AVERAGE(OFFSET($H$3,0,0,'Données projet'!$E$9+1,1))</f>
        <v>483.37207813357207</v>
      </c>
      <c r="T51" s="62">
        <f t="shared" si="34"/>
        <v>297.32483725004136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10.143070089880618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10.143070089880618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176.06160000000006</v>
      </c>
      <c r="AK51" s="14">
        <f t="shared" si="35"/>
        <v>44.444839741138928</v>
      </c>
      <c r="AL51" s="22">
        <f t="shared" si="4"/>
        <v>384.04871588248369</v>
      </c>
      <c r="AM51" s="62">
        <f t="shared" si="5"/>
        <v>637.80858456815145</v>
      </c>
      <c r="AN51" s="62">
        <f ca="1">AVERAGE(OFFSET($AM$3,0,0,'Données projet'!$E$10+1,1))-AVERAGE(OFFSET($H$3,0,0,'Données projet'!$E$10+1,1))</f>
        <v>455.28503091860267</v>
      </c>
      <c r="AO51" s="62">
        <f t="shared" si="36"/>
        <v>281.06176764290592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9.4435480147164377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9.4435480147164377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13.6</v>
      </c>
      <c r="BD51" s="13">
        <f>IF('Données projet'!$A$88&gt;35,BD50+BC51-BL50,IF(A51&lt;'Données projet'!$A$88,$BA$205^A51,IF(A51='Données projet'!$A$88,'Données projet'!$B$88,BD50+BC51-BL50)))</f>
        <v>246.80000000000013</v>
      </c>
      <c r="BE51" s="14">
        <f>BD51*VLOOKUP('Données projet'!$B$11,Paramètres!$A$1:$I$89,3,0)*VLOOKUP('Données projet'!$B$11,Paramètres!$A$1:$I$89,5,0)</f>
        <v>211.75440000000012</v>
      </c>
      <c r="BF51" s="14">
        <f t="shared" si="37"/>
        <v>52.318780408268793</v>
      </c>
      <c r="BG51" s="22">
        <f t="shared" si="7"/>
        <v>459.92745587773499</v>
      </c>
      <c r="BH51" s="62">
        <f t="shared" si="8"/>
        <v>713.68732456340263</v>
      </c>
      <c r="BI51" s="62">
        <f ca="1">AVERAGE(OFFSET($BH$3,0,0,'Données projet'!$E$11+1,1))-AVERAGE(OFFSET($H$3,0,0,'Données projet'!$E$11+1,1))</f>
        <v>414.21076357331464</v>
      </c>
      <c r="BJ51" s="62">
        <f t="shared" si="38"/>
        <v>331.25104323342907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17.822409390894645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17.822409390894645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10.375</v>
      </c>
      <c r="BY51" s="13">
        <f>IF('Données projet'!$A$114&gt;35,BY50+BX51-CG50,IF(A51&lt;'Données projet'!$A$114,$BV$205^A51,IF(A51='Données projet'!$A$114,'Données projet'!$B$114,BY50+BX51-CG50)))</f>
        <v>228.49999999999991</v>
      </c>
      <c r="BZ51" s="14">
        <f>BY51*VLOOKUP('Données projet'!$B$12,Paramètres!$A$1:$I$89,3,0)*VLOOKUP('Données projet'!$B$12,Paramètres!$A$1:$I$89,5,0)</f>
        <v>178.22999999999993</v>
      </c>
      <c r="CA51" s="14">
        <f t="shared" si="39"/>
        <v>44.928167580487852</v>
      </c>
      <c r="CB51" s="22">
        <f t="shared" si="10"/>
        <v>388.66714186934951</v>
      </c>
      <c r="CC51" s="62">
        <f t="shared" si="11"/>
        <v>642.4270105550172</v>
      </c>
      <c r="CD51" s="62">
        <f ca="1">AVERAGE(OFFSET($CC$3,0,0,'Données projet'!$E$12+1,1))-AVERAGE(OFFSET($H$3,0,0,'Données projet'!$E$12+1,1))</f>
        <v>269.34352416195065</v>
      </c>
      <c r="CE51" s="62">
        <f t="shared" si="40"/>
        <v>302.59481222418219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15.037912902333881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15.037912902333881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9.8000000000000007</v>
      </c>
      <c r="CT51" s="13">
        <f>IF('Données projet'!$A$140&gt;35,CT50+CS51-DB50,IF(A51&lt;'Données projet'!$A$140,$CQ$205^A51,IF(A51='Données projet'!$A$140,'Données projet'!$B$140,CT50+CS51-DB50)))</f>
        <v>283.39999999999992</v>
      </c>
      <c r="CU51" s="18">
        <f>CT51*VLOOKUP('Données projet'!$B$13,Paramètres!$A$1:$I$89,3,0)*VLOOKUP('Données projet'!$B$13,Paramètres!$A$1:$I$89,5,0)</f>
        <v>225.47303999999994</v>
      </c>
      <c r="CV51" s="14">
        <f t="shared" si="41"/>
        <v>55.302717367103824</v>
      </c>
      <c r="CW51" s="22">
        <f t="shared" si="13"/>
        <v>489.0177774143724</v>
      </c>
      <c r="CX51" s="62">
        <f t="shared" si="14"/>
        <v>742.7776461000401</v>
      </c>
      <c r="CY51" s="62">
        <f ca="1">AVERAGE(OFFSET($CX$3,0,0,'Données projet'!$E$13+1,1))-AVERAGE(OFFSET($H$3,0,0,'Données projet'!$E$13+1,1))</f>
        <v>340.50225215720684</v>
      </c>
      <c r="CZ51" s="62">
        <f t="shared" si="42"/>
        <v>412.18613903804726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16.701985104012326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16.701985104012326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8.6</v>
      </c>
      <c r="DO51" s="13">
        <f>IF('Données projet'!$A$166&gt;35,DO50+DN51-DW50,IF(A51&lt;'Données projet'!$A$166,$DL$205^A51,IF(A51='Données projet'!$A$166,'Données projet'!$B$166,DO50+DN51-DW50)))</f>
        <v>243.80000000000004</v>
      </c>
      <c r="DP51" s="18">
        <f>DO51*VLOOKUP('Données projet'!$B$14,Paramètres!$A$1:$I$89,3,0)*VLOOKUP('Données projet'!$B$14,Paramètres!$A$1:$I$89,5,0)</f>
        <v>193.96728000000004</v>
      </c>
      <c r="DQ51" s="14">
        <f t="shared" si="43"/>
        <v>48.41600442423902</v>
      </c>
      <c r="DR51" s="22">
        <f t="shared" si="16"/>
        <v>422.15088703888301</v>
      </c>
      <c r="DS51" s="62">
        <f t="shared" si="17"/>
        <v>675.91075572455065</v>
      </c>
      <c r="DT51" s="62">
        <f ca="1">AVERAGE(OFFSET($DS$3,0,0,'Données projet'!$E$14+1,1))-AVERAGE(OFFSET($H$3,0,0,'Données projet'!$E$14+1,1))</f>
        <v>298.57243726603986</v>
      </c>
      <c r="DU51" s="62">
        <f t="shared" si="44"/>
        <v>364.58250627635425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14.59351897287668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14.59351897287668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2.8421709430404007E-14</v>
      </c>
      <c r="EK51" s="18">
        <f>EJ51*VLOOKUP('Données projet'!$B$15,Paramètres!$A$1:$I$89,3,0)*VLOOKUP('Données projet'!$B$15,Paramètres!$A$1:$I$89,5,0)</f>
        <v>2.7046098693972454E-14</v>
      </c>
      <c r="EL51" s="14">
        <f t="shared" si="45"/>
        <v>4.7310737122041225E-13</v>
      </c>
      <c r="EM51" s="22">
        <f t="shared" si="19"/>
        <v>8.7110062676755335E-13</v>
      </c>
      <c r="EN51" s="62">
        <f t="shared" si="20"/>
        <v>253.75986868566858</v>
      </c>
      <c r="EO51" s="62">
        <f ca="1">AVERAGE(OFFSET($EN$3,0,0,'Données projet'!$E$15+1,1))-AVERAGE(OFFSET($H$3,0,0,'Données projet'!$E$15+1,1))</f>
        <v>147.46030586481513</v>
      </c>
      <c r="EP51" s="62">
        <f t="shared" si="46"/>
        <v>299.27200854723446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66.057644913555592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66.057644913555592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5.6843418860808015E-14</v>
      </c>
      <c r="FF51" s="18">
        <f>FE51*VLOOKUP('Données projet'!$B$16,Paramètres!$A$1:$I$89,3,0)*VLOOKUP('Données projet'!$B$16,Paramètres!$A$1:$I$89,5,0)</f>
        <v>4.6111381379887463E-14</v>
      </c>
      <c r="FG51" s="14">
        <f t="shared" si="47"/>
        <v>7.5804141040779151E-13</v>
      </c>
      <c r="FH51" s="22">
        <f t="shared" si="22"/>
        <v>1.4005661123635408E-12</v>
      </c>
      <c r="FI51" s="62">
        <f t="shared" si="23"/>
        <v>253.75986868566909</v>
      </c>
      <c r="FJ51" s="62">
        <f ca="1">AVERAGE(OFFSET($FI$3,0,0,'Données projet'!$E$16+1,1))-AVERAGE(OFFSET($H$3,0,0,'Données projet'!$E$16+1,1))</f>
        <v>154.99386872768574</v>
      </c>
      <c r="FK51" s="62">
        <f t="shared" si="48"/>
        <v>419.00806288456329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66.978018612327162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66.978018612327162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687.41190843518427</v>
      </c>
      <c r="S52" s="62">
        <f ca="1">AVERAGE(OFFSET($R$3,0,0,'Données projet'!$E$9+1,1))-AVERAGE(OFFSET($H$3,0,0,'Données projet'!$E$9+1,1))</f>
        <v>483.37207813357207</v>
      </c>
      <c r="T52" s="62">
        <f t="shared" si="34"/>
        <v>297.32483725004136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9.9441706720799328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9.9441706720799328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185.32800000000006</v>
      </c>
      <c r="AK52" s="14">
        <f t="shared" si="35"/>
        <v>46.505548070897625</v>
      </c>
      <c r="AL52" s="22">
        <f t="shared" si="4"/>
        <v>403.77676289014676</v>
      </c>
      <c r="AM52" s="62">
        <f t="shared" si="5"/>
        <v>658.22314271443872</v>
      </c>
      <c r="AN52" s="62">
        <f ca="1">AVERAGE(OFFSET($AM$3,0,0,'Données projet'!$E$10+1,1))-AVERAGE(OFFSET($H$3,0,0,'Données projet'!$E$10+1,1))</f>
        <v>455.28503091860267</v>
      </c>
      <c r="AO52" s="62">
        <f t="shared" si="36"/>
        <v>281.06176764290592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9.2583657981433856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9.2583657981433856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13.6</v>
      </c>
      <c r="BD52" s="13">
        <f>IF('Données projet'!$A$88&gt;35,BD51+BC52-BL51,IF(A52&lt;'Données projet'!$A$88,$BA$205^A52,IF(A52='Données projet'!$A$88,'Données projet'!$B$88,BD51+BC52-BL51)))</f>
        <v>260.40000000000015</v>
      </c>
      <c r="BE52" s="14">
        <f>BD52*VLOOKUP('Données projet'!$B$11,Paramètres!$A$1:$I$89,3,0)*VLOOKUP('Données projet'!$B$11,Paramètres!$A$1:$I$89,5,0)</f>
        <v>223.42320000000015</v>
      </c>
      <c r="BF52" s="14">
        <f t="shared" si="37"/>
        <v>54.858231422257631</v>
      </c>
      <c r="BG52" s="22">
        <f t="shared" si="7"/>
        <v>484.67349306043229</v>
      </c>
      <c r="BH52" s="62">
        <f t="shared" si="8"/>
        <v>739.11987288472426</v>
      </c>
      <c r="BI52" s="62">
        <f ca="1">AVERAGE(OFFSET($BH$3,0,0,'Données projet'!$E$11+1,1))-AVERAGE(OFFSET($H$3,0,0,'Données projet'!$E$11+1,1))</f>
        <v>414.21076357331464</v>
      </c>
      <c r="BJ52" s="62">
        <f t="shared" si="38"/>
        <v>331.25104323342907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17.472922813335547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17.472922813335547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10.375</v>
      </c>
      <c r="BY52" s="13">
        <f>IF('Données projet'!$A$114&gt;35,BY51+BX52-CG51,IF(A52&lt;'Données projet'!$A$114,$BV$205^A52,IF(A52='Données projet'!$A$114,'Données projet'!$B$114,BY51+BX52-CG51)))</f>
        <v>238.87499999999991</v>
      </c>
      <c r="BZ52" s="14">
        <f>BY52*VLOOKUP('Données projet'!$B$12,Paramètres!$A$1:$I$89,3,0)*VLOOKUP('Données projet'!$B$12,Paramètres!$A$1:$I$89,5,0)</f>
        <v>186.32249999999993</v>
      </c>
      <c r="CA52" s="14">
        <f t="shared" si="39"/>
        <v>46.725987276254116</v>
      </c>
      <c r="CB52" s="22">
        <f t="shared" si="10"/>
        <v>405.8927820061424</v>
      </c>
      <c r="CC52" s="62">
        <f t="shared" si="11"/>
        <v>660.33916183043436</v>
      </c>
      <c r="CD52" s="62">
        <f ca="1">AVERAGE(OFFSET($CC$3,0,0,'Données projet'!$E$12+1,1))-AVERAGE(OFFSET($H$3,0,0,'Données projet'!$E$12+1,1))</f>
        <v>269.34352416195065</v>
      </c>
      <c r="CE52" s="62">
        <f t="shared" si="40"/>
        <v>302.59481222418219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14.743028602540303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14.743028602540303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9.8000000000000007</v>
      </c>
      <c r="CT52" s="13">
        <f>IF('Données projet'!$A$140&gt;35,CT51+CS52-DB51,IF(A52&lt;'Données projet'!$A$140,$CQ$205^A52,IF(A52='Données projet'!$A$140,'Données projet'!$B$140,CT51+CS52-DB51)))</f>
        <v>293.19999999999993</v>
      </c>
      <c r="CU52" s="18">
        <f>CT52*VLOOKUP('Données projet'!$B$13,Paramètres!$A$1:$I$89,3,0)*VLOOKUP('Données projet'!$B$13,Paramètres!$A$1:$I$89,5,0)</f>
        <v>233.26991999999993</v>
      </c>
      <c r="CV52" s="14">
        <f t="shared" si="41"/>
        <v>56.989132736134763</v>
      </c>
      <c r="CW52" s="22">
        <f t="shared" si="13"/>
        <v>505.53451684876785</v>
      </c>
      <c r="CX52" s="62">
        <f t="shared" si="14"/>
        <v>759.98089667305976</v>
      </c>
      <c r="CY52" s="62">
        <f ca="1">AVERAGE(OFFSET($CX$3,0,0,'Données projet'!$E$13+1,1))-AVERAGE(OFFSET($H$3,0,0,'Données projet'!$E$13+1,1))</f>
        <v>340.50225215720684</v>
      </c>
      <c r="CZ52" s="62">
        <f t="shared" si="42"/>
        <v>412.18613903804726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16.374469363327655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16.374469363327655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8.6</v>
      </c>
      <c r="DO52" s="13">
        <f>IF('Données projet'!$A$166&gt;35,DO51+DN52-DW51,IF(A52&lt;'Données projet'!$A$166,$DL$205^A52,IF(A52='Données projet'!$A$166,'Données projet'!$B$166,DO51+DN52-DW51)))</f>
        <v>252.40000000000003</v>
      </c>
      <c r="DP52" s="18">
        <f>DO52*VLOOKUP('Données projet'!$B$14,Paramètres!$A$1:$I$89,3,0)*VLOOKUP('Données projet'!$B$14,Paramètres!$A$1:$I$89,5,0)</f>
        <v>200.80944000000002</v>
      </c>
      <c r="DQ52" s="14">
        <f t="shared" si="43"/>
        <v>49.922016299484312</v>
      </c>
      <c r="DR52" s="22">
        <f t="shared" si="16"/>
        <v>436.69061972160188</v>
      </c>
      <c r="DS52" s="62">
        <f t="shared" si="17"/>
        <v>691.13699954589379</v>
      </c>
      <c r="DT52" s="62">
        <f ca="1">AVERAGE(OFFSET($DS$3,0,0,'Données projet'!$E$14+1,1))-AVERAGE(OFFSET($H$3,0,0,'Données projet'!$E$14+1,1))</f>
        <v>298.57243726603986</v>
      </c>
      <c r="DU52" s="62">
        <f t="shared" si="44"/>
        <v>364.58250627635425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14.307348966986224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14.307348966986224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2.8421709430404007E-14</v>
      </c>
      <c r="EK52" s="18">
        <f>EJ52*VLOOKUP('Données projet'!$B$15,Paramètres!$A$1:$I$89,3,0)*VLOOKUP('Données projet'!$B$15,Paramètres!$A$1:$I$89,5,0)</f>
        <v>2.7046098693972454E-14</v>
      </c>
      <c r="EL52" s="14">
        <f t="shared" si="45"/>
        <v>4.7310737122041225E-13</v>
      </c>
      <c r="EM52" s="22">
        <f t="shared" si="19"/>
        <v>8.7110062676755335E-13</v>
      </c>
      <c r="EN52" s="62">
        <f t="shared" si="20"/>
        <v>254.44637982429285</v>
      </c>
      <c r="EO52" s="62">
        <f ca="1">AVERAGE(OFFSET($EN$3,0,0,'Données projet'!$E$15+1,1))-AVERAGE(OFFSET($H$3,0,0,'Données projet'!$E$15+1,1))</f>
        <v>147.46030586481513</v>
      </c>
      <c r="EP52" s="62">
        <f t="shared" si="46"/>
        <v>299.27200854723446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64.762294787985738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64.762294787985738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5.6843418860808015E-14</v>
      </c>
      <c r="FF52" s="18">
        <f>FE52*VLOOKUP('Données projet'!$B$16,Paramètres!$A$1:$I$89,3,0)*VLOOKUP('Données projet'!$B$16,Paramètres!$A$1:$I$89,5,0)</f>
        <v>4.6111381379887463E-14</v>
      </c>
      <c r="FG52" s="14">
        <f t="shared" si="47"/>
        <v>7.5804141040779151E-13</v>
      </c>
      <c r="FH52" s="22">
        <f t="shared" si="22"/>
        <v>1.4005661123635408E-12</v>
      </c>
      <c r="FI52" s="62">
        <f t="shared" si="23"/>
        <v>254.44637982429336</v>
      </c>
      <c r="FJ52" s="62">
        <f ca="1">AVERAGE(OFFSET($FI$3,0,0,'Données projet'!$E$16+1,1))-AVERAGE(OFFSET($H$3,0,0,'Données projet'!$E$16+1,1))</f>
        <v>154.99386872768574</v>
      </c>
      <c r="FK52" s="62">
        <f t="shared" si="48"/>
        <v>419.00806288456329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65.664620519896928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65.664620519896928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709.22176741571411</v>
      </c>
      <c r="S53" s="62">
        <f ca="1">AVERAGE(OFFSET($R$3,0,0,'Données projet'!$E$9+1,1))-AVERAGE(OFFSET($H$3,0,0,'Données projet'!$E$9+1,1))</f>
        <v>483.37207813357207</v>
      </c>
      <c r="T53" s="62">
        <f t="shared" si="34"/>
        <v>297.32483725004136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0.17200000000000001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14.566277301262858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14.566277301262858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194.59440000000004</v>
      </c>
      <c r="AK53" s="14">
        <f t="shared" si="35"/>
        <v>48.554292648263456</v>
      </c>
      <c r="AL53" s="22">
        <f t="shared" si="4"/>
        <v>423.48397302905886</v>
      </c>
      <c r="AM53" s="62">
        <f t="shared" si="5"/>
        <v>678.60495455852902</v>
      </c>
      <c r="AN53" s="62">
        <f ca="1">AVERAGE(OFFSET($AM$3,0,0,'Données projet'!$E$10+1,1))-AVERAGE(OFFSET($H$3,0,0,'Données projet'!$E$10+1,1))</f>
        <v>455.28503091860267</v>
      </c>
      <c r="AO53" s="62">
        <f t="shared" si="36"/>
        <v>281.06176764290592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0.17200000000000001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13.561706452899903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13.561706452899903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274</v>
      </c>
      <c r="BB53" s="13">
        <f>VLOOKUP(A53,'Données projet'!$A$87:$I$107,9,0)</f>
        <v>13.6</v>
      </c>
      <c r="BC53" s="13">
        <f t="array" ref="BC53">INDEX(BB:BB,MIN(IF(ISNUMBER(BB53:BB249),ROW(BB53:BB249),"")))</f>
        <v>13.6</v>
      </c>
      <c r="BD53" s="13">
        <f>IF('Données projet'!$A$88&gt;35,BD52+BC53-BL52,IF(A53&lt;'Données projet'!$A$88,$BA$205^A53,IF(A53='Données projet'!$A$88,'Données projet'!$B$88,BD52+BC53-BL52)))</f>
        <v>274.00000000000017</v>
      </c>
      <c r="BE53" s="14">
        <f>BD53*VLOOKUP('Données projet'!$B$11,Paramètres!$A$1:$I$89,3,0)*VLOOKUP('Données projet'!$B$11,Paramètres!$A$1:$I$89,5,0)</f>
        <v>235.09200000000016</v>
      </c>
      <c r="BF53" s="14">
        <f t="shared" si="37"/>
        <v>57.38228388709345</v>
      </c>
      <c r="BG53" s="22">
        <f t="shared" si="7"/>
        <v>509.39271110335471</v>
      </c>
      <c r="BH53" s="62">
        <f t="shared" si="8"/>
        <v>764.51369263282481</v>
      </c>
      <c r="BI53" s="62">
        <f ca="1">AVERAGE(OFFSET($BH$3,0,0,'Données projet'!$E$11+1,1))-AVERAGE(OFFSET($H$3,0,0,'Données projet'!$E$11+1,1))</f>
        <v>414.21076357331464</v>
      </c>
      <c r="BJ53" s="62">
        <f t="shared" si="38"/>
        <v>331.25104323342907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35</v>
      </c>
      <c r="BM53" s="17">
        <f>IF(ISNA(VLOOKUP(A53,'Données projet'!$A$87:$I$107,5,0)),0%,VLOOKUP(A53,'Données projet'!$A$87:$I$107,5,0)*VLOOKUP('Données projet'!$B$11,Paramètres!$A$1:$I$89,7,0))</f>
        <v>0.318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27.687023062561707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27.687023062561707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10.375</v>
      </c>
      <c r="BY53" s="13">
        <f>IF('Données projet'!$A$114&gt;35,BY52+BX53-CG52,IF(A53&lt;'Données projet'!$A$114,$BV$205^A53,IF(A53='Données projet'!$A$114,'Données projet'!$B$114,BY52+BX53-CG52)))</f>
        <v>249.24999999999991</v>
      </c>
      <c r="BZ53" s="14">
        <f>BY53*VLOOKUP('Données projet'!$B$12,Paramètres!$A$1:$I$89,3,0)*VLOOKUP('Données projet'!$B$12,Paramètres!$A$1:$I$89,5,0)</f>
        <v>194.41499999999994</v>
      </c>
      <c r="CA53" s="14">
        <f t="shared" si="39"/>
        <v>48.514737888684927</v>
      </c>
      <c r="CB53" s="22">
        <f t="shared" si="10"/>
        <v>423.10262682279273</v>
      </c>
      <c r="CC53" s="62">
        <f t="shared" si="11"/>
        <v>678.22360835226277</v>
      </c>
      <c r="CD53" s="62">
        <f ca="1">AVERAGE(OFFSET($CC$3,0,0,'Données projet'!$E$12+1,1))-AVERAGE(OFFSET($H$3,0,0,'Données projet'!$E$12+1,1))</f>
        <v>269.34352416195065</v>
      </c>
      <c r="CE53" s="62">
        <f t="shared" si="40"/>
        <v>302.59481222418219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14.453926804004013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14.453926804004013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303</v>
      </c>
      <c r="CR53" s="13">
        <f>VLOOKUP(A53,'Données projet'!$A$139:$I$159,9,0)</f>
        <v>9.8000000000000007</v>
      </c>
      <c r="CS53" s="13">
        <f t="array" ref="CS53">INDEX(CR:CR,MIN(IF(ISNUMBER(CR53:CR249),ROW(CR53:CR249),"")))</f>
        <v>9.8000000000000007</v>
      </c>
      <c r="CT53" s="13">
        <f>IF('Données projet'!$A$140&gt;35,CT52+CS53-DB52,IF(A53&lt;'Données projet'!$A$140,$CQ$205^A53,IF(A53='Données projet'!$A$140,'Données projet'!$B$140,CT52+CS53-DB52)))</f>
        <v>302.99999999999994</v>
      </c>
      <c r="CU53" s="18">
        <f>CT53*VLOOKUP('Données projet'!$B$13,Paramètres!$A$1:$I$89,3,0)*VLOOKUP('Données projet'!$B$13,Paramètres!$A$1:$I$89,5,0)</f>
        <v>241.06679999999997</v>
      </c>
      <c r="CV53" s="14">
        <f t="shared" si="41"/>
        <v>58.668998418543559</v>
      </c>
      <c r="CW53" s="22">
        <f t="shared" si="13"/>
        <v>522.03984891229663</v>
      </c>
      <c r="CX53" s="62">
        <f t="shared" si="14"/>
        <v>777.16083044176673</v>
      </c>
      <c r="CY53" s="62">
        <f ca="1">AVERAGE(OFFSET($CX$3,0,0,'Données projet'!$E$13+1,1))-AVERAGE(OFFSET($H$3,0,0,'Données projet'!$E$13+1,1))</f>
        <v>340.50225215720684</v>
      </c>
      <c r="CZ53" s="62">
        <f t="shared" si="42"/>
        <v>412.18613903804726</v>
      </c>
      <c r="DA53" s="16">
        <f>IF(ISNA(VLOOKUP(A53,'Données projet'!$A$139:$I$159,3,0)),0,VLOOKUP(A53,'Données projet'!$A$139:$I$159,3,0))</f>
        <v>9</v>
      </c>
      <c r="DB53" s="16">
        <f>IF(ISNA(VLOOKUP(A53,'Données projet'!$A$139:$I$159,4,0)),0,VLOOKUP(A53,'Données projet'!$A$139:$I$159,4,0))</f>
        <v>21</v>
      </c>
      <c r="DC53" s="17">
        <f>IF(ISNA(VLOOKUP(A53,'Données projet'!$A$139:$I$159,5,0)),0%,VLOOKUP(A53,'Données projet'!$A$139:$I$159,5,0)*VLOOKUP('Données projet'!$B$13,Paramètres!$A$1:$I$89,7,0))</f>
        <v>0.318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21.926758704913876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21.926758704913876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261</v>
      </c>
      <c r="DM53" s="13">
        <f>VLOOKUP(A53,'Données projet'!$A$165:$I$185,9,0)</f>
        <v>8.6</v>
      </c>
      <c r="DN53" s="13">
        <f t="array" ref="DN53">INDEX(DM:DM,MIN(IF(ISNUMBER(DM53:DM249),ROW(DM53:DM249),"")))</f>
        <v>8.6</v>
      </c>
      <c r="DO53" s="13">
        <f>IF('Données projet'!$A$166&gt;35,DO52+DN53-DW52,IF(A53&lt;'Données projet'!$A$166,$DL$205^A53,IF(A53='Données projet'!$A$166,'Données projet'!$B$166,DO52+DN53-DW52)))</f>
        <v>261.00000000000006</v>
      </c>
      <c r="DP53" s="18">
        <f>DO53*VLOOKUP('Données projet'!$B$14,Paramètres!$A$1:$I$89,3,0)*VLOOKUP('Données projet'!$B$14,Paramètres!$A$1:$I$89,5,0)</f>
        <v>207.65160000000006</v>
      </c>
      <c r="DQ53" s="14">
        <f t="shared" si="43"/>
        <v>51.422065813018108</v>
      </c>
      <c r="DR53" s="22">
        <f t="shared" si="16"/>
        <v>451.2199679576733</v>
      </c>
      <c r="DS53" s="62">
        <f t="shared" si="17"/>
        <v>706.34094948714346</v>
      </c>
      <c r="DT53" s="62">
        <f ca="1">AVERAGE(OFFSET($DS$3,0,0,'Données projet'!$E$14+1,1))-AVERAGE(OFFSET($H$3,0,0,'Données projet'!$E$14+1,1))</f>
        <v>298.57243726603986</v>
      </c>
      <c r="DU53" s="62">
        <f t="shared" si="44"/>
        <v>364.58250627635425</v>
      </c>
      <c r="DV53" s="16">
        <f>IF(ISNA(VLOOKUP(A53,'Données projet'!$A$165:$I$185,3,0)),0,VLOOKUP(A53,'Données projet'!$A$165:$I$185,3,0))</f>
        <v>9</v>
      </c>
      <c r="DW53" s="16">
        <f>IF(ISNA(VLOOKUP(A53,'Données projet'!$A$165:$I$185,4,0)),0,VLOOKUP(A53,'Données projet'!$A$165:$I$185,4,0))</f>
        <v>19</v>
      </c>
      <c r="DX53" s="17">
        <f>IF(ISNA(VLOOKUP(A53,'Données projet'!$A$165:$I$185,5,0)),0%,VLOOKUP(A53,'Données projet'!$A$165:$I$185,5,0)*VLOOKUP('Données projet'!$B$14,Paramètres!$A$1:$I$89,7,0))</f>
        <v>0.318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19.340803497929471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19.340803497929471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2.8421709430404007E-14</v>
      </c>
      <c r="EK53" s="18">
        <f>EJ53*VLOOKUP('Données projet'!$B$15,Paramètres!$A$1:$I$89,3,0)*VLOOKUP('Données projet'!$B$15,Paramètres!$A$1:$I$89,5,0)</f>
        <v>2.7046098693972454E-14</v>
      </c>
      <c r="EL53" s="14">
        <f t="shared" si="45"/>
        <v>4.7310737122041225E-13</v>
      </c>
      <c r="EM53" s="22">
        <f t="shared" si="19"/>
        <v>8.7110062676755335E-13</v>
      </c>
      <c r="EN53" s="62">
        <f t="shared" si="20"/>
        <v>255.12098152947098</v>
      </c>
      <c r="EO53" s="62">
        <f ca="1">AVERAGE(OFFSET($EN$3,0,0,'Données projet'!$E$15+1,1))-AVERAGE(OFFSET($H$3,0,0,'Données projet'!$E$15+1,1))</f>
        <v>147.46030586481513</v>
      </c>
      <c r="EP53" s="62">
        <f t="shared" si="46"/>
        <v>299.27200854723446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63.492345688292751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63.492345688292751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5.6843418860808015E-14</v>
      </c>
      <c r="FF53" s="18">
        <f>FE53*VLOOKUP('Données projet'!$B$16,Paramètres!$A$1:$I$89,3,0)*VLOOKUP('Données projet'!$B$16,Paramètres!$A$1:$I$89,5,0)</f>
        <v>4.6111381379887463E-14</v>
      </c>
      <c r="FG53" s="14">
        <f t="shared" si="47"/>
        <v>7.5804141040779151E-13</v>
      </c>
      <c r="FH53" s="22">
        <f t="shared" si="22"/>
        <v>1.4005661123635408E-12</v>
      </c>
      <c r="FI53" s="62">
        <f t="shared" si="23"/>
        <v>255.12098152947149</v>
      </c>
      <c r="FJ53" s="62">
        <f ca="1">AVERAGE(OFFSET($FI$3,0,0,'Données projet'!$E$16+1,1))-AVERAGE(OFFSET($H$3,0,0,'Données projet'!$E$16+1,1))</f>
        <v>154.99386872768574</v>
      </c>
      <c r="FK53" s="62">
        <f t="shared" si="48"/>
        <v>419.00806288456329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64.376977362965519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64.376977362965519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675.67295630565468</v>
      </c>
      <c r="S54" s="62">
        <f ca="1">AVERAGE(OFFSET($R$3,0,0,'Données projet'!$E$9+1,1))-AVERAGE(OFFSET($H$3,0,0,'Données projet'!$E$9+1,1))</f>
        <v>483.37207813357207</v>
      </c>
      <c r="T54" s="62">
        <f t="shared" si="34"/>
        <v>297.32483725004136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14.28064148793697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14.28064148793697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179.59968000000003</v>
      </c>
      <c r="AK54" s="14">
        <f t="shared" si="35"/>
        <v>45.233110804333748</v>
      </c>
      <c r="AL54" s="22">
        <f t="shared" si="4"/>
        <v>391.58377731754803</v>
      </c>
      <c r="AM54" s="62">
        <f t="shared" si="5"/>
        <v>647.3676577207948</v>
      </c>
      <c r="AN54" s="62">
        <f ca="1">AVERAGE(OFFSET($AM$3,0,0,'Données projet'!$E$10+1,1))-AVERAGE(OFFSET($H$3,0,0,'Données projet'!$E$10+1,1))</f>
        <v>455.28503091860267</v>
      </c>
      <c r="AO54" s="62">
        <f t="shared" si="36"/>
        <v>281.06176764290592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13.295769661182698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13.295769661182698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13.4</v>
      </c>
      <c r="BD54" s="13">
        <f>IF('Données projet'!$A$88&gt;35,BD53+BC54-BL53,IF(A54&lt;'Données projet'!$A$88,$BA$205^A54,IF(A54='Données projet'!$A$88,'Données projet'!$B$88,BD53+BC54-BL53)))</f>
        <v>252.40000000000015</v>
      </c>
      <c r="BE54" s="14">
        <f>BD54*VLOOKUP('Données projet'!$B$11,Paramètres!$A$1:$I$89,3,0)*VLOOKUP('Données projet'!$B$11,Paramètres!$A$1:$I$89,5,0)</f>
        <v>216.55920000000012</v>
      </c>
      <c r="BF54" s="14">
        <f t="shared" si="37"/>
        <v>53.366360125240526</v>
      </c>
      <c r="BG54" s="22">
        <f t="shared" si="7"/>
        <v>470.12035055146072</v>
      </c>
      <c r="BH54" s="62">
        <f t="shared" si="8"/>
        <v>725.9042309547076</v>
      </c>
      <c r="BI54" s="62">
        <f ca="1">AVERAGE(OFFSET($BH$3,0,0,'Données projet'!$E$11+1,1))-AVERAGE(OFFSET($H$3,0,0,'Données projet'!$E$11+1,1))</f>
        <v>414.21076357331464</v>
      </c>
      <c r="BJ54" s="62">
        <f t="shared" si="38"/>
        <v>331.25104323342907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27.144097427721444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27.144097427721444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10.375</v>
      </c>
      <c r="BY54" s="13">
        <f>IF('Données projet'!$A$114&gt;35,BY53+BX54-CG53,IF(A54&lt;'Données projet'!$A$114,$BV$205^A54,IF(A54='Données projet'!$A$114,'Données projet'!$B$114,BY53+BX54-CG53)))</f>
        <v>259.62499999999989</v>
      </c>
      <c r="BZ54" s="14">
        <f>BY54*VLOOKUP('Données projet'!$B$12,Paramètres!$A$1:$I$89,3,0)*VLOOKUP('Données projet'!$B$12,Paramètres!$A$1:$I$89,5,0)</f>
        <v>202.50749999999991</v>
      </c>
      <c r="CA54" s="14">
        <f t="shared" si="39"/>
        <v>50.294840086606349</v>
      </c>
      <c r="CB54" s="22">
        <f t="shared" si="10"/>
        <v>440.29740898417253</v>
      </c>
      <c r="CC54" s="62">
        <f t="shared" si="11"/>
        <v>696.08128938741936</v>
      </c>
      <c r="CD54" s="62">
        <f ca="1">AVERAGE(OFFSET($CC$3,0,0,'Données projet'!$E$12+1,1))-AVERAGE(OFFSET($H$3,0,0,'Données projet'!$E$12+1,1))</f>
        <v>269.34352416195065</v>
      </c>
      <c r="CE54" s="62">
        <f t="shared" si="40"/>
        <v>302.59481222418219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14.170494115402335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14.170494115402335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8.4</v>
      </c>
      <c r="CT54" s="13">
        <f>IF('Données projet'!$A$140&gt;35,CT53+CS54-DB53,IF(A54&lt;'Données projet'!$A$140,$CQ$205^A54,IF(A54='Données projet'!$A$140,'Données projet'!$B$140,CT53+CS54-DB53)))</f>
        <v>290.39999999999992</v>
      </c>
      <c r="CU54" s="18">
        <f>CT54*VLOOKUP('Données projet'!$B$13,Paramètres!$A$1:$I$89,3,0)*VLOOKUP('Données projet'!$B$13,Paramètres!$A$1:$I$89,5,0)</f>
        <v>231.04223999999994</v>
      </c>
      <c r="CV54" s="14">
        <f t="shared" si="41"/>
        <v>56.507978852931409</v>
      </c>
      <c r="CW54" s="22">
        <f t="shared" si="13"/>
        <v>500.81663116885539</v>
      </c>
      <c r="CX54" s="62">
        <f t="shared" si="14"/>
        <v>756.60051157210228</v>
      </c>
      <c r="CY54" s="62">
        <f ca="1">AVERAGE(OFFSET($CX$3,0,0,'Données projet'!$E$13+1,1))-AVERAGE(OFFSET($H$3,0,0,'Données projet'!$E$13+1,1))</f>
        <v>340.50225215720684</v>
      </c>
      <c r="CZ54" s="62">
        <f t="shared" si="42"/>
        <v>412.18613903804726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21.496788340712751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21.496788340712751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7.4</v>
      </c>
      <c r="DO54" s="13">
        <f>IF('Données projet'!$A$166&gt;35,DO53+DN54-DW53,IF(A54&lt;'Données projet'!$A$166,$DL$205^A54,IF(A54='Données projet'!$A$166,'Données projet'!$B$166,DO53+DN54-DW53)))</f>
        <v>249.40000000000003</v>
      </c>
      <c r="DP54" s="18">
        <f>DO54*VLOOKUP('Données projet'!$B$14,Paramètres!$A$1:$I$89,3,0)*VLOOKUP('Données projet'!$B$14,Paramètres!$A$1:$I$89,5,0)</f>
        <v>198.42264000000003</v>
      </c>
      <c r="DQ54" s="14">
        <f t="shared" si="43"/>
        <v>49.397352151183256</v>
      </c>
      <c r="DR54" s="22">
        <f t="shared" si="16"/>
        <v>431.61981966331086</v>
      </c>
      <c r="DS54" s="62">
        <f t="shared" si="17"/>
        <v>687.40370006655769</v>
      </c>
      <c r="DT54" s="62">
        <f ca="1">AVERAGE(OFFSET($DS$3,0,0,'Données projet'!$E$14+1,1))-AVERAGE(OFFSET($H$3,0,0,'Données projet'!$E$14+1,1))</f>
        <v>298.57243726603986</v>
      </c>
      <c r="DU54" s="62">
        <f t="shared" si="44"/>
        <v>364.58250627635425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18.961542138060377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18.961542138060377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2.8421709430404007E-14</v>
      </c>
      <c r="EK54" s="18">
        <f>EJ54*VLOOKUP('Données projet'!$B$15,Paramètres!$A$1:$I$89,3,0)*VLOOKUP('Données projet'!$B$15,Paramètres!$A$1:$I$89,5,0)</f>
        <v>2.7046098693972454E-14</v>
      </c>
      <c r="EL54" s="14">
        <f t="shared" si="45"/>
        <v>4.7310737122041225E-13</v>
      </c>
      <c r="EM54" s="22">
        <f t="shared" si="19"/>
        <v>8.7110062676755335E-13</v>
      </c>
      <c r="EN54" s="62">
        <f t="shared" si="20"/>
        <v>255.78388040324771</v>
      </c>
      <c r="EO54" s="62">
        <f ca="1">AVERAGE(OFFSET($EN$3,0,0,'Données projet'!$E$15+1,1))-AVERAGE(OFFSET($H$3,0,0,'Données projet'!$E$15+1,1))</f>
        <v>147.46030586481513</v>
      </c>
      <c r="EP54" s="62">
        <f t="shared" si="46"/>
        <v>299.27200854723446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62.247299515852276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62.247299515852276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5.6843418860808015E-14</v>
      </c>
      <c r="FF54" s="18">
        <f>FE54*VLOOKUP('Données projet'!$B$16,Paramètres!$A$1:$I$89,3,0)*VLOOKUP('Données projet'!$B$16,Paramètres!$A$1:$I$89,5,0)</f>
        <v>4.6111381379887463E-14</v>
      </c>
      <c r="FG54" s="14">
        <f t="shared" si="47"/>
        <v>7.5804141040779151E-13</v>
      </c>
      <c r="FH54" s="22">
        <f t="shared" si="22"/>
        <v>1.4005661123635408E-12</v>
      </c>
      <c r="FI54" s="62">
        <f t="shared" si="23"/>
        <v>255.78388040324822</v>
      </c>
      <c r="FJ54" s="62">
        <f ca="1">AVERAGE(OFFSET($FI$3,0,0,'Données projet'!$E$16+1,1))-AVERAGE(OFFSET($H$3,0,0,'Données projet'!$E$16+1,1))</f>
        <v>154.99386872768574</v>
      </c>
      <c r="FK54" s="62">
        <f t="shared" si="48"/>
        <v>419.00806288456329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63.114584102956755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63.114584102956755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695.93583659018805</v>
      </c>
      <c r="S55" s="62">
        <f ca="1">AVERAGE(OFFSET($R$3,0,0,'Données projet'!$E$9+1,1))-AVERAGE(OFFSET($H$3,0,0,'Données projet'!$E$9+1,1))</f>
        <v>483.37207813357207</v>
      </c>
      <c r="T55" s="62">
        <f t="shared" si="34"/>
        <v>297.32483725004136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14.000606818689761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14.000606818689761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188.19216000000003</v>
      </c>
      <c r="AK55" s="14">
        <f t="shared" si="35"/>
        <v>47.140042972585213</v>
      </c>
      <c r="AL55" s="22">
        <f t="shared" si="4"/>
        <v>409.870253510586</v>
      </c>
      <c r="AM55" s="62">
        <f t="shared" si="5"/>
        <v>666.30553297416941</v>
      </c>
      <c r="AN55" s="62">
        <f ca="1">AVERAGE(OFFSET($AM$3,0,0,'Données projet'!$E$10+1,1))-AVERAGE(OFFSET($H$3,0,0,'Données projet'!$E$10+1,1))</f>
        <v>455.28503091860267</v>
      </c>
      <c r="AO55" s="62">
        <f t="shared" si="36"/>
        <v>281.06176764290592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13.03504772774564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13.03504772774564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13.4</v>
      </c>
      <c r="BD55" s="13">
        <f>IF('Données projet'!$A$88&gt;35,BD54+BC55-BL54,IF(A55&lt;'Données projet'!$A$88,$BA$205^A55,IF(A55='Données projet'!$A$88,'Données projet'!$B$88,BD54+BC55-BL54)))</f>
        <v>265.80000000000013</v>
      </c>
      <c r="BE55" s="14">
        <f>BD55*VLOOKUP('Données projet'!$B$11,Paramètres!$A$1:$I$89,3,0)*VLOOKUP('Données projet'!$B$11,Paramètres!$A$1:$I$89,5,0)</f>
        <v>228.05640000000014</v>
      </c>
      <c r="BF55" s="14">
        <f t="shared" si="37"/>
        <v>55.862222430632038</v>
      </c>
      <c r="BG55" s="22">
        <f t="shared" si="7"/>
        <v>494.49160073335105</v>
      </c>
      <c r="BH55" s="62">
        <f t="shared" si="8"/>
        <v>750.92688019693446</v>
      </c>
      <c r="BI55" s="62">
        <f ca="1">AVERAGE(OFFSET($BH$3,0,0,'Données projet'!$E$11+1,1))-AVERAGE(OFFSET($H$3,0,0,'Données projet'!$E$11+1,1))</f>
        <v>414.21076357331464</v>
      </c>
      <c r="BJ55" s="62">
        <f t="shared" si="38"/>
        <v>331.25104323342907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26.611818233428462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26.611818233428462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270</v>
      </c>
      <c r="BW55" s="13">
        <f>VLOOKUP(A55,'Données projet'!$A$113:$I$133,9,0)</f>
        <v>10.375</v>
      </c>
      <c r="BX55" s="13">
        <f t="array" ref="BX55">INDEX(BW:BW,MIN(IF(ISNUMBER(BW55:BW251),ROW(BW55:BW251),"")))</f>
        <v>10.375</v>
      </c>
      <c r="BY55" s="13">
        <f>IF('Données projet'!$A$114&gt;35,BY54+BX55-CG54,IF(A55&lt;'Données projet'!$A$114,$BV$205^A55,IF(A55='Données projet'!$A$114,'Données projet'!$B$114,BY54+BX55-CG54)))</f>
        <v>269.99999999999989</v>
      </c>
      <c r="BZ55" s="14">
        <f>BY55*VLOOKUP('Données projet'!$B$12,Paramètres!$A$1:$I$89,3,0)*VLOOKUP('Données projet'!$B$12,Paramètres!$A$1:$I$89,5,0)</f>
        <v>210.59999999999991</v>
      </c>
      <c r="CA55" s="14">
        <f t="shared" si="39"/>
        <v>52.066679014659961</v>
      </c>
      <c r="CB55" s="22">
        <f t="shared" si="10"/>
        <v>457.47779928386586</v>
      </c>
      <c r="CC55" s="62">
        <f t="shared" si="11"/>
        <v>713.91307874744916</v>
      </c>
      <c r="CD55" s="62">
        <f ca="1">AVERAGE(OFFSET($CC$3,0,0,'Données projet'!$E$12+1,1))-AVERAGE(OFFSET($H$3,0,0,'Données projet'!$E$12+1,1))</f>
        <v>269.34352416195065</v>
      </c>
      <c r="CE55" s="62">
        <f t="shared" si="40"/>
        <v>302.59481222418219</v>
      </c>
      <c r="CF55" s="16">
        <f>IF(ISNA(VLOOKUP(A55,'Données projet'!$A$113:$I$133,3,0)),0,VLOOKUP(A55,'Données projet'!$A$113:$I$133,3,0))</f>
        <v>7</v>
      </c>
      <c r="CG55" s="16">
        <f>IF(ISNA(VLOOKUP(A55,'Données projet'!$A$113:$I$133,4,0)),0,VLOOKUP(A55,'Données projet'!$A$113:$I$133,4,0))</f>
        <v>48</v>
      </c>
      <c r="CH55" s="17">
        <f>IF(ISNA(VLOOKUP(A55,'Données projet'!$A$113:$I$133,5,0)),0%,VLOOKUP(A55,'Données projet'!$A$113:$I$133,5,0)*VLOOKUP('Données projet'!$B$12,Paramètres!$A$1:$I$89,7,0))</f>
        <v>0.34400000000000003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28.130370356288765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28.130370356288765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8.4</v>
      </c>
      <c r="CT55" s="13">
        <f>IF('Données projet'!$A$140&gt;35,CT54+CS55-DB54,IF(A55&lt;'Données projet'!$A$140,$CQ$205^A55,IF(A55='Données projet'!$A$140,'Données projet'!$B$140,CT54+CS55-DB54)))</f>
        <v>298.7999999999999</v>
      </c>
      <c r="CU55" s="18">
        <f>CT55*VLOOKUP('Données projet'!$B$13,Paramètres!$A$1:$I$89,3,0)*VLOOKUP('Données projet'!$B$13,Paramètres!$A$1:$I$89,5,0)</f>
        <v>237.72527999999994</v>
      </c>
      <c r="CV55" s="14">
        <f t="shared" si="41"/>
        <v>57.949842464086196</v>
      </c>
      <c r="CW55" s="22">
        <f t="shared" si="13"/>
        <v>514.96750495828326</v>
      </c>
      <c r="CX55" s="62">
        <f t="shared" si="14"/>
        <v>771.40278442186661</v>
      </c>
      <c r="CY55" s="62">
        <f ca="1">AVERAGE(OFFSET($CX$3,0,0,'Données projet'!$E$13+1,1))-AVERAGE(OFFSET($H$3,0,0,'Données projet'!$E$13+1,1))</f>
        <v>340.50225215720684</v>
      </c>
      <c r="CZ55" s="62">
        <f t="shared" si="42"/>
        <v>412.18613903804726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21.075249433097586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21.075249433097586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7.4</v>
      </c>
      <c r="DO55" s="13">
        <f>IF('Données projet'!$A$166&gt;35,DO54+DN55-DW54,IF(A55&lt;'Données projet'!$A$166,$DL$205^A55,IF(A55='Données projet'!$A$166,'Données projet'!$B$166,DO54+DN55-DW54)))</f>
        <v>256.8</v>
      </c>
      <c r="DP55" s="18">
        <f>DO55*VLOOKUP('Données projet'!$B$14,Paramètres!$A$1:$I$89,3,0)*VLOOKUP('Données projet'!$B$14,Paramètres!$A$1:$I$89,5,0)</f>
        <v>204.31008000000003</v>
      </c>
      <c r="DQ55" s="14">
        <f t="shared" si="43"/>
        <v>50.690214235398379</v>
      </c>
      <c r="DR55" s="22">
        <f t="shared" si="16"/>
        <v>444.12551245998549</v>
      </c>
      <c r="DS55" s="62">
        <f t="shared" si="17"/>
        <v>700.56079192356879</v>
      </c>
      <c r="DT55" s="62">
        <f ca="1">AVERAGE(OFFSET($DS$3,0,0,'Données projet'!$E$14+1,1))-AVERAGE(OFFSET($H$3,0,0,'Données projet'!$E$14+1,1))</f>
        <v>298.57243726603986</v>
      </c>
      <c r="DU55" s="62">
        <f t="shared" si="44"/>
        <v>364.58250627635425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18.589717862131728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18.589717862131728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2.8421709430404007E-14</v>
      </c>
      <c r="EK55" s="18">
        <f>EJ55*VLOOKUP('Données projet'!$B$15,Paramètres!$A$1:$I$89,3,0)*VLOOKUP('Données projet'!$B$15,Paramètres!$A$1:$I$89,5,0)</f>
        <v>2.7046098693972454E-14</v>
      </c>
      <c r="EL55" s="14">
        <f t="shared" si="45"/>
        <v>4.7310737122041225E-13</v>
      </c>
      <c r="EM55" s="22">
        <f t="shared" si="19"/>
        <v>8.7110062676755335E-13</v>
      </c>
      <c r="EN55" s="62">
        <f t="shared" si="20"/>
        <v>256.43527946358421</v>
      </c>
      <c r="EO55" s="62">
        <f ca="1">AVERAGE(OFFSET($EN$3,0,0,'Données projet'!$E$15+1,1))-AVERAGE(OFFSET($H$3,0,0,'Données projet'!$E$15+1,1))</f>
        <v>147.46030586481513</v>
      </c>
      <c r="EP55" s="62">
        <f t="shared" si="46"/>
        <v>299.27200854723446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61.026667939450178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61.026667939450178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5.6843418860808015E-14</v>
      </c>
      <c r="FF55" s="18">
        <f>FE55*VLOOKUP('Données projet'!$B$16,Paramètres!$A$1:$I$89,3,0)*VLOOKUP('Données projet'!$B$16,Paramètres!$A$1:$I$89,5,0)</f>
        <v>4.6111381379887463E-14</v>
      </c>
      <c r="FG55" s="14">
        <f t="shared" si="47"/>
        <v>7.5804141040779151E-13</v>
      </c>
      <c r="FH55" s="22">
        <f t="shared" si="22"/>
        <v>1.4005661123635408E-12</v>
      </c>
      <c r="FI55" s="62">
        <f t="shared" si="23"/>
        <v>256.43527946358478</v>
      </c>
      <c r="FJ55" s="62">
        <f ca="1">AVERAGE(OFFSET($FI$3,0,0,'Données projet'!$E$16+1,1))-AVERAGE(OFFSET($H$3,0,0,'Données projet'!$E$16+1,1))</f>
        <v>154.99386872768574</v>
      </c>
      <c r="FK55" s="62">
        <f t="shared" si="48"/>
        <v>419.00806288456329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61.876945604792901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61.876945604792901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716.16865806460385</v>
      </c>
      <c r="S56" s="62">
        <f ca="1">AVERAGE(OFFSET($R$3,0,0,'Données projet'!$E$9+1,1))-AVERAGE(OFFSET($H$3,0,0,'Données projet'!$E$9+1,1))</f>
        <v>483.37207813357207</v>
      </c>
      <c r="T56" s="62">
        <f t="shared" si="34"/>
        <v>297.32483725004136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13.726063458502205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13.726063458502205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196.78464000000002</v>
      </c>
      <c r="AK56" s="14">
        <f t="shared" si="35"/>
        <v>49.036863746442876</v>
      </c>
      <c r="AL56" s="22">
        <f t="shared" si="4"/>
        <v>428.1391190250547</v>
      </c>
      <c r="AM56" s="62">
        <f t="shared" si="5"/>
        <v>685.21449723158798</v>
      </c>
      <c r="AN56" s="62">
        <f ca="1">AVERAGE(OFFSET($AM$3,0,0,'Données projet'!$E$10+1,1))-AVERAGE(OFFSET($H$3,0,0,'Données projet'!$E$10+1,1))</f>
        <v>455.28503091860267</v>
      </c>
      <c r="AO56" s="62">
        <f t="shared" si="36"/>
        <v>281.06176764290592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12.779438392398607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12.779438392398607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13.4</v>
      </c>
      <c r="BD56" s="13">
        <f>IF('Données projet'!$A$88&gt;35,BD55+BC56-BL55,IF(A56&lt;'Données projet'!$A$88,$BA$205^A56,IF(A56='Données projet'!$A$88,'Données projet'!$B$88,BD55+BC56-BL55)))</f>
        <v>279.2000000000001</v>
      </c>
      <c r="BE56" s="14">
        <f>BD56*VLOOKUP('Données projet'!$B$11,Paramètres!$A$1:$I$89,3,0)*VLOOKUP('Données projet'!$B$11,Paramètres!$A$1:$I$89,5,0)</f>
        <v>239.5536000000001</v>
      </c>
      <c r="BF56" s="14">
        <f t="shared" si="37"/>
        <v>58.343474943343601</v>
      </c>
      <c r="BG56" s="22">
        <f t="shared" si="7"/>
        <v>518.83740552632355</v>
      </c>
      <c r="BH56" s="62">
        <f t="shared" si="8"/>
        <v>775.91278373285672</v>
      </c>
      <c r="BI56" s="62">
        <f ca="1">AVERAGE(OFFSET($BH$3,0,0,'Données projet'!$E$11+1,1))-AVERAGE(OFFSET($H$3,0,0,'Données projet'!$E$11+1,1))</f>
        <v>414.21076357331464</v>
      </c>
      <c r="BJ56" s="62">
        <f t="shared" si="38"/>
        <v>331.25104323342907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26.089976709477313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26.089976709477313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9.375</v>
      </c>
      <c r="BY56" s="13">
        <f>IF('Données projet'!$A$114&gt;35,BY55+BX56-CG55,IF(A56&lt;'Données projet'!$A$114,$BV$205^A56,IF(A56='Données projet'!$A$114,'Données projet'!$B$114,BY55+BX56-CG55)))</f>
        <v>231.37499999999989</v>
      </c>
      <c r="BZ56" s="14">
        <f>BY56*VLOOKUP('Données projet'!$B$12,Paramètres!$A$1:$I$89,3,0)*VLOOKUP('Données projet'!$B$12,Paramètres!$A$1:$I$89,5,0)</f>
        <v>180.47249999999991</v>
      </c>
      <c r="CA56" s="14">
        <f t="shared" si="39"/>
        <v>45.427292666837829</v>
      </c>
      <c r="CB56" s="22">
        <f t="shared" si="10"/>
        <v>393.44213889474241</v>
      </c>
      <c r="CC56" s="62">
        <f t="shared" si="11"/>
        <v>650.51751710127564</v>
      </c>
      <c r="CD56" s="62">
        <f ca="1">AVERAGE(OFFSET($CC$3,0,0,'Données projet'!$E$12+1,1))-AVERAGE(OFFSET($H$3,0,0,'Données projet'!$E$12+1,1))</f>
        <v>269.34352416195065</v>
      </c>
      <c r="CE56" s="62">
        <f t="shared" si="40"/>
        <v>302.59481222418219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27.578750951433666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27.578750951433666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8.4</v>
      </c>
      <c r="CT56" s="13">
        <f>IF('Données projet'!$A$140&gt;35,CT55+CS56-DB55,IF(A56&lt;'Données projet'!$A$140,$CQ$205^A56,IF(A56='Données projet'!$A$140,'Données projet'!$B$140,CT55+CS56-DB55)))</f>
        <v>307.19999999999987</v>
      </c>
      <c r="CU56" s="18">
        <f>CT56*VLOOKUP('Données projet'!$B$13,Paramètres!$A$1:$I$89,3,0)*VLOOKUP('Données projet'!$B$13,Paramètres!$A$1:$I$89,5,0)</f>
        <v>244.40831999999992</v>
      </c>
      <c r="CV56" s="14">
        <f t="shared" si="41"/>
        <v>59.38699493610541</v>
      </c>
      <c r="CW56" s="22">
        <f t="shared" si="13"/>
        <v>529.11017351371675</v>
      </c>
      <c r="CX56" s="62">
        <f t="shared" si="14"/>
        <v>786.18555172025003</v>
      </c>
      <c r="CY56" s="62">
        <f ca="1">AVERAGE(OFFSET($CX$3,0,0,'Données projet'!$E$13+1,1))-AVERAGE(OFFSET($H$3,0,0,'Données projet'!$E$13+1,1))</f>
        <v>340.50225215720684</v>
      </c>
      <c r="CZ56" s="62">
        <f t="shared" si="42"/>
        <v>412.18613903804726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20.661976646347405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20.661976646347405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7.4</v>
      </c>
      <c r="DO56" s="13">
        <f>IF('Données projet'!$A$166&gt;35,DO55+DN56-DW55,IF(A56&lt;'Données projet'!$A$166,$DL$205^A56,IF(A56='Données projet'!$A$166,'Données projet'!$B$166,DO55+DN56-DW55)))</f>
        <v>264.2</v>
      </c>
      <c r="DP56" s="18">
        <f>DO56*VLOOKUP('Données projet'!$B$14,Paramètres!$A$1:$I$89,3,0)*VLOOKUP('Données projet'!$B$14,Paramètres!$A$1:$I$89,5,0)</f>
        <v>210.19752</v>
      </c>
      <c r="DQ56" s="14">
        <f t="shared" si="43"/>
        <v>51.978746425856599</v>
      </c>
      <c r="DR56" s="22">
        <f t="shared" si="16"/>
        <v>456.62366402503358</v>
      </c>
      <c r="DS56" s="62">
        <f t="shared" si="17"/>
        <v>713.69904223156686</v>
      </c>
      <c r="DT56" s="62">
        <f ca="1">AVERAGE(OFFSET($DS$3,0,0,'Données projet'!$E$14+1,1))-AVERAGE(OFFSET($H$3,0,0,'Données projet'!$E$14+1,1))</f>
        <v>298.57243726603986</v>
      </c>
      <c r="DU56" s="62">
        <f t="shared" si="44"/>
        <v>364.58250627635425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18.225184833463626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18.225184833463626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2.8421709430404007E-14</v>
      </c>
      <c r="EK56" s="18">
        <f>EJ56*VLOOKUP('Données projet'!$B$15,Paramètres!$A$1:$I$89,3,0)*VLOOKUP('Données projet'!$B$15,Paramètres!$A$1:$I$89,5,0)</f>
        <v>2.7046098693972454E-14</v>
      </c>
      <c r="EL56" s="14">
        <f t="shared" si="45"/>
        <v>4.7310737122041225E-13</v>
      </c>
      <c r="EM56" s="22">
        <f t="shared" si="19"/>
        <v>8.7110062676755335E-13</v>
      </c>
      <c r="EN56" s="62">
        <f t="shared" si="20"/>
        <v>257.07537820653408</v>
      </c>
      <c r="EO56" s="62">
        <f ca="1">AVERAGE(OFFSET($EN$3,0,0,'Données projet'!$E$15+1,1))-AVERAGE(OFFSET($H$3,0,0,'Données projet'!$E$15+1,1))</f>
        <v>147.46030586481513</v>
      </c>
      <c r="EP56" s="62">
        <f t="shared" si="46"/>
        <v>299.27200854723446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59.829972203749577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59.829972203749577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5.6843418860808015E-14</v>
      </c>
      <c r="FF56" s="18">
        <f>FE56*VLOOKUP('Données projet'!$B$16,Paramètres!$A$1:$I$89,3,0)*VLOOKUP('Données projet'!$B$16,Paramètres!$A$1:$I$89,5,0)</f>
        <v>4.6111381379887463E-14</v>
      </c>
      <c r="FG56" s="14">
        <f t="shared" si="47"/>
        <v>7.5804141040779151E-13</v>
      </c>
      <c r="FH56" s="22">
        <f t="shared" si="22"/>
        <v>1.4005661123635408E-12</v>
      </c>
      <c r="FI56" s="62">
        <f t="shared" si="23"/>
        <v>257.07537820653465</v>
      </c>
      <c r="FJ56" s="62">
        <f ca="1">AVERAGE(OFFSET($FI$3,0,0,'Données projet'!$E$16+1,1))-AVERAGE(OFFSET($H$3,0,0,'Données projet'!$E$16+1,1))</f>
        <v>154.99386872768574</v>
      </c>
      <c r="FK56" s="62">
        <f t="shared" si="48"/>
        <v>419.00806288456329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60.663576442693099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60.663576442693099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736.37252945510068</v>
      </c>
      <c r="S57" s="62">
        <f ca="1">AVERAGE(OFFSET($R$3,0,0,'Données projet'!$E$9+1,1))-AVERAGE(OFFSET($H$3,0,0,'Données projet'!$E$9+1,1))</f>
        <v>483.37207813357207</v>
      </c>
      <c r="T57" s="62">
        <f t="shared" si="34"/>
        <v>297.32483725004136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13.456903726153014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13.456903726153014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205.37711999999999</v>
      </c>
      <c r="AK57" s="14">
        <f t="shared" si="35"/>
        <v>50.924065093909938</v>
      </c>
      <c r="AL57" s="22">
        <f t="shared" si="4"/>
        <v>446.39123070522641</v>
      </c>
      <c r="AM57" s="62">
        <f t="shared" si="5"/>
        <v>704.09560337256573</v>
      </c>
      <c r="AN57" s="62">
        <f ca="1">AVERAGE(OFFSET($AM$3,0,0,'Données projet'!$E$10+1,1))-AVERAGE(OFFSET($H$3,0,0,'Données projet'!$E$10+1,1))</f>
        <v>455.28503091860267</v>
      </c>
      <c r="AO57" s="62">
        <f t="shared" si="36"/>
        <v>281.06176764290592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12.528841400211428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12.528841400211428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13.4</v>
      </c>
      <c r="BD57" s="13">
        <f>IF('Données projet'!$A$88&gt;35,BD56+BC57-BL56,IF(A57&lt;'Données projet'!$A$88,$BA$205^A57,IF(A57='Données projet'!$A$88,'Données projet'!$B$88,BD56+BC57-BL56)))</f>
        <v>292.60000000000008</v>
      </c>
      <c r="BE57" s="14">
        <f>BD57*VLOOKUP('Données projet'!$B$11,Paramètres!$A$1:$I$89,3,0)*VLOOKUP('Données projet'!$B$11,Paramètres!$A$1:$I$89,5,0)</f>
        <v>251.05080000000009</v>
      </c>
      <c r="BF57" s="14">
        <f t="shared" si="37"/>
        <v>60.810898898941176</v>
      </c>
      <c r="BG57" s="22">
        <f t="shared" si="7"/>
        <v>543.15912558232264</v>
      </c>
      <c r="BH57" s="62">
        <f t="shared" si="8"/>
        <v>800.86349824966192</v>
      </c>
      <c r="BI57" s="62">
        <f ca="1">AVERAGE(OFFSET($BH$3,0,0,'Données projet'!$E$11+1,1))-AVERAGE(OFFSET($H$3,0,0,'Données projet'!$E$11+1,1))</f>
        <v>414.21076357331464</v>
      </c>
      <c r="BJ57" s="62">
        <f t="shared" si="38"/>
        <v>331.25104323342907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25.578368179518947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25.578368179518947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9.375</v>
      </c>
      <c r="BY57" s="13">
        <f>IF('Données projet'!$A$114&gt;35,BY56+BX57-CG56,IF(A57&lt;'Données projet'!$A$114,$BV$205^A57,IF(A57='Données projet'!$A$114,'Données projet'!$B$114,BY56+BX57-CG56)))</f>
        <v>240.74999999999989</v>
      </c>
      <c r="BZ57" s="14">
        <f>BY57*VLOOKUP('Données projet'!$B$12,Paramètres!$A$1:$I$89,3,0)*VLOOKUP('Données projet'!$B$12,Paramètres!$A$1:$I$89,5,0)</f>
        <v>187.78499999999991</v>
      </c>
      <c r="CA57" s="14">
        <f t="shared" si="39"/>
        <v>47.049914090154054</v>
      </c>
      <c r="CB57" s="22">
        <f t="shared" si="10"/>
        <v>409.0041420403515</v>
      </c>
      <c r="CC57" s="62">
        <f t="shared" si="11"/>
        <v>666.70851470769082</v>
      </c>
      <c r="CD57" s="62">
        <f ca="1">AVERAGE(OFFSET($CC$3,0,0,'Données projet'!$E$12+1,1))-AVERAGE(OFFSET($H$3,0,0,'Données projet'!$E$12+1,1))</f>
        <v>269.34352416195065</v>
      </c>
      <c r="CE57" s="62">
        <f t="shared" si="40"/>
        <v>302.59481222418219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27.037948466653159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27.037948466653159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8.4</v>
      </c>
      <c r="CT57" s="13">
        <f>IF('Données projet'!$A$140&gt;35,CT56+CS57-DB56,IF(A57&lt;'Données projet'!$A$140,$CQ$205^A57,IF(A57='Données projet'!$A$140,'Données projet'!$B$140,CT56+CS57-DB56)))</f>
        <v>315.59999999999985</v>
      </c>
      <c r="CU57" s="18">
        <f>CT57*VLOOKUP('Données projet'!$B$13,Paramètres!$A$1:$I$89,3,0)*VLOOKUP('Données projet'!$B$13,Paramètres!$A$1:$I$89,5,0)</f>
        <v>251.0913599999999</v>
      </c>
      <c r="CV57" s="14">
        <f t="shared" si="41"/>
        <v>60.81957989149403</v>
      </c>
      <c r="CW57" s="22">
        <f t="shared" si="13"/>
        <v>543.24488697768527</v>
      </c>
      <c r="CX57" s="62">
        <f t="shared" si="14"/>
        <v>800.94925964502454</v>
      </c>
      <c r="CY57" s="62">
        <f ca="1">AVERAGE(OFFSET($CX$3,0,0,'Données projet'!$E$13+1,1))-AVERAGE(OFFSET($H$3,0,0,'Données projet'!$E$13+1,1))</f>
        <v>340.50225215720684</v>
      </c>
      <c r="CZ57" s="62">
        <f t="shared" si="42"/>
        <v>412.18613903804726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20.256807886873887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20.256807886873887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7.4</v>
      </c>
      <c r="DO57" s="13">
        <f>IF('Données projet'!$A$166&gt;35,DO56+DN57-DW56,IF(A57&lt;'Données projet'!$A$166,$DL$205^A57,IF(A57='Données projet'!$A$166,'Données projet'!$B$166,DO56+DN57-DW56)))</f>
        <v>271.59999999999997</v>
      </c>
      <c r="DP57" s="18">
        <f>DO57*VLOOKUP('Données projet'!$B$14,Paramètres!$A$1:$I$89,3,0)*VLOOKUP('Données projet'!$B$14,Paramètres!$A$1:$I$89,5,0)</f>
        <v>216.08496</v>
      </c>
      <c r="DQ57" s="14">
        <f t="shared" si="43"/>
        <v>53.26308393083157</v>
      </c>
      <c r="DR57" s="22">
        <f t="shared" si="16"/>
        <v>469.11450984619825</v>
      </c>
      <c r="DS57" s="62">
        <f t="shared" si="17"/>
        <v>726.81888251353757</v>
      </c>
      <c r="DT57" s="62">
        <f ca="1">AVERAGE(OFFSET($DS$3,0,0,'Données projet'!$E$14+1,1))-AVERAGE(OFFSET($H$3,0,0,'Données projet'!$E$14+1,1))</f>
        <v>298.57243726603986</v>
      </c>
      <c r="DU57" s="62">
        <f t="shared" si="44"/>
        <v>364.58250627635425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17.867800075144512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17.867800075144512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2.8421709430404007E-14</v>
      </c>
      <c r="EK57" s="18">
        <f>EJ57*VLOOKUP('Données projet'!$B$15,Paramètres!$A$1:$I$89,3,0)*VLOOKUP('Données projet'!$B$15,Paramètres!$A$1:$I$89,5,0)</f>
        <v>2.7046098693972454E-14</v>
      </c>
      <c r="EL57" s="14">
        <f t="shared" si="45"/>
        <v>4.7310737122041225E-13</v>
      </c>
      <c r="EM57" s="22">
        <f t="shared" si="19"/>
        <v>8.7110062676755335E-13</v>
      </c>
      <c r="EN57" s="62">
        <f t="shared" si="20"/>
        <v>257.70437266734018</v>
      </c>
      <c r="EO57" s="62">
        <f ca="1">AVERAGE(OFFSET($EN$3,0,0,'Données projet'!$E$15+1,1))-AVERAGE(OFFSET($H$3,0,0,'Données projet'!$E$15+1,1))</f>
        <v>147.46030586481513</v>
      </c>
      <c r="EP57" s="62">
        <f t="shared" si="46"/>
        <v>299.27200854723446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58.656742941513741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58.656742941513741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5.6843418860808015E-14</v>
      </c>
      <c r="FF57" s="18">
        <f>FE57*VLOOKUP('Données projet'!$B$16,Paramètres!$A$1:$I$89,3,0)*VLOOKUP('Données projet'!$B$16,Paramètres!$A$1:$I$89,5,0)</f>
        <v>4.6111381379887463E-14</v>
      </c>
      <c r="FG57" s="14">
        <f t="shared" si="47"/>
        <v>7.5804141040779151E-13</v>
      </c>
      <c r="FH57" s="22">
        <f t="shared" si="22"/>
        <v>1.4005661123635408E-12</v>
      </c>
      <c r="FI57" s="62">
        <f t="shared" si="23"/>
        <v>257.70437266734075</v>
      </c>
      <c r="FJ57" s="62">
        <f ca="1">AVERAGE(OFFSET($FI$3,0,0,'Données projet'!$E$16+1,1))-AVERAGE(OFFSET($H$3,0,0,'Données projet'!$E$16+1,1))</f>
        <v>154.99386872768574</v>
      </c>
      <c r="FK57" s="62">
        <f t="shared" si="48"/>
        <v>419.00806288456329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59.474000709779958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59.474000709779958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756.54847539707771</v>
      </c>
      <c r="S58" s="62">
        <f ca="1">AVERAGE(OFFSET($R$3,0,0,'Données projet'!$E$9+1,1))-AVERAGE(OFFSET($H$3,0,0,'Données projet'!$E$9+1,1))</f>
        <v>483.37207813357207</v>
      </c>
      <c r="T58" s="62">
        <f t="shared" si="34"/>
        <v>297.32483725004136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0.17200000000000001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18.01012780270117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18.01012780270117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213.96960000000001</v>
      </c>
      <c r="AK58" s="14">
        <f t="shared" si="35"/>
        <v>52.802095488627479</v>
      </c>
      <c r="AL58" s="22">
        <f t="shared" si="4"/>
        <v>464.62736964269283</v>
      </c>
      <c r="AM58" s="62">
        <f t="shared" si="5"/>
        <v>722.94982512316415</v>
      </c>
      <c r="AN58" s="62">
        <f ca="1">AVERAGE(OFFSET($AM$3,0,0,'Données projet'!$E$10+1,1))-AVERAGE(OFFSET($H$3,0,0,'Données projet'!$E$10+1,1))</f>
        <v>455.28503091860267</v>
      </c>
      <c r="AO58" s="62">
        <f t="shared" si="36"/>
        <v>281.06176764290592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0.17200000000000001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16.768050023204538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16.768050023204538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306</v>
      </c>
      <c r="BB58" s="13">
        <f>VLOOKUP(A58,'Données projet'!$A$87:$I$107,9,0)</f>
        <v>13.4</v>
      </c>
      <c r="BC58" s="13">
        <f t="array" ref="BC58">INDEX(BB:BB,MIN(IF(ISNUMBER(BB58:BB254),ROW(BB58:BB254),"")))</f>
        <v>13.4</v>
      </c>
      <c r="BD58" s="13">
        <f>IF('Données projet'!$A$88&gt;35,BD57+BC58-BL57,IF(A58&lt;'Données projet'!$A$88,$BA$205^A58,IF(A58='Données projet'!$A$88,'Données projet'!$B$88,BD57+BC58-BL57)))</f>
        <v>306.00000000000006</v>
      </c>
      <c r="BE58" s="14">
        <f>BD58*VLOOKUP('Données projet'!$B$11,Paramètres!$A$1:$I$89,3,0)*VLOOKUP('Données projet'!$B$11,Paramètres!$A$1:$I$89,5,0)</f>
        <v>262.54800000000006</v>
      </c>
      <c r="BF58" s="14">
        <f t="shared" si="37"/>
        <v>63.265199933079444</v>
      </c>
      <c r="BG58" s="22">
        <f t="shared" si="7"/>
        <v>567.45798988344677</v>
      </c>
      <c r="BH58" s="62">
        <f t="shared" si="8"/>
        <v>825.78044536391815</v>
      </c>
      <c r="BI58" s="62">
        <f ca="1">AVERAGE(OFFSET($BH$3,0,0,'Données projet'!$E$11+1,1))-AVERAGE(OFFSET($H$3,0,0,'Données projet'!$E$11+1,1))</f>
        <v>414.21076357331464</v>
      </c>
      <c r="BJ58" s="62">
        <f t="shared" si="38"/>
        <v>331.25104323342907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35</v>
      </c>
      <c r="BM58" s="17">
        <f>IF(ISNA(VLOOKUP(A58,'Données projet'!$A$87:$I$107,5,0)),0%,VLOOKUP(A58,'Données projet'!$A$87:$I$107,5,0)*VLOOKUP('Données projet'!$B$11,Paramètres!$A$1:$I$89,7,0))</f>
        <v>0.318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35.633525588947762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35.633525588947762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9.375</v>
      </c>
      <c r="BY58" s="13">
        <f>IF('Données projet'!$A$114&gt;35,BY57+BX58-CG57,IF(A58&lt;'Données projet'!$A$114,$BV$205^A58,IF(A58='Données projet'!$A$114,'Données projet'!$B$114,BY57+BX58-CG57)))</f>
        <v>250.12499999999989</v>
      </c>
      <c r="BZ58" s="14">
        <f>BY58*VLOOKUP('Données projet'!$B$12,Paramètres!$A$1:$I$89,3,0)*VLOOKUP('Données projet'!$B$12,Paramètres!$A$1:$I$89,5,0)</f>
        <v>195.09749999999991</v>
      </c>
      <c r="CA58" s="14">
        <f t="shared" si="39"/>
        <v>48.66519532492579</v>
      </c>
      <c r="CB58" s="22">
        <f t="shared" si="10"/>
        <v>424.55336102424553</v>
      </c>
      <c r="CC58" s="62">
        <f t="shared" si="11"/>
        <v>682.87581650471691</v>
      </c>
      <c r="CD58" s="62">
        <f ca="1">AVERAGE(OFFSET($CC$3,0,0,'Données projet'!$E$12+1,1))-AVERAGE(OFFSET($H$3,0,0,'Données projet'!$E$12+1,1))</f>
        <v>269.34352416195065</v>
      </c>
      <c r="CE58" s="62">
        <f t="shared" si="40"/>
        <v>302.59481222418219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26.507750788742253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26.507750788742253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324</v>
      </c>
      <c r="CR58" s="13">
        <f>VLOOKUP(A58,'Données projet'!$A$139:$I$159,9,0)</f>
        <v>8.4</v>
      </c>
      <c r="CS58" s="13">
        <f t="array" ref="CS58">INDEX(CR:CR,MIN(IF(ISNUMBER(CR58:CR254),ROW(CR58:CR254),"")))</f>
        <v>8.4</v>
      </c>
      <c r="CT58" s="13">
        <f>IF('Données projet'!$A$140&gt;35,CT57+CS58-DB57,IF(A58&lt;'Données projet'!$A$140,$CQ$205^A58,IF(A58='Données projet'!$A$140,'Données projet'!$B$140,CT57+CS58-DB57)))</f>
        <v>323.99999999999983</v>
      </c>
      <c r="CU58" s="18">
        <f>CT58*VLOOKUP('Données projet'!$B$13,Paramètres!$A$1:$I$89,3,0)*VLOOKUP('Données projet'!$B$13,Paramètres!$A$1:$I$89,5,0)</f>
        <v>257.7743999999999</v>
      </c>
      <c r="CV58" s="14">
        <f t="shared" si="41"/>
        <v>62.247732872134243</v>
      </c>
      <c r="CW58" s="22">
        <f t="shared" si="13"/>
        <v>557.37188141896695</v>
      </c>
      <c r="CX58" s="62">
        <f t="shared" si="14"/>
        <v>815.69433689943833</v>
      </c>
      <c r="CY58" s="62">
        <f ca="1">AVERAGE(OFFSET($CX$3,0,0,'Données projet'!$E$13+1,1))-AVERAGE(OFFSET($H$3,0,0,'Données projet'!$E$13+1,1))</f>
        <v>340.50225215720684</v>
      </c>
      <c r="CZ58" s="62">
        <f t="shared" si="42"/>
        <v>412.18613903804726</v>
      </c>
      <c r="DA58" s="16">
        <f>IF(ISNA(VLOOKUP(A58,'Données projet'!$A$139:$I$159,3,0)),0,VLOOKUP(A58,'Données projet'!$A$139:$I$159,3,0))</f>
        <v>10</v>
      </c>
      <c r="DB58" s="16">
        <f>IF(ISNA(VLOOKUP(A58,'Données projet'!$A$139:$I$159,4,0)),0,VLOOKUP(A58,'Données projet'!$A$139:$I$159,4,0))</f>
        <v>18</v>
      </c>
      <c r="DC58" s="17">
        <f>IF(ISNA(VLOOKUP(A58,'Données projet'!$A$139:$I$159,5,0)),0%,VLOOKUP(A58,'Données projet'!$A$139:$I$159,5,0)*VLOOKUP('Données projet'!$B$13,Paramètres!$A$1:$I$89,7,0))</f>
        <v>0.42400000000000004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26.572021609200462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26.572021609200462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279</v>
      </c>
      <c r="DM58" s="13">
        <f>VLOOKUP(A58,'Données projet'!$A$165:$I$185,9,0)</f>
        <v>7.4</v>
      </c>
      <c r="DN58" s="13">
        <f t="array" ref="DN58">INDEX(DM:DM,MIN(IF(ISNUMBER(DM58:DM254),ROW(DM58:DM254),"")))</f>
        <v>7.4</v>
      </c>
      <c r="DO58" s="13">
        <f>IF('Données projet'!$A$166&gt;35,DO57+DN58-DW57,IF(A58&lt;'Données projet'!$A$166,$DL$205^A58,IF(A58='Données projet'!$A$166,'Données projet'!$B$166,DO57+DN58-DW57)))</f>
        <v>278.99999999999994</v>
      </c>
      <c r="DP58" s="18">
        <f>DO58*VLOOKUP('Données projet'!$B$14,Paramètres!$A$1:$I$89,3,0)*VLOOKUP('Données projet'!$B$14,Paramètres!$A$1:$I$89,5,0)</f>
        <v>221.97239999999996</v>
      </c>
      <c r="DQ58" s="14">
        <f t="shared" si="43"/>
        <v>54.543354171476821</v>
      </c>
      <c r="DR58" s="22">
        <f t="shared" si="16"/>
        <v>481.59827184865543</v>
      </c>
      <c r="DS58" s="62">
        <f t="shared" si="17"/>
        <v>739.92072732912675</v>
      </c>
      <c r="DT58" s="62">
        <f ca="1">AVERAGE(OFFSET($DS$3,0,0,'Données projet'!$E$14+1,1))-AVERAGE(OFFSET($H$3,0,0,'Données projet'!$E$14+1,1))</f>
        <v>298.57243726603986</v>
      </c>
      <c r="DU58" s="62">
        <f t="shared" si="44"/>
        <v>364.58250627635425</v>
      </c>
      <c r="DV58" s="16">
        <f>IF(ISNA(VLOOKUP(A58,'Données projet'!$A$165:$I$185,3,0)),0,VLOOKUP(A58,'Données projet'!$A$165:$I$185,3,0))</f>
        <v>10</v>
      </c>
      <c r="DW58" s="16">
        <f>IF(ISNA(VLOOKUP(A58,'Données projet'!$A$165:$I$185,4,0)),0,VLOOKUP(A58,'Données projet'!$A$165:$I$185,4,0))</f>
        <v>16</v>
      </c>
      <c r="DX58" s="17">
        <f>IF(ISNA(VLOOKUP(A58,'Données projet'!$A$165:$I$185,5,0)),0%,VLOOKUP(A58,'Données projet'!$A$165:$I$185,5,0)*VLOOKUP('Données projet'!$B$14,Paramètres!$A$1:$I$89,7,0))</f>
        <v>0.42400000000000004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23.484034409113178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23.484034409113178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2.8421709430404007E-14</v>
      </c>
      <c r="EK58" s="18">
        <f>EJ58*VLOOKUP('Données projet'!$B$15,Paramètres!$A$1:$I$89,3,0)*VLOOKUP('Données projet'!$B$15,Paramètres!$A$1:$I$89,5,0)</f>
        <v>2.7046098693972454E-14</v>
      </c>
      <c r="EL58" s="14">
        <f t="shared" si="45"/>
        <v>4.7310737122041225E-13</v>
      </c>
      <c r="EM58" s="22">
        <f t="shared" si="19"/>
        <v>8.7110062676755335E-13</v>
      </c>
      <c r="EN58" s="62">
        <f t="shared" si="20"/>
        <v>258.32245548047223</v>
      </c>
      <c r="EO58" s="62">
        <f ca="1">AVERAGE(OFFSET($EN$3,0,0,'Données projet'!$E$15+1,1))-AVERAGE(OFFSET($H$3,0,0,'Données projet'!$E$15+1,1))</f>
        <v>147.46030586481513</v>
      </c>
      <c r="EP58" s="62">
        <f t="shared" si="46"/>
        <v>299.27200854723446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57.506519989511155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57.506519989511155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5.6843418860808015E-14</v>
      </c>
      <c r="FF58" s="18">
        <f>FE58*VLOOKUP('Données projet'!$B$16,Paramètres!$A$1:$I$89,3,0)*VLOOKUP('Données projet'!$B$16,Paramètres!$A$1:$I$89,5,0)</f>
        <v>4.6111381379887463E-14</v>
      </c>
      <c r="FG58" s="14">
        <f t="shared" si="47"/>
        <v>7.5804141040779151E-13</v>
      </c>
      <c r="FH58" s="22">
        <f t="shared" si="22"/>
        <v>1.4005661123635408E-12</v>
      </c>
      <c r="FI58" s="62">
        <f t="shared" si="23"/>
        <v>258.3224554804728</v>
      </c>
      <c r="FJ58" s="62">
        <f ca="1">AVERAGE(OFFSET($FI$3,0,0,'Données projet'!$E$16+1,1))-AVERAGE(OFFSET($H$3,0,0,'Données projet'!$E$16+1,1))</f>
        <v>154.99386872768574</v>
      </c>
      <c r="FK58" s="62">
        <f t="shared" si="48"/>
        <v>419.00806288456329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58.307751831419694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58.307751831419694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721.47875790189846</v>
      </c>
      <c r="S59" s="62">
        <f ca="1">AVERAGE(OFFSET($R$3,0,0,'Données projet'!$E$9+1,1))-AVERAGE(OFFSET($H$3,0,0,'Données projet'!$E$9+1,1))</f>
        <v>483.37207813357207</v>
      </c>
      <c r="T59" s="62">
        <f t="shared" si="34"/>
        <v>297.32483725004136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17.656960181583472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17.656960181583472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198.30096</v>
      </c>
      <c r="AK59" s="14">
        <f t="shared" si="35"/>
        <v>49.3705849564736</v>
      </c>
      <c r="AL59" s="22">
        <f t="shared" si="4"/>
        <v>431.36127413252484</v>
      </c>
      <c r="AM59" s="62">
        <f t="shared" si="5"/>
        <v>690.29109007114653</v>
      </c>
      <c r="AN59" s="62">
        <f ca="1">AVERAGE(OFFSET($AM$3,0,0,'Données projet'!$E$10+1,1))-AVERAGE(OFFSET($H$3,0,0,'Données projet'!$E$10+1,1))</f>
        <v>455.28503091860267</v>
      </c>
      <c r="AO59" s="62">
        <f t="shared" si="36"/>
        <v>281.06176764290592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16.439238789750128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16.439238789750128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13</v>
      </c>
      <c r="BD59" s="13">
        <f>IF('Données projet'!$A$88&gt;35,BD58+BC59-BL58,IF(A59&lt;'Données projet'!$A$88,$BA$205^A59,IF(A59='Données projet'!$A$88,'Données projet'!$B$88,BD58+BC59-BL58)))</f>
        <v>284.00000000000006</v>
      </c>
      <c r="BE59" s="14">
        <f>BD59*VLOOKUP('Données projet'!$B$11,Paramètres!$A$1:$I$89,3,0)*VLOOKUP('Données projet'!$B$11,Paramètres!$A$1:$I$89,5,0)</f>
        <v>243.67200000000008</v>
      </c>
      <c r="BF59" s="14">
        <f t="shared" si="37"/>
        <v>59.228879636606202</v>
      </c>
      <c r="BG59" s="22">
        <f t="shared" si="7"/>
        <v>527.55236536708924</v>
      </c>
      <c r="BH59" s="62">
        <f t="shared" si="8"/>
        <v>786.48218130571104</v>
      </c>
      <c r="BI59" s="62">
        <f ca="1">AVERAGE(OFFSET($BH$3,0,0,'Données projet'!$E$11+1,1))-AVERAGE(OFFSET($H$3,0,0,'Données projet'!$E$11+1,1))</f>
        <v>414.21076357331464</v>
      </c>
      <c r="BJ59" s="62">
        <f t="shared" si="38"/>
        <v>331.25104323342907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34.934773886453023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34.934773886453023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9.375</v>
      </c>
      <c r="BY59" s="13">
        <f>IF('Données projet'!$A$114&gt;35,BY58+BX59-CG58,IF(A59&lt;'Données projet'!$A$114,$BV$205^A59,IF(A59='Données projet'!$A$114,'Données projet'!$B$114,BY58+BX59-CG58)))</f>
        <v>259.49999999999989</v>
      </c>
      <c r="BZ59" s="14">
        <f>BY59*VLOOKUP('Données projet'!$B$12,Paramètres!$A$1:$I$89,3,0)*VLOOKUP('Données projet'!$B$12,Paramètres!$A$1:$I$89,5,0)</f>
        <v>202.40999999999991</v>
      </c>
      <c r="CA59" s="14">
        <f t="shared" si="39"/>
        <v>50.273442991661817</v>
      </c>
      <c r="CB59" s="22">
        <f t="shared" si="10"/>
        <v>440.09032987714414</v>
      </c>
      <c r="CC59" s="62">
        <f t="shared" si="11"/>
        <v>699.02014581576589</v>
      </c>
      <c r="CD59" s="62">
        <f ca="1">AVERAGE(OFFSET($CC$3,0,0,'Données projet'!$E$12+1,1))-AVERAGE(OFFSET($H$3,0,0,'Données projet'!$E$12+1,1))</f>
        <v>269.34352416195065</v>
      </c>
      <c r="CE59" s="62">
        <f t="shared" si="40"/>
        <v>302.59481222418219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25.98794996390653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25.98794996390653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7.4</v>
      </c>
      <c r="CT59" s="13">
        <f>IF('Données projet'!$A$140&gt;35,CT58+CS59-DB58,IF(A59&lt;'Données projet'!$A$140,$CQ$205^A59,IF(A59='Données projet'!$A$140,'Données projet'!$B$140,CT58+CS59-DB58)))</f>
        <v>313.39999999999981</v>
      </c>
      <c r="CU59" s="18">
        <f>CT59*VLOOKUP('Données projet'!$B$13,Paramètres!$A$1:$I$89,3,0)*VLOOKUP('Données projet'!$B$13,Paramètres!$A$1:$I$89,5,0)</f>
        <v>249.34103999999988</v>
      </c>
      <c r="CV59" s="14">
        <f t="shared" si="41"/>
        <v>60.444812818312201</v>
      </c>
      <c r="CW59" s="22">
        <f t="shared" si="13"/>
        <v>539.54369365856019</v>
      </c>
      <c r="CX59" s="62">
        <f t="shared" si="14"/>
        <v>798.47350959718187</v>
      </c>
      <c r="CY59" s="62">
        <f ca="1">AVERAGE(OFFSET($CX$3,0,0,'Données projet'!$E$13+1,1))-AVERAGE(OFFSET($H$3,0,0,'Données projet'!$E$13+1,1))</f>
        <v>340.50225215720684</v>
      </c>
      <c r="CZ59" s="62">
        <f t="shared" si="42"/>
        <v>412.18613903804726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26.050960472776882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26.050960472776882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6.2</v>
      </c>
      <c r="DO59" s="13">
        <f>IF('Données projet'!$A$166&gt;35,DO58+DN59-DW58,IF(A59&lt;'Données projet'!$A$166,$DL$205^A59,IF(A59='Données projet'!$A$166,'Données projet'!$B$166,DO58+DN59-DW58)))</f>
        <v>269.19999999999993</v>
      </c>
      <c r="DP59" s="18">
        <f>DO59*VLOOKUP('Données projet'!$B$14,Paramètres!$A$1:$I$89,3,0)*VLOOKUP('Données projet'!$B$14,Paramètres!$A$1:$I$89,5,0)</f>
        <v>214.17551999999998</v>
      </c>
      <c r="DQ59" s="14">
        <f t="shared" si="43"/>
        <v>52.846993696165399</v>
      </c>
      <c r="DR59" s="22">
        <f t="shared" si="16"/>
        <v>465.06421135415468</v>
      </c>
      <c r="DS59" s="62">
        <f t="shared" si="17"/>
        <v>723.99402729277642</v>
      </c>
      <c r="DT59" s="62">
        <f ca="1">AVERAGE(OFFSET($DS$3,0,0,'Données projet'!$E$14+1,1))-AVERAGE(OFFSET($H$3,0,0,'Données projet'!$E$14+1,1))</f>
        <v>298.57243726603986</v>
      </c>
      <c r="DU59" s="62">
        <f t="shared" si="44"/>
        <v>364.58250627635425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23.023526818197094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23.023526818197094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2.8421709430404007E-14</v>
      </c>
      <c r="EK59" s="18">
        <f>EJ59*VLOOKUP('Données projet'!$B$15,Paramètres!$A$1:$I$89,3,0)*VLOOKUP('Données projet'!$B$15,Paramètres!$A$1:$I$89,5,0)</f>
        <v>2.7046098693972454E-14</v>
      </c>
      <c r="EL59" s="14">
        <f t="shared" si="45"/>
        <v>4.7310737122041225E-13</v>
      </c>
      <c r="EM59" s="22">
        <f t="shared" si="19"/>
        <v>8.7110062676755335E-13</v>
      </c>
      <c r="EN59" s="62">
        <f t="shared" si="20"/>
        <v>258.9298159386226</v>
      </c>
      <c r="EO59" s="62">
        <f ca="1">AVERAGE(OFFSET($EN$3,0,0,'Données projet'!$E$15+1,1))-AVERAGE(OFFSET($H$3,0,0,'Données projet'!$E$15+1,1))</f>
        <v>147.46030586481513</v>
      </c>
      <c r="EP59" s="62">
        <f t="shared" si="46"/>
        <v>299.27200854723446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56.378852208030615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56.378852208030615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5.6843418860808015E-14</v>
      </c>
      <c r="FF59" s="18">
        <f>FE59*VLOOKUP('Données projet'!$B$16,Paramètres!$A$1:$I$89,3,0)*VLOOKUP('Données projet'!$B$16,Paramètres!$A$1:$I$89,5,0)</f>
        <v>4.6111381379887463E-14</v>
      </c>
      <c r="FG59" s="14">
        <f t="shared" si="47"/>
        <v>7.5804141040779151E-13</v>
      </c>
      <c r="FH59" s="22">
        <f t="shared" si="22"/>
        <v>1.4005661123635408E-12</v>
      </c>
      <c r="FI59" s="62">
        <f t="shared" si="23"/>
        <v>258.92981593862316</v>
      </c>
      <c r="FJ59" s="62">
        <f ca="1">AVERAGE(OFFSET($FI$3,0,0,'Données projet'!$E$16+1,1))-AVERAGE(OFFSET($H$3,0,0,'Données projet'!$E$16+1,1))</f>
        <v>154.99386872768574</v>
      </c>
      <c r="FK59" s="62">
        <f t="shared" si="48"/>
        <v>419.00806288456329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57.164372382222496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57.164372382222496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740.11297380909809</v>
      </c>
      <c r="S60" s="62">
        <f ca="1">AVERAGE(OFFSET($R$3,0,0,'Données projet'!$E$9+1,1))-AVERAGE(OFFSET($H$3,0,0,'Données projet'!$E$9+1,1))</f>
        <v>483.37207813357207</v>
      </c>
      <c r="T60" s="62">
        <f t="shared" si="34"/>
        <v>297.32483725004136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17.310717962104913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17.310717962104913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206.21952000000002</v>
      </c>
      <c r="AK60" s="14">
        <f t="shared" si="35"/>
        <v>51.108584284640322</v>
      </c>
      <c r="AL60" s="22">
        <f t="shared" si="4"/>
        <v>448.1797816290819</v>
      </c>
      <c r="AM60" s="62">
        <f t="shared" si="5"/>
        <v>707.70642167975961</v>
      </c>
      <c r="AN60" s="62">
        <f ca="1">AVERAGE(OFFSET($AM$3,0,0,'Données projet'!$E$10+1,1))-AVERAGE(OFFSET($H$3,0,0,'Données projet'!$E$10+1,1))</f>
        <v>455.28503091860267</v>
      </c>
      <c r="AO60" s="62">
        <f t="shared" si="36"/>
        <v>281.06176764290592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16.11687534402871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16.11687534402871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13</v>
      </c>
      <c r="BD60" s="13">
        <f>IF('Données projet'!$A$88&gt;35,BD59+BC60-BL59,IF(A60&lt;'Données projet'!$A$88,$BA$205^A60,IF(A60='Données projet'!$A$88,'Données projet'!$B$88,BD59+BC60-BL59)))</f>
        <v>297.00000000000006</v>
      </c>
      <c r="BE60" s="14">
        <f>BD60*VLOOKUP('Données projet'!$B$11,Paramètres!$A$1:$I$89,3,0)*VLOOKUP('Données projet'!$B$11,Paramètres!$A$1:$I$89,5,0)</f>
        <v>254.82600000000008</v>
      </c>
      <c r="BF60" s="14">
        <f t="shared" si="37"/>
        <v>61.618203339594587</v>
      </c>
      <c r="BG60" s="22">
        <f t="shared" si="7"/>
        <v>551.14032081646064</v>
      </c>
      <c r="BH60" s="62">
        <f t="shared" si="8"/>
        <v>810.66696086713841</v>
      </c>
      <c r="BI60" s="62">
        <f ca="1">AVERAGE(OFFSET($BH$3,0,0,'Données projet'!$E$11+1,1))-AVERAGE(OFFSET($H$3,0,0,'Données projet'!$E$11+1,1))</f>
        <v>414.21076357331464</v>
      </c>
      <c r="BJ60" s="62">
        <f t="shared" si="38"/>
        <v>331.25104323342907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34.249724278647747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34.249724278647747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9.375</v>
      </c>
      <c r="BY60" s="13">
        <f>IF('Données projet'!$A$114&gt;35,BY59+BX60-CG59,IF(A60&lt;'Données projet'!$A$114,$BV$205^A60,IF(A60='Données projet'!$A$114,'Données projet'!$B$114,BY59+BX60-CG59)))</f>
        <v>268.87499999999989</v>
      </c>
      <c r="BZ60" s="14">
        <f>BY60*VLOOKUP('Données projet'!$B$12,Paramètres!$A$1:$I$89,3,0)*VLOOKUP('Données projet'!$B$12,Paramètres!$A$1:$I$89,5,0)</f>
        <v>209.72249999999991</v>
      </c>
      <c r="CA60" s="14">
        <f t="shared" si="39"/>
        <v>51.874940300502246</v>
      </c>
      <c r="CB60" s="22">
        <f t="shared" si="10"/>
        <v>455.61554185670792</v>
      </c>
      <c r="CC60" s="62">
        <f t="shared" si="11"/>
        <v>715.14218190738563</v>
      </c>
      <c r="CD60" s="62">
        <f ca="1">AVERAGE(OFFSET($CC$3,0,0,'Données projet'!$E$12+1,1))-AVERAGE(OFFSET($H$3,0,0,'Données projet'!$E$12+1,1))</f>
        <v>269.34352416195065</v>
      </c>
      <c r="CE60" s="62">
        <f t="shared" si="40"/>
        <v>302.59481222418219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25.478342116198636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25.478342116198636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7.4</v>
      </c>
      <c r="CT60" s="13">
        <f>IF('Données projet'!$A$140&gt;35,CT59+CS60-DB59,IF(A60&lt;'Données projet'!$A$140,$CQ$205^A60,IF(A60='Données projet'!$A$140,'Données projet'!$B$140,CT59+CS60-DB59)))</f>
        <v>320.79999999999978</v>
      </c>
      <c r="CU60" s="18">
        <f>CT60*VLOOKUP('Données projet'!$B$13,Paramètres!$A$1:$I$89,3,0)*VLOOKUP('Données projet'!$B$13,Paramètres!$A$1:$I$89,5,0)</f>
        <v>255.22847999999985</v>
      </c>
      <c r="CV60" s="14">
        <f t="shared" si="41"/>
        <v>61.704188876103551</v>
      </c>
      <c r="CW60" s="22">
        <f t="shared" si="13"/>
        <v>551.99106495921342</v>
      </c>
      <c r="CX60" s="62">
        <f t="shared" si="14"/>
        <v>811.51770500989119</v>
      </c>
      <c r="CY60" s="62">
        <f ca="1">AVERAGE(OFFSET($CX$3,0,0,'Données projet'!$E$13+1,1))-AVERAGE(OFFSET($H$3,0,0,'Données projet'!$E$13+1,1))</f>
        <v>340.50225215720684</v>
      </c>
      <c r="CZ60" s="62">
        <f t="shared" si="42"/>
        <v>412.18613903804726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25.540117027422657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25.540117027422657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6.2</v>
      </c>
      <c r="DO60" s="13">
        <f>IF('Données projet'!$A$166&gt;35,DO59+DN60-DW59,IF(A60&lt;'Données projet'!$A$166,$DL$205^A60,IF(A60='Données projet'!$A$166,'Données projet'!$B$166,DO59+DN60-DW59)))</f>
        <v>275.39999999999992</v>
      </c>
      <c r="DP60" s="18">
        <f>DO60*VLOOKUP('Données projet'!$B$14,Paramètres!$A$1:$I$89,3,0)*VLOOKUP('Données projet'!$B$14,Paramètres!$A$1:$I$89,5,0)</f>
        <v>219.10823999999994</v>
      </c>
      <c r="DQ60" s="14">
        <f t="shared" si="43"/>
        <v>53.921020297295854</v>
      </c>
      <c r="DR60" s="22">
        <f t="shared" si="16"/>
        <v>475.52596168445672</v>
      </c>
      <c r="DS60" s="62">
        <f t="shared" si="17"/>
        <v>735.05260173513443</v>
      </c>
      <c r="DT60" s="62">
        <f ca="1">AVERAGE(OFFSET($DS$3,0,0,'Données projet'!$E$14+1,1))-AVERAGE(OFFSET($H$3,0,0,'Données projet'!$E$14+1,1))</f>
        <v>298.57243726603986</v>
      </c>
      <c r="DU60" s="62">
        <f t="shared" si="44"/>
        <v>364.58250627635425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22.572049500256981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22.572049500256981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2.8421709430404007E-14</v>
      </c>
      <c r="EK60" s="18">
        <f>EJ60*VLOOKUP('Données projet'!$B$15,Paramètres!$A$1:$I$89,3,0)*VLOOKUP('Données projet'!$B$15,Paramètres!$A$1:$I$89,5,0)</f>
        <v>2.7046098693972454E-14</v>
      </c>
      <c r="EL60" s="14">
        <f t="shared" si="45"/>
        <v>4.7310737122041225E-13</v>
      </c>
      <c r="EM60" s="22">
        <f t="shared" si="19"/>
        <v>8.7110062676755335E-13</v>
      </c>
      <c r="EN60" s="62">
        <f t="shared" si="20"/>
        <v>259.52664005067857</v>
      </c>
      <c r="EO60" s="62">
        <f ca="1">AVERAGE(OFFSET($EN$3,0,0,'Données projet'!$E$15+1,1))-AVERAGE(OFFSET($H$3,0,0,'Données projet'!$E$15+1,1))</f>
        <v>147.46030586481513</v>
      </c>
      <c r="EP60" s="62">
        <f t="shared" si="46"/>
        <v>299.27200854723446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55.273297303935479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55.273297303935479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5.6843418860808015E-14</v>
      </c>
      <c r="FF60" s="18">
        <f>FE60*VLOOKUP('Données projet'!$B$16,Paramètres!$A$1:$I$89,3,0)*VLOOKUP('Données projet'!$B$16,Paramètres!$A$1:$I$89,5,0)</f>
        <v>4.6111381379887463E-14</v>
      </c>
      <c r="FG60" s="14">
        <f t="shared" si="47"/>
        <v>7.5804141040779151E-13</v>
      </c>
      <c r="FH60" s="22">
        <f t="shared" si="22"/>
        <v>1.4005661123635408E-12</v>
      </c>
      <c r="FI60" s="62">
        <f t="shared" si="23"/>
        <v>259.52664005067913</v>
      </c>
      <c r="FJ60" s="62">
        <f ca="1">AVERAGE(OFFSET($FI$3,0,0,'Données projet'!$E$16+1,1))-AVERAGE(OFFSET($H$3,0,0,'Données projet'!$E$16+1,1))</f>
        <v>154.99386872768574</v>
      </c>
      <c r="FK60" s="62">
        <f t="shared" si="48"/>
        <v>419.00806288456329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56.04341390663145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56.04341390663145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758.7224531863385</v>
      </c>
      <c r="S61" s="62">
        <f ca="1">AVERAGE(OFFSET($R$3,0,0,'Données projet'!$E$9+1,1))-AVERAGE(OFFSET($H$3,0,0,'Données projet'!$E$9+1,1))</f>
        <v>483.37207813357207</v>
      </c>
      <c r="T61" s="62">
        <f t="shared" si="34"/>
        <v>297.32483725004136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16.971265341363427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16.971265341363427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214.13808</v>
      </c>
      <c r="AK61" s="14">
        <f t="shared" si="35"/>
        <v>52.838830759579693</v>
      </c>
      <c r="AL61" s="22">
        <f t="shared" si="4"/>
        <v>464.98478623960131</v>
      </c>
      <c r="AM61" s="62">
        <f t="shared" si="5"/>
        <v>725.09789683828967</v>
      </c>
      <c r="AN61" s="62">
        <f ca="1">AVERAGE(OFFSET($AM$3,0,0,'Données projet'!$E$10+1,1))-AVERAGE(OFFSET($H$3,0,0,'Données projet'!$E$10+1,1))</f>
        <v>455.28503091860267</v>
      </c>
      <c r="AO61" s="62">
        <f t="shared" si="36"/>
        <v>281.06176764290592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15.800833248855604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15.800833248855604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13</v>
      </c>
      <c r="BD61" s="13">
        <f>IF('Données projet'!$A$88&gt;35,BD60+BC61-BL60,IF(A61&lt;'Données projet'!$A$88,$BA$205^A61,IF(A61='Données projet'!$A$88,'Données projet'!$B$88,BD60+BC61-BL60)))</f>
        <v>310.00000000000006</v>
      </c>
      <c r="BE61" s="14">
        <f>BD61*VLOOKUP('Données projet'!$B$11,Paramètres!$A$1:$I$89,3,0)*VLOOKUP('Données projet'!$B$11,Paramètres!$A$1:$I$89,5,0)</f>
        <v>265.98000000000008</v>
      </c>
      <c r="BF61" s="14">
        <f t="shared" si="37"/>
        <v>63.995380422211646</v>
      </c>
      <c r="BG61" s="22">
        <f t="shared" si="7"/>
        <v>574.7071209020188</v>
      </c>
      <c r="BH61" s="62">
        <f t="shared" si="8"/>
        <v>834.82023150070722</v>
      </c>
      <c r="BI61" s="62">
        <f ca="1">AVERAGE(OFFSET($BH$3,0,0,'Données projet'!$E$11+1,1))-AVERAGE(OFFSET($H$3,0,0,'Données projet'!$E$11+1,1))</f>
        <v>414.21076357331464</v>
      </c>
      <c r="BJ61" s="62">
        <f t="shared" si="38"/>
        <v>331.25104323342907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33.57810807581253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33.57810807581253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9.375</v>
      </c>
      <c r="BY61" s="13">
        <f>IF('Données projet'!$A$114&gt;35,BY60+BX61-CG60,IF(A61&lt;'Données projet'!$A$114,$BV$205^A61,IF(A61='Données projet'!$A$114,'Données projet'!$B$114,BY60+BX61-CG60)))</f>
        <v>278.24999999999989</v>
      </c>
      <c r="BZ61" s="14">
        <f>BY61*VLOOKUP('Données projet'!$B$12,Paramètres!$A$1:$I$89,3,0)*VLOOKUP('Données projet'!$B$12,Paramètres!$A$1:$I$89,5,0)</f>
        <v>217.03499999999991</v>
      </c>
      <c r="CA61" s="14">
        <f t="shared" si="39"/>
        <v>53.469949591969474</v>
      </c>
      <c r="CB61" s="22">
        <f t="shared" si="10"/>
        <v>471.12945387267996</v>
      </c>
      <c r="CC61" s="62">
        <f t="shared" si="11"/>
        <v>731.24256447136838</v>
      </c>
      <c r="CD61" s="62">
        <f ca="1">AVERAGE(OFFSET($CC$3,0,0,'Données projet'!$E$12+1,1))-AVERAGE(OFFSET($H$3,0,0,'Données projet'!$E$12+1,1))</f>
        <v>269.34352416195065</v>
      </c>
      <c r="CE61" s="62">
        <f t="shared" si="40"/>
        <v>302.59481222418219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24.9787273675542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24.9787273675542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7.4</v>
      </c>
      <c r="CT61" s="13">
        <f>IF('Données projet'!$A$140&gt;35,CT60+CS61-DB60,IF(A61&lt;'Données projet'!$A$140,$CQ$205^A61,IF(A61='Données projet'!$A$140,'Données projet'!$B$140,CT60+CS61-DB60)))</f>
        <v>328.19999999999976</v>
      </c>
      <c r="CU61" s="18">
        <f>CT61*VLOOKUP('Données projet'!$B$13,Paramètres!$A$1:$I$89,3,0)*VLOOKUP('Données projet'!$B$13,Paramètres!$A$1:$I$89,5,0)</f>
        <v>261.11591999999985</v>
      </c>
      <c r="CV61" s="14">
        <f t="shared" si="41"/>
        <v>62.960187681145797</v>
      </c>
      <c r="CW61" s="22">
        <f t="shared" si="13"/>
        <v>564.43255421132858</v>
      </c>
      <c r="CX61" s="62">
        <f t="shared" si="14"/>
        <v>824.545664810017</v>
      </c>
      <c r="CY61" s="62">
        <f ca="1">AVERAGE(OFFSET($CX$3,0,0,'Données projet'!$E$13+1,1))-AVERAGE(OFFSET($H$3,0,0,'Données projet'!$E$13+1,1))</f>
        <v>340.50225215720684</v>
      </c>
      <c r="CZ61" s="62">
        <f t="shared" si="42"/>
        <v>412.18613903804726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25.039290910448091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25.039290910448091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6.2</v>
      </c>
      <c r="DO61" s="13">
        <f>IF('Données projet'!$A$166&gt;35,DO60+DN61-DW60,IF(A61&lt;'Données projet'!$A$166,$DL$205^A61,IF(A61='Données projet'!$A$166,'Données projet'!$B$166,DO60+DN61-DW60)))</f>
        <v>281.59999999999991</v>
      </c>
      <c r="DP61" s="18">
        <f>DO61*VLOOKUP('Données projet'!$B$14,Paramètres!$A$1:$I$89,3,0)*VLOOKUP('Données projet'!$B$14,Paramètres!$A$1:$I$89,5,0)</f>
        <v>224.04095999999993</v>
      </c>
      <c r="DQ61" s="14">
        <f t="shared" si="43"/>
        <v>54.992235867381233</v>
      </c>
      <c r="DR61" s="22">
        <f t="shared" si="16"/>
        <v>485.98281613568884</v>
      </c>
      <c r="DS61" s="62">
        <f t="shared" si="17"/>
        <v>746.09592673437726</v>
      </c>
      <c r="DT61" s="62">
        <f ca="1">AVERAGE(OFFSET($DS$3,0,0,'Données projet'!$E$14+1,1))-AVERAGE(OFFSET($H$3,0,0,'Données projet'!$E$14+1,1))</f>
        <v>298.57243726603986</v>
      </c>
      <c r="DU61" s="62">
        <f t="shared" si="44"/>
        <v>364.58250627635425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22.129425377147701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22.129425377147701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2.8421709430404007E-14</v>
      </c>
      <c r="EK61" s="18">
        <f>EJ61*VLOOKUP('Données projet'!$B$15,Paramètres!$A$1:$I$89,3,0)*VLOOKUP('Données projet'!$B$15,Paramètres!$A$1:$I$89,5,0)</f>
        <v>2.7046098693972454E-14</v>
      </c>
      <c r="EL61" s="14">
        <f t="shared" si="45"/>
        <v>4.7310737122041225E-13</v>
      </c>
      <c r="EM61" s="22">
        <f t="shared" si="19"/>
        <v>8.7110062676755335E-13</v>
      </c>
      <c r="EN61" s="62">
        <f t="shared" si="20"/>
        <v>260.11311059868927</v>
      </c>
      <c r="EO61" s="62">
        <f ca="1">AVERAGE(OFFSET($EN$3,0,0,'Données projet'!$E$15+1,1))-AVERAGE(OFFSET($H$3,0,0,'Données projet'!$E$15+1,1))</f>
        <v>147.46030586481513</v>
      </c>
      <c r="EP61" s="62">
        <f t="shared" si="46"/>
        <v>299.27200854723446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54.189421657187737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54.189421657187737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5.6843418860808015E-14</v>
      </c>
      <c r="FF61" s="18">
        <f>FE61*VLOOKUP('Données projet'!$B$16,Paramètres!$A$1:$I$89,3,0)*VLOOKUP('Données projet'!$B$16,Paramètres!$A$1:$I$89,5,0)</f>
        <v>4.6111381379887463E-14</v>
      </c>
      <c r="FG61" s="14">
        <f t="shared" si="47"/>
        <v>7.5804141040779151E-13</v>
      </c>
      <c r="FH61" s="22">
        <f t="shared" si="22"/>
        <v>1.4005661123635408E-12</v>
      </c>
      <c r="FI61" s="62">
        <f t="shared" si="23"/>
        <v>260.11311059868984</v>
      </c>
      <c r="FJ61" s="62">
        <f ca="1">AVERAGE(OFFSET($FI$3,0,0,'Données projet'!$E$16+1,1))-AVERAGE(OFFSET($H$3,0,0,'Données projet'!$E$16+1,1))</f>
        <v>154.99386872768574</v>
      </c>
      <c r="FK61" s="62">
        <f t="shared" si="48"/>
        <v>419.00806288456329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54.944436743029591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54.944436743029591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777.30796841682741</v>
      </c>
      <c r="S62" s="62">
        <f ca="1">AVERAGE(OFFSET($R$3,0,0,'Données projet'!$E$9+1,1))-AVERAGE(OFFSET($H$3,0,0,'Données projet'!$E$9+1,1))</f>
        <v>483.37207813357207</v>
      </c>
      <c r="T62" s="62">
        <f t="shared" si="34"/>
        <v>297.32483725004136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16.638469179469027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16.638469179469027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222.05663999999999</v>
      </c>
      <c r="AK62" s="14">
        <f t="shared" si="35"/>
        <v>54.561643903321311</v>
      </c>
      <c r="AL62" s="22">
        <f t="shared" si="4"/>
        <v>481.77684446495124</v>
      </c>
      <c r="AM62" s="62">
        <f t="shared" si="5"/>
        <v>742.46625165879402</v>
      </c>
      <c r="AN62" s="62">
        <f ca="1">AVERAGE(OFFSET($AM$3,0,0,'Données projet'!$E$10+1,1))-AVERAGE(OFFSET($H$3,0,0,'Données projet'!$E$10+1,1))</f>
        <v>455.28503091860267</v>
      </c>
      <c r="AO62" s="62">
        <f t="shared" si="36"/>
        <v>281.06176764290592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15.490988546402198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15.490988546402198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13</v>
      </c>
      <c r="BD62" s="13">
        <f>IF('Données projet'!$A$88&gt;35,BD61+BC62-BL61,IF(A62&lt;'Données projet'!$A$88,$BA$205^A62,IF(A62='Données projet'!$A$88,'Données projet'!$B$88,BD61+BC62-BL61)))</f>
        <v>323.00000000000006</v>
      </c>
      <c r="BE62" s="14">
        <f>BD62*VLOOKUP('Données projet'!$B$11,Paramètres!$A$1:$I$89,3,0)*VLOOKUP('Données projet'!$B$11,Paramètres!$A$1:$I$89,5,0)</f>
        <v>277.13400000000007</v>
      </c>
      <c r="BF62" s="14">
        <f t="shared" si="37"/>
        <v>66.360978503745613</v>
      </c>
      <c r="BG62" s="22">
        <f t="shared" si="7"/>
        <v>598.25375422735704</v>
      </c>
      <c r="BH62" s="62">
        <f t="shared" si="8"/>
        <v>858.94316142119987</v>
      </c>
      <c r="BI62" s="62">
        <f ca="1">AVERAGE(OFFSET($BH$3,0,0,'Données projet'!$E$11+1,1))-AVERAGE(OFFSET($H$3,0,0,'Données projet'!$E$11+1,1))</f>
        <v>414.21076357331464</v>
      </c>
      <c r="BJ62" s="62">
        <f t="shared" si="38"/>
        <v>331.25104323342907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32.919661857069478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32.919661857069478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9.375</v>
      </c>
      <c r="BY62" s="13">
        <f>IF('Données projet'!$A$114&gt;35,BY61+BX62-CG61,IF(A62&lt;'Données projet'!$A$114,$BV$205^A62,IF(A62='Données projet'!$A$114,'Données projet'!$B$114,BY61+BX62-CG61)))</f>
        <v>287.62499999999989</v>
      </c>
      <c r="BZ62" s="14">
        <f>BY62*VLOOKUP('Données projet'!$B$12,Paramètres!$A$1:$I$89,3,0)*VLOOKUP('Données projet'!$B$12,Paramètres!$A$1:$I$89,5,0)</f>
        <v>224.34749999999991</v>
      </c>
      <c r="CA62" s="14">
        <f t="shared" si="39"/>
        <v>55.058714525680429</v>
      </c>
      <c r="CB62" s="22">
        <f t="shared" si="10"/>
        <v>486.63249029889329</v>
      </c>
      <c r="CC62" s="62">
        <f t="shared" si="11"/>
        <v>747.32189749273607</v>
      </c>
      <c r="CD62" s="62">
        <f ca="1">AVERAGE(OFFSET($CC$3,0,0,'Données projet'!$E$12+1,1))-AVERAGE(OFFSET($H$3,0,0,'Données projet'!$E$12+1,1))</f>
        <v>269.34352416195065</v>
      </c>
      <c r="CE62" s="62">
        <f t="shared" si="40"/>
        <v>302.59481222418219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24.488909759395774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24.488909759395774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7.4</v>
      </c>
      <c r="CT62" s="13">
        <f>IF('Données projet'!$A$140&gt;35,CT61+CS62-DB61,IF(A62&lt;'Données projet'!$A$140,$CQ$205^A62,IF(A62='Données projet'!$A$140,'Données projet'!$B$140,CT61+CS62-DB61)))</f>
        <v>335.59999999999974</v>
      </c>
      <c r="CU62" s="18">
        <f>CT62*VLOOKUP('Données projet'!$B$13,Paramètres!$A$1:$I$89,3,0)*VLOOKUP('Données projet'!$B$13,Paramètres!$A$1:$I$89,5,0)</f>
        <v>267.00335999999982</v>
      </c>
      <c r="CV62" s="14">
        <f t="shared" si="41"/>
        <v>64.212894147794728</v>
      </c>
      <c r="CW62" s="22">
        <f t="shared" si="13"/>
        <v>576.86830930740882</v>
      </c>
      <c r="CX62" s="62">
        <f t="shared" si="14"/>
        <v>837.55771650125166</v>
      </c>
      <c r="CY62" s="62">
        <f ca="1">AVERAGE(OFFSET($CX$3,0,0,'Données projet'!$E$13+1,1))-AVERAGE(OFFSET($H$3,0,0,'Données projet'!$E$13+1,1))</f>
        <v>340.50225215720684</v>
      </c>
      <c r="CZ62" s="62">
        <f t="shared" si="42"/>
        <v>412.18613903804726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24.54828568815363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24.54828568815363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6.2</v>
      </c>
      <c r="DO62" s="13">
        <f>IF('Données projet'!$A$166&gt;35,DO61+DN62-DW61,IF(A62&lt;'Données projet'!$A$166,$DL$205^A62,IF(A62='Données projet'!$A$166,'Données projet'!$B$166,DO61+DN62-DW61)))</f>
        <v>287.7999999999999</v>
      </c>
      <c r="DP62" s="18">
        <f>DO62*VLOOKUP('Données projet'!$B$14,Paramètres!$A$1:$I$89,3,0)*VLOOKUP('Données projet'!$B$14,Paramètres!$A$1:$I$89,5,0)</f>
        <v>228.97367999999994</v>
      </c>
      <c r="DQ62" s="14">
        <f t="shared" si="43"/>
        <v>56.060709423888284</v>
      </c>
      <c r="DR62" s="22">
        <f t="shared" si="16"/>
        <v>496.43489491327199</v>
      </c>
      <c r="DS62" s="62">
        <f t="shared" si="17"/>
        <v>757.12430210711477</v>
      </c>
      <c r="DT62" s="62">
        <f ca="1">AVERAGE(OFFSET($DS$3,0,0,'Données projet'!$E$14+1,1))-AVERAGE(OFFSET($H$3,0,0,'Données projet'!$E$14+1,1))</f>
        <v>298.57243726603986</v>
      </c>
      <c r="DU62" s="62">
        <f t="shared" si="44"/>
        <v>364.58250627635425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21.695480843118535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21.695480843118535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2.8421709430404007E-14</v>
      </c>
      <c r="EK62" s="18">
        <f>EJ62*VLOOKUP('Données projet'!$B$15,Paramètres!$A$1:$I$89,3,0)*VLOOKUP('Données projet'!$B$15,Paramètres!$A$1:$I$89,5,0)</f>
        <v>2.7046098693972454E-14</v>
      </c>
      <c r="EL62" s="14">
        <f t="shared" si="45"/>
        <v>4.7310737122041225E-13</v>
      </c>
      <c r="EM62" s="22">
        <f t="shared" si="19"/>
        <v>8.7110062676755335E-13</v>
      </c>
      <c r="EN62" s="62">
        <f t="shared" si="20"/>
        <v>260.68940719384364</v>
      </c>
      <c r="EO62" s="62">
        <f ca="1">AVERAGE(OFFSET($EN$3,0,0,'Données projet'!$E$15+1,1))-AVERAGE(OFFSET($H$3,0,0,'Données projet'!$E$15+1,1))</f>
        <v>147.46030586481513</v>
      </c>
      <c r="EP62" s="62">
        <f t="shared" si="46"/>
        <v>299.27200854723446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53.126800150773853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53.126800150773853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5.6843418860808015E-14</v>
      </c>
      <c r="FF62" s="18">
        <f>FE62*VLOOKUP('Données projet'!$B$16,Paramètres!$A$1:$I$89,3,0)*VLOOKUP('Données projet'!$B$16,Paramètres!$A$1:$I$89,5,0)</f>
        <v>4.6111381379887463E-14</v>
      </c>
      <c r="FG62" s="14">
        <f t="shared" si="47"/>
        <v>7.5804141040779151E-13</v>
      </c>
      <c r="FH62" s="22">
        <f t="shared" si="22"/>
        <v>1.4005661123635408E-12</v>
      </c>
      <c r="FI62" s="62">
        <f t="shared" si="23"/>
        <v>260.6894071938442</v>
      </c>
      <c r="FJ62" s="62">
        <f ca="1">AVERAGE(OFFSET($FI$3,0,0,'Données projet'!$E$16+1,1))-AVERAGE(OFFSET($H$3,0,0,'Données projet'!$E$16+1,1))</f>
        <v>154.99386872768574</v>
      </c>
      <c r="FK62" s="62">
        <f t="shared" si="48"/>
        <v>419.00806288456329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53.867009851296082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53.867009851296082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795.87024409467267</v>
      </c>
      <c r="S63" s="62">
        <f ca="1">AVERAGE(OFFSET($R$3,0,0,'Données projet'!$E$9+1,1))-AVERAGE(OFFSET($H$3,0,0,'Données projet'!$E$9+1,1))</f>
        <v>483.37207813357207</v>
      </c>
      <c r="T63" s="62">
        <f t="shared" si="34"/>
        <v>297.32483725004136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0.17200000000000001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21.129304698040968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21.129304698040968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229.9752</v>
      </c>
      <c r="AK63" s="14">
        <f t="shared" si="35"/>
        <v>56.277319157664316</v>
      </c>
      <c r="AL63" s="22">
        <f t="shared" si="4"/>
        <v>498.55647086626527</v>
      </c>
      <c r="AM63" s="62">
        <f t="shared" si="5"/>
        <v>759.81217719774281</v>
      </c>
      <c r="AN63" s="62">
        <f ca="1">AVERAGE(OFFSET($AM$3,0,0,'Données projet'!$E$10+1,1))-AVERAGE(OFFSET($H$3,0,0,'Données projet'!$E$10+1,1))</f>
        <v>455.28503091860267</v>
      </c>
      <c r="AO63" s="62">
        <f t="shared" si="36"/>
        <v>281.06176764290592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0.17200000000000001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19.672111270589866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19.672111270589866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336</v>
      </c>
      <c r="BB63" s="13">
        <f>VLOOKUP(A63,'Données projet'!$A$87:$I$107,9,0)</f>
        <v>13</v>
      </c>
      <c r="BC63" s="13">
        <f t="array" ref="BC63">INDEX(BB:BB,MIN(IF(ISNUMBER(BB63:BB259),ROW(BB63:BB259),"")))</f>
        <v>13</v>
      </c>
      <c r="BD63" s="13">
        <f>IF('Données projet'!$A$88&gt;35,BD62+BC63-BL62,IF(A63&lt;'Données projet'!$A$88,$BA$205^A63,IF(A63='Données projet'!$A$88,'Données projet'!$B$88,BD62+BC63-BL62)))</f>
        <v>336.00000000000006</v>
      </c>
      <c r="BE63" s="14">
        <f>BD63*VLOOKUP('Données projet'!$B$11,Paramètres!$A$1:$I$89,3,0)*VLOOKUP('Données projet'!$B$11,Paramètres!$A$1:$I$89,5,0)</f>
        <v>288.28800000000007</v>
      </c>
      <c r="BF63" s="14">
        <f t="shared" si="37"/>
        <v>68.715516926722444</v>
      </c>
      <c r="BG63" s="22">
        <f t="shared" si="7"/>
        <v>621.78112531404167</v>
      </c>
      <c r="BH63" s="62">
        <f t="shared" si="8"/>
        <v>883.03683164551921</v>
      </c>
      <c r="BI63" s="62">
        <f ca="1">AVERAGE(OFFSET($BH$3,0,0,'Données projet'!$E$11+1,1))-AVERAGE(OFFSET($H$3,0,0,'Données projet'!$E$11+1,1))</f>
        <v>414.21076357331464</v>
      </c>
      <c r="BJ63" s="62">
        <f t="shared" si="38"/>
        <v>331.25104323342907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35</v>
      </c>
      <c r="BM63" s="17">
        <f>IF(ISNA(VLOOKUP(A63,'Données projet'!$A$87:$I$107,5,0)),0%,VLOOKUP(A63,'Données projet'!$A$87:$I$107,5,0)*VLOOKUP('Données projet'!$B$11,Paramètres!$A$1:$I$89,7,0))</f>
        <v>0.42400000000000004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46.349772177950229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46.349772177950229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297</v>
      </c>
      <c r="BW63" s="13">
        <f>VLOOKUP(A63,'Données projet'!$A$113:$I$133,9,0)</f>
        <v>9.375</v>
      </c>
      <c r="BX63" s="13">
        <f t="array" ref="BX63">INDEX(BW:BW,MIN(IF(ISNUMBER(BW63:BW259),ROW(BW63:BW259),"")))</f>
        <v>9.375</v>
      </c>
      <c r="BY63" s="13">
        <f>IF('Données projet'!$A$114&gt;35,BY62+BX63-CG62,IF(A63&lt;'Données projet'!$A$114,$BV$205^A63,IF(A63='Données projet'!$A$114,'Données projet'!$B$114,BY62+BX63-CG62)))</f>
        <v>296.99999999999989</v>
      </c>
      <c r="BZ63" s="14">
        <f>BY63*VLOOKUP('Données projet'!$B$12,Paramètres!$A$1:$I$89,3,0)*VLOOKUP('Données projet'!$B$12,Paramètres!$A$1:$I$89,5,0)</f>
        <v>231.65999999999991</v>
      </c>
      <c r="CA63" s="14">
        <f t="shared" si="39"/>
        <v>56.641461975682766</v>
      </c>
      <c r="CB63" s="22">
        <f t="shared" si="10"/>
        <v>502.125046274314</v>
      </c>
      <c r="CC63" s="62">
        <f t="shared" si="11"/>
        <v>763.38075260579149</v>
      </c>
      <c r="CD63" s="62">
        <f ca="1">AVERAGE(OFFSET($CC$3,0,0,'Données projet'!$E$12+1,1))-AVERAGE(OFFSET($H$3,0,0,'Données projet'!$E$12+1,1))</f>
        <v>269.34352416195065</v>
      </c>
      <c r="CE63" s="62">
        <f t="shared" si="40"/>
        <v>302.59481222418219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297</v>
      </c>
      <c r="CH63" s="17">
        <f>IF(ISNA(VLOOKUP(A63,'Données projet'!$A$113:$I$133,5,0)),0%,VLOOKUP(A63,'Données projet'!$A$113:$I$133,5,0)*VLOOKUP('Données projet'!$B$12,Paramètres!$A$1:$I$89,7,0))</f>
        <v>0.38700000000000001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123.11679193922154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123.11679193922154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343</v>
      </c>
      <c r="CR63" s="13">
        <f>VLOOKUP(A63,'Données projet'!$A$139:$I$159,9,0)</f>
        <v>7.4</v>
      </c>
      <c r="CS63" s="13">
        <f t="array" ref="CS63">INDEX(CR:CR,MIN(IF(ISNUMBER(CR63:CR259),ROW(CR63:CR259),"")))</f>
        <v>7.4</v>
      </c>
      <c r="CT63" s="13">
        <f>IF('Données projet'!$A$140&gt;35,CT62+CS63-DB62,IF(A63&lt;'Données projet'!$A$140,$CQ$205^A63,IF(A63='Données projet'!$A$140,'Données projet'!$B$140,CT62+CS63-DB62)))</f>
        <v>342.99999999999972</v>
      </c>
      <c r="CU63" s="18">
        <f>CT63*VLOOKUP('Données projet'!$B$13,Paramètres!$A$1:$I$89,3,0)*VLOOKUP('Données projet'!$B$13,Paramètres!$A$1:$I$89,5,0)</f>
        <v>272.89079999999979</v>
      </c>
      <c r="CV63" s="14">
        <f t="shared" si="41"/>
        <v>65.462389231846373</v>
      </c>
      <c r="CW63" s="22">
        <f t="shared" si="13"/>
        <v>589.29847124546529</v>
      </c>
      <c r="CX63" s="62">
        <f t="shared" si="14"/>
        <v>850.55417757694272</v>
      </c>
      <c r="CY63" s="62">
        <f ca="1">AVERAGE(OFFSET($CX$3,0,0,'Données projet'!$E$13+1,1))-AVERAGE(OFFSET($H$3,0,0,'Données projet'!$E$13+1,1))</f>
        <v>340.50225215720684</v>
      </c>
      <c r="CZ63" s="62">
        <f t="shared" si="42"/>
        <v>412.18613903804726</v>
      </c>
      <c r="DA63" s="16">
        <f>IF(ISNA(VLOOKUP(A63,'Données projet'!$A$139:$I$159,3,0)),0,VLOOKUP(A63,'Données projet'!$A$139:$I$159,3,0))</f>
        <v>11</v>
      </c>
      <c r="DB63" s="16">
        <f>IF(ISNA(VLOOKUP(A63,'Données projet'!$A$139:$I$159,4,0)),0,VLOOKUP(A63,'Données projet'!$A$139:$I$159,4,0))</f>
        <v>343</v>
      </c>
      <c r="DC63" s="17">
        <f>IF(ISNA(VLOOKUP(A63,'Données projet'!$A$139:$I$159,5,0)),0%,VLOOKUP(A63,'Données projet'!$A$139:$I$159,5,0)*VLOOKUP('Données projet'!$B$13,Paramètres!$A$1:$I$89,7,0))</f>
        <v>0.47700000000000004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167.9647848886278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167.9647848886278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294</v>
      </c>
      <c r="DM63" s="13">
        <f>VLOOKUP(A63,'Données projet'!$A$165:$I$185,9,0)</f>
        <v>6.2</v>
      </c>
      <c r="DN63" s="13">
        <f t="array" ref="DN63">INDEX(DM:DM,MIN(IF(ISNUMBER(DM63:DM259),ROW(DM63:DM259),"")))</f>
        <v>6.2</v>
      </c>
      <c r="DO63" s="13">
        <f>IF('Données projet'!$A$166&gt;35,DO62+DN63-DW62,IF(A63&lt;'Données projet'!$A$166,$DL$205^A63,IF(A63='Données projet'!$A$166,'Données projet'!$B$166,DO62+DN63-DW62)))</f>
        <v>293.99999999999989</v>
      </c>
      <c r="DP63" s="18">
        <f>DO63*VLOOKUP('Données projet'!$B$14,Paramètres!$A$1:$I$89,3,0)*VLOOKUP('Données projet'!$B$14,Paramètres!$A$1:$I$89,5,0)</f>
        <v>233.90639999999991</v>
      </c>
      <c r="DQ63" s="14">
        <f t="shared" si="43"/>
        <v>57.126506840778347</v>
      </c>
      <c r="DR63" s="22">
        <f t="shared" si="16"/>
        <v>506.88231274768879</v>
      </c>
      <c r="DS63" s="62">
        <f t="shared" si="17"/>
        <v>768.13801907916627</v>
      </c>
      <c r="DT63" s="62">
        <f ca="1">AVERAGE(OFFSET($DS$3,0,0,'Données projet'!$E$14+1,1))-AVERAGE(OFFSET($H$3,0,0,'Données projet'!$E$14+1,1))</f>
        <v>298.57243726603986</v>
      </c>
      <c r="DU63" s="62">
        <f t="shared" si="44"/>
        <v>364.58250627635425</v>
      </c>
      <c r="DV63" s="16">
        <f>IF(ISNA(VLOOKUP(A63,'Données projet'!$A$165:$I$185,3,0)),0,VLOOKUP(A63,'Données projet'!$A$165:$I$185,3,0))</f>
        <v>11</v>
      </c>
      <c r="DW63" s="16">
        <f>IF(ISNA(VLOOKUP(A63,'Données projet'!$A$165:$I$185,4,0)),0,VLOOKUP(A63,'Données projet'!$A$165:$I$185,4,0))</f>
        <v>294</v>
      </c>
      <c r="DX63" s="17">
        <f>IF(ISNA(VLOOKUP(A63,'Données projet'!$A$165:$I$185,5,0)),0%,VLOOKUP(A63,'Données projet'!$A$165:$I$185,5,0)*VLOOKUP('Données projet'!$B$14,Paramètres!$A$1:$I$89,7,0))</f>
        <v>0.47700000000000004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144.6110823623014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144.6110823623014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2.8421709430404007E-14</v>
      </c>
      <c r="EK63" s="18">
        <f>EJ63*VLOOKUP('Données projet'!$B$15,Paramètres!$A$1:$I$89,3,0)*VLOOKUP('Données projet'!$B$15,Paramètres!$A$1:$I$89,5,0)</f>
        <v>2.7046098693972454E-14</v>
      </c>
      <c r="EL63" s="14">
        <f t="shared" si="45"/>
        <v>4.7310737122041225E-13</v>
      </c>
      <c r="EM63" s="22">
        <f t="shared" si="19"/>
        <v>8.7110062676755335E-13</v>
      </c>
      <c r="EN63" s="62">
        <f t="shared" si="20"/>
        <v>261.25570633147834</v>
      </c>
      <c r="EO63" s="62">
        <f ca="1">AVERAGE(OFFSET($EN$3,0,0,'Données projet'!$E$15+1,1))-AVERAGE(OFFSET($H$3,0,0,'Données projet'!$E$15+1,1))</f>
        <v>147.46030586481513</v>
      </c>
      <c r="EP63" s="62">
        <f t="shared" si="46"/>
        <v>299.27200854723446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52.085016003965627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52.085016003965627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5.6843418860808015E-14</v>
      </c>
      <c r="FF63" s="18">
        <f>FE63*VLOOKUP('Données projet'!$B$16,Paramètres!$A$1:$I$89,3,0)*VLOOKUP('Données projet'!$B$16,Paramètres!$A$1:$I$89,5,0)</f>
        <v>4.6111381379887463E-14</v>
      </c>
      <c r="FG63" s="14">
        <f t="shared" si="47"/>
        <v>7.5804141040779151E-13</v>
      </c>
      <c r="FH63" s="22">
        <f t="shared" si="22"/>
        <v>1.4005661123635408E-12</v>
      </c>
      <c r="FI63" s="62">
        <f t="shared" si="23"/>
        <v>261.2557063314789</v>
      </c>
      <c r="FJ63" s="62">
        <f ca="1">AVERAGE(OFFSET($FI$3,0,0,'Données projet'!$E$16+1,1))-AVERAGE(OFFSET($H$3,0,0,'Données projet'!$E$16+1,1))</f>
        <v>154.99386872768574</v>
      </c>
      <c r="FK63" s="62">
        <f t="shared" si="48"/>
        <v>419.00806288456329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52.810710643743953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52.810710643743953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759.65487244415465</v>
      </c>
      <c r="S64" s="62">
        <f ca="1">AVERAGE(OFFSET($R$3,0,0,'Données projet'!$E$9+1,1))-AVERAGE(OFFSET($H$3,0,0,'Données projet'!$E$9+1,1))</f>
        <v>483.37207813357207</v>
      </c>
      <c r="T64" s="62">
        <f t="shared" si="34"/>
        <v>297.32483725004136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20.714971920515705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20.714971920515705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213.80112</v>
      </c>
      <c r="AK64" s="14">
        <f t="shared" si="35"/>
        <v>52.765356850602878</v>
      </c>
      <c r="AL64" s="22">
        <f t="shared" si="4"/>
        <v>464.2699471814667</v>
      </c>
      <c r="AM64" s="62">
        <f t="shared" si="5"/>
        <v>726.08212862659605</v>
      </c>
      <c r="AN64" s="62">
        <f ca="1">AVERAGE(OFFSET($AM$3,0,0,'Données projet'!$E$10+1,1))-AVERAGE(OFFSET($H$3,0,0,'Données projet'!$E$10+1,1))</f>
        <v>455.28503091860267</v>
      </c>
      <c r="AO64" s="62">
        <f t="shared" si="36"/>
        <v>281.06176764290592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19.286353167376692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19.286353167376692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12.4</v>
      </c>
      <c r="BD64" s="13">
        <f>IF('Données projet'!$A$88&gt;35,BD63+BC64-BL63,IF(A64&lt;'Données projet'!$A$88,$BA$205^A64,IF(A64='Données projet'!$A$88,'Données projet'!$B$88,BD63+BC64-BL63)))</f>
        <v>313.40000000000003</v>
      </c>
      <c r="BE64" s="14">
        <f>BD64*VLOOKUP('Données projet'!$B$11,Paramètres!$A$1:$I$89,3,0)*VLOOKUP('Données projet'!$B$11,Paramètres!$A$1:$I$89,5,0)</f>
        <v>268.89720000000005</v>
      </c>
      <c r="BF64" s="14">
        <f t="shared" si="37"/>
        <v>64.615171575073688</v>
      </c>
      <c r="BG64" s="22">
        <f t="shared" si="7"/>
        <v>580.86738049325345</v>
      </c>
      <c r="BH64" s="62">
        <f t="shared" si="8"/>
        <v>842.67956193838279</v>
      </c>
      <c r="BI64" s="62">
        <f ca="1">AVERAGE(OFFSET($BH$3,0,0,'Données projet'!$E$11+1,1))-AVERAGE(OFFSET($H$3,0,0,'Données projet'!$E$11+1,1))</f>
        <v>414.21076357331464</v>
      </c>
      <c r="BJ64" s="62">
        <f t="shared" si="38"/>
        <v>331.25104323342907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45.440881416110166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45.440881416110166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-1.1368683772161603E-13</v>
      </c>
      <c r="BZ64" s="14">
        <f>BY64*VLOOKUP('Données projet'!$B$12,Paramètres!$A$1:$I$89,3,0)*VLOOKUP('Données projet'!$B$12,Paramètres!$A$1:$I$89,5,0)</f>
        <v>-8.8675733422860506E-14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269.34352416195065</v>
      </c>
      <c r="CE64" s="62">
        <f t="shared" si="40"/>
        <v>302.59481222418219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120.70254674312159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120.70254674312159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-2.8421709430404007E-13</v>
      </c>
      <c r="CU64" s="18">
        <f>CT64*VLOOKUP('Données projet'!$B$13,Paramètres!$A$1:$I$89,3,0)*VLOOKUP('Données projet'!$B$13,Paramètres!$A$1:$I$89,5,0)</f>
        <v>-2.2612312022829427E-13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340.50225215720684</v>
      </c>
      <c r="CZ64" s="62">
        <f t="shared" si="42"/>
        <v>412.18613903804726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164.67109790536466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164.67109790536466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-1.1368683772161603E-13</v>
      </c>
      <c r="DP64" s="18">
        <f>DO64*VLOOKUP('Données projet'!$B$14,Paramètres!$A$1:$I$89,3,0)*VLOOKUP('Données projet'!$B$14,Paramètres!$A$1:$I$89,5,0)</f>
        <v>-9.0449248091317723E-14</v>
      </c>
      <c r="DQ64" s="14" t="e">
        <f t="shared" si="43"/>
        <v>#NUM!</v>
      </c>
      <c r="DR64" s="22" t="e">
        <f t="shared" si="16"/>
        <v>#NUM!</v>
      </c>
      <c r="DS64" s="62" t="e">
        <f t="shared" si="17"/>
        <v>#NUM!</v>
      </c>
      <c r="DT64" s="62">
        <f ca="1">AVERAGE(OFFSET($DS$3,0,0,'Données projet'!$E$14+1,1))-AVERAGE(OFFSET($H$3,0,0,'Données projet'!$E$14+1,1))</f>
        <v>298.57243726603986</v>
      </c>
      <c r="DU64" s="62">
        <f t="shared" si="44"/>
        <v>364.58250627635425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141.77534724122748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141.77534724122748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2.8421709430404007E-14</v>
      </c>
      <c r="EK64" s="18">
        <f>EJ64*VLOOKUP('Données projet'!$B$15,Paramètres!$A$1:$I$89,3,0)*VLOOKUP('Données projet'!$B$15,Paramètres!$A$1:$I$89,5,0)</f>
        <v>2.7046098693972454E-14</v>
      </c>
      <c r="EL64" s="14">
        <f t="shared" si="45"/>
        <v>4.7310737122041225E-13</v>
      </c>
      <c r="EM64" s="22">
        <f t="shared" si="19"/>
        <v>8.7110062676755335E-13</v>
      </c>
      <c r="EN64" s="62">
        <f t="shared" si="20"/>
        <v>261.81218144513019</v>
      </c>
      <c r="EO64" s="62">
        <f ca="1">AVERAGE(OFFSET($EN$3,0,0,'Données projet'!$E$15+1,1))-AVERAGE(OFFSET($H$3,0,0,'Données projet'!$E$15+1,1))</f>
        <v>147.46030586481513</v>
      </c>
      <c r="EP64" s="62">
        <f t="shared" si="46"/>
        <v>299.27200854723446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51.063660608850725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51.063660608850725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5.6843418860808015E-14</v>
      </c>
      <c r="FF64" s="18">
        <f>FE64*VLOOKUP('Données projet'!$B$16,Paramètres!$A$1:$I$89,3,0)*VLOOKUP('Données projet'!$B$16,Paramètres!$A$1:$I$89,5,0)</f>
        <v>4.6111381379887463E-14</v>
      </c>
      <c r="FG64" s="14">
        <f t="shared" si="47"/>
        <v>7.5804141040779151E-13</v>
      </c>
      <c r="FH64" s="22">
        <f t="shared" si="22"/>
        <v>1.4005661123635408E-12</v>
      </c>
      <c r="FI64" s="62">
        <f t="shared" si="23"/>
        <v>261.81218144513076</v>
      </c>
      <c r="FJ64" s="62">
        <f ca="1">AVERAGE(OFFSET($FI$3,0,0,'Données projet'!$E$16+1,1))-AVERAGE(OFFSET($H$3,0,0,'Données projet'!$E$16+1,1))</f>
        <v>154.99386872768574</v>
      </c>
      <c r="FK64" s="62">
        <f t="shared" si="48"/>
        <v>419.00806288456329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51.775124819373019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51.775124819373019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777.06232855539611</v>
      </c>
      <c r="S65" s="62">
        <f ca="1">AVERAGE(OFFSET($R$3,0,0,'Données projet'!$E$9+1,1))-AVERAGE(OFFSET($H$3,0,0,'Données projet'!$E$9+1,1))</f>
        <v>483.37207813357207</v>
      </c>
      <c r="T65" s="62">
        <f t="shared" si="34"/>
        <v>297.32483725004136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20.308763956039673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20.308763956039673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221.21424000000002</v>
      </c>
      <c r="AK65" s="14">
        <f t="shared" si="35"/>
        <v>54.378710185570377</v>
      </c>
      <c r="AL65" s="22">
        <f t="shared" si="4"/>
        <v>479.99105490653511</v>
      </c>
      <c r="AM65" s="62">
        <f t="shared" si="5"/>
        <v>742.35005786618649</v>
      </c>
      <c r="AN65" s="62">
        <f ca="1">AVERAGE(OFFSET($AM$3,0,0,'Données projet'!$E$10+1,1))-AVERAGE(OFFSET($H$3,0,0,'Données projet'!$E$10+1,1))</f>
        <v>455.28503091860267</v>
      </c>
      <c r="AO65" s="62">
        <f t="shared" si="36"/>
        <v>281.06176764290592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18.908159545278316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18.908159545278316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12.4</v>
      </c>
      <c r="BD65" s="13">
        <f>IF('Données projet'!$A$88&gt;35,BD64+BC65-BL64,IF(A65&lt;'Données projet'!$A$88,$BA$205^A65,IF(A65='Données projet'!$A$88,'Données projet'!$B$88,BD64+BC65-BL64)))</f>
        <v>325.8</v>
      </c>
      <c r="BE65" s="14">
        <f>BD65*VLOOKUP('Données projet'!$B$11,Paramètres!$A$1:$I$89,3,0)*VLOOKUP('Données projet'!$B$11,Paramètres!$A$1:$I$89,5,0)</f>
        <v>279.53640000000007</v>
      </c>
      <c r="BF65" s="14">
        <f t="shared" si="37"/>
        <v>66.869027427528763</v>
      </c>
      <c r="BG65" s="22">
        <f t="shared" si="7"/>
        <v>603.322786102946</v>
      </c>
      <c r="BH65" s="62">
        <f t="shared" si="8"/>
        <v>865.68178906259732</v>
      </c>
      <c r="BI65" s="62">
        <f ca="1">AVERAGE(OFFSET($BH$3,0,0,'Données projet'!$E$11+1,1))-AVERAGE(OFFSET($H$3,0,0,'Données projet'!$E$11+1,1))</f>
        <v>414.21076357331464</v>
      </c>
      <c r="BJ65" s="62">
        <f t="shared" si="38"/>
        <v>331.25104323342907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44.549813447741165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44.549813447741165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-1.1368683772161603E-13</v>
      </c>
      <c r="BZ65" s="14">
        <f>BY65*VLOOKUP('Données projet'!$B$12,Paramètres!$A$1:$I$89,3,0)*VLOOKUP('Données projet'!$B$12,Paramètres!$A$1:$I$89,5,0)</f>
        <v>-8.8675733422860506E-14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269.34352416195065</v>
      </c>
      <c r="CE65" s="62">
        <f t="shared" si="40"/>
        <v>302.59481222418219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118.33564342277299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118.33564342277299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-2.8421709430404007E-13</v>
      </c>
      <c r="CU65" s="18">
        <f>CT65*VLOOKUP('Données projet'!$B$13,Paramètres!$A$1:$I$89,3,0)*VLOOKUP('Données projet'!$B$13,Paramètres!$A$1:$I$89,5,0)</f>
        <v>-2.2612312022829427E-13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340.50225215720684</v>
      </c>
      <c r="CZ65" s="62">
        <f t="shared" si="42"/>
        <v>412.18613903804726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161.44199811489261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161.44199811489261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-1.1368683772161603E-13</v>
      </c>
      <c r="DP65" s="18">
        <f>DO65*VLOOKUP('Données projet'!$B$14,Paramètres!$A$1:$I$89,3,0)*VLOOKUP('Données projet'!$B$14,Paramètres!$A$1:$I$89,5,0)</f>
        <v>-9.0449248091317723E-14</v>
      </c>
      <c r="DQ65" s="14" t="e">
        <f t="shared" si="43"/>
        <v>#NUM!</v>
      </c>
      <c r="DR65" s="22" t="e">
        <f t="shared" si="16"/>
        <v>#NUM!</v>
      </c>
      <c r="DS65" s="62" t="e">
        <f t="shared" si="17"/>
        <v>#NUM!</v>
      </c>
      <c r="DT65" s="62">
        <f ca="1">AVERAGE(OFFSET($DS$3,0,0,'Données projet'!$E$14+1,1))-AVERAGE(OFFSET($H$3,0,0,'Données projet'!$E$14+1,1))</f>
        <v>298.57243726603986</v>
      </c>
      <c r="DU65" s="62">
        <f t="shared" si="44"/>
        <v>364.58250627635425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138.99521915625019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138.99521915625019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2.8421709430404007E-14</v>
      </c>
      <c r="EK65" s="18">
        <f>EJ65*VLOOKUP('Données projet'!$B$15,Paramètres!$A$1:$I$89,3,0)*VLOOKUP('Données projet'!$B$15,Paramètres!$A$1:$I$89,5,0)</f>
        <v>2.7046098693972454E-14</v>
      </c>
      <c r="EL65" s="14">
        <f t="shared" si="45"/>
        <v>4.7310737122041225E-13</v>
      </c>
      <c r="EM65" s="22">
        <f t="shared" si="19"/>
        <v>8.7110062676755335E-13</v>
      </c>
      <c r="EN65" s="62">
        <f t="shared" si="20"/>
        <v>262.35900295965217</v>
      </c>
      <c r="EO65" s="62">
        <f ca="1">AVERAGE(OFFSET($EN$3,0,0,'Données projet'!$E$15+1,1))-AVERAGE(OFFSET($H$3,0,0,'Données projet'!$E$15+1,1))</f>
        <v>147.46030586481513</v>
      </c>
      <c r="EP65" s="62">
        <f t="shared" si="46"/>
        <v>299.27200854723446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50.062333370068743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50.062333370068743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5.6843418860808015E-14</v>
      </c>
      <c r="FF65" s="18">
        <f>FE65*VLOOKUP('Données projet'!$B$16,Paramètres!$A$1:$I$89,3,0)*VLOOKUP('Données projet'!$B$16,Paramètres!$A$1:$I$89,5,0)</f>
        <v>4.6111381379887463E-14</v>
      </c>
      <c r="FG65" s="14">
        <f t="shared" si="47"/>
        <v>7.5804141040779151E-13</v>
      </c>
      <c r="FH65" s="22">
        <f t="shared" si="22"/>
        <v>1.4005661123635408E-12</v>
      </c>
      <c r="FI65" s="62">
        <f t="shared" si="23"/>
        <v>262.35900295965274</v>
      </c>
      <c r="FJ65" s="62">
        <f ca="1">AVERAGE(OFFSET($FI$3,0,0,'Données projet'!$E$16+1,1))-AVERAGE(OFFSET($H$3,0,0,'Données projet'!$E$16+1,1))</f>
        <v>154.99386872768574</v>
      </c>
      <c r="FK65" s="62">
        <f t="shared" si="48"/>
        <v>419.00806288456329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50.759846201373016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50.759846201373016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794.44864396082176</v>
      </c>
      <c r="S66" s="62">
        <f ca="1">AVERAGE(OFFSET($R$3,0,0,'Données projet'!$E$9+1,1))-AVERAGE(OFFSET($H$3,0,0,'Données projet'!$E$9+1,1))</f>
        <v>483.37207813357207</v>
      </c>
      <c r="T66" s="62">
        <f t="shared" si="34"/>
        <v>297.32483725004136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19.91052148198462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19.91052148198462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228.62735999999998</v>
      </c>
      <c r="AK66" s="14">
        <f t="shared" si="35"/>
        <v>55.985781352428695</v>
      </c>
      <c r="AL66" s="22">
        <f t="shared" si="4"/>
        <v>495.70122118881324</v>
      </c>
      <c r="AM66" s="62">
        <f t="shared" si="5"/>
        <v>758.59755953221929</v>
      </c>
      <c r="AN66" s="62">
        <f ca="1">AVERAGE(OFFSET($AM$3,0,0,'Données projet'!$E$10+1,1))-AVERAGE(OFFSET($H$3,0,0,'Données projet'!$E$10+1,1))</f>
        <v>455.28503091860267</v>
      </c>
      <c r="AO66" s="62">
        <f t="shared" si="36"/>
        <v>281.06176764290592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18.537382069433956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18.537382069433956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12.4</v>
      </c>
      <c r="BD66" s="13">
        <f>IF('Données projet'!$A$88&gt;35,BD65+BC66-BL65,IF(A66&lt;'Données projet'!$A$88,$BA$205^A66,IF(A66='Données projet'!$A$88,'Données projet'!$B$88,BD65+BC66-BL65)))</f>
        <v>338.2</v>
      </c>
      <c r="BE66" s="14">
        <f>BD66*VLOOKUP('Données projet'!$B$11,Paramètres!$A$1:$I$89,3,0)*VLOOKUP('Données projet'!$B$11,Paramètres!$A$1:$I$89,5,0)</f>
        <v>290.17560000000003</v>
      </c>
      <c r="BF66" s="14">
        <f t="shared" si="37"/>
        <v>69.112917785973508</v>
      </c>
      <c r="BG66" s="22">
        <f t="shared" si="7"/>
        <v>625.76083514390393</v>
      </c>
      <c r="BH66" s="62">
        <f t="shared" si="8"/>
        <v>888.65717348731005</v>
      </c>
      <c r="BI66" s="62">
        <f ca="1">AVERAGE(OFFSET($BH$3,0,0,'Données projet'!$E$11+1,1))-AVERAGE(OFFSET($H$3,0,0,'Données projet'!$E$11+1,1))</f>
        <v>414.21076357331464</v>
      </c>
      <c r="BJ66" s="62">
        <f t="shared" si="38"/>
        <v>331.25104323342907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43.676218778734082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43.676218778734082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-1.1368683772161603E-13</v>
      </c>
      <c r="BZ66" s="14">
        <f>BY66*VLOOKUP('Données projet'!$B$12,Paramètres!$A$1:$I$89,3,0)*VLOOKUP('Données projet'!$B$12,Paramètres!$A$1:$I$89,5,0)</f>
        <v>-8.8675733422860506E-14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269.34352416195065</v>
      </c>
      <c r="CE66" s="62">
        <f t="shared" si="40"/>
        <v>302.59481222418219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116.01515363286795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116.01515363286795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-2.8421709430404007E-13</v>
      </c>
      <c r="CU66" s="18">
        <f>CT66*VLOOKUP('Données projet'!$B$13,Paramètres!$A$1:$I$89,3,0)*VLOOKUP('Données projet'!$B$13,Paramètres!$A$1:$I$89,5,0)</f>
        <v>-2.2612312022829427E-13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340.50225215720684</v>
      </c>
      <c r="CZ66" s="62">
        <f t="shared" si="42"/>
        <v>412.18613903804726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158.27621900175532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158.27621900175532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-1.1368683772161603E-13</v>
      </c>
      <c r="DP66" s="18">
        <f>DO66*VLOOKUP('Données projet'!$B$14,Paramètres!$A$1:$I$89,3,0)*VLOOKUP('Données projet'!$B$14,Paramètres!$A$1:$I$89,5,0)</f>
        <v>-9.0449248091317723E-14</v>
      </c>
      <c r="DQ66" s="14" t="e">
        <f t="shared" si="43"/>
        <v>#NUM!</v>
      </c>
      <c r="DR66" s="22" t="e">
        <f t="shared" si="16"/>
        <v>#NUM!</v>
      </c>
      <c r="DS66" s="62" t="e">
        <f t="shared" si="17"/>
        <v>#NUM!</v>
      </c>
      <c r="DT66" s="62">
        <f ca="1">AVERAGE(OFFSET($DS$3,0,0,'Données projet'!$E$14+1,1))-AVERAGE(OFFSET($H$3,0,0,'Données projet'!$E$14+1,1))</f>
        <v>298.57243726603986</v>
      </c>
      <c r="DU66" s="62">
        <f t="shared" si="44"/>
        <v>364.58250627635425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136.26960768730859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136.26960768730859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2.8421709430404007E-14</v>
      </c>
      <c r="EK66" s="18">
        <f>EJ66*VLOOKUP('Données projet'!$B$15,Paramètres!$A$1:$I$89,3,0)*VLOOKUP('Données projet'!$B$15,Paramètres!$A$1:$I$89,5,0)</f>
        <v>2.7046098693972454E-14</v>
      </c>
      <c r="EL66" s="14">
        <f t="shared" si="45"/>
        <v>4.7310737122041225E-13</v>
      </c>
      <c r="EM66" s="22">
        <f t="shared" si="19"/>
        <v>8.7110062676755335E-13</v>
      </c>
      <c r="EN66" s="62">
        <f t="shared" si="20"/>
        <v>262.89633834340697</v>
      </c>
      <c r="EO66" s="62">
        <f ca="1">AVERAGE(OFFSET($EN$3,0,0,'Données projet'!$E$15+1,1))-AVERAGE(OFFSET($H$3,0,0,'Données projet'!$E$15+1,1))</f>
        <v>147.46030586481513</v>
      </c>
      <c r="EP66" s="62">
        <f t="shared" si="46"/>
        <v>299.27200854723446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49.080641547689972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49.080641547689972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5.6843418860808015E-14</v>
      </c>
      <c r="FF66" s="18">
        <f>FE66*VLOOKUP('Données projet'!$B$16,Paramètres!$A$1:$I$89,3,0)*VLOOKUP('Données projet'!$B$16,Paramètres!$A$1:$I$89,5,0)</f>
        <v>4.6111381379887463E-14</v>
      </c>
      <c r="FG66" s="14">
        <f t="shared" si="47"/>
        <v>7.5804141040779151E-13</v>
      </c>
      <c r="FH66" s="22">
        <f t="shared" si="22"/>
        <v>1.4005661123635408E-12</v>
      </c>
      <c r="FI66" s="62">
        <f t="shared" si="23"/>
        <v>262.89633834340754</v>
      </c>
      <c r="FJ66" s="62">
        <f ca="1">AVERAGE(OFFSET($FI$3,0,0,'Données projet'!$E$16+1,1))-AVERAGE(OFFSET($H$3,0,0,'Données projet'!$E$16+1,1))</f>
        <v>154.99386872768574</v>
      </c>
      <c r="FK66" s="62">
        <f t="shared" si="48"/>
        <v>419.00806288456329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49.764476577813184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49.764476577813184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811.81440445847329</v>
      </c>
      <c r="S67" s="62">
        <f ca="1">AVERAGE(OFFSET($R$3,0,0,'Données projet'!$E$9+1,1))-AVERAGE(OFFSET($H$3,0,0,'Données projet'!$E$9+1,1))</f>
        <v>483.37207813357207</v>
      </c>
      <c r="T67" s="62">
        <f t="shared" si="34"/>
        <v>297.32483725004136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19.520088299941865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19.520088299941865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236.04048</v>
      </c>
      <c r="AK67" s="14">
        <f t="shared" si="35"/>
        <v>57.586797409506879</v>
      </c>
      <c r="AL67" s="22">
        <f t="shared" si="4"/>
        <v>511.40084148822439</v>
      </c>
      <c r="AM67" s="62">
        <f t="shared" si="5"/>
        <v>774.82519364777909</v>
      </c>
      <c r="AN67" s="62">
        <f ca="1">AVERAGE(OFFSET($AM$3,0,0,'Données projet'!$E$10+1,1))-AVERAGE(OFFSET($H$3,0,0,'Données projet'!$E$10+1,1))</f>
        <v>455.28503091860267</v>
      </c>
      <c r="AO67" s="62">
        <f t="shared" si="36"/>
        <v>281.06176764290592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18.173875313738975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18.173875313738975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12.4</v>
      </c>
      <c r="BD67" s="13">
        <f>IF('Données projet'!$A$88&gt;35,BD66+BC67-BL66,IF(A67&lt;'Données projet'!$A$88,$BA$205^A67,IF(A67='Données projet'!$A$88,'Données projet'!$B$88,BD66+BC67-BL66)))</f>
        <v>350.59999999999997</v>
      </c>
      <c r="BE67" s="14">
        <f>BD67*VLOOKUP('Données projet'!$B$11,Paramètres!$A$1:$I$89,3,0)*VLOOKUP('Données projet'!$B$11,Paramètres!$A$1:$I$89,5,0)</f>
        <v>300.81479999999999</v>
      </c>
      <c r="BF67" s="14">
        <f t="shared" si="37"/>
        <v>71.347249879076941</v>
      </c>
      <c r="BG67" s="22">
        <f t="shared" si="7"/>
        <v>648.18223687272553</v>
      </c>
      <c r="BH67" s="62">
        <f t="shared" si="8"/>
        <v>911.60658903228023</v>
      </c>
      <c r="BI67" s="62">
        <f ca="1">AVERAGE(OFFSET($BH$3,0,0,'Données projet'!$E$11+1,1))-AVERAGE(OFFSET($H$3,0,0,'Données projet'!$E$11+1,1))</f>
        <v>414.21076357331464</v>
      </c>
      <c r="BJ67" s="62">
        <f t="shared" si="38"/>
        <v>331.25104323342907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42.819754768346094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42.819754768346094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-1.1368683772161603E-13</v>
      </c>
      <c r="BZ67" s="14">
        <f>BY67*VLOOKUP('Données projet'!$B$12,Paramètres!$A$1:$I$89,3,0)*VLOOKUP('Données projet'!$B$12,Paramètres!$A$1:$I$89,5,0)</f>
        <v>-8.8675733422860506E-14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269.34352416195065</v>
      </c>
      <c r="CE67" s="62">
        <f t="shared" si="40"/>
        <v>302.59481222418219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113.74016723238394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113.74016723238394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-2.8421709430404007E-13</v>
      </c>
      <c r="CU67" s="18">
        <f>CT67*VLOOKUP('Données projet'!$B$13,Paramètres!$A$1:$I$89,3,0)*VLOOKUP('Données projet'!$B$13,Paramètres!$A$1:$I$89,5,0)</f>
        <v>-2.2612312022829427E-13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340.50225215720684</v>
      </c>
      <c r="CZ67" s="62">
        <f t="shared" si="42"/>
        <v>412.18613903804726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155.17251888609206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155.17251888609206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-1.1368683772161603E-13</v>
      </c>
      <c r="DP67" s="18">
        <f>DO67*VLOOKUP('Données projet'!$B$14,Paramètres!$A$1:$I$89,3,0)*VLOOKUP('Données projet'!$B$14,Paramètres!$A$1:$I$89,5,0)</f>
        <v>-9.0449248091317723E-14</v>
      </c>
      <c r="DQ67" s="14" t="e">
        <f t="shared" si="43"/>
        <v>#NUM!</v>
      </c>
      <c r="DR67" s="22" t="e">
        <f t="shared" si="16"/>
        <v>#NUM!</v>
      </c>
      <c r="DS67" s="62" t="e">
        <f t="shared" si="17"/>
        <v>#NUM!</v>
      </c>
      <c r="DT67" s="62">
        <f ca="1">AVERAGE(OFFSET($DS$3,0,0,'Données projet'!$E$14+1,1))-AVERAGE(OFFSET($H$3,0,0,'Données projet'!$E$14+1,1))</f>
        <v>298.57243726603986</v>
      </c>
      <c r="DU67" s="62">
        <f t="shared" si="44"/>
        <v>364.58250627635425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133.5974437968141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133.5974437968141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2.8421709430404007E-14</v>
      </c>
      <c r="EK67" s="18">
        <f>EJ67*VLOOKUP('Données projet'!$B$15,Paramètres!$A$1:$I$89,3,0)*VLOOKUP('Données projet'!$B$15,Paramètres!$A$1:$I$89,5,0)</f>
        <v>2.7046098693972454E-14</v>
      </c>
      <c r="EL67" s="14">
        <f t="shared" si="45"/>
        <v>4.7310737122041225E-13</v>
      </c>
      <c r="EM67" s="22">
        <f t="shared" si="19"/>
        <v>8.7110062676755335E-13</v>
      </c>
      <c r="EN67" s="62">
        <f t="shared" si="20"/>
        <v>263.42435215955561</v>
      </c>
      <c r="EO67" s="62">
        <f ca="1">AVERAGE(OFFSET($EN$3,0,0,'Données projet'!$E$15+1,1))-AVERAGE(OFFSET($H$3,0,0,'Données projet'!$E$15+1,1))</f>
        <v>147.46030586481513</v>
      </c>
      <c r="EP67" s="62">
        <f t="shared" si="46"/>
        <v>299.27200854723446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48.118200103175155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48.118200103175155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5.6843418860808015E-14</v>
      </c>
      <c r="FF67" s="18">
        <f>FE67*VLOOKUP('Données projet'!$B$16,Paramètres!$A$1:$I$89,3,0)*VLOOKUP('Données projet'!$B$16,Paramètres!$A$1:$I$89,5,0)</f>
        <v>4.6111381379887463E-14</v>
      </c>
      <c r="FG67" s="14">
        <f t="shared" si="47"/>
        <v>7.5804141040779151E-13</v>
      </c>
      <c r="FH67" s="22">
        <f t="shared" si="22"/>
        <v>1.4005661123635408E-12</v>
      </c>
      <c r="FI67" s="62">
        <f t="shared" si="23"/>
        <v>263.42435215955618</v>
      </c>
      <c r="FJ67" s="62">
        <f ca="1">AVERAGE(OFFSET($FI$3,0,0,'Données projet'!$E$16+1,1))-AVERAGE(OFFSET($H$3,0,0,'Données projet'!$E$16+1,1))</f>
        <v>154.99386872768574</v>
      </c>
      <c r="FK67" s="62">
        <f t="shared" si="48"/>
        <v>419.00806288456329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48.788625545455837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48.788625545455837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829.16016503013611</v>
      </c>
      <c r="S68" s="62">
        <f ca="1">AVERAGE(OFFSET($R$3,0,0,'Données projet'!$E$9+1,1))-AVERAGE(OFFSET($H$3,0,0,'Données projet'!$E$9+1,1))</f>
        <v>483.37207813357207</v>
      </c>
      <c r="T68" s="62">
        <f t="shared" si="34"/>
        <v>297.32483725004136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0.25800000000000001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26.362969900534051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26.362969900534051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243.45360000000002</v>
      </c>
      <c r="AK68" s="14">
        <f t="shared" si="35"/>
        <v>59.181970343065316</v>
      </c>
      <c r="AL68" s="22">
        <f t="shared" ref="AL68:AL131" si="58">(AJ68+AK68)*0.475*44/12</f>
        <v>527.09028501417208</v>
      </c>
      <c r="AM68" s="62">
        <f t="shared" ref="AM68:AM131" si="59">AL68+(AD68+AE68)*44/12</f>
        <v>791.03349113062723</v>
      </c>
      <c r="AN68" s="62">
        <f ca="1">AVERAGE(OFFSET($AM$3,0,0,'Données projet'!$E$10+1,1))-AVERAGE(OFFSET($H$3,0,0,'Données projet'!$E$10+1,1))</f>
        <v>455.28503091860267</v>
      </c>
      <c r="AO68" s="62">
        <f t="shared" si="36"/>
        <v>281.06176764290592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0.25800000000000001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24.544834045324802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24.544834045324802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363</v>
      </c>
      <c r="BB68" s="13">
        <f>VLOOKUP(A68,'Données projet'!$A$87:$I$107,9,0)</f>
        <v>12.4</v>
      </c>
      <c r="BC68" s="13">
        <f t="array" ref="BC68">INDEX(BB:BB,MIN(IF(ISNUMBER(BB68:BB264),ROW(BB68:BB264),"")))</f>
        <v>12.4</v>
      </c>
      <c r="BD68" s="13">
        <f>IF('Données projet'!$A$88&gt;35,BD67+BC68-BL67,IF(A68&lt;'Données projet'!$A$88,$BA$205^A68,IF(A68='Données projet'!$A$88,'Données projet'!$B$88,BD67+BC68-BL67)))</f>
        <v>362.99999999999994</v>
      </c>
      <c r="BE68" s="14">
        <f>BD68*VLOOKUP('Données projet'!$B$11,Paramètres!$A$1:$I$89,3,0)*VLOOKUP('Données projet'!$B$11,Paramètres!$A$1:$I$89,5,0)</f>
        <v>311.45399999999995</v>
      </c>
      <c r="BF68" s="14">
        <f t="shared" si="37"/>
        <v>73.572400496659426</v>
      </c>
      <c r="BG68" s="22">
        <f t="shared" ref="BG68:BG131" si="61">(BE68+BF68)*0.475*44/12</f>
        <v>670.5876475316818</v>
      </c>
      <c r="BH68" s="62">
        <f t="shared" ref="BH68:BH131" si="62">BG68+(AY68+AZ68)*44/12</f>
        <v>934.53085364813705</v>
      </c>
      <c r="BI68" s="62">
        <f ca="1">AVERAGE(OFFSET($BH$3,0,0,'Données projet'!$E$11+1,1))-AVERAGE(OFFSET($H$3,0,0,'Données projet'!$E$11+1,1))</f>
        <v>414.21076357331464</v>
      </c>
      <c r="BJ68" s="62">
        <f t="shared" si="38"/>
        <v>331.25104323342907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35</v>
      </c>
      <c r="BM68" s="17">
        <f>IF(ISNA(VLOOKUP(A68,'Données projet'!$A$87:$I$107,5,0)),0%,VLOOKUP(A68,'Données projet'!$A$87:$I$107,5,0)*VLOOKUP('Données projet'!$B$11,Paramètres!$A$1:$I$89,7,0))</f>
        <v>0.42400000000000004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56.055730305697132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56.055730305697132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-1.1368683772161603E-13</v>
      </c>
      <c r="BZ68" s="14">
        <f>BY68*VLOOKUP('Données projet'!$B$12,Paramètres!$A$1:$I$89,3,0)*VLOOKUP('Données projet'!$B$12,Paramètres!$A$1:$I$89,5,0)</f>
        <v>-8.8675733422860506E-14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269.34352416195065</v>
      </c>
      <c r="CE68" s="62">
        <f t="shared" si="40"/>
        <v>302.59481222418219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111.50979192760873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111.50979192760873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-2.8421709430404007E-13</v>
      </c>
      <c r="CU68" s="18">
        <f>CT68*VLOOKUP('Données projet'!$B$13,Paramètres!$A$1:$I$89,3,0)*VLOOKUP('Données projet'!$B$13,Paramètres!$A$1:$I$89,5,0)</f>
        <v>-2.2612312022829427E-13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340.50225215720684</v>
      </c>
      <c r="CZ68" s="62">
        <f t="shared" si="42"/>
        <v>412.18613903804726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152.12968043662681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152.12968043662681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-1.1368683772161603E-13</v>
      </c>
      <c r="DP68" s="18">
        <f>DO68*VLOOKUP('Données projet'!$B$14,Paramètres!$A$1:$I$89,3,0)*VLOOKUP('Données projet'!$B$14,Paramètres!$A$1:$I$89,5,0)</f>
        <v>-9.0449248091317723E-14</v>
      </c>
      <c r="DQ68" s="14" t="e">
        <f t="shared" si="43"/>
        <v>#NUM!</v>
      </c>
      <c r="DR68" s="22" t="e">
        <f t="shared" ref="DR68:DR131" si="70">(DP68+DQ68)*0.475*44/12</f>
        <v>#NUM!</v>
      </c>
      <c r="DS68" s="62" t="e">
        <f t="shared" ref="DS68:DS131" si="71">DR68+(DJ68+DK68)*44/12</f>
        <v>#NUM!</v>
      </c>
      <c r="DT68" s="62">
        <f ca="1">AVERAGE(OFFSET($DS$3,0,0,'Données projet'!$E$14+1,1))-AVERAGE(OFFSET($H$3,0,0,'Données projet'!$E$14+1,1))</f>
        <v>298.57243726603986</v>
      </c>
      <c r="DU68" s="62">
        <f t="shared" si="44"/>
        <v>364.58250627635425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130.97767941035318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130.97767941035318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2.8421709430404007E-14</v>
      </c>
      <c r="EK68" s="18">
        <f>EJ68*VLOOKUP('Données projet'!$B$15,Paramètres!$A$1:$I$89,3,0)*VLOOKUP('Données projet'!$B$15,Paramètres!$A$1:$I$89,5,0)</f>
        <v>2.7046098693972454E-14</v>
      </c>
      <c r="EL68" s="14">
        <f t="shared" si="45"/>
        <v>4.7310737122041225E-13</v>
      </c>
      <c r="EM68" s="22">
        <f t="shared" ref="EM68:EM131" si="73">(EK68+EL68)*0.475*44/12</f>
        <v>8.7110062676755335E-13</v>
      </c>
      <c r="EN68" s="62">
        <f t="shared" ref="EN68:EN131" si="74">EM68+(EE68+EF68)*44/12</f>
        <v>263.94320611645605</v>
      </c>
      <c r="EO68" s="62">
        <f ca="1">AVERAGE(OFFSET($EN$3,0,0,'Données projet'!$E$15+1,1))-AVERAGE(OFFSET($H$3,0,0,'Données projet'!$E$15+1,1))</f>
        <v>147.46030586481513</v>
      </c>
      <c r="EP68" s="62">
        <f t="shared" si="46"/>
        <v>299.27200854723446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47.174631548355961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47.174631548355961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5.6843418860808015E-14</v>
      </c>
      <c r="FF68" s="18">
        <f>FE68*VLOOKUP('Données projet'!$B$16,Paramètres!$A$1:$I$89,3,0)*VLOOKUP('Données projet'!$B$16,Paramètres!$A$1:$I$89,5,0)</f>
        <v>4.6111381379887463E-14</v>
      </c>
      <c r="FG68" s="14">
        <f t="shared" si="47"/>
        <v>7.5804141040779151E-13</v>
      </c>
      <c r="FH68" s="22">
        <f t="shared" ref="FH68:FH131" si="76">(FF68+FG68)*0.475*44/12</f>
        <v>1.4005661123635408E-12</v>
      </c>
      <c r="FI68" s="62">
        <f t="shared" ref="FI68:FI131" si="77">FH68+(EZ68+FA68)*44/12</f>
        <v>263.94320611645662</v>
      </c>
      <c r="FJ68" s="62">
        <f ca="1">AVERAGE(OFFSET($FI$3,0,0,'Données projet'!$E$16+1,1))-AVERAGE(OFFSET($H$3,0,0,'Données projet'!$E$16+1,1))</f>
        <v>154.99386872768574</v>
      </c>
      <c r="FK68" s="62">
        <f t="shared" si="48"/>
        <v>419.00806288456329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47.831910356632662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47.831910356632662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791.79418880959736</v>
      </c>
      <c r="S69" s="62">
        <f ca="1">AVERAGE(OFFSET($R$3,0,0,'Données projet'!$E$9+1,1))-AVERAGE(OFFSET($H$3,0,0,'Données projet'!$E$9+1,1))</f>
        <v>483.37207813357207</v>
      </c>
      <c r="T69" s="62">
        <f t="shared" ref="T69:T132" si="88">$T$3</f>
        <v>297.32483725004136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25.846008140608465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25.846008140608465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226.77408</v>
      </c>
      <c r="AK69" s="14">
        <f t="shared" ref="AK69:AK132" si="89">EXP(-1.0587+0.8836*LN(AJ69)+0.284)</f>
        <v>55.584589827360034</v>
      </c>
      <c r="AL69" s="22">
        <f t="shared" si="58"/>
        <v>491.77468328265195</v>
      </c>
      <c r="AM69" s="62">
        <f t="shared" si="59"/>
        <v>756.22774239983903</v>
      </c>
      <c r="AN69" s="62">
        <f ca="1">AVERAGE(OFFSET($AM$3,0,0,'Données projet'!$E$10+1,1))-AVERAGE(OFFSET($H$3,0,0,'Données projet'!$E$10+1,1))</f>
        <v>455.28503091860267</v>
      </c>
      <c r="AO69" s="62">
        <f t="shared" ref="AO69:AO132" si="90">$AO$3</f>
        <v>281.06176764290592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24.063524820566499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24.063524820566499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11.8</v>
      </c>
      <c r="BD69" s="13">
        <f>IF('Données projet'!$A$88&gt;35,BD68+BC69-BL68,IF(A69&lt;'Données projet'!$A$88,$BA$205^A69,IF(A69='Données projet'!$A$88,'Données projet'!$B$88,BD68+BC69-BL68)))</f>
        <v>339.79999999999995</v>
      </c>
      <c r="BE69" s="14">
        <f>BD69*VLOOKUP('Données projet'!$B$11,Paramètres!$A$1:$I$89,3,0)*VLOOKUP('Données projet'!$B$11,Paramètres!$A$1:$I$89,5,0)</f>
        <v>291.54840000000002</v>
      </c>
      <c r="BF69" s="14">
        <f t="shared" ref="BF69:BF132" si="91">EXP(-1.0587+0.8836*LN(BE69)+0.284)</f>
        <v>69.40174753959208</v>
      </c>
      <c r="BG69" s="22">
        <f t="shared" si="61"/>
        <v>628.65484029812285</v>
      </c>
      <c r="BH69" s="62">
        <f t="shared" si="62"/>
        <v>893.10789941530993</v>
      </c>
      <c r="BI69" s="62">
        <f ca="1">AVERAGE(OFFSET($BH$3,0,0,'Données projet'!$E$11+1,1))-AVERAGE(OFFSET($H$3,0,0,'Données projet'!$E$11+1,1))</f>
        <v>414.21076357331464</v>
      </c>
      <c r="BJ69" s="62">
        <f t="shared" ref="BJ69:BJ132" si="92">$BJ$3</f>
        <v>331.25104323342907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54.956511625021854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54.956511625021854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-1.1368683772161603E-13</v>
      </c>
      <c r="BZ69" s="14">
        <f>BY69*VLOOKUP('Données projet'!$B$12,Paramètres!$A$1:$I$89,3,0)*VLOOKUP('Données projet'!$B$12,Paramètres!$A$1:$I$89,5,0)</f>
        <v>-8.8675733422860506E-14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269.34352416195065</v>
      </c>
      <c r="CE69" s="62">
        <f t="shared" ref="CE69:CE132" si="94">$CE$3</f>
        <v>302.59481222418219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109.32315292216555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109.32315292216555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-2.8421709430404007E-13</v>
      </c>
      <c r="CU69" s="18">
        <f>CT69*VLOOKUP('Données projet'!$B$13,Paramètres!$A$1:$I$89,3,0)*VLOOKUP('Données projet'!$B$13,Paramètres!$A$1:$I$89,5,0)</f>
        <v>-2.2612312022829427E-13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340.50225215720684</v>
      </c>
      <c r="CZ69" s="62">
        <f t="shared" ref="CZ69:CZ132" si="96">$CZ$3</f>
        <v>412.18613903804726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149.14651019320738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149.14651019320738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-1.1368683772161603E-13</v>
      </c>
      <c r="DP69" s="18">
        <f>DO69*VLOOKUP('Données projet'!$B$14,Paramètres!$A$1:$I$89,3,0)*VLOOKUP('Données projet'!$B$14,Paramètres!$A$1:$I$89,5,0)</f>
        <v>-9.0449248091317723E-14</v>
      </c>
      <c r="DQ69" s="14" t="e">
        <f t="shared" ref="DQ69:DQ132" si="97">EXP(-1.0587+0.8836*LN(DP69)+0.284)</f>
        <v>#NUM!</v>
      </c>
      <c r="DR69" s="22" t="e">
        <f t="shared" si="70"/>
        <v>#NUM!</v>
      </c>
      <c r="DS69" s="62" t="e">
        <f t="shared" si="71"/>
        <v>#NUM!</v>
      </c>
      <c r="DT69" s="62">
        <f ca="1">AVERAGE(OFFSET($DS$3,0,0,'Données projet'!$E$14+1,1))-AVERAGE(OFFSET($H$3,0,0,'Données projet'!$E$14+1,1))</f>
        <v>298.57243726603986</v>
      </c>
      <c r="DU69" s="62">
        <f t="shared" ref="DU69:DU132" si="98">$DU$3</f>
        <v>364.58250627635425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128.40928700561224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128.40928700561224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2.8421709430404007E-14</v>
      </c>
      <c r="EK69" s="18">
        <f>EJ69*VLOOKUP('Données projet'!$B$15,Paramètres!$A$1:$I$89,3,0)*VLOOKUP('Données projet'!$B$15,Paramètres!$A$1:$I$89,5,0)</f>
        <v>2.7046098693972454E-14</v>
      </c>
      <c r="EL69" s="14">
        <f t="shared" ref="EL69:EL132" si="99">EXP(-1.0587+0.8836*LN(EK69)+0.284)</f>
        <v>4.7310737122041225E-13</v>
      </c>
      <c r="EM69" s="22">
        <f t="shared" si="73"/>
        <v>8.7110062676755335E-13</v>
      </c>
      <c r="EN69" s="62">
        <f t="shared" si="74"/>
        <v>264.45305911718793</v>
      </c>
      <c r="EO69" s="62">
        <f ca="1">AVERAGE(OFFSET($EN$3,0,0,'Données projet'!$E$15+1,1))-AVERAGE(OFFSET($H$3,0,0,'Données projet'!$E$15+1,1))</f>
        <v>147.46030586481513</v>
      </c>
      <c r="EP69" s="62">
        <f t="shared" ref="EP69:EP132" si="100">$EP$3</f>
        <v>299.27200854723446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46.249565797376782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46.249565797376782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5.6843418860808015E-14</v>
      </c>
      <c r="FF69" s="18">
        <f>FE69*VLOOKUP('Données projet'!$B$16,Paramètres!$A$1:$I$89,3,0)*VLOOKUP('Données projet'!$B$16,Paramètres!$A$1:$I$89,5,0)</f>
        <v>4.6111381379887463E-14</v>
      </c>
      <c r="FG69" s="14">
        <f t="shared" ref="FG69:FG132" si="101">EXP(-1.0587+0.8836*LN(FF69)+0.284)</f>
        <v>7.5804141040779151E-13</v>
      </c>
      <c r="FH69" s="22">
        <f t="shared" si="76"/>
        <v>1.4005661123635408E-12</v>
      </c>
      <c r="FI69" s="62">
        <f t="shared" si="77"/>
        <v>264.4530591171885</v>
      </c>
      <c r="FJ69" s="62">
        <f ca="1">AVERAGE(OFFSET($FI$3,0,0,'Données projet'!$E$16+1,1))-AVERAGE(OFFSET($H$3,0,0,'Données projet'!$E$16+1,1))</f>
        <v>154.99386872768574</v>
      </c>
      <c r="FK69" s="62">
        <f t="shared" ref="FK69:FK132" si="102">$FK$3</f>
        <v>419.00806288456329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46.893955769123664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46.893955769123664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807.98784880122344</v>
      </c>
      <c r="S70" s="62">
        <f ca="1">AVERAGE(OFFSET($R$3,0,0,'Données projet'!$E$9+1,1))-AVERAGE(OFFSET($H$3,0,0,'Données projet'!$E$9+1,1))</f>
        <v>483.37207813357207</v>
      </c>
      <c r="T70" s="62">
        <f t="shared" si="88"/>
        <v>297.32483725004136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25.339183685479483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25.339183685479483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233.68176</v>
      </c>
      <c r="AK70" s="14">
        <f t="shared" si="89"/>
        <v>57.078026837098335</v>
      </c>
      <c r="AL70" s="22">
        <f t="shared" si="58"/>
        <v>506.40662874127952</v>
      </c>
      <c r="AM70" s="62">
        <f t="shared" si="59"/>
        <v>771.36069604949648</v>
      </c>
      <c r="AN70" s="62">
        <f ca="1">AVERAGE(OFFSET($AM$3,0,0,'Données projet'!$E$10+1,1))-AVERAGE(OFFSET($H$3,0,0,'Données projet'!$E$10+1,1))</f>
        <v>455.28503091860267</v>
      </c>
      <c r="AO70" s="62">
        <f t="shared" si="90"/>
        <v>281.06176764290592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23.591653776136067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23.591653776136067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11.8</v>
      </c>
      <c r="BD70" s="13">
        <f>IF('Données projet'!$A$88&gt;35,BD69+BC70-BL69,IF(A70&lt;'Données projet'!$A$88,$BA$205^A70,IF(A70='Données projet'!$A$88,'Données projet'!$B$88,BD69+BC70-BL69)))</f>
        <v>351.59999999999997</v>
      </c>
      <c r="BE70" s="14">
        <f>BD70*VLOOKUP('Données projet'!$B$11,Paramètres!$A$1:$I$89,3,0)*VLOOKUP('Données projet'!$B$11,Paramètres!$A$1:$I$89,5,0)</f>
        <v>301.6728</v>
      </c>
      <c r="BF70" s="14">
        <f t="shared" si="91"/>
        <v>71.527033039285058</v>
      </c>
      <c r="BG70" s="22">
        <f t="shared" si="61"/>
        <v>649.98970921008811</v>
      </c>
      <c r="BH70" s="62">
        <f t="shared" si="62"/>
        <v>914.94377651830496</v>
      </c>
      <c r="BI70" s="62">
        <f ca="1">AVERAGE(OFFSET($BH$3,0,0,'Données projet'!$E$11+1,1))-AVERAGE(OFFSET($H$3,0,0,'Données projet'!$E$11+1,1))</f>
        <v>414.21076357331464</v>
      </c>
      <c r="BJ70" s="62">
        <f t="shared" si="92"/>
        <v>331.25104323342907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53.878847952217427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53.878847952217427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-1.1368683772161603E-13</v>
      </c>
      <c r="BZ70" s="14">
        <f>BY70*VLOOKUP('Données projet'!$B$12,Paramètres!$A$1:$I$89,3,0)*VLOOKUP('Données projet'!$B$12,Paramètres!$A$1:$I$89,5,0)</f>
        <v>-8.8675733422860506E-14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269.34352416195065</v>
      </c>
      <c r="CE70" s="62">
        <f t="shared" si="94"/>
        <v>302.59481222418219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107.17939257390101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107.17939257390101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-2.8421709430404007E-13</v>
      </c>
      <c r="CU70" s="18">
        <f>CT70*VLOOKUP('Données projet'!$B$13,Paramètres!$A$1:$I$89,3,0)*VLOOKUP('Données projet'!$B$13,Paramètres!$A$1:$I$89,5,0)</f>
        <v>-2.2612312022829427E-13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340.50225215720684</v>
      </c>
      <c r="CZ70" s="62">
        <f t="shared" si="96"/>
        <v>412.18613903804726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146.22183809870722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146.22183809870722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-1.1368683772161603E-13</v>
      </c>
      <c r="DP70" s="18">
        <f>DO70*VLOOKUP('Données projet'!$B$14,Paramètres!$A$1:$I$89,3,0)*VLOOKUP('Données projet'!$B$14,Paramètres!$A$1:$I$89,5,0)</f>
        <v>-9.0449248091317723E-14</v>
      </c>
      <c r="DQ70" s="14" t="e">
        <f t="shared" si="97"/>
        <v>#NUM!</v>
      </c>
      <c r="DR70" s="22" t="e">
        <f t="shared" si="70"/>
        <v>#NUM!</v>
      </c>
      <c r="DS70" s="62" t="e">
        <f t="shared" si="71"/>
        <v>#NUM!</v>
      </c>
      <c r="DT70" s="62">
        <f ca="1">AVERAGE(OFFSET($DS$3,0,0,'Données projet'!$E$14+1,1))-AVERAGE(OFFSET($H$3,0,0,'Données projet'!$E$14+1,1))</f>
        <v>298.57243726603986</v>
      </c>
      <c r="DU70" s="62">
        <f t="shared" si="98"/>
        <v>364.58250627635425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125.89125920936361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125.89125920936361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2.8421709430404007E-14</v>
      </c>
      <c r="EK70" s="18">
        <f>EJ70*VLOOKUP('Données projet'!$B$15,Paramètres!$A$1:$I$89,3,0)*VLOOKUP('Données projet'!$B$15,Paramètres!$A$1:$I$89,5,0)</f>
        <v>2.7046098693972454E-14</v>
      </c>
      <c r="EL70" s="14">
        <f t="shared" si="99"/>
        <v>4.7310737122041225E-13</v>
      </c>
      <c r="EM70" s="22">
        <f t="shared" si="73"/>
        <v>8.7110062676755335E-13</v>
      </c>
      <c r="EN70" s="62">
        <f t="shared" si="74"/>
        <v>264.95406730821776</v>
      </c>
      <c r="EO70" s="62">
        <f ca="1">AVERAGE(OFFSET($EN$3,0,0,'Données projet'!$E$15+1,1))-AVERAGE(OFFSET($H$3,0,0,'Données projet'!$E$15+1,1))</f>
        <v>147.46030586481513</v>
      </c>
      <c r="EP70" s="62">
        <f t="shared" si="100"/>
        <v>299.27200854723446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45.342640021539907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45.342640021539907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5.6843418860808015E-14</v>
      </c>
      <c r="FF70" s="18">
        <f>FE70*VLOOKUP('Données projet'!$B$16,Paramètres!$A$1:$I$89,3,0)*VLOOKUP('Données projet'!$B$16,Paramètres!$A$1:$I$89,5,0)</f>
        <v>4.6111381379887463E-14</v>
      </c>
      <c r="FG70" s="14">
        <f t="shared" si="101"/>
        <v>7.5804141040779151E-13</v>
      </c>
      <c r="FH70" s="22">
        <f t="shared" si="76"/>
        <v>1.4005661123635408E-12</v>
      </c>
      <c r="FI70" s="62">
        <f t="shared" si="77"/>
        <v>264.95406730821833</v>
      </c>
      <c r="FJ70" s="62">
        <f ca="1">AVERAGE(OFFSET($FI$3,0,0,'Données projet'!$E$16+1,1))-AVERAGE(OFFSET($H$3,0,0,'Données projet'!$E$16+1,1))</f>
        <v>154.99386872768574</v>
      </c>
      <c r="FK70" s="62">
        <f t="shared" si="102"/>
        <v>419.00806288456329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45.974393898979905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45.974393898979905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824.16329923760372</v>
      </c>
      <c r="S71" s="62">
        <f ca="1">AVERAGE(OFFSET($R$3,0,0,'Données projet'!$E$9+1,1))-AVERAGE(OFFSET($H$3,0,0,'Données projet'!$E$9+1,1))</f>
        <v>483.37207813357207</v>
      </c>
      <c r="T71" s="62">
        <f t="shared" si="88"/>
        <v>297.32483725004136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24.842297748783189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24.842297748783189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240.58944</v>
      </c>
      <c r="AK71" s="14">
        <f t="shared" si="89"/>
        <v>58.56633325847811</v>
      </c>
      <c r="AL71" s="22">
        <f t="shared" si="58"/>
        <v>521.02963842518272</v>
      </c>
      <c r="AM71" s="62">
        <f t="shared" si="59"/>
        <v>786.47602255240156</v>
      </c>
      <c r="AN71" s="62">
        <f ca="1">AVERAGE(OFFSET($AM$3,0,0,'Données projet'!$E$10+1,1))-AVERAGE(OFFSET($H$3,0,0,'Données projet'!$E$10+1,1))</f>
        <v>455.28503091860267</v>
      </c>
      <c r="AO71" s="62">
        <f t="shared" si="90"/>
        <v>281.06176764290592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23.129035835073999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23.129035835073999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11.8</v>
      </c>
      <c r="BD71" s="13">
        <f>IF('Données projet'!$A$88&gt;35,BD70+BC71-BL70,IF(A71&lt;'Données projet'!$A$88,$BA$205^A71,IF(A71='Données projet'!$A$88,'Données projet'!$B$88,BD70+BC71-BL70)))</f>
        <v>363.4</v>
      </c>
      <c r="BE71" s="14">
        <f>BD71*VLOOKUP('Données projet'!$B$11,Paramètres!$A$1:$I$89,3,0)*VLOOKUP('Données projet'!$B$11,Paramètres!$A$1:$I$89,5,0)</f>
        <v>311.79720000000003</v>
      </c>
      <c r="BF71" s="14">
        <f t="shared" si="91"/>
        <v>73.644030695714719</v>
      </c>
      <c r="BG71" s="22">
        <f t="shared" si="61"/>
        <v>671.31014346170321</v>
      </c>
      <c r="BH71" s="62">
        <f t="shared" si="62"/>
        <v>936.75652758892204</v>
      </c>
      <c r="BI71" s="62">
        <f ca="1">AVERAGE(OFFSET($BH$3,0,0,'Données projet'!$E$11+1,1))-AVERAGE(OFFSET($H$3,0,0,'Données projet'!$E$11+1,1))</f>
        <v>414.21076357331464</v>
      </c>
      <c r="BJ71" s="62">
        <f t="shared" si="92"/>
        <v>331.25104323342907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52.822316606726758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52.822316606726758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-1.1368683772161603E-13</v>
      </c>
      <c r="BZ71" s="14">
        <f>BY71*VLOOKUP('Données projet'!$B$12,Paramètres!$A$1:$I$89,3,0)*VLOOKUP('Données projet'!$B$12,Paramètres!$A$1:$I$89,5,0)</f>
        <v>-8.8675733422860506E-14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269.34352416195065</v>
      </c>
      <c r="CE71" s="62">
        <f t="shared" si="94"/>
        <v>302.59481222418219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105.07767005850124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105.07767005850124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-2.8421709430404007E-13</v>
      </c>
      <c r="CU71" s="18">
        <f>CT71*VLOOKUP('Données projet'!$B$13,Paramètres!$A$1:$I$89,3,0)*VLOOKUP('Données projet'!$B$13,Paramètres!$A$1:$I$89,5,0)</f>
        <v>-2.2612312022829427E-13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340.50225215720684</v>
      </c>
      <c r="CZ71" s="62">
        <f t="shared" si="96"/>
        <v>412.18613903804726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143.35451704010637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143.35451704010637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-1.1368683772161603E-13</v>
      </c>
      <c r="DP71" s="18">
        <f>DO71*VLOOKUP('Données projet'!$B$14,Paramètres!$A$1:$I$89,3,0)*VLOOKUP('Données projet'!$B$14,Paramètres!$A$1:$I$89,5,0)</f>
        <v>-9.0449248091317723E-14</v>
      </c>
      <c r="DQ71" s="14" t="e">
        <f t="shared" si="97"/>
        <v>#NUM!</v>
      </c>
      <c r="DR71" s="22" t="e">
        <f t="shared" si="70"/>
        <v>#NUM!</v>
      </c>
      <c r="DS71" s="62" t="e">
        <f t="shared" si="71"/>
        <v>#NUM!</v>
      </c>
      <c r="DT71" s="62">
        <f ca="1">AVERAGE(OFFSET($DS$3,0,0,'Données projet'!$E$14+1,1))-AVERAGE(OFFSET($H$3,0,0,'Données projet'!$E$14+1,1))</f>
        <v>298.57243726603986</v>
      </c>
      <c r="DU71" s="62">
        <f t="shared" si="98"/>
        <v>364.58250627635425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123.42260840235411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123.42260840235411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2.8421709430404007E-14</v>
      </c>
      <c r="EK71" s="18">
        <f>EJ71*VLOOKUP('Données projet'!$B$15,Paramètres!$A$1:$I$89,3,0)*VLOOKUP('Données projet'!$B$15,Paramètres!$A$1:$I$89,5,0)</f>
        <v>2.7046098693972454E-14</v>
      </c>
      <c r="EL71" s="14">
        <f t="shared" si="99"/>
        <v>4.7310737122041225E-13</v>
      </c>
      <c r="EM71" s="22">
        <f t="shared" si="73"/>
        <v>8.7110062676755335E-13</v>
      </c>
      <c r="EN71" s="62">
        <f t="shared" si="74"/>
        <v>265.44638412721969</v>
      </c>
      <c r="EO71" s="62">
        <f ca="1">AVERAGE(OFFSET($EN$3,0,0,'Données projet'!$E$15+1,1))-AVERAGE(OFFSET($H$3,0,0,'Données projet'!$E$15+1,1))</f>
        <v>147.46030586481513</v>
      </c>
      <c r="EP71" s="62">
        <f t="shared" si="100"/>
        <v>299.27200854723446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44.453498506997093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44.453498506997093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5.6843418860808015E-14</v>
      </c>
      <c r="FF71" s="18">
        <f>FE71*VLOOKUP('Données projet'!$B$16,Paramètres!$A$1:$I$89,3,0)*VLOOKUP('Données projet'!$B$16,Paramètres!$A$1:$I$89,5,0)</f>
        <v>4.6111381379887463E-14</v>
      </c>
      <c r="FG71" s="14">
        <f t="shared" si="101"/>
        <v>7.5804141040779151E-13</v>
      </c>
      <c r="FH71" s="22">
        <f t="shared" si="76"/>
        <v>1.4005661123635408E-12</v>
      </c>
      <c r="FI71" s="62">
        <f t="shared" si="77"/>
        <v>265.44638412722026</v>
      </c>
      <c r="FJ71" s="62">
        <f ca="1">AVERAGE(OFFSET($FI$3,0,0,'Données projet'!$E$16+1,1))-AVERAGE(OFFSET($H$3,0,0,'Données projet'!$E$16+1,1))</f>
        <v>154.99386872768574</v>
      </c>
      <c r="FK71" s="62">
        <f t="shared" si="102"/>
        <v>419.00806288456329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45.072864076232307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45.072864076232307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840.32099556130004</v>
      </c>
      <c r="S72" s="62">
        <f ca="1">AVERAGE(OFFSET($R$3,0,0,'Données projet'!$E$9+1,1))-AVERAGE(OFFSET($H$3,0,0,'Données projet'!$E$9+1,1))</f>
        <v>483.37207813357207</v>
      </c>
      <c r="T72" s="62">
        <f t="shared" si="88"/>
        <v>297.32483725004136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24.355155442235013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24.355155442235013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247.49712</v>
      </c>
      <c r="AK72" s="14">
        <f t="shared" si="89"/>
        <v>60.049673316050104</v>
      </c>
      <c r="AL72" s="22">
        <f t="shared" si="58"/>
        <v>535.64399835878714</v>
      </c>
      <c r="AM72" s="62">
        <f t="shared" si="59"/>
        <v>801.5741587088537</v>
      </c>
      <c r="AN72" s="62">
        <f ca="1">AVERAGE(OFFSET($AM$3,0,0,'Données projet'!$E$10+1,1))-AVERAGE(OFFSET($H$3,0,0,'Données projet'!$E$10+1,1))</f>
        <v>455.28503091860267</v>
      </c>
      <c r="AO72" s="62">
        <f t="shared" si="90"/>
        <v>281.06176764290592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22.675489549667077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22.675489549667077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11.8</v>
      </c>
      <c r="BD72" s="13">
        <f>IF('Données projet'!$A$88&gt;35,BD71+BC72-BL71,IF(A72&lt;'Données projet'!$A$88,$BA$205^A72,IF(A72='Données projet'!$A$88,'Données projet'!$B$88,BD71+BC72-BL71)))</f>
        <v>375.2</v>
      </c>
      <c r="BE72" s="14">
        <f>BD72*VLOOKUP('Données projet'!$B$11,Paramètres!$A$1:$I$89,3,0)*VLOOKUP('Données projet'!$B$11,Paramètres!$A$1:$I$89,5,0)</f>
        <v>321.92160000000001</v>
      </c>
      <c r="BF72" s="14">
        <f t="shared" si="91"/>
        <v>75.753040489321577</v>
      </c>
      <c r="BG72" s="22">
        <f t="shared" si="61"/>
        <v>692.61666551890175</v>
      </c>
      <c r="BH72" s="62">
        <f t="shared" si="62"/>
        <v>958.54682586896831</v>
      </c>
      <c r="BI72" s="62">
        <f ca="1">AVERAGE(OFFSET($BH$3,0,0,'Données projet'!$E$11+1,1))-AVERAGE(OFFSET($H$3,0,0,'Données projet'!$E$11+1,1))</f>
        <v>414.21076357331464</v>
      </c>
      <c r="BJ72" s="62">
        <f t="shared" si="92"/>
        <v>331.25104323342907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51.786503196500668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51.786503196500668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-1.1368683772161603E-13</v>
      </c>
      <c r="BZ72" s="14">
        <f>BY72*VLOOKUP('Données projet'!$B$12,Paramètres!$A$1:$I$89,3,0)*VLOOKUP('Données projet'!$B$12,Paramètres!$A$1:$I$89,5,0)</f>
        <v>-8.8675733422860506E-14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269.34352416195065</v>
      </c>
      <c r="CE72" s="62">
        <f t="shared" si="94"/>
        <v>302.59481222418219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103.01716103970431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103.01716103970431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-2.8421709430404007E-13</v>
      </c>
      <c r="CU72" s="18">
        <f>CT72*VLOOKUP('Données projet'!$B$13,Paramètres!$A$1:$I$89,3,0)*VLOOKUP('Données projet'!$B$13,Paramètres!$A$1:$I$89,5,0)</f>
        <v>-2.2612312022829427E-13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340.50225215720684</v>
      </c>
      <c r="CZ72" s="62">
        <f t="shared" si="96"/>
        <v>412.18613903804726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140.54342239857152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140.54342239857152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-1.1368683772161603E-13</v>
      </c>
      <c r="DP72" s="18">
        <f>DO72*VLOOKUP('Données projet'!$B$14,Paramètres!$A$1:$I$89,3,0)*VLOOKUP('Données projet'!$B$14,Paramètres!$A$1:$I$89,5,0)</f>
        <v>-9.0449248091317723E-14</v>
      </c>
      <c r="DQ72" s="14" t="e">
        <f t="shared" si="97"/>
        <v>#NUM!</v>
      </c>
      <c r="DR72" s="22" t="e">
        <f t="shared" si="70"/>
        <v>#NUM!</v>
      </c>
      <c r="DS72" s="62" t="e">
        <f t="shared" si="71"/>
        <v>#NUM!</v>
      </c>
      <c r="DT72" s="62">
        <f ca="1">AVERAGE(OFFSET($DS$3,0,0,'Données projet'!$E$14+1,1))-AVERAGE(OFFSET($H$3,0,0,'Données projet'!$E$14+1,1))</f>
        <v>298.57243726603986</v>
      </c>
      <c r="DU72" s="62">
        <f t="shared" si="98"/>
        <v>364.58250627635425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121.00236633194176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121.00236633194176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2.8421709430404007E-14</v>
      </c>
      <c r="EK72" s="18">
        <f>EJ72*VLOOKUP('Données projet'!$B$15,Paramètres!$A$1:$I$89,3,0)*VLOOKUP('Données projet'!$B$15,Paramètres!$A$1:$I$89,5,0)</f>
        <v>2.7046098693972454E-14</v>
      </c>
      <c r="EL72" s="14">
        <f t="shared" si="99"/>
        <v>4.7310737122041225E-13</v>
      </c>
      <c r="EM72" s="22">
        <f t="shared" si="73"/>
        <v>8.7110062676755335E-13</v>
      </c>
      <c r="EN72" s="62">
        <f t="shared" si="74"/>
        <v>265.93016035006741</v>
      </c>
      <c r="EO72" s="62">
        <f ca="1">AVERAGE(OFFSET($EN$3,0,0,'Données projet'!$E$15+1,1))-AVERAGE(OFFSET($H$3,0,0,'Données projet'!$E$15+1,1))</f>
        <v>147.46030586481513</v>
      </c>
      <c r="EP72" s="62">
        <f t="shared" si="100"/>
        <v>299.27200854723446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43.58179251523169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43.58179251523169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5.6843418860808015E-14</v>
      </c>
      <c r="FF72" s="18">
        <f>FE72*VLOOKUP('Données projet'!$B$16,Paramètres!$A$1:$I$89,3,0)*VLOOKUP('Données projet'!$B$16,Paramètres!$A$1:$I$89,5,0)</f>
        <v>4.6111381379887463E-14</v>
      </c>
      <c r="FG72" s="14">
        <f t="shared" si="101"/>
        <v>7.5804141040779151E-13</v>
      </c>
      <c r="FH72" s="22">
        <f t="shared" si="76"/>
        <v>1.4005661123635408E-12</v>
      </c>
      <c r="FI72" s="62">
        <f t="shared" si="77"/>
        <v>265.93016035006798</v>
      </c>
      <c r="FJ72" s="62">
        <f ca="1">AVERAGE(OFFSET($FI$3,0,0,'Données projet'!$E$16+1,1))-AVERAGE(OFFSET($H$3,0,0,'Données projet'!$E$16+1,1))</f>
        <v>154.99386872768574</v>
      </c>
      <c r="FK72" s="62">
        <f t="shared" si="102"/>
        <v>419.00806288456329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44.189012703429896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44.189012703429896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856.46137262503021</v>
      </c>
      <c r="S73" s="62">
        <f ca="1">AVERAGE(OFFSET($R$3,0,0,'Données projet'!$E$9+1,1))-AVERAGE(OFFSET($H$3,0,0,'Données projet'!$E$9+1,1))</f>
        <v>483.37207813357207</v>
      </c>
      <c r="T73" s="62">
        <f t="shared" si="88"/>
        <v>297.32483725004136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0.25800000000000001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31.103224325266588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31.103224325266588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254.40479999999999</v>
      </c>
      <c r="AK73" s="14">
        <f t="shared" si="89"/>
        <v>61.52820154571765</v>
      </c>
      <c r="AL73" s="22">
        <f t="shared" si="58"/>
        <v>550.24997769212484</v>
      </c>
      <c r="AM73" s="62">
        <f t="shared" si="59"/>
        <v>816.65552182913439</v>
      </c>
      <c r="AN73" s="62">
        <f ca="1">AVERAGE(OFFSET($AM$3,0,0,'Données projet'!$E$10+1,1))-AVERAGE(OFFSET($H$3,0,0,'Données projet'!$E$10+1,1))</f>
        <v>455.28503091860267</v>
      </c>
      <c r="AO73" s="62">
        <f t="shared" si="90"/>
        <v>281.06176764290592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0.25800000000000001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28.958174371799924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28.958174371799924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387</v>
      </c>
      <c r="BB73" s="13">
        <f>VLOOKUP(A73,'Données projet'!$A$87:$I$107,9,0)</f>
        <v>11.8</v>
      </c>
      <c r="BC73" s="13">
        <f t="array" ref="BC73">INDEX(BB:BB,MIN(IF(ISNUMBER(BB73:BB269),ROW(BB73:BB269),"")))</f>
        <v>11.8</v>
      </c>
      <c r="BD73" s="13">
        <f>IF('Données projet'!$A$88&gt;35,BD72+BC73-BL72,IF(A73&lt;'Données projet'!$A$88,$BA$205^A73,IF(A73='Données projet'!$A$88,'Données projet'!$B$88,BD72+BC73-BL72)))</f>
        <v>387</v>
      </c>
      <c r="BE73" s="14">
        <f>BD73*VLOOKUP('Données projet'!$B$11,Paramètres!$A$1:$I$89,3,0)*VLOOKUP('Données projet'!$B$11,Paramètres!$A$1:$I$89,5,0)</f>
        <v>332.04600000000005</v>
      </c>
      <c r="BF73" s="14">
        <f t="shared" si="91"/>
        <v>77.854342460208699</v>
      </c>
      <c r="BG73" s="22">
        <f t="shared" si="61"/>
        <v>713.90976311819679</v>
      </c>
      <c r="BH73" s="62">
        <f t="shared" si="62"/>
        <v>980.31530725520633</v>
      </c>
      <c r="BI73" s="62">
        <f ca="1">AVERAGE(OFFSET($BH$3,0,0,'Données projet'!$E$11+1,1))-AVERAGE(OFFSET($H$3,0,0,'Données projet'!$E$11+1,1))</f>
        <v>414.21076357331464</v>
      </c>
      <c r="BJ73" s="62">
        <f t="shared" si="92"/>
        <v>331.25104323342907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35</v>
      </c>
      <c r="BM73" s="17">
        <f>IF(ISNA(VLOOKUP(A73,'Données projet'!$A$87:$I$107,5,0)),0%,VLOOKUP(A73,'Données projet'!$A$87:$I$107,5,0)*VLOOKUP('Données projet'!$B$11,Paramètres!$A$1:$I$89,7,0))</f>
        <v>0.47700000000000004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66.606101867712951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66.606101867712951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-1.1368683772161603E-13</v>
      </c>
      <c r="BZ73" s="14">
        <f>BY73*VLOOKUP('Données projet'!$B$12,Paramètres!$A$1:$I$89,3,0)*VLOOKUP('Données projet'!$B$12,Paramètres!$A$1:$I$89,5,0)</f>
        <v>-8.8675733422860506E-14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269.34352416195065</v>
      </c>
      <c r="CE73" s="62">
        <f t="shared" si="94"/>
        <v>302.59481222418219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100.99705734597957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100.99705734597957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-2.8421709430404007E-13</v>
      </c>
      <c r="CU73" s="18">
        <f>CT73*VLOOKUP('Données projet'!$B$13,Paramètres!$A$1:$I$89,3,0)*VLOOKUP('Données projet'!$B$13,Paramètres!$A$1:$I$89,5,0)</f>
        <v>-2.2612312022829427E-13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340.50225215720684</v>
      </c>
      <c r="CZ73" s="62">
        <f t="shared" si="96"/>
        <v>412.18613903804726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137.78745160835877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137.78745160835877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-1.1368683772161603E-13</v>
      </c>
      <c r="DP73" s="18">
        <f>DO73*VLOOKUP('Données projet'!$B$14,Paramètres!$A$1:$I$89,3,0)*VLOOKUP('Données projet'!$B$14,Paramètres!$A$1:$I$89,5,0)</f>
        <v>-9.0449248091317723E-14</v>
      </c>
      <c r="DQ73" s="14" t="e">
        <f t="shared" si="97"/>
        <v>#NUM!</v>
      </c>
      <c r="DR73" s="22" t="e">
        <f t="shared" si="70"/>
        <v>#NUM!</v>
      </c>
      <c r="DS73" s="62" t="e">
        <f t="shared" si="71"/>
        <v>#NUM!</v>
      </c>
      <c r="DT73" s="62">
        <f ca="1">AVERAGE(OFFSET($DS$3,0,0,'Données projet'!$E$14+1,1))-AVERAGE(OFFSET($H$3,0,0,'Données projet'!$E$14+1,1))</f>
        <v>298.57243726603986</v>
      </c>
      <c r="DU73" s="62">
        <f t="shared" si="98"/>
        <v>364.58250627635425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118.62958373232829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118.62958373232829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2.8421709430404007E-14</v>
      </c>
      <c r="EK73" s="18">
        <f>EJ73*VLOOKUP('Données projet'!$B$15,Paramètres!$A$1:$I$89,3,0)*VLOOKUP('Données projet'!$B$15,Paramètres!$A$1:$I$89,5,0)</f>
        <v>2.7046098693972454E-14</v>
      </c>
      <c r="EL73" s="14">
        <f t="shared" si="99"/>
        <v>4.7310737122041225E-13</v>
      </c>
      <c r="EM73" s="22">
        <f t="shared" si="73"/>
        <v>8.7110062676755335E-13</v>
      </c>
      <c r="EN73" s="62">
        <f t="shared" si="74"/>
        <v>266.40554413701034</v>
      </c>
      <c r="EO73" s="62">
        <f ca="1">AVERAGE(OFFSET($EN$3,0,0,'Données projet'!$E$15+1,1))-AVERAGE(OFFSET($H$3,0,0,'Données projet'!$E$15+1,1))</f>
        <v>147.46030586481513</v>
      </c>
      <c r="EP73" s="62">
        <f t="shared" si="100"/>
        <v>299.27200854723446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42.727180146276652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42.727180146276652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5.6843418860808015E-14</v>
      </c>
      <c r="FF73" s="18">
        <f>FE73*VLOOKUP('Données projet'!$B$16,Paramètres!$A$1:$I$89,3,0)*VLOOKUP('Données projet'!$B$16,Paramètres!$A$1:$I$89,5,0)</f>
        <v>4.6111381379887463E-14</v>
      </c>
      <c r="FG73" s="14">
        <f t="shared" si="101"/>
        <v>7.5804141040779151E-13</v>
      </c>
      <c r="FH73" s="22">
        <f t="shared" si="76"/>
        <v>1.4005661123635408E-12</v>
      </c>
      <c r="FI73" s="62">
        <f t="shared" si="77"/>
        <v>266.40554413701091</v>
      </c>
      <c r="FJ73" s="62">
        <f ca="1">AVERAGE(OFFSET($FI$3,0,0,'Données projet'!$E$16+1,1))-AVERAGE(OFFSET($H$3,0,0,'Données projet'!$E$16+1,1))</f>
        <v>154.99386872768574</v>
      </c>
      <c r="FK73" s="62">
        <f t="shared" si="102"/>
        <v>419.00806288456329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43.322493116952032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43.322493116952032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817.940456546929</v>
      </c>
      <c r="S74" s="62">
        <f ca="1">AVERAGE(OFFSET($R$3,0,0,'Données projet'!$E$9+1,1))-AVERAGE(OFFSET($H$3,0,0,'Données projet'!$E$9+1,1))</f>
        <v>483.37207813357207</v>
      </c>
      <c r="T74" s="62">
        <f t="shared" si="88"/>
        <v>297.32483725004136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30.493309067341709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30.493309067341709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237.21984</v>
      </c>
      <c r="AK74" s="14">
        <f t="shared" si="89"/>
        <v>57.840960489671517</v>
      </c>
      <c r="AL74" s="22">
        <f t="shared" si="58"/>
        <v>513.89756085284455</v>
      </c>
      <c r="AM74" s="62">
        <f t="shared" si="59"/>
        <v>780.77024193089255</v>
      </c>
      <c r="AN74" s="62">
        <f ca="1">AVERAGE(OFFSET($AM$3,0,0,'Données projet'!$E$10+1,1))-AVERAGE(OFFSET($H$3,0,0,'Données projet'!$E$10+1,1))</f>
        <v>455.28503091860267</v>
      </c>
      <c r="AO74" s="62">
        <f t="shared" si="90"/>
        <v>281.06176764290592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28.390322235111242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28.390322235111242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11</v>
      </c>
      <c r="BD74" s="13">
        <f>IF('Données projet'!$A$88&gt;35,BD73+BC74-BL73,IF(A74&lt;'Données projet'!$A$88,$BA$205^A74,IF(A74='Données projet'!$A$88,'Données projet'!$B$88,BD73+BC74-BL73)))</f>
        <v>363</v>
      </c>
      <c r="BE74" s="14">
        <f>BD74*VLOOKUP('Données projet'!$B$11,Paramètres!$A$1:$I$89,3,0)*VLOOKUP('Données projet'!$B$11,Paramètres!$A$1:$I$89,5,0)</f>
        <v>311.45400000000001</v>
      </c>
      <c r="BF74" s="14">
        <f t="shared" si="91"/>
        <v>73.572400496659426</v>
      </c>
      <c r="BG74" s="22">
        <f t="shared" si="61"/>
        <v>670.58764753168191</v>
      </c>
      <c r="BH74" s="62">
        <f t="shared" si="62"/>
        <v>937.46032860972991</v>
      </c>
      <c r="BI74" s="62">
        <f ca="1">AVERAGE(OFFSET($BH$3,0,0,'Données projet'!$E$11+1,1))-AVERAGE(OFFSET($H$3,0,0,'Données projet'!$E$11+1,1))</f>
        <v>414.21076357331464</v>
      </c>
      <c r="BJ74" s="62">
        <f t="shared" si="92"/>
        <v>331.25104323342907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65.299996835797785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65.299996835797785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-1.1368683772161603E-13</v>
      </c>
      <c r="BZ74" s="14">
        <f>BY74*VLOOKUP('Données projet'!$B$12,Paramètres!$A$1:$I$89,3,0)*VLOOKUP('Données projet'!$B$12,Paramètres!$A$1:$I$89,5,0)</f>
        <v>-8.8675733422860506E-14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269.34352416195065</v>
      </c>
      <c r="CE74" s="62">
        <f t="shared" si="94"/>
        <v>302.59481222418219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99.016566653547187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99.016566653547187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-2.8421709430404007E-13</v>
      </c>
      <c r="CU74" s="18">
        <f>CT74*VLOOKUP('Données projet'!$B$13,Paramètres!$A$1:$I$89,3,0)*VLOOKUP('Données projet'!$B$13,Paramètres!$A$1:$I$89,5,0)</f>
        <v>-2.2612312022829427E-13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340.50225215720684</v>
      </c>
      <c r="CZ74" s="62">
        <f t="shared" si="96"/>
        <v>412.18613903804726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135.08552372436586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135.08552372436586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-1.1368683772161603E-13</v>
      </c>
      <c r="DP74" s="18">
        <f>DO74*VLOOKUP('Données projet'!$B$14,Paramètres!$A$1:$I$89,3,0)*VLOOKUP('Données projet'!$B$14,Paramètres!$A$1:$I$89,5,0)</f>
        <v>-9.0449248091317723E-14</v>
      </c>
      <c r="DQ74" s="14" t="e">
        <f t="shared" si="97"/>
        <v>#NUM!</v>
      </c>
      <c r="DR74" s="22" t="e">
        <f t="shared" si="70"/>
        <v>#NUM!</v>
      </c>
      <c r="DS74" s="62" t="e">
        <f t="shared" si="71"/>
        <v>#NUM!</v>
      </c>
      <c r="DT74" s="62">
        <f ca="1">AVERAGE(OFFSET($DS$3,0,0,'Données projet'!$E$14+1,1))-AVERAGE(OFFSET($H$3,0,0,'Données projet'!$E$14+1,1))</f>
        <v>298.57243726603986</v>
      </c>
      <c r="DU74" s="62">
        <f t="shared" si="98"/>
        <v>364.58250627635425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116.30332995223876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116.30332995223876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2.8421709430404007E-14</v>
      </c>
      <c r="EK74" s="18">
        <f>EJ74*VLOOKUP('Données projet'!$B$15,Paramètres!$A$1:$I$89,3,0)*VLOOKUP('Données projet'!$B$15,Paramètres!$A$1:$I$89,5,0)</f>
        <v>2.7046098693972454E-14</v>
      </c>
      <c r="EL74" s="14">
        <f t="shared" si="99"/>
        <v>4.7310737122041225E-13</v>
      </c>
      <c r="EM74" s="22">
        <f t="shared" si="73"/>
        <v>8.7110062676755335E-13</v>
      </c>
      <c r="EN74" s="62">
        <f t="shared" si="74"/>
        <v>266.8726810780488</v>
      </c>
      <c r="EO74" s="62">
        <f ca="1">AVERAGE(OFFSET($EN$3,0,0,'Données projet'!$E$15+1,1))-AVERAGE(OFFSET($H$3,0,0,'Données projet'!$E$15+1,1))</f>
        <v>147.46030586481513</v>
      </c>
      <c r="EP74" s="62">
        <f t="shared" si="100"/>
        <v>299.27200854723446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41.889326204614747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41.889326204614747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5.6843418860808015E-14</v>
      </c>
      <c r="FF74" s="18">
        <f>FE74*VLOOKUP('Données projet'!$B$16,Paramètres!$A$1:$I$89,3,0)*VLOOKUP('Données projet'!$B$16,Paramètres!$A$1:$I$89,5,0)</f>
        <v>4.6111381379887463E-14</v>
      </c>
      <c r="FG74" s="14">
        <f t="shared" si="101"/>
        <v>7.5804141040779151E-13</v>
      </c>
      <c r="FH74" s="22">
        <f t="shared" si="76"/>
        <v>1.4005661123635408E-12</v>
      </c>
      <c r="FI74" s="62">
        <f t="shared" si="77"/>
        <v>266.87268107804937</v>
      </c>
      <c r="FJ74" s="62">
        <f ca="1">AVERAGE(OFFSET($FI$3,0,0,'Données projet'!$E$16+1,1))-AVERAGE(OFFSET($H$3,0,0,'Données projet'!$E$16+1,1))</f>
        <v>154.99386872768574</v>
      </c>
      <c r="FK74" s="62">
        <f t="shared" si="102"/>
        <v>419.00806288456329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42.472965451040238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42.472965451040238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832.93097979380696</v>
      </c>
      <c r="S75" s="62">
        <f ca="1">AVERAGE(OFFSET($R$3,0,0,'Données projet'!$E$9+1,1))-AVERAGE(OFFSET($H$3,0,0,'Données projet'!$E$9+1,1))</f>
        <v>483.37207813357207</v>
      </c>
      <c r="T75" s="62">
        <f t="shared" si="88"/>
        <v>297.32483725004136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29.895353875613161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29.895353875613161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243.62208000000001</v>
      </c>
      <c r="AK75" s="14">
        <f t="shared" si="89"/>
        <v>59.218157943988587</v>
      </c>
      <c r="AL75" s="22">
        <f t="shared" si="58"/>
        <v>527.44674775244675</v>
      </c>
      <c r="AM75" s="62">
        <f t="shared" si="59"/>
        <v>794.77846198996781</v>
      </c>
      <c r="AN75" s="62">
        <f ca="1">AVERAGE(OFFSET($AM$3,0,0,'Données projet'!$E$10+1,1))-AVERAGE(OFFSET($H$3,0,0,'Données projet'!$E$10+1,1))</f>
        <v>455.28503091860267</v>
      </c>
      <c r="AO75" s="62">
        <f t="shared" si="90"/>
        <v>281.06176764290592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27.833605332467421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27.833605332467421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11</v>
      </c>
      <c r="BD75" s="13">
        <f>IF('Données projet'!$A$88&gt;35,BD74+BC75-BL74,IF(A75&lt;'Données projet'!$A$88,$BA$205^A75,IF(A75='Données projet'!$A$88,'Données projet'!$B$88,BD74+BC75-BL74)))</f>
        <v>374</v>
      </c>
      <c r="BE75" s="14">
        <f>BD75*VLOOKUP('Données projet'!$B$11,Paramètres!$A$1:$I$89,3,0)*VLOOKUP('Données projet'!$B$11,Paramètres!$A$1:$I$89,5,0)</f>
        <v>320.89200000000005</v>
      </c>
      <c r="BF75" s="14">
        <f t="shared" si="91"/>
        <v>75.538921531436799</v>
      </c>
      <c r="BG75" s="22">
        <f t="shared" si="61"/>
        <v>690.45052166725247</v>
      </c>
      <c r="BH75" s="62">
        <f t="shared" si="62"/>
        <v>957.78223590477364</v>
      </c>
      <c r="BI75" s="62">
        <f ca="1">AVERAGE(OFFSET($BH$3,0,0,'Données projet'!$E$11+1,1))-AVERAGE(OFFSET($H$3,0,0,'Données projet'!$E$11+1,1))</f>
        <v>414.21076357331464</v>
      </c>
      <c r="BJ75" s="62">
        <f t="shared" si="92"/>
        <v>331.25104323342907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64.019503726913072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64.019503726913072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-1.1368683772161603E-13</v>
      </c>
      <c r="BZ75" s="14">
        <f>BY75*VLOOKUP('Données projet'!$B$12,Paramètres!$A$1:$I$89,3,0)*VLOOKUP('Données projet'!$B$12,Paramètres!$A$1:$I$89,5,0)</f>
        <v>-8.8675733422860506E-14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269.34352416195065</v>
      </c>
      <c r="CE75" s="62">
        <f t="shared" si="94"/>
        <v>302.59481222418219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97.074912175613363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97.074912175613363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-2.8421709430404007E-13</v>
      </c>
      <c r="CU75" s="18">
        <f>CT75*VLOOKUP('Données projet'!$B$13,Paramètres!$A$1:$I$89,3,0)*VLOOKUP('Données projet'!$B$13,Paramètres!$A$1:$I$89,5,0)</f>
        <v>-2.2612312022829427E-13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340.50225215720684</v>
      </c>
      <c r="CZ75" s="62">
        <f t="shared" si="96"/>
        <v>412.18613903804726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132.43657899816478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132.43657899816478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-1.1368683772161603E-13</v>
      </c>
      <c r="DP75" s="18">
        <f>DO75*VLOOKUP('Données projet'!$B$14,Paramètres!$A$1:$I$89,3,0)*VLOOKUP('Données projet'!$B$14,Paramètres!$A$1:$I$89,5,0)</f>
        <v>-9.0449248091317723E-14</v>
      </c>
      <c r="DQ75" s="14" t="e">
        <f t="shared" si="97"/>
        <v>#NUM!</v>
      </c>
      <c r="DR75" s="22" t="e">
        <f t="shared" si="70"/>
        <v>#NUM!</v>
      </c>
      <c r="DS75" s="62" t="e">
        <f t="shared" si="71"/>
        <v>#NUM!</v>
      </c>
      <c r="DT75" s="62">
        <f ca="1">AVERAGE(OFFSET($DS$3,0,0,'Données projet'!$E$14+1,1))-AVERAGE(OFFSET($H$3,0,0,'Données projet'!$E$14+1,1))</f>
        <v>298.57243726603986</v>
      </c>
      <c r="DU75" s="62">
        <f t="shared" si="98"/>
        <v>364.58250627635425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114.02269258990208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114.02269258990208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2.8421709430404007E-14</v>
      </c>
      <c r="EK75" s="18">
        <f>EJ75*VLOOKUP('Données projet'!$B$15,Paramètres!$A$1:$I$89,3,0)*VLOOKUP('Données projet'!$B$15,Paramètres!$A$1:$I$89,5,0)</f>
        <v>2.7046098693972454E-14</v>
      </c>
      <c r="EL75" s="14">
        <f t="shared" si="99"/>
        <v>4.7310737122041225E-13</v>
      </c>
      <c r="EM75" s="22">
        <f t="shared" si="73"/>
        <v>8.7110062676755335E-13</v>
      </c>
      <c r="EN75" s="62">
        <f t="shared" si="74"/>
        <v>267.33171423752196</v>
      </c>
      <c r="EO75" s="62">
        <f ca="1">AVERAGE(OFFSET($EN$3,0,0,'Données projet'!$E$15+1,1))-AVERAGE(OFFSET($H$3,0,0,'Données projet'!$E$15+1,1))</f>
        <v>147.46030586481513</v>
      </c>
      <c r="EP75" s="62">
        <f t="shared" si="100"/>
        <v>299.27200854723446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41.067902067708388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41.067902067708388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5.6843418860808015E-14</v>
      </c>
      <c r="FF75" s="18">
        <f>FE75*VLOOKUP('Données projet'!$B$16,Paramètres!$A$1:$I$89,3,0)*VLOOKUP('Données projet'!$B$16,Paramètres!$A$1:$I$89,5,0)</f>
        <v>4.6111381379887463E-14</v>
      </c>
      <c r="FG75" s="14">
        <f t="shared" si="101"/>
        <v>7.5804141040779151E-13</v>
      </c>
      <c r="FH75" s="22">
        <f t="shared" si="76"/>
        <v>1.4005661123635408E-12</v>
      </c>
      <c r="FI75" s="62">
        <f t="shared" si="77"/>
        <v>267.33171423752253</v>
      </c>
      <c r="FJ75" s="62">
        <f ca="1">AVERAGE(OFFSET($FI$3,0,0,'Données projet'!$E$16+1,1))-AVERAGE(OFFSET($H$3,0,0,'Données projet'!$E$16+1,1))</f>
        <v>154.99386872768574</v>
      </c>
      <c r="FK75" s="62">
        <f t="shared" si="102"/>
        <v>419.00806288456329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41.640096504496263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41.640096504496263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847.90573543037658</v>
      </c>
      <c r="S76" s="62">
        <f ca="1">AVERAGE(OFFSET($R$3,0,0,'Données projet'!$E$9+1,1))-AVERAGE(OFFSET($H$3,0,0,'Données projet'!$E$9+1,1))</f>
        <v>483.37207813357207</v>
      </c>
      <c r="T76" s="62">
        <f t="shared" si="88"/>
        <v>297.32483725004136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29.309124220477756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29.309124220477756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250.02432000000005</v>
      </c>
      <c r="AK76" s="14">
        <f t="shared" si="89"/>
        <v>60.591148584829206</v>
      </c>
      <c r="AL76" s="22">
        <f t="shared" si="58"/>
        <v>540.9886077852442</v>
      </c>
      <c r="AM76" s="62">
        <f t="shared" si="59"/>
        <v>808.77139198316604</v>
      </c>
      <c r="AN76" s="62">
        <f ca="1">AVERAGE(OFFSET($AM$3,0,0,'Données projet'!$E$10+1,1))-AVERAGE(OFFSET($H$3,0,0,'Données projet'!$E$10+1,1))</f>
        <v>455.28503091860267</v>
      </c>
      <c r="AO76" s="62">
        <f t="shared" si="90"/>
        <v>281.06176764290592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27.287805308720667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27.287805308720667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11</v>
      </c>
      <c r="BD76" s="13">
        <f>IF('Données projet'!$A$88&gt;35,BD75+BC76-BL75,IF(A76&lt;'Données projet'!$A$88,$BA$205^A76,IF(A76='Données projet'!$A$88,'Données projet'!$B$88,BD75+BC76-BL75)))</f>
        <v>385</v>
      </c>
      <c r="BE76" s="14">
        <f>BD76*VLOOKUP('Données projet'!$B$11,Paramètres!$A$1:$I$89,3,0)*VLOOKUP('Données projet'!$B$11,Paramètres!$A$1:$I$89,5,0)</f>
        <v>330.33000000000004</v>
      </c>
      <c r="BF76" s="14">
        <f t="shared" si="91"/>
        <v>77.498720610826084</v>
      </c>
      <c r="BG76" s="22">
        <f t="shared" si="61"/>
        <v>710.30168839718874</v>
      </c>
      <c r="BH76" s="62">
        <f t="shared" si="62"/>
        <v>978.08447259511058</v>
      </c>
      <c r="BI76" s="62">
        <f ca="1">AVERAGE(OFFSET($BH$3,0,0,'Données projet'!$E$11+1,1))-AVERAGE(OFFSET($H$3,0,0,'Données projet'!$E$11+1,1))</f>
        <v>414.21076357331464</v>
      </c>
      <c r="BJ76" s="62">
        <f t="shared" si="92"/>
        <v>331.25104323342907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62.764120306869906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62.764120306869906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-1.1368683772161603E-13</v>
      </c>
      <c r="BZ76" s="14">
        <f>BY76*VLOOKUP('Données projet'!$B$12,Paramètres!$A$1:$I$89,3,0)*VLOOKUP('Données projet'!$B$12,Paramètres!$A$1:$I$89,5,0)</f>
        <v>-8.8675733422860506E-14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269.34352416195065</v>
      </c>
      <c r="CE76" s="62">
        <f t="shared" si="94"/>
        <v>302.59481222418219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95.171332357699526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95.171332357699526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-2.8421709430404007E-13</v>
      </c>
      <c r="CU76" s="18">
        <f>CT76*VLOOKUP('Données projet'!$B$13,Paramètres!$A$1:$I$89,3,0)*VLOOKUP('Données projet'!$B$13,Paramètres!$A$1:$I$89,5,0)</f>
        <v>-2.2612312022829427E-13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340.50225215720684</v>
      </c>
      <c r="CZ76" s="62">
        <f t="shared" si="96"/>
        <v>412.18613903804726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129.83957846234776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129.83957846234776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-1.1368683772161603E-13</v>
      </c>
      <c r="DP76" s="18">
        <f>DO76*VLOOKUP('Données projet'!$B$14,Paramètres!$A$1:$I$89,3,0)*VLOOKUP('Données projet'!$B$14,Paramètres!$A$1:$I$89,5,0)</f>
        <v>-9.0449248091317723E-14</v>
      </c>
      <c r="DQ76" s="14" t="e">
        <f t="shared" si="97"/>
        <v>#NUM!</v>
      </c>
      <c r="DR76" s="22" t="e">
        <f t="shared" si="70"/>
        <v>#NUM!</v>
      </c>
      <c r="DS76" s="62" t="e">
        <f t="shared" si="71"/>
        <v>#NUM!</v>
      </c>
      <c r="DT76" s="62">
        <f ca="1">AVERAGE(OFFSET($DS$3,0,0,'Données projet'!$E$14+1,1))-AVERAGE(OFFSET($H$3,0,0,'Données projet'!$E$14+1,1))</f>
        <v>298.57243726603986</v>
      </c>
      <c r="DU76" s="62">
        <f t="shared" si="98"/>
        <v>364.58250627635425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111.78677713518938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111.78677713518938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2.8421709430404007E-14</v>
      </c>
      <c r="EK76" s="18">
        <f>EJ76*VLOOKUP('Données projet'!$B$15,Paramètres!$A$1:$I$89,3,0)*VLOOKUP('Données projet'!$B$15,Paramètres!$A$1:$I$89,5,0)</f>
        <v>2.7046098693972454E-14</v>
      </c>
      <c r="EL76" s="14">
        <f t="shared" si="99"/>
        <v>4.7310737122041225E-13</v>
      </c>
      <c r="EM76" s="22">
        <f t="shared" si="73"/>
        <v>8.7110062676755335E-13</v>
      </c>
      <c r="EN76" s="62">
        <f t="shared" si="74"/>
        <v>267.78278419792264</v>
      </c>
      <c r="EO76" s="62">
        <f ca="1">AVERAGE(OFFSET($EN$3,0,0,'Données projet'!$E$15+1,1))-AVERAGE(OFFSET($H$3,0,0,'Données projet'!$E$15+1,1))</f>
        <v>147.46030586481513</v>
      </c>
      <c r="EP76" s="62">
        <f t="shared" si="100"/>
        <v>299.27200854723446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40.262585557107514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40.262585557107514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5.6843418860808015E-14</v>
      </c>
      <c r="FF76" s="18">
        <f>FE76*VLOOKUP('Données projet'!$B$16,Paramètres!$A$1:$I$89,3,0)*VLOOKUP('Données projet'!$B$16,Paramètres!$A$1:$I$89,5,0)</f>
        <v>4.6111381379887463E-14</v>
      </c>
      <c r="FG76" s="14">
        <f t="shared" si="101"/>
        <v>7.5804141040779151E-13</v>
      </c>
      <c r="FH76" s="22">
        <f t="shared" si="76"/>
        <v>1.4005661123635408E-12</v>
      </c>
      <c r="FI76" s="62">
        <f t="shared" si="77"/>
        <v>267.78278419792321</v>
      </c>
      <c r="FJ76" s="62">
        <f ca="1">AVERAGE(OFFSET($FI$3,0,0,'Données projet'!$E$16+1,1))-AVERAGE(OFFSET($H$3,0,0,'Données projet'!$E$16+1,1))</f>
        <v>154.99386872768574</v>
      </c>
      <c r="FK76" s="62">
        <f t="shared" si="102"/>
        <v>419.00806288456329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40.82355960999412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40.82355960999412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862.86508442263937</v>
      </c>
      <c r="S77" s="62">
        <f ca="1">AVERAGE(OFFSET($R$3,0,0,'Données projet'!$E$9+1,1))-AVERAGE(OFFSET($H$3,0,0,'Données projet'!$E$9+1,1))</f>
        <v>483.37207813357207</v>
      </c>
      <c r="T77" s="62">
        <f t="shared" si="88"/>
        <v>297.32483725004136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28.734390171314775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28.734390171314775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256.42656000000005</v>
      </c>
      <c r="AK77" s="14">
        <f t="shared" si="89"/>
        <v>61.960052520146306</v>
      </c>
      <c r="AL77" s="22">
        <f t="shared" si="58"/>
        <v>554.52335013925483</v>
      </c>
      <c r="AM77" s="62">
        <f t="shared" si="59"/>
        <v>822.74937924220569</v>
      </c>
      <c r="AN77" s="62">
        <f ca="1">AVERAGE(OFFSET($AM$3,0,0,'Données projet'!$E$10+1,1))-AVERAGE(OFFSET($H$3,0,0,'Données projet'!$E$10+1,1))</f>
        <v>455.28503091860267</v>
      </c>
      <c r="AO77" s="62">
        <f t="shared" si="90"/>
        <v>281.06176764290592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26.752708090534444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26.752708090534444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11</v>
      </c>
      <c r="BD77" s="13">
        <f>IF('Données projet'!$A$88&gt;35,BD76+BC77-BL76,IF(A77&lt;'Données projet'!$A$88,$BA$205^A77,IF(A77='Données projet'!$A$88,'Données projet'!$B$88,BD76+BC77-BL76)))</f>
        <v>396</v>
      </c>
      <c r="BE77" s="14">
        <f>BD77*VLOOKUP('Données projet'!$B$11,Paramètres!$A$1:$I$89,3,0)*VLOOKUP('Données projet'!$B$11,Paramètres!$A$1:$I$89,5,0)</f>
        <v>339.76800000000003</v>
      </c>
      <c r="BF77" s="14">
        <f t="shared" si="91"/>
        <v>79.452011848891914</v>
      </c>
      <c r="BG77" s="22">
        <f t="shared" si="61"/>
        <v>730.14152063682013</v>
      </c>
      <c r="BH77" s="62">
        <f t="shared" si="62"/>
        <v>998.36754973977099</v>
      </c>
      <c r="BI77" s="62">
        <f ca="1">AVERAGE(OFFSET($BH$3,0,0,'Données projet'!$E$11+1,1))-AVERAGE(OFFSET($H$3,0,0,'Données projet'!$E$11+1,1))</f>
        <v>414.21076357331464</v>
      </c>
      <c r="BJ77" s="62">
        <f t="shared" si="92"/>
        <v>331.25104323342907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61.533354189985509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61.533354189985509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-1.1368683772161603E-13</v>
      </c>
      <c r="BZ77" s="14">
        <f>BY77*VLOOKUP('Données projet'!$B$12,Paramètres!$A$1:$I$89,3,0)*VLOOKUP('Données projet'!$B$12,Paramètres!$A$1:$I$89,5,0)</f>
        <v>-8.8675733422860506E-14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269.34352416195065</v>
      </c>
      <c r="CE77" s="62">
        <f t="shared" si="94"/>
        <v>302.59481222418219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93.305080578945933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93.305080578945933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-2.8421709430404007E-13</v>
      </c>
      <c r="CU77" s="18">
        <f>CT77*VLOOKUP('Données projet'!$B$13,Paramètres!$A$1:$I$89,3,0)*VLOOKUP('Données projet'!$B$13,Paramètres!$A$1:$I$89,5,0)</f>
        <v>-2.2612312022829427E-13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340.50225215720684</v>
      </c>
      <c r="CZ77" s="62">
        <f t="shared" si="96"/>
        <v>412.18613903804726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127.29350352302419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127.29350352302419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-1.1368683772161603E-13</v>
      </c>
      <c r="DP77" s="18">
        <f>DO77*VLOOKUP('Données projet'!$B$14,Paramètres!$A$1:$I$89,3,0)*VLOOKUP('Données projet'!$B$14,Paramètres!$A$1:$I$89,5,0)</f>
        <v>-9.0449248091317723E-14</v>
      </c>
      <c r="DQ77" s="14" t="e">
        <f t="shared" si="97"/>
        <v>#NUM!</v>
      </c>
      <c r="DR77" s="22" t="e">
        <f t="shared" si="70"/>
        <v>#NUM!</v>
      </c>
      <c r="DS77" s="62" t="e">
        <f t="shared" si="71"/>
        <v>#NUM!</v>
      </c>
      <c r="DT77" s="62">
        <f ca="1">AVERAGE(OFFSET($DS$3,0,0,'Données projet'!$E$14+1,1))-AVERAGE(OFFSET($H$3,0,0,'Données projet'!$E$14+1,1))</f>
        <v>298.57243726603986</v>
      </c>
      <c r="DU77" s="62">
        <f t="shared" si="98"/>
        <v>364.58250627635425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109.59470661876983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109.59470661876983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2.8421709430404007E-14</v>
      </c>
      <c r="EK77" s="18">
        <f>EJ77*VLOOKUP('Données projet'!$B$15,Paramètres!$A$1:$I$89,3,0)*VLOOKUP('Données projet'!$B$15,Paramètres!$A$1:$I$89,5,0)</f>
        <v>2.7046098693972454E-14</v>
      </c>
      <c r="EL77" s="14">
        <f t="shared" si="99"/>
        <v>4.7310737122041225E-13</v>
      </c>
      <c r="EM77" s="22">
        <f t="shared" si="73"/>
        <v>8.7110062676755335E-13</v>
      </c>
      <c r="EN77" s="62">
        <f t="shared" si="74"/>
        <v>268.22602910295171</v>
      </c>
      <c r="EO77" s="62">
        <f ca="1">AVERAGE(OFFSET($EN$3,0,0,'Données projet'!$E$15+1,1))-AVERAGE(OFFSET($H$3,0,0,'Données projet'!$E$15+1,1))</f>
        <v>147.46030586481513</v>
      </c>
      <c r="EP77" s="62">
        <f t="shared" si="100"/>
        <v>299.27200854723446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39.473060812084945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39.473060812084945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5.6843418860808015E-14</v>
      </c>
      <c r="FF77" s="18">
        <f>FE77*VLOOKUP('Données projet'!$B$16,Paramètres!$A$1:$I$89,3,0)*VLOOKUP('Données projet'!$B$16,Paramètres!$A$1:$I$89,5,0)</f>
        <v>4.6111381379887463E-14</v>
      </c>
      <c r="FG77" s="14">
        <f t="shared" si="101"/>
        <v>7.5804141040779151E-13</v>
      </c>
      <c r="FH77" s="22">
        <f t="shared" si="76"/>
        <v>1.4005661123635408E-12</v>
      </c>
      <c r="FI77" s="62">
        <f t="shared" si="77"/>
        <v>268.22602910295228</v>
      </c>
      <c r="FJ77" s="62">
        <f ca="1">AVERAGE(OFFSET($FI$3,0,0,'Données projet'!$E$16+1,1))-AVERAGE(OFFSET($H$3,0,0,'Données projet'!$E$16+1,1))</f>
        <v>154.99386872768574</v>
      </c>
      <c r="FK77" s="62">
        <f t="shared" si="102"/>
        <v>419.00806288456329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40.023034505954833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40.023034505954833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877.80937357948528</v>
      </c>
      <c r="S78" s="62">
        <f ca="1">AVERAGE(OFFSET($R$3,0,0,'Données projet'!$E$9+1,1))-AVERAGE(OFFSET($H$3,0,0,'Données projet'!$E$9+1,1))</f>
        <v>483.37207813357207</v>
      </c>
      <c r="T78" s="62">
        <f t="shared" si="88"/>
        <v>297.32483725004136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0.25800000000000001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35.396584932378531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35.396584932378531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262.82880000000006</v>
      </c>
      <c r="AK78" s="14">
        <f t="shared" si="89"/>
        <v>63.324983518559485</v>
      </c>
      <c r="AL78" s="22">
        <f t="shared" si="58"/>
        <v>568.05117296149115</v>
      </c>
      <c r="AM78" s="62">
        <f t="shared" si="59"/>
        <v>836.71275766131589</v>
      </c>
      <c r="AN78" s="62">
        <f ca="1">AVERAGE(OFFSET($AM$3,0,0,'Données projet'!$E$10+1,1))-AVERAGE(OFFSET($H$3,0,0,'Données projet'!$E$10+1,1))</f>
        <v>455.28503091860267</v>
      </c>
      <c r="AO78" s="62">
        <f t="shared" si="90"/>
        <v>281.06176764290592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0.25800000000000001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32.955441143938629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32.955441143938629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407</v>
      </c>
      <c r="BB78" s="13">
        <f>VLOOKUP(A78,'Données projet'!$A$87:$I$107,9,0)</f>
        <v>11</v>
      </c>
      <c r="BC78" s="13">
        <f t="array" ref="BC78">INDEX(BB:BB,MIN(IF(ISNUMBER(BB78:BB274),ROW(BB78:BB274),"")))</f>
        <v>11</v>
      </c>
      <c r="BD78" s="13">
        <f>IF('Données projet'!$A$88&gt;35,BD77+BC78-BL77,IF(A78&lt;'Données projet'!$A$88,$BA$205^A78,IF(A78='Données projet'!$A$88,'Données projet'!$B$88,BD77+BC78-BL77)))</f>
        <v>407</v>
      </c>
      <c r="BE78" s="14">
        <f>BD78*VLOOKUP('Données projet'!$B$11,Paramètres!$A$1:$I$89,3,0)*VLOOKUP('Données projet'!$B$11,Paramètres!$A$1:$I$89,5,0)</f>
        <v>349.20600000000007</v>
      </c>
      <c r="BF78" s="14">
        <f t="shared" si="91"/>
        <v>81.398996787610969</v>
      </c>
      <c r="BG78" s="22">
        <f t="shared" si="61"/>
        <v>749.97036940508917</v>
      </c>
      <c r="BH78" s="62">
        <f t="shared" si="62"/>
        <v>1018.631954104914</v>
      </c>
      <c r="BI78" s="62">
        <f ca="1">AVERAGE(OFFSET($BH$3,0,0,'Données projet'!$E$11+1,1))-AVERAGE(OFFSET($H$3,0,0,'Données projet'!$E$11+1,1))</f>
        <v>414.21076357331464</v>
      </c>
      <c r="BJ78" s="62">
        <f t="shared" si="92"/>
        <v>331.25104323342907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35</v>
      </c>
      <c r="BM78" s="17">
        <f>IF(ISNA(VLOOKUP(A78,'Données projet'!$A$87:$I$107,5,0)),0%,VLOOKUP(A78,'Données projet'!$A$87:$I$107,5,0)*VLOOKUP('Données projet'!$B$11,Paramètres!$A$1:$I$89,7,0))</f>
        <v>0.47700000000000004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76.161823058207645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76.161823058207645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-1.1368683772161603E-13</v>
      </c>
      <c r="BZ78" s="14">
        <f>BY78*VLOOKUP('Données projet'!$B$12,Paramètres!$A$1:$I$89,3,0)*VLOOKUP('Données projet'!$B$12,Paramètres!$A$1:$I$89,5,0)</f>
        <v>-8.8675733422860506E-14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269.34352416195065</v>
      </c>
      <c r="CE78" s="62">
        <f t="shared" si="94"/>
        <v>302.59481222418219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91.475424859272508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91.475424859272508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-2.8421709430404007E-13</v>
      </c>
      <c r="CU78" s="18">
        <f>CT78*VLOOKUP('Données projet'!$B$13,Paramètres!$A$1:$I$89,3,0)*VLOOKUP('Données projet'!$B$13,Paramètres!$A$1:$I$89,5,0)</f>
        <v>-2.2612312022829427E-13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340.50225215720684</v>
      </c>
      <c r="CZ78" s="62">
        <f t="shared" si="96"/>
        <v>412.18613903804726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124.79735556030838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124.79735556030838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-1.1368683772161603E-13</v>
      </c>
      <c r="DP78" s="18">
        <f>DO78*VLOOKUP('Données projet'!$B$14,Paramètres!$A$1:$I$89,3,0)*VLOOKUP('Données projet'!$B$14,Paramètres!$A$1:$I$89,5,0)</f>
        <v>-9.0449248091317723E-14</v>
      </c>
      <c r="DQ78" s="14" t="e">
        <f t="shared" si="97"/>
        <v>#NUM!</v>
      </c>
      <c r="DR78" s="22" t="e">
        <f t="shared" si="70"/>
        <v>#NUM!</v>
      </c>
      <c r="DS78" s="62" t="e">
        <f t="shared" si="71"/>
        <v>#NUM!</v>
      </c>
      <c r="DT78" s="62">
        <f ca="1">AVERAGE(OFFSET($DS$3,0,0,'Données projet'!$E$14+1,1))-AVERAGE(OFFSET($H$3,0,0,'Données projet'!$E$14+1,1))</f>
        <v>298.57243726603986</v>
      </c>
      <c r="DU78" s="62">
        <f t="shared" si="98"/>
        <v>364.58250627635425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107.44562126814628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107.44562126814628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2.8421709430404007E-14</v>
      </c>
      <c r="EK78" s="18">
        <f>EJ78*VLOOKUP('Données projet'!$B$15,Paramètres!$A$1:$I$89,3,0)*VLOOKUP('Données projet'!$B$15,Paramètres!$A$1:$I$89,5,0)</f>
        <v>2.7046098693972454E-14</v>
      </c>
      <c r="EL78" s="14">
        <f t="shared" si="99"/>
        <v>4.7310737122041225E-13</v>
      </c>
      <c r="EM78" s="22">
        <f t="shared" si="73"/>
        <v>8.7110062676755335E-13</v>
      </c>
      <c r="EN78" s="62">
        <f t="shared" si="74"/>
        <v>268.66158469982565</v>
      </c>
      <c r="EO78" s="62">
        <f ca="1">AVERAGE(OFFSET($EN$3,0,0,'Données projet'!$E$15+1,1))-AVERAGE(OFFSET($H$3,0,0,'Données projet'!$E$15+1,1))</f>
        <v>147.46030586481513</v>
      </c>
      <c r="EP78" s="62">
        <f t="shared" si="100"/>
        <v>299.27200854723446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38.699018165749727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38.699018165749727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5.6843418860808015E-14</v>
      </c>
      <c r="FF78" s="18">
        <f>FE78*VLOOKUP('Données projet'!$B$16,Paramètres!$A$1:$I$89,3,0)*VLOOKUP('Données projet'!$B$16,Paramètres!$A$1:$I$89,5,0)</f>
        <v>4.6111381379887463E-14</v>
      </c>
      <c r="FG78" s="14">
        <f t="shared" si="101"/>
        <v>7.5804141040779151E-13</v>
      </c>
      <c r="FH78" s="22">
        <f t="shared" si="76"/>
        <v>1.4005661123635408E-12</v>
      </c>
      <c r="FI78" s="62">
        <f t="shared" si="77"/>
        <v>268.66158469982622</v>
      </c>
      <c r="FJ78" s="62">
        <f ca="1">AVERAGE(OFFSET($FI$3,0,0,'Données projet'!$E$16+1,1))-AVERAGE(OFFSET($H$3,0,0,'Données projet'!$E$16+1,1))</f>
        <v>154.99386872768574</v>
      </c>
      <c r="FK78" s="62">
        <f t="shared" si="102"/>
        <v>419.00806288456329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39.238207210933659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39.238207210933659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838.51161983006114</v>
      </c>
      <c r="S79" s="62">
        <f ca="1">AVERAGE(OFFSET($R$3,0,0,'Données projet'!$E$9+1,1))-AVERAGE(OFFSET($H$3,0,0,'Données projet'!$E$9+1,1))</f>
        <v>483.37207813357207</v>
      </c>
      <c r="T79" s="62">
        <f t="shared" si="88"/>
        <v>297.32483725004136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34.702479491639579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34.702479491639579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245.30688000000009</v>
      </c>
      <c r="AK79" s="14">
        <f t="shared" si="89"/>
        <v>59.579874112906374</v>
      </c>
      <c r="AL79" s="22">
        <f t="shared" si="58"/>
        <v>531.01109674664542</v>
      </c>
      <c r="AM79" s="62">
        <f t="shared" si="59"/>
        <v>800.10068112749491</v>
      </c>
      <c r="AN79" s="62">
        <f ca="1">AVERAGE(OFFSET($AM$3,0,0,'Données projet'!$E$10+1,1))-AVERAGE(OFFSET($H$3,0,0,'Données projet'!$E$10+1,1))</f>
        <v>455.28503091860267</v>
      </c>
      <c r="AO79" s="62">
        <f t="shared" si="90"/>
        <v>281.06176764290592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32.309205043940295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32.309205043940295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10.4</v>
      </c>
      <c r="BD79" s="13">
        <f>IF('Données projet'!$A$88&gt;35,BD78+BC79-BL78,IF(A79&lt;'Données projet'!$A$88,$BA$205^A79,IF(A79='Données projet'!$A$88,'Données projet'!$B$88,BD78+BC79-BL78)))</f>
        <v>382.4</v>
      </c>
      <c r="BE79" s="14">
        <f>BD79*VLOOKUP('Données projet'!$B$11,Paramètres!$A$1:$I$89,3,0)*VLOOKUP('Données projet'!$B$11,Paramètres!$A$1:$I$89,5,0)</f>
        <v>328.0992</v>
      </c>
      <c r="BF79" s="14">
        <f t="shared" si="91"/>
        <v>77.036090442258086</v>
      </c>
      <c r="BG79" s="22">
        <f t="shared" si="61"/>
        <v>705.61063085359956</v>
      </c>
      <c r="BH79" s="62">
        <f t="shared" si="62"/>
        <v>974.70021523444893</v>
      </c>
      <c r="BI79" s="62">
        <f ca="1">AVERAGE(OFFSET($BH$3,0,0,'Données projet'!$E$11+1,1))-AVERAGE(OFFSET($H$3,0,0,'Données projet'!$E$11+1,1))</f>
        <v>414.21076357331464</v>
      </c>
      <c r="BJ79" s="62">
        <f t="shared" si="92"/>
        <v>331.25104323342907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74.668336162161296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74.668336162161296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-1.1368683772161603E-13</v>
      </c>
      <c r="BZ79" s="14">
        <f>BY79*VLOOKUP('Données projet'!$B$12,Paramètres!$A$1:$I$89,3,0)*VLOOKUP('Données projet'!$B$12,Paramètres!$A$1:$I$89,5,0)</f>
        <v>-8.8675733422860506E-14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269.34352416195065</v>
      </c>
      <c r="CE79" s="62">
        <f t="shared" si="94"/>
        <v>302.59481222418219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89.681647572282088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89.681647572282088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-2.8421709430404007E-13</v>
      </c>
      <c r="CU79" s="18">
        <f>CT79*VLOOKUP('Données projet'!$B$13,Paramètres!$A$1:$I$89,3,0)*VLOOKUP('Données projet'!$B$13,Paramètres!$A$1:$I$89,5,0)</f>
        <v>-2.2612312022829427E-13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340.50225215720684</v>
      </c>
      <c r="CZ79" s="62">
        <f t="shared" si="96"/>
        <v>412.18613903804726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122.35015553664151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122.35015553664151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-1.1368683772161603E-13</v>
      </c>
      <c r="DP79" s="18">
        <f>DO79*VLOOKUP('Données projet'!$B$14,Paramètres!$A$1:$I$89,3,0)*VLOOKUP('Données projet'!$B$14,Paramètres!$A$1:$I$89,5,0)</f>
        <v>-9.0449248091317723E-14</v>
      </c>
      <c r="DQ79" s="14" t="e">
        <f t="shared" si="97"/>
        <v>#NUM!</v>
      </c>
      <c r="DR79" s="22" t="e">
        <f t="shared" si="70"/>
        <v>#NUM!</v>
      </c>
      <c r="DS79" s="62" t="e">
        <f t="shared" si="71"/>
        <v>#NUM!</v>
      </c>
      <c r="DT79" s="62">
        <f ca="1">AVERAGE(OFFSET($DS$3,0,0,'Données projet'!$E$14+1,1))-AVERAGE(OFFSET($H$3,0,0,'Données projet'!$E$14+1,1))</f>
        <v>298.57243726603986</v>
      </c>
      <c r="DU79" s="62">
        <f t="shared" si="98"/>
        <v>364.58250627635425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105.33867817043583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105.33867817043583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2.8421709430404007E-14</v>
      </c>
      <c r="EK79" s="18">
        <f>EJ79*VLOOKUP('Données projet'!$B$15,Paramètres!$A$1:$I$89,3,0)*VLOOKUP('Données projet'!$B$15,Paramètres!$A$1:$I$89,5,0)</f>
        <v>2.7046098693972454E-14</v>
      </c>
      <c r="EL79" s="14">
        <f t="shared" si="99"/>
        <v>4.7310737122041225E-13</v>
      </c>
      <c r="EM79" s="22">
        <f t="shared" si="73"/>
        <v>8.7110062676755335E-13</v>
      </c>
      <c r="EN79" s="62">
        <f t="shared" si="74"/>
        <v>269.08958438085028</v>
      </c>
      <c r="EO79" s="62">
        <f ca="1">AVERAGE(OFFSET($EN$3,0,0,'Données projet'!$E$15+1,1))-AVERAGE(OFFSET($H$3,0,0,'Données projet'!$E$15+1,1))</f>
        <v>147.46030586481513</v>
      </c>
      <c r="EP79" s="62">
        <f t="shared" si="100"/>
        <v>299.27200854723446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37.940154023589749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37.940154023589749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5.6843418860808015E-14</v>
      </c>
      <c r="FF79" s="18">
        <f>FE79*VLOOKUP('Données projet'!$B$16,Paramètres!$A$1:$I$89,3,0)*VLOOKUP('Données projet'!$B$16,Paramètres!$A$1:$I$89,5,0)</f>
        <v>4.6111381379887463E-14</v>
      </c>
      <c r="FG79" s="14">
        <f t="shared" si="101"/>
        <v>7.5804141040779151E-13</v>
      </c>
      <c r="FH79" s="22">
        <f t="shared" si="76"/>
        <v>1.4005661123635408E-12</v>
      </c>
      <c r="FI79" s="62">
        <f t="shared" si="77"/>
        <v>269.08958438085085</v>
      </c>
      <c r="FJ79" s="62">
        <f ca="1">AVERAGE(OFFSET($FI$3,0,0,'Données projet'!$E$16+1,1))-AVERAGE(OFFSET($H$3,0,0,'Données projet'!$E$16+1,1))</f>
        <v>154.99386872768574</v>
      </c>
      <c r="FK79" s="62">
        <f t="shared" si="102"/>
        <v>419.00806288456329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38.46876990047047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38.46876990047047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852.68975517110448</v>
      </c>
      <c r="S80" s="62">
        <f ca="1">AVERAGE(OFFSET($R$3,0,0,'Données projet'!$E$9+1,1))-AVERAGE(OFFSET($H$3,0,0,'Données projet'!$E$9+1,1))</f>
        <v>483.37207813357207</v>
      </c>
      <c r="T80" s="62">
        <f t="shared" si="88"/>
        <v>297.32483725004136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34.021985035231005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34.021985035231005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251.37216000000004</v>
      </c>
      <c r="AK80" s="14">
        <f t="shared" si="89"/>
        <v>60.879674595707343</v>
      </c>
      <c r="AL80" s="22">
        <f t="shared" si="58"/>
        <v>543.83861192085692</v>
      </c>
      <c r="AM80" s="62">
        <f t="shared" si="59"/>
        <v>813.34877114512915</v>
      </c>
      <c r="AN80" s="62">
        <f ca="1">AVERAGE(OFFSET($AM$3,0,0,'Données projet'!$E$10+1,1))-AVERAGE(OFFSET($H$3,0,0,'Données projet'!$E$10+1,1))</f>
        <v>455.28503091860267</v>
      </c>
      <c r="AO80" s="62">
        <f t="shared" si="90"/>
        <v>281.06176764290592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31.675641239697832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31.675641239697832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10.4</v>
      </c>
      <c r="BD80" s="13">
        <f>IF('Données projet'!$A$88&gt;35,BD79+BC80-BL79,IF(A80&lt;'Données projet'!$A$88,$BA$205^A80,IF(A80='Données projet'!$A$88,'Données projet'!$B$88,BD79+BC80-BL79)))</f>
        <v>392.79999999999995</v>
      </c>
      <c r="BE80" s="14">
        <f>BD80*VLOOKUP('Données projet'!$B$11,Paramètres!$A$1:$I$89,3,0)*VLOOKUP('Données projet'!$B$11,Paramètres!$A$1:$I$89,5,0)</f>
        <v>337.0224</v>
      </c>
      <c r="BF80" s="14">
        <f t="shared" si="91"/>
        <v>78.884440823098231</v>
      </c>
      <c r="BG80" s="22">
        <f t="shared" si="61"/>
        <v>724.37108110022939</v>
      </c>
      <c r="BH80" s="62">
        <f t="shared" si="62"/>
        <v>993.88124032450173</v>
      </c>
      <c r="BI80" s="62">
        <f ca="1">AVERAGE(OFFSET($BH$3,0,0,'Données projet'!$E$11+1,1))-AVERAGE(OFFSET($H$3,0,0,'Données projet'!$E$11+1,1))</f>
        <v>414.21076357331464</v>
      </c>
      <c r="BJ80" s="62">
        <f t="shared" si="92"/>
        <v>331.25104323342907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73.204135633209361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73.204135633209361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-1.1368683772161603E-13</v>
      </c>
      <c r="BZ80" s="14">
        <f>BY80*VLOOKUP('Données projet'!$B$12,Paramètres!$A$1:$I$89,3,0)*VLOOKUP('Données projet'!$B$12,Paramètres!$A$1:$I$89,5,0)</f>
        <v>-8.8675733422860506E-14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269.34352416195065</v>
      </c>
      <c r="CE80" s="62">
        <f t="shared" si="94"/>
        <v>302.59481222418219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87.923045163793432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87.923045163793432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-2.8421709430404007E-13</v>
      </c>
      <c r="CU80" s="18">
        <f>CT80*VLOOKUP('Données projet'!$B$13,Paramètres!$A$1:$I$89,3,0)*VLOOKUP('Données projet'!$B$13,Paramètres!$A$1:$I$89,5,0)</f>
        <v>-2.2612312022829427E-13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340.50225215720684</v>
      </c>
      <c r="CZ80" s="62">
        <f t="shared" si="96"/>
        <v>412.18613903804726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119.95094361279412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119.95094361279412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-1.1368683772161603E-13</v>
      </c>
      <c r="DP80" s="18">
        <f>DO80*VLOOKUP('Données projet'!$B$14,Paramètres!$A$1:$I$89,3,0)*VLOOKUP('Données projet'!$B$14,Paramètres!$A$1:$I$89,5,0)</f>
        <v>-9.0449248091317723E-14</v>
      </c>
      <c r="DQ80" s="14" t="e">
        <f t="shared" si="97"/>
        <v>#NUM!</v>
      </c>
      <c r="DR80" s="22" t="e">
        <f t="shared" si="70"/>
        <v>#NUM!</v>
      </c>
      <c r="DS80" s="62" t="e">
        <f t="shared" si="71"/>
        <v>#NUM!</v>
      </c>
      <c r="DT80" s="62">
        <f ca="1">AVERAGE(OFFSET($DS$3,0,0,'Données projet'!$E$14+1,1))-AVERAGE(OFFSET($H$3,0,0,'Données projet'!$E$14+1,1))</f>
        <v>298.57243726603986</v>
      </c>
      <c r="DU80" s="62">
        <f t="shared" si="98"/>
        <v>364.58250627635425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103.27305094176307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103.27305094176307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2.8421709430404007E-14</v>
      </c>
      <c r="EK80" s="18">
        <f>EJ80*VLOOKUP('Données projet'!$B$15,Paramètres!$A$1:$I$89,3,0)*VLOOKUP('Données projet'!$B$15,Paramètres!$A$1:$I$89,5,0)</f>
        <v>2.7046098693972454E-14</v>
      </c>
      <c r="EL80" s="14">
        <f t="shared" si="99"/>
        <v>4.7310737122041225E-13</v>
      </c>
      <c r="EM80" s="22">
        <f t="shared" si="73"/>
        <v>8.7110062676755335E-13</v>
      </c>
      <c r="EN80" s="62">
        <f t="shared" si="74"/>
        <v>269.51015922427314</v>
      </c>
      <c r="EO80" s="62">
        <f ca="1">AVERAGE(OFFSET($EN$3,0,0,'Données projet'!$E$15+1,1))-AVERAGE(OFFSET($H$3,0,0,'Données projet'!$E$15+1,1))</f>
        <v>147.46030586481513</v>
      </c>
      <c r="EP80" s="62">
        <f t="shared" si="100"/>
        <v>299.27200854723446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37.196170744396106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37.196170744396106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5.6843418860808015E-14</v>
      </c>
      <c r="FF80" s="18">
        <f>FE80*VLOOKUP('Données projet'!$B$16,Paramètres!$A$1:$I$89,3,0)*VLOOKUP('Données projet'!$B$16,Paramètres!$A$1:$I$89,5,0)</f>
        <v>4.6111381379887463E-14</v>
      </c>
      <c r="FG80" s="14">
        <f t="shared" si="101"/>
        <v>7.5804141040779151E-13</v>
      </c>
      <c r="FH80" s="22">
        <f t="shared" si="76"/>
        <v>1.4005661123635408E-12</v>
      </c>
      <c r="FI80" s="62">
        <f t="shared" si="77"/>
        <v>269.51015922427371</v>
      </c>
      <c r="FJ80" s="62">
        <f ca="1">AVERAGE(OFFSET($FI$3,0,0,'Données projet'!$E$16+1,1))-AVERAGE(OFFSET($H$3,0,0,'Données projet'!$E$16+1,1))</f>
        <v>154.99386872768574</v>
      </c>
      <c r="FK80" s="62">
        <f t="shared" si="102"/>
        <v>419.00806288456329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37.714420786355042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37.714420786355042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866.8538307678042</v>
      </c>
      <c r="S81" s="62">
        <f ca="1">AVERAGE(OFFSET($R$3,0,0,'Données projet'!$E$9+1,1))-AVERAGE(OFFSET($H$3,0,0,'Données projet'!$E$9+1,1))</f>
        <v>483.37207813357207</v>
      </c>
      <c r="T81" s="62">
        <f t="shared" si="88"/>
        <v>297.32483725004136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33.354834660051971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33.354834660051971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257.43744000000004</v>
      </c>
      <c r="AK81" s="14">
        <f t="shared" si="89"/>
        <v>62.175829233865038</v>
      </c>
      <c r="AL81" s="22">
        <f t="shared" si="58"/>
        <v>556.65977724898164</v>
      </c>
      <c r="AM81" s="62">
        <f t="shared" si="59"/>
        <v>826.58321528340787</v>
      </c>
      <c r="AN81" s="62">
        <f ca="1">AVERAGE(OFFSET($AM$3,0,0,'Données projet'!$E$10+1,1))-AVERAGE(OFFSET($H$3,0,0,'Données projet'!$E$10+1,1))</f>
        <v>455.28503091860267</v>
      </c>
      <c r="AO81" s="62">
        <f t="shared" si="90"/>
        <v>281.06176764290592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31.054501235220798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31.054501235220798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10.4</v>
      </c>
      <c r="BD81" s="13">
        <f>IF('Données projet'!$A$88&gt;35,BD80+BC81-BL80,IF(A81&lt;'Données projet'!$A$88,$BA$205^A81,IF(A81='Données projet'!$A$88,'Données projet'!$B$88,BD80+BC81-BL80)))</f>
        <v>403.19999999999993</v>
      </c>
      <c r="BE81" s="14">
        <f>BD81*VLOOKUP('Données projet'!$B$11,Paramètres!$A$1:$I$89,3,0)*VLOOKUP('Données projet'!$B$11,Paramètres!$A$1:$I$89,5,0)</f>
        <v>345.94560000000001</v>
      </c>
      <c r="BF81" s="14">
        <f t="shared" si="91"/>
        <v>80.727102887907222</v>
      </c>
      <c r="BG81" s="22">
        <f t="shared" si="61"/>
        <v>743.12162419643846</v>
      </c>
      <c r="BH81" s="62">
        <f t="shared" si="62"/>
        <v>1013.0450622308647</v>
      </c>
      <c r="BI81" s="62">
        <f ca="1">AVERAGE(OFFSET($BH$3,0,0,'Données projet'!$E$11+1,1))-AVERAGE(OFFSET($H$3,0,0,'Données projet'!$E$11+1,1))</f>
        <v>414.21076357331464</v>
      </c>
      <c r="BJ81" s="62">
        <f t="shared" si="92"/>
        <v>331.25104323342907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71.768647183556027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71.768647183556027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-1.1368683772161603E-13</v>
      </c>
      <c r="BZ81" s="14">
        <f>BY81*VLOOKUP('Données projet'!$B$12,Paramètres!$A$1:$I$89,3,0)*VLOOKUP('Données projet'!$B$12,Paramètres!$A$1:$I$89,5,0)</f>
        <v>-8.8675733422860506E-14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269.34352416195065</v>
      </c>
      <c r="CE81" s="62">
        <f t="shared" si="94"/>
        <v>302.59481222418219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86.198927875893688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86.198927875893688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-2.8421709430404007E-13</v>
      </c>
      <c r="CU81" s="18">
        <f>CT81*VLOOKUP('Données projet'!$B$13,Paramètres!$A$1:$I$89,3,0)*VLOOKUP('Données projet'!$B$13,Paramètres!$A$1:$I$89,5,0)</f>
        <v>-2.2612312022829427E-13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340.50225215720684</v>
      </c>
      <c r="CZ81" s="62">
        <f t="shared" si="96"/>
        <v>412.18613903804726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117.5987787713986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117.5987787713986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-1.1368683772161603E-13</v>
      </c>
      <c r="DP81" s="18">
        <f>DO81*VLOOKUP('Données projet'!$B$14,Paramètres!$A$1:$I$89,3,0)*VLOOKUP('Données projet'!$B$14,Paramètres!$A$1:$I$89,5,0)</f>
        <v>-9.0449248091317723E-14</v>
      </c>
      <c r="DQ81" s="14" t="e">
        <f t="shared" si="97"/>
        <v>#NUM!</v>
      </c>
      <c r="DR81" s="22" t="e">
        <f t="shared" si="70"/>
        <v>#NUM!</v>
      </c>
      <c r="DS81" s="62" t="e">
        <f t="shared" si="71"/>
        <v>#NUM!</v>
      </c>
      <c r="DT81" s="62">
        <f ca="1">AVERAGE(OFFSET($DS$3,0,0,'Données projet'!$E$14+1,1))-AVERAGE(OFFSET($H$3,0,0,'Données projet'!$E$14+1,1))</f>
        <v>298.57243726603986</v>
      </c>
      <c r="DU81" s="62">
        <f t="shared" si="98"/>
        <v>364.58250627635425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101.2479294031364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101.2479294031364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2.8421709430404007E-14</v>
      </c>
      <c r="EK81" s="18">
        <f>EJ81*VLOOKUP('Données projet'!$B$15,Paramètres!$A$1:$I$89,3,0)*VLOOKUP('Données projet'!$B$15,Paramètres!$A$1:$I$89,5,0)</f>
        <v>2.7046098693972454E-14</v>
      </c>
      <c r="EL81" s="14">
        <f t="shared" si="99"/>
        <v>4.7310737122041225E-13</v>
      </c>
      <c r="EM81" s="22">
        <f t="shared" si="73"/>
        <v>8.7110062676755335E-13</v>
      </c>
      <c r="EN81" s="62">
        <f t="shared" si="74"/>
        <v>269.92343803442708</v>
      </c>
      <c r="EO81" s="62">
        <f ca="1">AVERAGE(OFFSET($EN$3,0,0,'Données projet'!$E$15+1,1))-AVERAGE(OFFSET($H$3,0,0,'Données projet'!$E$15+1,1))</f>
        <v>147.46030586481513</v>
      </c>
      <c r="EP81" s="62">
        <f t="shared" si="100"/>
        <v>299.27200854723446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36.466776523522455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36.466776523522455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5.6843418860808015E-14</v>
      </c>
      <c r="FF81" s="18">
        <f>FE81*VLOOKUP('Données projet'!$B$16,Paramètres!$A$1:$I$89,3,0)*VLOOKUP('Données projet'!$B$16,Paramètres!$A$1:$I$89,5,0)</f>
        <v>4.6111381379887463E-14</v>
      </c>
      <c r="FG81" s="14">
        <f t="shared" si="101"/>
        <v>7.5804141040779151E-13</v>
      </c>
      <c r="FH81" s="22">
        <f t="shared" si="76"/>
        <v>1.4005661123635408E-12</v>
      </c>
      <c r="FI81" s="62">
        <f t="shared" si="77"/>
        <v>269.92343803442765</v>
      </c>
      <c r="FJ81" s="62">
        <f ca="1">AVERAGE(OFFSET($FI$3,0,0,'Données projet'!$E$16+1,1))-AVERAGE(OFFSET($H$3,0,0,'Données projet'!$E$16+1,1))</f>
        <v>154.99386872768574</v>
      </c>
      <c r="FK81" s="62">
        <f t="shared" si="102"/>
        <v>419.00806288456329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36.974863998259892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36.974863998259892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881.00415088284853</v>
      </c>
      <c r="S82" s="62">
        <f ca="1">AVERAGE(OFFSET($R$3,0,0,'Données projet'!$E$9+1,1))-AVERAGE(OFFSET($H$3,0,0,'Données projet'!$E$9+1,1))</f>
        <v>483.37207813357207</v>
      </c>
      <c r="T82" s="62">
        <f t="shared" si="88"/>
        <v>297.32483725004136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32.70076669680865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32.70076669680865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263.50272000000001</v>
      </c>
      <c r="AK82" s="14">
        <f t="shared" si="89"/>
        <v>63.468433809179743</v>
      </c>
      <c r="AL82" s="22">
        <f t="shared" si="58"/>
        <v>569.4747595509881</v>
      </c>
      <c r="AM82" s="62">
        <f t="shared" si="59"/>
        <v>839.80430693216499</v>
      </c>
      <c r="AN82" s="62">
        <f ca="1">AVERAGE(OFFSET($AM$3,0,0,'Données projet'!$E$10+1,1))-AVERAGE(OFFSET($H$3,0,0,'Données projet'!$E$10+1,1))</f>
        <v>455.28503091860267</v>
      </c>
      <c r="AO82" s="62">
        <f t="shared" si="90"/>
        <v>281.06176764290592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30.445541407373565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30.445541407373565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10.4</v>
      </c>
      <c r="BD82" s="13">
        <f>IF('Données projet'!$A$88&gt;35,BD81+BC82-BL81,IF(A82&lt;'Données projet'!$A$88,$BA$205^A82,IF(A82='Données projet'!$A$88,'Données projet'!$B$88,BD81+BC82-BL81)))</f>
        <v>413.59999999999991</v>
      </c>
      <c r="BE82" s="14">
        <f>BD82*VLOOKUP('Données projet'!$B$11,Paramètres!$A$1:$I$89,3,0)*VLOOKUP('Données projet'!$B$11,Paramètres!$A$1:$I$89,5,0)</f>
        <v>354.86879999999996</v>
      </c>
      <c r="BF82" s="14">
        <f t="shared" si="91"/>
        <v>82.564240228675203</v>
      </c>
      <c r="BG82" s="22">
        <f t="shared" si="61"/>
        <v>761.86254506494254</v>
      </c>
      <c r="BH82" s="62">
        <f t="shared" si="62"/>
        <v>1032.1920924461194</v>
      </c>
      <c r="BI82" s="62">
        <f ca="1">AVERAGE(OFFSET($BH$3,0,0,'Données projet'!$E$11+1,1))-AVERAGE(OFFSET($H$3,0,0,'Données projet'!$E$11+1,1))</f>
        <v>414.21076357331464</v>
      </c>
      <c r="BJ82" s="62">
        <f t="shared" si="92"/>
        <v>331.25104323342907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70.361307786838893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70.361307786838893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-1.1368683772161603E-13</v>
      </c>
      <c r="BZ82" s="14">
        <f>BY82*VLOOKUP('Données projet'!$B$12,Paramètres!$A$1:$I$89,3,0)*VLOOKUP('Données projet'!$B$12,Paramètres!$A$1:$I$89,5,0)</f>
        <v>-8.8675733422860506E-14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269.34352416195065</v>
      </c>
      <c r="CE82" s="62">
        <f t="shared" si="94"/>
        <v>302.59481222418219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84.508619476401947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84.508619476401947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-2.8421709430404007E-13</v>
      </c>
      <c r="CU82" s="18">
        <f>CT82*VLOOKUP('Données projet'!$B$13,Paramètres!$A$1:$I$89,3,0)*VLOOKUP('Données projet'!$B$13,Paramètres!$A$1:$I$89,5,0)</f>
        <v>-2.2612312022829427E-13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340.50225215720684</v>
      </c>
      <c r="CZ82" s="62">
        <f t="shared" si="96"/>
        <v>412.18613903804726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115.29273844786395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115.29273844786395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-1.1368683772161603E-13</v>
      </c>
      <c r="DP82" s="18">
        <f>DO82*VLOOKUP('Données projet'!$B$14,Paramètres!$A$1:$I$89,3,0)*VLOOKUP('Données projet'!$B$14,Paramètres!$A$1:$I$89,5,0)</f>
        <v>-9.0449248091317723E-14</v>
      </c>
      <c r="DQ82" s="14" t="e">
        <f t="shared" si="97"/>
        <v>#NUM!</v>
      </c>
      <c r="DR82" s="22" t="e">
        <f t="shared" si="70"/>
        <v>#NUM!</v>
      </c>
      <c r="DS82" s="62" t="e">
        <f t="shared" si="71"/>
        <v>#NUM!</v>
      </c>
      <c r="DT82" s="62">
        <f ca="1">AVERAGE(OFFSET($DS$3,0,0,'Données projet'!$E$14+1,1))-AVERAGE(OFFSET($H$3,0,0,'Données projet'!$E$14+1,1))</f>
        <v>298.57243726603986</v>
      </c>
      <c r="DU82" s="62">
        <f t="shared" si="98"/>
        <v>364.58250627635425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99.262519262680016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99.262519262680016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2.8421709430404007E-14</v>
      </c>
      <c r="EK82" s="18">
        <f>EJ82*VLOOKUP('Données projet'!$B$15,Paramètres!$A$1:$I$89,3,0)*VLOOKUP('Données projet'!$B$15,Paramètres!$A$1:$I$89,5,0)</f>
        <v>2.7046098693972454E-14</v>
      </c>
      <c r="EL82" s="14">
        <f t="shared" si="99"/>
        <v>4.7310737122041225E-13</v>
      </c>
      <c r="EM82" s="22">
        <f t="shared" si="73"/>
        <v>8.7110062676755335E-13</v>
      </c>
      <c r="EN82" s="62">
        <f t="shared" si="74"/>
        <v>270.3295473811778</v>
      </c>
      <c r="EO82" s="62">
        <f ca="1">AVERAGE(OFFSET($EN$3,0,0,'Données projet'!$E$15+1,1))-AVERAGE(OFFSET($H$3,0,0,'Données projet'!$E$15+1,1))</f>
        <v>147.46030586481513</v>
      </c>
      <c r="EP82" s="62">
        <f t="shared" si="100"/>
        <v>299.27200854723446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35.751685278433591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35.751685278433591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5.6843418860808015E-14</v>
      </c>
      <c r="FF82" s="18">
        <f>FE82*VLOOKUP('Données projet'!$B$16,Paramètres!$A$1:$I$89,3,0)*VLOOKUP('Données projet'!$B$16,Paramètres!$A$1:$I$89,5,0)</f>
        <v>4.6111381379887463E-14</v>
      </c>
      <c r="FG82" s="14">
        <f t="shared" si="101"/>
        <v>7.5804141040779151E-13</v>
      </c>
      <c r="FH82" s="22">
        <f t="shared" si="76"/>
        <v>1.4005661123635408E-12</v>
      </c>
      <c r="FI82" s="62">
        <f t="shared" si="77"/>
        <v>270.32954738117837</v>
      </c>
      <c r="FJ82" s="62">
        <f ca="1">AVERAGE(OFFSET($FI$3,0,0,'Données projet'!$E$16+1,1))-AVERAGE(OFFSET($H$3,0,0,'Données projet'!$E$16+1,1))</f>
        <v>154.99386872768574</v>
      </c>
      <c r="FK82" s="62">
        <f t="shared" si="102"/>
        <v>419.00806288456329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36.249809467694185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36.249809467694185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895.14100893618843</v>
      </c>
      <c r="S83" s="62">
        <f ca="1">AVERAGE(OFFSET($R$3,0,0,'Données projet'!$E$9+1,1))-AVERAGE(OFFSET($H$3,0,0,'Données projet'!$E$9+1,1))</f>
        <v>483.37207813357207</v>
      </c>
      <c r="T83" s="62">
        <f t="shared" si="88"/>
        <v>297.32483725004136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0.25800000000000001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39.28518323345827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39.28518323345827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269.56800000000004</v>
      </c>
      <c r="AK83" s="14">
        <f t="shared" si="89"/>
        <v>64.757579442439862</v>
      </c>
      <c r="AL83" s="22">
        <f t="shared" si="58"/>
        <v>582.28371752891621</v>
      </c>
      <c r="AM83" s="62">
        <f t="shared" si="59"/>
        <v>853.01232916760227</v>
      </c>
      <c r="AN83" s="62">
        <f ca="1">AVERAGE(OFFSET($AM$3,0,0,'Données projet'!$E$10+1,1))-AVERAGE(OFFSET($H$3,0,0,'Données projet'!$E$10+1,1))</f>
        <v>455.28503091860267</v>
      </c>
      <c r="AO83" s="62">
        <f t="shared" si="90"/>
        <v>281.06176764290592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0.25800000000000001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36.575860251840453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36.575860251840453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424</v>
      </c>
      <c r="BB83" s="13">
        <f>VLOOKUP(A83,'Données projet'!$A$87:$I$107,9,0)</f>
        <v>10.4</v>
      </c>
      <c r="BC83" s="13">
        <f t="array" ref="BC83">INDEX(BB:BB,MIN(IF(ISNUMBER(BB83:BB279),ROW(BB83:BB279),"")))</f>
        <v>10.4</v>
      </c>
      <c r="BD83" s="13">
        <f>IF('Données projet'!$A$88&gt;35,BD82+BC83-BL82,IF(A83&lt;'Données projet'!$A$88,$BA$205^A83,IF(A83='Données projet'!$A$88,'Données projet'!$B$88,BD82+BC83-BL82)))</f>
        <v>423.99999999999989</v>
      </c>
      <c r="BE83" s="14">
        <f>BD83*VLOOKUP('Données projet'!$B$11,Paramètres!$A$1:$I$89,3,0)*VLOOKUP('Données projet'!$B$11,Paramètres!$A$1:$I$89,5,0)</f>
        <v>363.79199999999997</v>
      </c>
      <c r="BF83" s="14">
        <f t="shared" si="91"/>
        <v>84.396007741478684</v>
      </c>
      <c r="BG83" s="22">
        <f t="shared" si="61"/>
        <v>780.59411348307538</v>
      </c>
      <c r="BH83" s="62">
        <f t="shared" si="62"/>
        <v>1051.3227251217616</v>
      </c>
      <c r="BI83" s="62">
        <f ca="1">AVERAGE(OFFSET($BH$3,0,0,'Données projet'!$E$11+1,1))-AVERAGE(OFFSET($H$3,0,0,'Données projet'!$E$11+1,1))</f>
        <v>414.21076357331464</v>
      </c>
      <c r="BJ83" s="62">
        <f t="shared" si="92"/>
        <v>331.25104323342907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424</v>
      </c>
      <c r="BM83" s="17">
        <f>IF(ISNA(VLOOKUP(A83,'Données projet'!$A$87:$I$107,5,0)),0%,VLOOKUP(A83,'Données projet'!$A$87:$I$107,5,0)*VLOOKUP('Données projet'!$B$11,Paramètres!$A$1:$I$89,7,0))</f>
        <v>0.53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282.12704402215616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282.12704402215616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-1.1368683772161603E-13</v>
      </c>
      <c r="BZ83" s="14">
        <f>BY83*VLOOKUP('Données projet'!$B$12,Paramètres!$A$1:$I$89,3,0)*VLOOKUP('Données projet'!$B$12,Paramètres!$A$1:$I$89,5,0)</f>
        <v>-8.8675733422860506E-14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269.34352416195065</v>
      </c>
      <c r="CE83" s="62">
        <f t="shared" si="94"/>
        <v>302.59481222418219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82.851456993637925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82.851456993637925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-2.8421709430404007E-13</v>
      </c>
      <c r="CU83" s="18">
        <f>CT83*VLOOKUP('Données projet'!$B$13,Paramètres!$A$1:$I$89,3,0)*VLOOKUP('Données projet'!$B$13,Paramètres!$A$1:$I$89,5,0)</f>
        <v>-2.2612312022829427E-13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340.50225215720684</v>
      </c>
      <c r="CZ83" s="62">
        <f t="shared" si="96"/>
        <v>412.18613903804726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113.03191816852811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113.03191816852811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-1.1368683772161603E-13</v>
      </c>
      <c r="DP83" s="18">
        <f>DO83*VLOOKUP('Données projet'!$B$14,Paramètres!$A$1:$I$89,3,0)*VLOOKUP('Données projet'!$B$14,Paramètres!$A$1:$I$89,5,0)</f>
        <v>-9.0449248091317723E-14</v>
      </c>
      <c r="DQ83" s="14" t="e">
        <f t="shared" si="97"/>
        <v>#NUM!</v>
      </c>
      <c r="DR83" s="22" t="e">
        <f t="shared" si="70"/>
        <v>#NUM!</v>
      </c>
      <c r="DS83" s="62" t="e">
        <f t="shared" si="71"/>
        <v>#NUM!</v>
      </c>
      <c r="DT83" s="62">
        <f ca="1">AVERAGE(OFFSET($DS$3,0,0,'Données projet'!$E$14+1,1))-AVERAGE(OFFSET($H$3,0,0,'Données projet'!$E$14+1,1))</f>
        <v>298.57243726603986</v>
      </c>
      <c r="DU83" s="62">
        <f t="shared" si="98"/>
        <v>364.58250627635425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97.316041804097367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97.316041804097367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2.8421709430404007E-14</v>
      </c>
      <c r="EK83" s="18">
        <f>EJ83*VLOOKUP('Données projet'!$B$15,Paramètres!$A$1:$I$89,3,0)*VLOOKUP('Données projet'!$B$15,Paramètres!$A$1:$I$89,5,0)</f>
        <v>2.7046098693972454E-14</v>
      </c>
      <c r="EL83" s="14">
        <f t="shared" si="99"/>
        <v>4.7310737122041225E-13</v>
      </c>
      <c r="EM83" s="22">
        <f t="shared" si="73"/>
        <v>8.7110062676755335E-13</v>
      </c>
      <c r="EN83" s="62">
        <f t="shared" si="74"/>
        <v>270.72861163868697</v>
      </c>
      <c r="EO83" s="62">
        <f ca="1">AVERAGE(OFFSET($EN$3,0,0,'Données projet'!$E$15+1,1))-AVERAGE(OFFSET($H$3,0,0,'Données projet'!$E$15+1,1))</f>
        <v>147.46030586481513</v>
      </c>
      <c r="EP83" s="62">
        <f t="shared" si="100"/>
        <v>299.27200854723446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35.050616536498325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35.050616536498325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5.6843418860808015E-14</v>
      </c>
      <c r="FF83" s="18">
        <f>FE83*VLOOKUP('Données projet'!$B$16,Paramètres!$A$1:$I$89,3,0)*VLOOKUP('Données projet'!$B$16,Paramètres!$A$1:$I$89,5,0)</f>
        <v>4.6111381379887463E-14</v>
      </c>
      <c r="FG83" s="14">
        <f t="shared" si="101"/>
        <v>7.5804141040779151E-13</v>
      </c>
      <c r="FH83" s="22">
        <f t="shared" si="76"/>
        <v>1.4005661123635408E-12</v>
      </c>
      <c r="FI83" s="62">
        <f t="shared" si="77"/>
        <v>270.72861163868754</v>
      </c>
      <c r="FJ83" s="62">
        <f ca="1">AVERAGE(OFFSET($FI$3,0,0,'Données projet'!$E$16+1,1))-AVERAGE(OFFSET($H$3,0,0,'Données projet'!$E$16+1,1))</f>
        <v>154.99386872768574</v>
      </c>
      <c r="FK83" s="62">
        <f t="shared" si="102"/>
        <v>419.00806288456329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35.538972814233276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35.538972814233276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855.06445788744873</v>
      </c>
      <c r="S84" s="62">
        <f ca="1">AVERAGE(OFFSET($R$3,0,0,'Données projet'!$E$9+1,1))-AVERAGE(OFFSET($H$3,0,0,'Données projet'!$E$9+1,1))</f>
        <v>483.37207813357207</v>
      </c>
      <c r="T84" s="62">
        <f t="shared" si="88"/>
        <v>297.32483725004136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38.514824751845914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38.514824751845914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251.70912000000001</v>
      </c>
      <c r="AK84" s="14">
        <f t="shared" si="89"/>
        <v>60.951777927910598</v>
      </c>
      <c r="AL84" s="22">
        <f t="shared" si="58"/>
        <v>544.55106389111097</v>
      </c>
      <c r="AM84" s="62">
        <f t="shared" si="59"/>
        <v>815.67181691461246</v>
      </c>
      <c r="AN84" s="62">
        <f ca="1">AVERAGE(OFFSET($AM$3,0,0,'Données projet'!$E$10+1,1))-AVERAGE(OFFSET($H$3,0,0,'Données projet'!$E$10+1,1))</f>
        <v>455.28503091860267</v>
      </c>
      <c r="AO84" s="62">
        <f t="shared" si="90"/>
        <v>281.06176764290592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35.858629941373778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35.858629941373778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-1.1368683772161603E-13</v>
      </c>
      <c r="BE84" s="14">
        <f>BD84*VLOOKUP('Données projet'!$B$11,Paramètres!$A$1:$I$89,3,0)*VLOOKUP('Données projet'!$B$11,Paramètres!$A$1:$I$89,5,0)</f>
        <v>-9.7543306765146564E-14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414.21076357331464</v>
      </c>
      <c r="BJ84" s="62">
        <f t="shared" si="92"/>
        <v>331.25104323342907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276.59470476938696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276.59470476938696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-1.1368683772161603E-13</v>
      </c>
      <c r="BZ84" s="14">
        <f>BY84*VLOOKUP('Données projet'!$B$12,Paramètres!$A$1:$I$89,3,0)*VLOOKUP('Données projet'!$B$12,Paramètres!$A$1:$I$89,5,0)</f>
        <v>-8.8675733422860506E-14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269.34352416195065</v>
      </c>
      <c r="CE84" s="62">
        <f t="shared" si="94"/>
        <v>302.59481222418219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81.226790456391598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81.226790456391598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-2.8421709430404007E-13</v>
      </c>
      <c r="CU84" s="18">
        <f>CT84*VLOOKUP('Données projet'!$B$13,Paramètres!$A$1:$I$89,3,0)*VLOOKUP('Données projet'!$B$13,Paramètres!$A$1:$I$89,5,0)</f>
        <v>-2.2612312022829427E-13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340.50225215720684</v>
      </c>
      <c r="CZ84" s="62">
        <f t="shared" si="96"/>
        <v>412.18613903804726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110.81543119590583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110.81543119590583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-1.1368683772161603E-13</v>
      </c>
      <c r="DP84" s="18">
        <f>DO84*VLOOKUP('Données projet'!$B$14,Paramètres!$A$1:$I$89,3,0)*VLOOKUP('Données projet'!$B$14,Paramètres!$A$1:$I$89,5,0)</f>
        <v>-9.0449248091317723E-14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298.57243726603986</v>
      </c>
      <c r="DU84" s="62">
        <f t="shared" si="98"/>
        <v>364.58250627635425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95.407733581243505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95.407733581243505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2.8421709430404007E-14</v>
      </c>
      <c r="EK84" s="18">
        <f>EJ84*VLOOKUP('Données projet'!$B$15,Paramètres!$A$1:$I$89,3,0)*VLOOKUP('Données projet'!$B$15,Paramètres!$A$1:$I$89,5,0)</f>
        <v>2.7046098693972454E-14</v>
      </c>
      <c r="EL84" s="14">
        <f t="shared" si="99"/>
        <v>4.7310737122041225E-13</v>
      </c>
      <c r="EM84" s="22">
        <f t="shared" si="73"/>
        <v>8.7110062676755335E-13</v>
      </c>
      <c r="EN84" s="62">
        <f t="shared" si="74"/>
        <v>271.12075302350229</v>
      </c>
      <c r="EO84" s="62">
        <f ca="1">AVERAGE(OFFSET($EN$3,0,0,'Données projet'!$E$15+1,1))-AVERAGE(OFFSET($H$3,0,0,'Données projet'!$E$15+1,1))</f>
        <v>147.46030586481513</v>
      </c>
      <c r="EP84" s="62">
        <f t="shared" si="100"/>
        <v>299.27200854723446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34.363295324982701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34.363295324982701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5.6843418860808015E-14</v>
      </c>
      <c r="FF84" s="18">
        <f>FE84*VLOOKUP('Données projet'!$B$16,Paramètres!$A$1:$I$89,3,0)*VLOOKUP('Données projet'!$B$16,Paramètres!$A$1:$I$89,5,0)</f>
        <v>4.6111381379887463E-14</v>
      </c>
      <c r="FG84" s="14">
        <f t="shared" si="101"/>
        <v>7.5804141040779151E-13</v>
      </c>
      <c r="FH84" s="22">
        <f t="shared" si="76"/>
        <v>1.4005661123635408E-12</v>
      </c>
      <c r="FI84" s="62">
        <f t="shared" si="77"/>
        <v>271.12075302350286</v>
      </c>
      <c r="FJ84" s="62">
        <f ca="1">AVERAGE(OFFSET($FI$3,0,0,'Données projet'!$E$16+1,1))-AVERAGE(OFFSET($H$3,0,0,'Données projet'!$E$16+1,1))</f>
        <v>154.99386872768574</v>
      </c>
      <c r="FK84" s="62">
        <f t="shared" si="102"/>
        <v>419.00806288456329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34.842075233979187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34.842075233979187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868.436484365365</v>
      </c>
      <c r="S85" s="62">
        <f ca="1">AVERAGE(OFFSET($R$3,0,0,'Données projet'!$E$9+1,1))-AVERAGE(OFFSET($H$3,0,0,'Données projet'!$E$9+1,1))</f>
        <v>483.37207813357207</v>
      </c>
      <c r="T85" s="62">
        <f t="shared" si="88"/>
        <v>297.32483725004136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37.7595725301857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37.7595725301857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257.43744000000004</v>
      </c>
      <c r="AK85" s="14">
        <f t="shared" si="89"/>
        <v>62.175829233865038</v>
      </c>
      <c r="AL85" s="22">
        <f t="shared" si="58"/>
        <v>556.65977724898164</v>
      </c>
      <c r="AM85" s="62">
        <f t="shared" si="59"/>
        <v>828.16586888096867</v>
      </c>
      <c r="AN85" s="62">
        <f ca="1">AVERAGE(OFFSET($AM$3,0,0,'Données projet'!$E$10+1,1))-AVERAGE(OFFSET($H$3,0,0,'Données projet'!$E$10+1,1))</f>
        <v>455.28503091860267</v>
      </c>
      <c r="AO85" s="62">
        <f t="shared" si="90"/>
        <v>281.06176764290592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35.155464079828057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35.155464079828057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-1.1368683772161603E-13</v>
      </c>
      <c r="BE85" s="14">
        <f>BD85*VLOOKUP('Données projet'!$B$11,Paramètres!$A$1:$I$89,3,0)*VLOOKUP('Données projet'!$B$11,Paramètres!$A$1:$I$89,5,0)</f>
        <v>-9.7543306765146564E-14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414.21076357331464</v>
      </c>
      <c r="BJ85" s="62">
        <f t="shared" si="92"/>
        <v>331.25104323342907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271.17085131497083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271.17085131497083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-1.1368683772161603E-13</v>
      </c>
      <c r="BZ85" s="14">
        <f>BY85*VLOOKUP('Données projet'!$B$12,Paramètres!$A$1:$I$89,3,0)*VLOOKUP('Données projet'!$B$12,Paramètres!$A$1:$I$89,5,0)</f>
        <v>-8.8675733422860506E-14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269.34352416195065</v>
      </c>
      <c r="CE85" s="62">
        <f t="shared" si="94"/>
        <v>302.59481222418219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79.633982638991924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79.633982638991924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-2.8421709430404007E-13</v>
      </c>
      <c r="CU85" s="18">
        <f>CT85*VLOOKUP('Données projet'!$B$13,Paramètres!$A$1:$I$89,3,0)*VLOOKUP('Données projet'!$B$13,Paramètres!$A$1:$I$89,5,0)</f>
        <v>-2.2612312022829427E-13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340.50225215720684</v>
      </c>
      <c r="CZ85" s="62">
        <f t="shared" si="96"/>
        <v>412.18613903804726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108.64240818089311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108.64240818089311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-1.1368683772161603E-13</v>
      </c>
      <c r="DP85" s="18">
        <f>DO85*VLOOKUP('Données projet'!$B$14,Paramètres!$A$1:$I$89,3,0)*VLOOKUP('Données projet'!$B$14,Paramètres!$A$1:$I$89,5,0)</f>
        <v>-9.0449248091317723E-14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298.57243726603986</v>
      </c>
      <c r="DU85" s="62">
        <f t="shared" si="98"/>
        <v>364.58250627635425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93.536846118686725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93.536846118686725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2.8421709430404007E-14</v>
      </c>
      <c r="EK85" s="18">
        <f>EJ85*VLOOKUP('Données projet'!$B$15,Paramètres!$A$1:$I$89,3,0)*VLOOKUP('Données projet'!$B$15,Paramètres!$A$1:$I$89,5,0)</f>
        <v>2.7046098693972454E-14</v>
      </c>
      <c r="EL85" s="14">
        <f t="shared" si="99"/>
        <v>4.7310737122041225E-13</v>
      </c>
      <c r="EM85" s="22">
        <f t="shared" si="73"/>
        <v>8.7110062676755335E-13</v>
      </c>
      <c r="EN85" s="62">
        <f t="shared" si="74"/>
        <v>271.50609163198789</v>
      </c>
      <c r="EO85" s="62">
        <f ca="1">AVERAGE(OFFSET($EN$3,0,0,'Données projet'!$E$15+1,1))-AVERAGE(OFFSET($H$3,0,0,'Données projet'!$E$15+1,1))</f>
        <v>147.46030586481513</v>
      </c>
      <c r="EP85" s="62">
        <f t="shared" si="100"/>
        <v>299.27200854723446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33.689452063200356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33.689452063200356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5.6843418860808015E-14</v>
      </c>
      <c r="FF85" s="18">
        <f>FE85*VLOOKUP('Données projet'!$B$16,Paramètres!$A$1:$I$89,3,0)*VLOOKUP('Données projet'!$B$16,Paramètres!$A$1:$I$89,5,0)</f>
        <v>4.6111381379887463E-14</v>
      </c>
      <c r="FG85" s="14">
        <f t="shared" si="101"/>
        <v>7.5804141040779151E-13</v>
      </c>
      <c r="FH85" s="22">
        <f t="shared" si="76"/>
        <v>1.4005661123635408E-12</v>
      </c>
      <c r="FI85" s="62">
        <f t="shared" si="77"/>
        <v>271.50609163198845</v>
      </c>
      <c r="FJ85" s="62">
        <f ca="1">AVERAGE(OFFSET($FI$3,0,0,'Données projet'!$E$16+1,1))-AVERAGE(OFFSET($H$3,0,0,'Données projet'!$E$16+1,1))</f>
        <v>154.99386872768574</v>
      </c>
      <c r="FK85" s="62">
        <f t="shared" si="102"/>
        <v>419.00806288456329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34.158843390208332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34.158843390208332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881.79595158362997</v>
      </c>
      <c r="S86" s="62">
        <f ca="1">AVERAGE(OFFSET($R$3,0,0,'Données projet'!$E$9+1,1))-AVERAGE(OFFSET($H$3,0,0,'Données projet'!$E$9+1,1))</f>
        <v>483.37207813357207</v>
      </c>
      <c r="T86" s="62">
        <f t="shared" si="88"/>
        <v>297.32483725004136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37.019130343933874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37.019130343933874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263.16576000000003</v>
      </c>
      <c r="AK86" s="14">
        <f t="shared" si="89"/>
        <v>63.396714008817959</v>
      </c>
      <c r="AL86" s="22">
        <f t="shared" si="58"/>
        <v>568.76297556535803</v>
      </c>
      <c r="AM86" s="62">
        <f t="shared" si="59"/>
        <v>840.64772104246151</v>
      </c>
      <c r="AN86" s="62">
        <f ca="1">AVERAGE(OFFSET($AM$3,0,0,'Données projet'!$E$10+1,1))-AVERAGE(OFFSET($H$3,0,0,'Données projet'!$E$10+1,1))</f>
        <v>455.28503091860267</v>
      </c>
      <c r="AO86" s="62">
        <f t="shared" si="90"/>
        <v>281.06176764290592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34.466086871938423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34.466086871938423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-1.1368683772161603E-13</v>
      </c>
      <c r="BE86" s="14">
        <f>BD86*VLOOKUP('Données projet'!$B$11,Paramètres!$A$1:$I$89,3,0)*VLOOKUP('Données projet'!$B$11,Paramètres!$A$1:$I$89,5,0)</f>
        <v>-9.7543306765146564E-14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414.21076357331464</v>
      </c>
      <c r="BJ86" s="62">
        <f t="shared" si="92"/>
        <v>331.25104323342907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265.85335631857185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265.85335631857185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-1.1368683772161603E-13</v>
      </c>
      <c r="BZ86" s="14">
        <f>BY86*VLOOKUP('Données projet'!$B$12,Paramètres!$A$1:$I$89,3,0)*VLOOKUP('Données projet'!$B$12,Paramètres!$A$1:$I$89,5,0)</f>
        <v>-8.8675733422860506E-14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269.34352416195065</v>
      </c>
      <c r="CE86" s="62">
        <f t="shared" si="94"/>
        <v>302.59481222418219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78.072408811374629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78.072408811374629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-2.8421709430404007E-13</v>
      </c>
      <c r="CU86" s="18">
        <f>CT86*VLOOKUP('Données projet'!$B$13,Paramètres!$A$1:$I$89,3,0)*VLOOKUP('Données projet'!$B$13,Paramètres!$A$1:$I$89,5,0)</f>
        <v>-2.2612312022829427E-13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340.50225215720684</v>
      </c>
      <c r="CZ86" s="62">
        <f t="shared" si="96"/>
        <v>412.18613903804726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106.51199682179163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106.51199682179163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-1.1368683772161603E-13</v>
      </c>
      <c r="DP86" s="18">
        <f>DO86*VLOOKUP('Données projet'!$B$14,Paramètres!$A$1:$I$89,3,0)*VLOOKUP('Données projet'!$B$14,Paramètres!$A$1:$I$89,5,0)</f>
        <v>-9.0449248091317723E-14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298.57243726603986</v>
      </c>
      <c r="DU86" s="62">
        <f t="shared" si="98"/>
        <v>364.58250627635425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91.702645618142014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91.702645618142014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2.8421709430404007E-14</v>
      </c>
      <c r="EK86" s="18">
        <f>EJ86*VLOOKUP('Données projet'!$B$15,Paramètres!$A$1:$I$89,3,0)*VLOOKUP('Données projet'!$B$15,Paramètres!$A$1:$I$89,5,0)</f>
        <v>2.7046098693972454E-14</v>
      </c>
      <c r="EL86" s="14">
        <f t="shared" si="99"/>
        <v>4.7310737122041225E-13</v>
      </c>
      <c r="EM86" s="22">
        <f t="shared" si="73"/>
        <v>8.7110062676755335E-13</v>
      </c>
      <c r="EN86" s="62">
        <f t="shared" si="74"/>
        <v>271.88474547710433</v>
      </c>
      <c r="EO86" s="62">
        <f ca="1">AVERAGE(OFFSET($EN$3,0,0,'Données projet'!$E$15+1,1))-AVERAGE(OFFSET($H$3,0,0,'Données projet'!$E$15+1,1))</f>
        <v>147.46030586481513</v>
      </c>
      <c r="EP86" s="62">
        <f t="shared" si="100"/>
        <v>299.27200854723446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33.028822456777753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33.028822456777753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5.6843418860808015E-14</v>
      </c>
      <c r="FF86" s="18">
        <f>FE86*VLOOKUP('Données projet'!$B$16,Paramètres!$A$1:$I$89,3,0)*VLOOKUP('Données projet'!$B$16,Paramètres!$A$1:$I$89,5,0)</f>
        <v>4.6111381379887463E-14</v>
      </c>
      <c r="FG86" s="14">
        <f t="shared" si="101"/>
        <v>7.5804141040779151E-13</v>
      </c>
      <c r="FH86" s="22">
        <f t="shared" si="76"/>
        <v>1.4005661123635408E-12</v>
      </c>
      <c r="FI86" s="62">
        <f t="shared" si="77"/>
        <v>271.8847454771049</v>
      </c>
      <c r="FJ86" s="62">
        <f ca="1">AVERAGE(OFFSET($FI$3,0,0,'Données projet'!$E$16+1,1))-AVERAGE(OFFSET($H$3,0,0,'Données projet'!$E$16+1,1))</f>
        <v>154.99386872768574</v>
      </c>
      <c r="FK86" s="62">
        <f t="shared" si="102"/>
        <v>419.00806288456329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33.489009306163545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33.489009306163545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895.14311810401523</v>
      </c>
      <c r="S87" s="62">
        <f ca="1">AVERAGE(OFFSET($R$3,0,0,'Données projet'!$E$9+1,1))-AVERAGE(OFFSET($H$3,0,0,'Données projet'!$E$9+1,1))</f>
        <v>483.37207813357207</v>
      </c>
      <c r="T87" s="62">
        <f t="shared" si="88"/>
        <v>297.32483725004136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36.293207777329307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36.293207777329307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268.89408000000003</v>
      </c>
      <c r="AK87" s="14">
        <f t="shared" si="89"/>
        <v>64.614509116360949</v>
      </c>
      <c r="AL87" s="22">
        <f t="shared" si="58"/>
        <v>580.86079271099538</v>
      </c>
      <c r="AM87" s="62">
        <f t="shared" si="59"/>
        <v>853.11762323554569</v>
      </c>
      <c r="AN87" s="62">
        <f ca="1">AVERAGE(OFFSET($AM$3,0,0,'Données projet'!$E$10+1,1))-AVERAGE(OFFSET($H$3,0,0,'Données projet'!$E$10+1,1))</f>
        <v>455.28503091860267</v>
      </c>
      <c r="AO87" s="62">
        <f t="shared" si="90"/>
        <v>281.06176764290592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33.790227930616929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33.790227930616929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-1.1368683772161603E-13</v>
      </c>
      <c r="BE87" s="14">
        <f>BD87*VLOOKUP('Données projet'!$B$11,Paramètres!$A$1:$I$89,3,0)*VLOOKUP('Données projet'!$B$11,Paramètres!$A$1:$I$89,5,0)</f>
        <v>-9.7543306765146564E-14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414.21076357331464</v>
      </c>
      <c r="BJ87" s="62">
        <f t="shared" si="92"/>
        <v>331.25104323342907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260.64013415570059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260.64013415570059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-1.1368683772161603E-13</v>
      </c>
      <c r="BZ87" s="14">
        <f>BY87*VLOOKUP('Données projet'!$B$12,Paramètres!$A$1:$I$89,3,0)*VLOOKUP('Données projet'!$B$12,Paramètres!$A$1:$I$89,5,0)</f>
        <v>-8.8675733422860506E-14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269.34352416195065</v>
      </c>
      <c r="CE87" s="62">
        <f t="shared" si="94"/>
        <v>302.59481222418219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76.541456494050919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76.541456494050919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-2.8421709430404007E-13</v>
      </c>
      <c r="CU87" s="18">
        <f>CT87*VLOOKUP('Données projet'!$B$13,Paramètres!$A$1:$I$89,3,0)*VLOOKUP('Données projet'!$B$13,Paramètres!$A$1:$I$89,5,0)</f>
        <v>-2.2612312022829427E-13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340.50225215720684</v>
      </c>
      <c r="CZ87" s="62">
        <f t="shared" si="96"/>
        <v>412.18613903804726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104.42336153001951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104.42336153001951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-1.1368683772161603E-13</v>
      </c>
      <c r="DP87" s="18">
        <f>DO87*VLOOKUP('Données projet'!$B$14,Paramètres!$A$1:$I$89,3,0)*VLOOKUP('Données projet'!$B$14,Paramètres!$A$1:$I$89,5,0)</f>
        <v>-9.0449248091317723E-14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298.57243726603986</v>
      </c>
      <c r="DU87" s="62">
        <f t="shared" si="98"/>
        <v>364.58250627635425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89.904412670661145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89.904412670661145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2.8421709430404007E-14</v>
      </c>
      <c r="EK87" s="18">
        <f>EJ87*VLOOKUP('Données projet'!$B$15,Paramètres!$A$1:$I$89,3,0)*VLOOKUP('Données projet'!$B$15,Paramètres!$A$1:$I$89,5,0)</f>
        <v>2.7046098693972454E-14</v>
      </c>
      <c r="EL87" s="14">
        <f t="shared" si="99"/>
        <v>4.7310737122041225E-13</v>
      </c>
      <c r="EM87" s="22">
        <f t="shared" si="73"/>
        <v>8.7110062676755335E-13</v>
      </c>
      <c r="EN87" s="62">
        <f t="shared" si="74"/>
        <v>272.25683052455116</v>
      </c>
      <c r="EO87" s="62">
        <f ca="1">AVERAGE(OFFSET($EN$3,0,0,'Données projet'!$E$15+1,1))-AVERAGE(OFFSET($H$3,0,0,'Données projet'!$E$15+1,1))</f>
        <v>147.46030586481513</v>
      </c>
      <c r="EP87" s="62">
        <f t="shared" si="100"/>
        <v>299.27200854723446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32.381147393992826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32.381147393992826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5.6843418860808015E-14</v>
      </c>
      <c r="FF87" s="18">
        <f>FE87*VLOOKUP('Données projet'!$B$16,Paramètres!$A$1:$I$89,3,0)*VLOOKUP('Données projet'!$B$16,Paramètres!$A$1:$I$89,5,0)</f>
        <v>4.6111381379887463E-14</v>
      </c>
      <c r="FG87" s="14">
        <f t="shared" si="101"/>
        <v>7.5804141040779151E-13</v>
      </c>
      <c r="FH87" s="22">
        <f t="shared" si="76"/>
        <v>1.4005661123635408E-12</v>
      </c>
      <c r="FI87" s="62">
        <f t="shared" si="77"/>
        <v>272.25683052455173</v>
      </c>
      <c r="FJ87" s="62">
        <f ca="1">AVERAGE(OFFSET($FI$3,0,0,'Données projet'!$E$16+1,1))-AVERAGE(OFFSET($H$3,0,0,'Données projet'!$E$16+1,1))</f>
        <v>154.99386872768574</v>
      </c>
      <c r="FK87" s="62">
        <f t="shared" si="102"/>
        <v>419.00806288456329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32.832310259948429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32.832310259948429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908.47823405393478</v>
      </c>
      <c r="S88" s="62">
        <f ca="1">AVERAGE(OFFSET($R$3,0,0,'Données projet'!$E$9+1,1))-AVERAGE(OFFSET($H$3,0,0,'Données projet'!$E$9+1,1))</f>
        <v>483.37207813357207</v>
      </c>
      <c r="T88" s="62">
        <f t="shared" si="88"/>
        <v>297.32483725004136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0.34400000000000003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45.215731610921225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45.215731610921225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274.62240000000008</v>
      </c>
      <c r="AK88" s="14">
        <f t="shared" si="89"/>
        <v>65.829287958103762</v>
      </c>
      <c r="AL88" s="22">
        <f t="shared" si="58"/>
        <v>592.95335652703079</v>
      </c>
      <c r="AM88" s="62">
        <f t="shared" si="59"/>
        <v>865.57581725531236</v>
      </c>
      <c r="AN88" s="62">
        <f ca="1">AVERAGE(OFFSET($AM$3,0,0,'Données projet'!$E$10+1,1))-AVERAGE(OFFSET($H$3,0,0,'Données projet'!$E$10+1,1))</f>
        <v>455.28503091860267</v>
      </c>
      <c r="AO88" s="62">
        <f t="shared" si="90"/>
        <v>281.06176764290592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0.34400000000000003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42.097405292926652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42.097405292926652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-1.1368683772161603E-13</v>
      </c>
      <c r="BE88" s="14">
        <f>BD88*VLOOKUP('Données projet'!$B$11,Paramètres!$A$1:$I$89,3,0)*VLOOKUP('Données projet'!$B$11,Paramètres!$A$1:$I$89,5,0)</f>
        <v>-9.7543306765146564E-14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414.21076357331464</v>
      </c>
      <c r="BJ88" s="62">
        <f t="shared" si="92"/>
        <v>331.25104323342907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255.52914009969169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255.52914009969169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-1.1368683772161603E-13</v>
      </c>
      <c r="BZ88" s="14">
        <f>BY88*VLOOKUP('Données projet'!$B$12,Paramètres!$A$1:$I$89,3,0)*VLOOKUP('Données projet'!$B$12,Paramètres!$A$1:$I$89,5,0)</f>
        <v>-8.8675733422860506E-14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269.34352416195065</v>
      </c>
      <c r="CE88" s="62">
        <f t="shared" si="94"/>
        <v>302.59481222418219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75.040525217881211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75.040525217881211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-2.8421709430404007E-13</v>
      </c>
      <c r="CU88" s="18">
        <f>CT88*VLOOKUP('Données projet'!$B$13,Paramètres!$A$1:$I$89,3,0)*VLOOKUP('Données projet'!$B$13,Paramètres!$A$1:$I$89,5,0)</f>
        <v>-2.2612312022829427E-13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340.50225215720684</v>
      </c>
      <c r="CZ88" s="62">
        <f t="shared" si="96"/>
        <v>412.18613903804726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102.37568310237729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102.37568310237729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-1.1368683772161603E-13</v>
      </c>
      <c r="DP88" s="18">
        <f>DO88*VLOOKUP('Données projet'!$B$14,Paramètres!$A$1:$I$89,3,0)*VLOOKUP('Données projet'!$B$14,Paramètres!$A$1:$I$89,5,0)</f>
        <v>-9.0449248091317723E-14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298.57243726603986</v>
      </c>
      <c r="DU88" s="62">
        <f t="shared" si="98"/>
        <v>364.58250627635425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88.141441974466574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88.141441974466574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2.8421709430404007E-14</v>
      </c>
      <c r="EK88" s="18">
        <f>EJ88*VLOOKUP('Données projet'!$B$15,Paramètres!$A$1:$I$89,3,0)*VLOOKUP('Données projet'!$B$15,Paramètres!$A$1:$I$89,5,0)</f>
        <v>2.7046098693972454E-14</v>
      </c>
      <c r="EL88" s="14">
        <f t="shared" si="99"/>
        <v>4.7310737122041225E-13</v>
      </c>
      <c r="EM88" s="22">
        <f t="shared" si="73"/>
        <v>8.7110062676755335E-13</v>
      </c>
      <c r="EN88" s="62">
        <f t="shared" si="74"/>
        <v>272.62246072828236</v>
      </c>
      <c r="EO88" s="62">
        <f ca="1">AVERAGE(OFFSET($EN$3,0,0,'Données projet'!$E$15+1,1))-AVERAGE(OFFSET($H$3,0,0,'Données projet'!$E$15+1,1))</f>
        <v>147.46030586481513</v>
      </c>
      <c r="EP88" s="62">
        <f t="shared" si="100"/>
        <v>299.27200854723446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31.746172844146333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31.746172844146333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5.6843418860808015E-14</v>
      </c>
      <c r="FF88" s="18">
        <f>FE88*VLOOKUP('Données projet'!$B$16,Paramètres!$A$1:$I$89,3,0)*VLOOKUP('Données projet'!$B$16,Paramètres!$A$1:$I$89,5,0)</f>
        <v>4.6111381379887463E-14</v>
      </c>
      <c r="FG88" s="14">
        <f t="shared" si="101"/>
        <v>7.5804141040779151E-13</v>
      </c>
      <c r="FH88" s="22">
        <f t="shared" si="76"/>
        <v>1.4005661123635408E-12</v>
      </c>
      <c r="FI88" s="62">
        <f t="shared" si="77"/>
        <v>272.62246072828293</v>
      </c>
      <c r="FJ88" s="62">
        <f ca="1">AVERAGE(OFFSET($FI$3,0,0,'Données projet'!$E$16+1,1))-AVERAGE(OFFSET($H$3,0,0,'Données projet'!$E$16+1,1))</f>
        <v>154.99386872768574</v>
      </c>
      <c r="FK88" s="62">
        <f t="shared" si="102"/>
        <v>419.00806288456329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32.188488681482724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32.188488681482724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867.62080338509327</v>
      </c>
      <c r="S89" s="62">
        <f ca="1">AVERAGE(OFFSET($R$3,0,0,'Données projet'!$E$9+1,1))-AVERAGE(OFFSET($H$3,0,0,'Données projet'!$E$9+1,1))</f>
        <v>483.37207813357207</v>
      </c>
      <c r="T89" s="62">
        <f t="shared" si="88"/>
        <v>297.32483725004136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44.329078692904154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44.329078692904154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256.42656000000005</v>
      </c>
      <c r="AK89" s="14">
        <f t="shared" si="89"/>
        <v>61.960052520146306</v>
      </c>
      <c r="AL89" s="22">
        <f t="shared" si="58"/>
        <v>554.52335013925483</v>
      </c>
      <c r="AM89" s="62">
        <f t="shared" si="59"/>
        <v>827.50509820465959</v>
      </c>
      <c r="AN89" s="62">
        <f ca="1">AVERAGE(OFFSET($AM$3,0,0,'Données projet'!$E$10+1,1))-AVERAGE(OFFSET($H$3,0,0,'Données projet'!$E$10+1,1))</f>
        <v>455.28503091860267</v>
      </c>
      <c r="AO89" s="62">
        <f t="shared" si="90"/>
        <v>281.06176764290592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41.271900852014205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41.271900852014205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-1.1368683772161603E-13</v>
      </c>
      <c r="BE89" s="14">
        <f>BD89*VLOOKUP('Données projet'!$B$11,Paramètres!$A$1:$I$89,3,0)*VLOOKUP('Données projet'!$B$11,Paramètres!$A$1:$I$89,5,0)</f>
        <v>-9.7543306765146564E-14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414.21076357331464</v>
      </c>
      <c r="BJ89" s="62">
        <f t="shared" si="92"/>
        <v>331.25104323342907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250.51836951972257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250.51836951972257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-1.1368683772161603E-13</v>
      </c>
      <c r="BZ89" s="14">
        <f>BY89*VLOOKUP('Données projet'!$B$12,Paramètres!$A$1:$I$89,3,0)*VLOOKUP('Données projet'!$B$12,Paramètres!$A$1:$I$89,5,0)</f>
        <v>-8.8675733422860506E-14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269.34352416195065</v>
      </c>
      <c r="CE89" s="62">
        <f t="shared" si="94"/>
        <v>302.59481222418219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73.569026288559513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73.569026288559513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-2.8421709430404007E-13</v>
      </c>
      <c r="CU89" s="18">
        <f>CT89*VLOOKUP('Données projet'!$B$13,Paramètres!$A$1:$I$89,3,0)*VLOOKUP('Données projet'!$B$13,Paramètres!$A$1:$I$89,5,0)</f>
        <v>-2.2612312022829427E-13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340.50225215720684</v>
      </c>
      <c r="CZ89" s="62">
        <f t="shared" si="96"/>
        <v>412.18613903804726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100.36815839974064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100.36815839974064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-1.1368683772161603E-13</v>
      </c>
      <c r="DP89" s="18">
        <f>DO89*VLOOKUP('Données projet'!$B$14,Paramètres!$A$1:$I$89,3,0)*VLOOKUP('Données projet'!$B$14,Paramètres!$A$1:$I$89,5,0)</f>
        <v>-9.0449248091317723E-14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298.57243726603986</v>
      </c>
      <c r="DU89" s="62">
        <f t="shared" si="98"/>
        <v>364.58250627635425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86.413042058318439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86.413042058318439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2.8421709430404007E-14</v>
      </c>
      <c r="EK89" s="18">
        <f>EJ89*VLOOKUP('Données projet'!$B$15,Paramètres!$A$1:$I$89,3,0)*VLOOKUP('Données projet'!$B$15,Paramètres!$A$1:$I$89,5,0)</f>
        <v>2.7046098693972454E-14</v>
      </c>
      <c r="EL89" s="14">
        <f t="shared" si="99"/>
        <v>4.7310737122041225E-13</v>
      </c>
      <c r="EM89" s="22">
        <f t="shared" si="73"/>
        <v>8.7110062676755335E-13</v>
      </c>
      <c r="EN89" s="62">
        <f t="shared" si="74"/>
        <v>272.98174806540555</v>
      </c>
      <c r="EO89" s="62">
        <f ca="1">AVERAGE(OFFSET($EN$3,0,0,'Données projet'!$E$15+1,1))-AVERAGE(OFFSET($H$3,0,0,'Données projet'!$E$15+1,1))</f>
        <v>147.46030586481513</v>
      </c>
      <c r="EP89" s="62">
        <f t="shared" si="100"/>
        <v>299.27200854723446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31.123649757926096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31.123649757926096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5.6843418860808015E-14</v>
      </c>
      <c r="FF89" s="18">
        <f>FE89*VLOOKUP('Données projet'!$B$16,Paramètres!$A$1:$I$89,3,0)*VLOOKUP('Données projet'!$B$16,Paramètres!$A$1:$I$89,5,0)</f>
        <v>4.6111381379887463E-14</v>
      </c>
      <c r="FG89" s="14">
        <f t="shared" si="101"/>
        <v>7.5804141040779151E-13</v>
      </c>
      <c r="FH89" s="22">
        <f t="shared" si="76"/>
        <v>1.4005661123635408E-12</v>
      </c>
      <c r="FI89" s="62">
        <f t="shared" si="77"/>
        <v>272.98174806540612</v>
      </c>
      <c r="FJ89" s="62">
        <f ca="1">AVERAGE(OFFSET($FI$3,0,0,'Données projet'!$E$16+1,1))-AVERAGE(OFFSET($H$3,0,0,'Données projet'!$E$16+1,1))</f>
        <v>154.99386872768574</v>
      </c>
      <c r="FK89" s="62">
        <f t="shared" si="102"/>
        <v>419.00806288456329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31.557292051478342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31.557292051478342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880.19222049495841</v>
      </c>
      <c r="S90" s="62">
        <f ca="1">AVERAGE(OFFSET($R$3,0,0,'Données projet'!$E$9+1,1))-AVERAGE(OFFSET($H$3,0,0,'Données projet'!$E$9+1,1))</f>
        <v>483.37207813357207</v>
      </c>
      <c r="T90" s="62">
        <f t="shared" si="88"/>
        <v>297.32483725004136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43.459812497804521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43.459812497804521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261.81792000000002</v>
      </c>
      <c r="AK90" s="14">
        <f t="shared" si="89"/>
        <v>63.109727755181751</v>
      </c>
      <c r="AL90" s="22">
        <f t="shared" si="58"/>
        <v>565.91565317360812</v>
      </c>
      <c r="AM90" s="62">
        <f t="shared" si="59"/>
        <v>839.25045574408296</v>
      </c>
      <c r="AN90" s="62">
        <f ca="1">AVERAGE(OFFSET($AM$3,0,0,'Données projet'!$E$10+1,1))-AVERAGE(OFFSET($H$3,0,0,'Données projet'!$E$10+1,1))</f>
        <v>455.28503091860267</v>
      </c>
      <c r="AO90" s="62">
        <f t="shared" si="90"/>
        <v>281.06176764290592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40.462584049680061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40.462584049680061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-1.1368683772161603E-13</v>
      </c>
      <c r="BE90" s="14">
        <f>BD90*VLOOKUP('Données projet'!$B$11,Paramètres!$A$1:$I$89,3,0)*VLOOKUP('Données projet'!$B$11,Paramètres!$A$1:$I$89,5,0)</f>
        <v>-9.7543306765146564E-14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414.21076357331464</v>
      </c>
      <c r="BJ90" s="62">
        <f t="shared" si="92"/>
        <v>331.25104323342907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245.60585709455836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245.60585709455836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-1.1368683772161603E-13</v>
      </c>
      <c r="BZ90" s="14">
        <f>BY90*VLOOKUP('Données projet'!$B$12,Paramètres!$A$1:$I$89,3,0)*VLOOKUP('Données projet'!$B$12,Paramètres!$A$1:$I$89,5,0)</f>
        <v>-8.8675733422860506E-14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269.34352416195065</v>
      </c>
      <c r="CE90" s="62">
        <f t="shared" si="94"/>
        <v>302.59481222418219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72.126382555716091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72.126382555716091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-2.8421709430404007E-13</v>
      </c>
      <c r="CU90" s="18">
        <f>CT90*VLOOKUP('Données projet'!$B$13,Paramètres!$A$1:$I$89,3,0)*VLOOKUP('Données projet'!$B$13,Paramètres!$A$1:$I$89,5,0)</f>
        <v>-2.2612312022829427E-13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340.50225215720684</v>
      </c>
      <c r="CZ90" s="62">
        <f t="shared" si="96"/>
        <v>412.18613903804726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98.400000032053512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98.400000032053512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-1.1368683772161603E-13</v>
      </c>
      <c r="DP90" s="18">
        <f>DO90*VLOOKUP('Données projet'!$B$14,Paramètres!$A$1:$I$89,3,0)*VLOOKUP('Données projet'!$B$14,Paramètres!$A$1:$I$89,5,0)</f>
        <v>-9.0449248091317723E-14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298.57243726603986</v>
      </c>
      <c r="DU90" s="62">
        <f t="shared" si="98"/>
        <v>364.58250627635425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84.718535010306113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84.718535010306113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2.8421709430404007E-14</v>
      </c>
      <c r="EK90" s="18">
        <f>EJ90*VLOOKUP('Données projet'!$B$15,Paramètres!$A$1:$I$89,3,0)*VLOOKUP('Données projet'!$B$15,Paramètres!$A$1:$I$89,5,0)</f>
        <v>2.7046098693972454E-14</v>
      </c>
      <c r="EL90" s="14">
        <f t="shared" si="99"/>
        <v>4.7310737122041225E-13</v>
      </c>
      <c r="EM90" s="22">
        <f t="shared" si="73"/>
        <v>8.7110062676755335E-13</v>
      </c>
      <c r="EN90" s="62">
        <f t="shared" si="74"/>
        <v>273.33480257047569</v>
      </c>
      <c r="EO90" s="62">
        <f ca="1">AVERAGE(OFFSET($EN$3,0,0,'Données projet'!$E$15+1,1))-AVERAGE(OFFSET($H$3,0,0,'Données projet'!$E$15+1,1))</f>
        <v>147.46030586481513</v>
      </c>
      <c r="EP90" s="62">
        <f t="shared" si="100"/>
        <v>299.27200854723446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30.513333969725046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30.513333969725046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5.6843418860808015E-14</v>
      </c>
      <c r="FF90" s="18">
        <f>FE90*VLOOKUP('Données projet'!$B$16,Paramètres!$A$1:$I$89,3,0)*VLOOKUP('Données projet'!$B$16,Paramètres!$A$1:$I$89,5,0)</f>
        <v>4.6111381379887463E-14</v>
      </c>
      <c r="FG90" s="14">
        <f t="shared" si="101"/>
        <v>7.5804141040779151E-13</v>
      </c>
      <c r="FH90" s="22">
        <f t="shared" si="76"/>
        <v>1.4005661123635408E-12</v>
      </c>
      <c r="FI90" s="62">
        <f t="shared" si="77"/>
        <v>273.33480257047626</v>
      </c>
      <c r="FJ90" s="62">
        <f ca="1">AVERAGE(OFFSET($FI$3,0,0,'Données projet'!$E$16+1,1))-AVERAGE(OFFSET($H$3,0,0,'Données projet'!$E$16+1,1))</f>
        <v>154.99386872768574</v>
      </c>
      <c r="FK90" s="62">
        <f t="shared" si="102"/>
        <v>419.00806288456329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30.938472802396415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30.938472802396415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892.75240636626665</v>
      </c>
      <c r="S91" s="62">
        <f ca="1">AVERAGE(OFFSET($R$3,0,0,'Données projet'!$E$9+1,1))-AVERAGE(OFFSET($H$3,0,0,'Données projet'!$E$9+1,1))</f>
        <v>483.37207813357207</v>
      </c>
      <c r="T91" s="62">
        <f t="shared" si="88"/>
        <v>297.32483725004136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42.607592082590763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42.607592082590763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267.20928000000004</v>
      </c>
      <c r="AK91" s="14">
        <f t="shared" si="89"/>
        <v>64.256650415058076</v>
      </c>
      <c r="AL91" s="22">
        <f t="shared" si="58"/>
        <v>577.3031621395595</v>
      </c>
      <c r="AM91" s="62">
        <f t="shared" si="59"/>
        <v>850.9848945087532</v>
      </c>
      <c r="AN91" s="62">
        <f ca="1">AVERAGE(OFFSET($AM$3,0,0,'Données projet'!$E$10+1,1))-AVERAGE(OFFSET($H$3,0,0,'Données projet'!$E$10+1,1))</f>
        <v>455.28503091860267</v>
      </c>
      <c r="AO91" s="62">
        <f t="shared" si="90"/>
        <v>281.06176764290592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39.669137456205185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39.669137456205185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-1.1368683772161603E-13</v>
      </c>
      <c r="BE91" s="14">
        <f>BD91*VLOOKUP('Données projet'!$B$11,Paramètres!$A$1:$I$89,3,0)*VLOOKUP('Données projet'!$B$11,Paramètres!$A$1:$I$89,5,0)</f>
        <v>-9.7543306765146564E-14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414.21076357331464</v>
      </c>
      <c r="BJ91" s="62">
        <f t="shared" si="92"/>
        <v>331.25104323342907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240.7896760417149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240.7896760417149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-1.1368683772161603E-13</v>
      </c>
      <c r="BZ91" s="14">
        <f>BY91*VLOOKUP('Données projet'!$B$12,Paramètres!$A$1:$I$89,3,0)*VLOOKUP('Données projet'!$B$12,Paramètres!$A$1:$I$89,5,0)</f>
        <v>-8.8675733422860506E-14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269.34352416195065</v>
      </c>
      <c r="CE91" s="62">
        <f t="shared" si="94"/>
        <v>302.59481222418219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70.71202818654794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70.71202818654794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-2.8421709430404007E-13</v>
      </c>
      <c r="CU91" s="18">
        <f>CT91*VLOOKUP('Données projet'!$B$13,Paramètres!$A$1:$I$89,3,0)*VLOOKUP('Données projet'!$B$13,Paramètres!$A$1:$I$89,5,0)</f>
        <v>-2.2612312022829427E-13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340.50225215720684</v>
      </c>
      <c r="CZ91" s="62">
        <f t="shared" si="96"/>
        <v>412.18613903804726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96.470436049498673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96.470436049498673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-1.1368683772161603E-13</v>
      </c>
      <c r="DP91" s="18">
        <f>DO91*VLOOKUP('Données projet'!$B$14,Paramètres!$A$1:$I$89,3,0)*VLOOKUP('Données projet'!$B$14,Paramètres!$A$1:$I$89,5,0)</f>
        <v>-9.0449248091317723E-14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298.57243726603986</v>
      </c>
      <c r="DU91" s="62">
        <f t="shared" si="98"/>
        <v>364.58250627635425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83.057256211958062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83.057256211958062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2.8421709430404007E-14</v>
      </c>
      <c r="EK91" s="18">
        <f>EJ91*VLOOKUP('Données projet'!$B$15,Paramètres!$A$1:$I$89,3,0)*VLOOKUP('Données projet'!$B$15,Paramètres!$A$1:$I$89,5,0)</f>
        <v>2.7046098693972454E-14</v>
      </c>
      <c r="EL91" s="14">
        <f t="shared" si="99"/>
        <v>4.7310737122041225E-13</v>
      </c>
      <c r="EM91" s="22">
        <f t="shared" si="73"/>
        <v>8.7110062676755335E-13</v>
      </c>
      <c r="EN91" s="62">
        <f t="shared" si="74"/>
        <v>273.68173236919455</v>
      </c>
      <c r="EO91" s="62">
        <f ca="1">AVERAGE(OFFSET($EN$3,0,0,'Données projet'!$E$15+1,1))-AVERAGE(OFFSET($H$3,0,0,'Données projet'!$E$15+1,1))</f>
        <v>147.46030586481513</v>
      </c>
      <c r="EP91" s="62">
        <f t="shared" si="100"/>
        <v>299.27200854723446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29.914986101874746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29.914986101874746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5.6843418860808015E-14</v>
      </c>
      <c r="FF91" s="18">
        <f>FE91*VLOOKUP('Données projet'!$B$16,Paramètres!$A$1:$I$89,3,0)*VLOOKUP('Données projet'!$B$16,Paramètres!$A$1:$I$89,5,0)</f>
        <v>4.6111381379887463E-14</v>
      </c>
      <c r="FG91" s="14">
        <f t="shared" si="101"/>
        <v>7.5804141040779151E-13</v>
      </c>
      <c r="FH91" s="22">
        <f t="shared" si="76"/>
        <v>1.4005661123635408E-12</v>
      </c>
      <c r="FI91" s="62">
        <f t="shared" si="77"/>
        <v>273.68173236919512</v>
      </c>
      <c r="FJ91" s="62">
        <f ca="1">AVERAGE(OFFSET($FI$3,0,0,'Données projet'!$E$16+1,1))-AVERAGE(OFFSET($H$3,0,0,'Données projet'!$E$16+1,1))</f>
        <v>154.99386872768574</v>
      </c>
      <c r="FK91" s="62">
        <f t="shared" si="102"/>
        <v>419.00806288456329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30.331788221346514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30.331788221346514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905.30158215487222</v>
      </c>
      <c r="S92" s="62">
        <f ca="1">AVERAGE(OFFSET($R$3,0,0,'Données projet'!$E$9+1,1))-AVERAGE(OFFSET($H$3,0,0,'Données projet'!$E$9+1,1))</f>
        <v>483.37207813357207</v>
      </c>
      <c r="T92" s="62">
        <f t="shared" si="88"/>
        <v>297.32483725004136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41.772083189916223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41.772083189916223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272.60064</v>
      </c>
      <c r="AK92" s="14">
        <f t="shared" si="89"/>
        <v>65.400882437522853</v>
      </c>
      <c r="AL92" s="22">
        <f t="shared" si="58"/>
        <v>588.68598491201885</v>
      </c>
      <c r="AM92" s="62">
        <f t="shared" si="59"/>
        <v>862.70862862354238</v>
      </c>
      <c r="AN92" s="62">
        <f ca="1">AVERAGE(OFFSET($AM$3,0,0,'Données projet'!$E$10+1,1))-AVERAGE(OFFSET($H$3,0,0,'Données projet'!$E$10+1,1))</f>
        <v>455.28503091860267</v>
      </c>
      <c r="AO92" s="62">
        <f t="shared" si="90"/>
        <v>281.06176764290592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38.891249866473714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38.891249866473714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-1.1368683772161603E-13</v>
      </c>
      <c r="BE92" s="14">
        <f>BD92*VLOOKUP('Données projet'!$B$11,Paramètres!$A$1:$I$89,3,0)*VLOOKUP('Données projet'!$B$11,Paramètres!$A$1:$I$89,5,0)</f>
        <v>-9.7543306765146564E-14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414.21076357331464</v>
      </c>
      <c r="BJ92" s="62">
        <f t="shared" si="92"/>
        <v>331.25104323342907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236.06793736173734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236.06793736173734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-1.1368683772161603E-13</v>
      </c>
      <c r="BZ92" s="14">
        <f>BY92*VLOOKUP('Données projet'!$B$12,Paramètres!$A$1:$I$89,3,0)*VLOOKUP('Données projet'!$B$12,Paramètres!$A$1:$I$89,5,0)</f>
        <v>-8.8675733422860506E-14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269.34352416195065</v>
      </c>
      <c r="CE92" s="62">
        <f t="shared" si="94"/>
        <v>302.59481222418219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69.325408443888193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69.325408443888193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-2.8421709430404007E-13</v>
      </c>
      <c r="CU92" s="18">
        <f>CT92*VLOOKUP('Données projet'!$B$13,Paramètres!$A$1:$I$89,3,0)*VLOOKUP('Données projet'!$B$13,Paramètres!$A$1:$I$89,5,0)</f>
        <v>-2.2612312022829427E-13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340.50225215720684</v>
      </c>
      <c r="CZ92" s="62">
        <f t="shared" si="96"/>
        <v>412.18613903804726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94.578709639723911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94.578709639723911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-1.1368683772161603E-13</v>
      </c>
      <c r="DP92" s="18">
        <f>DO92*VLOOKUP('Données projet'!$B$14,Paramètres!$A$1:$I$89,3,0)*VLOOKUP('Données projet'!$B$14,Paramètres!$A$1:$I$89,5,0)</f>
        <v>-9.0449248091317723E-14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298.57243726603986</v>
      </c>
      <c r="DU92" s="62">
        <f t="shared" si="98"/>
        <v>364.58250627635425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81.428554077565607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81.428554077565607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2.8421709430404007E-14</v>
      </c>
      <c r="EK92" s="18">
        <f>EJ92*VLOOKUP('Données projet'!$B$15,Paramètres!$A$1:$I$89,3,0)*VLOOKUP('Données projet'!$B$15,Paramètres!$A$1:$I$89,5,0)</f>
        <v>2.7046098693972454E-14</v>
      </c>
      <c r="EL92" s="14">
        <f t="shared" si="99"/>
        <v>4.7310737122041225E-13</v>
      </c>
      <c r="EM92" s="22">
        <f t="shared" si="73"/>
        <v>8.7110062676755335E-13</v>
      </c>
      <c r="EN92" s="62">
        <f t="shared" si="74"/>
        <v>274.02264371152444</v>
      </c>
      <c r="EO92" s="62">
        <f ca="1">AVERAGE(OFFSET($EN$3,0,0,'Données projet'!$E$15+1,1))-AVERAGE(OFFSET($H$3,0,0,'Données projet'!$E$15+1,1))</f>
        <v>147.46030586481513</v>
      </c>
      <c r="EP92" s="62">
        <f t="shared" si="100"/>
        <v>299.27200854723446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29.328371470756828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29.328371470756828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5.6843418860808015E-14</v>
      </c>
      <c r="FF92" s="18">
        <f>FE92*VLOOKUP('Données projet'!$B$16,Paramètres!$A$1:$I$89,3,0)*VLOOKUP('Données projet'!$B$16,Paramètres!$A$1:$I$89,5,0)</f>
        <v>4.6111381379887463E-14</v>
      </c>
      <c r="FG92" s="14">
        <f t="shared" si="101"/>
        <v>7.5804141040779151E-13</v>
      </c>
      <c r="FH92" s="22">
        <f t="shared" si="76"/>
        <v>1.4005661123635408E-12</v>
      </c>
      <c r="FI92" s="62">
        <f t="shared" si="77"/>
        <v>274.02264371152501</v>
      </c>
      <c r="FJ92" s="62">
        <f ca="1">AVERAGE(OFFSET($FI$3,0,0,'Données projet'!$E$16+1,1))-AVERAGE(OFFSET($H$3,0,0,'Données projet'!$E$16+1,1))</f>
        <v>154.99386872768574</v>
      </c>
      <c r="FK92" s="62">
        <f t="shared" si="102"/>
        <v>419.00806288456329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29.737000354889943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29.737000354889943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917.83996236839425</v>
      </c>
      <c r="S93" s="62">
        <f ca="1">AVERAGE(OFFSET($R$3,0,0,'Données projet'!$E$9+1,1))-AVERAGE(OFFSET($H$3,0,0,'Données projet'!$E$9+1,1))</f>
        <v>483.37207813357207</v>
      </c>
      <c r="T93" s="62">
        <f t="shared" si="88"/>
        <v>297.32483725004136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0.34400000000000003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50.587169618451341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50.587169618451341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277.99200000000002</v>
      </c>
      <c r="AK93" s="14">
        <f t="shared" si="89"/>
        <v>66.542483170264177</v>
      </c>
      <c r="AL93" s="22">
        <f t="shared" si="58"/>
        <v>600.06422485487678</v>
      </c>
      <c r="AM93" s="62">
        <f t="shared" si="59"/>
        <v>874.4218658591044</v>
      </c>
      <c r="AN93" s="62">
        <f ca="1">AVERAGE(OFFSET($AM$3,0,0,'Données projet'!$E$10+1,1))-AVERAGE(OFFSET($H$3,0,0,'Données projet'!$E$10+1,1))</f>
        <v>455.28503091860267</v>
      </c>
      <c r="AO93" s="62">
        <f t="shared" si="90"/>
        <v>281.06176764290592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0.34400000000000003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47.098399299937441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47.098399299937441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-1.1368683772161603E-13</v>
      </c>
      <c r="BE93" s="14">
        <f>BD93*VLOOKUP('Données projet'!$B$11,Paramètres!$A$1:$I$89,3,0)*VLOOKUP('Données projet'!$B$11,Paramètres!$A$1:$I$89,5,0)</f>
        <v>-9.7543306765146564E-14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414.21076357331464</v>
      </c>
      <c r="BJ93" s="62">
        <f t="shared" si="92"/>
        <v>331.25104323342907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231.4387890972979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231.4387890972979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-1.1368683772161603E-13</v>
      </c>
      <c r="BZ93" s="14">
        <f>BY93*VLOOKUP('Données projet'!$B$12,Paramètres!$A$1:$I$89,3,0)*VLOOKUP('Données projet'!$B$12,Paramètres!$A$1:$I$89,5,0)</f>
        <v>-8.8675733422860506E-14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269.34352416195065</v>
      </c>
      <c r="CE93" s="62">
        <f t="shared" si="94"/>
        <v>302.59481222418219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67.965979468627467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67.965979468627467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-2.8421709430404007E-13</v>
      </c>
      <c r="CU93" s="18">
        <f>CT93*VLOOKUP('Données projet'!$B$13,Paramètres!$A$1:$I$89,3,0)*VLOOKUP('Données projet'!$B$13,Paramètres!$A$1:$I$89,5,0)</f>
        <v>-2.2612312022829427E-13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340.50225215720684</v>
      </c>
      <c r="CZ93" s="62">
        <f t="shared" si="96"/>
        <v>412.18613903804726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92.724078831005656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92.724078831005656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-1.1368683772161603E-13</v>
      </c>
      <c r="DP93" s="18">
        <f>DO93*VLOOKUP('Données projet'!$B$14,Paramètres!$A$1:$I$89,3,0)*VLOOKUP('Données projet'!$B$14,Paramètres!$A$1:$I$89,5,0)</f>
        <v>-9.0449248091317723E-14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298.57243726603986</v>
      </c>
      <c r="DU93" s="62">
        <f t="shared" si="98"/>
        <v>364.58250627635425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79.831789798618374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79.831789798618374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2.8421709430404007E-14</v>
      </c>
      <c r="EK93" s="18">
        <f>EJ93*VLOOKUP('Données projet'!$B$15,Paramètres!$A$1:$I$89,3,0)*VLOOKUP('Données projet'!$B$15,Paramètres!$A$1:$I$89,5,0)</f>
        <v>2.7046098693972454E-14</v>
      </c>
      <c r="EL93" s="14">
        <f t="shared" si="99"/>
        <v>4.7310737122041225E-13</v>
      </c>
      <c r="EM93" s="22">
        <f t="shared" si="73"/>
        <v>8.7110062676755335E-13</v>
      </c>
      <c r="EN93" s="62">
        <f t="shared" si="74"/>
        <v>274.35764100422853</v>
      </c>
      <c r="EO93" s="62">
        <f ca="1">AVERAGE(OFFSET($EN$3,0,0,'Données projet'!$E$15+1,1))-AVERAGE(OFFSET($H$3,0,0,'Données projet'!$E$15+1,1))</f>
        <v>147.46030586481513</v>
      </c>
      <c r="EP93" s="62">
        <f t="shared" si="100"/>
        <v>299.27200854723446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28.753259994755538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28.753259994755538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5.6843418860808015E-14</v>
      </c>
      <c r="FF93" s="18">
        <f>FE93*VLOOKUP('Données projet'!$B$16,Paramètres!$A$1:$I$89,3,0)*VLOOKUP('Données projet'!$B$16,Paramètres!$A$1:$I$89,5,0)</f>
        <v>4.6111381379887463E-14</v>
      </c>
      <c r="FG93" s="14">
        <f t="shared" si="101"/>
        <v>7.5804141040779151E-13</v>
      </c>
      <c r="FH93" s="22">
        <f t="shared" si="76"/>
        <v>1.4005661123635408E-12</v>
      </c>
      <c r="FI93" s="62">
        <f t="shared" si="77"/>
        <v>274.35764100422909</v>
      </c>
      <c r="FJ93" s="62">
        <f ca="1">AVERAGE(OFFSET($FI$3,0,0,'Données projet'!$E$16+1,1))-AVERAGE(OFFSET($H$3,0,0,'Données projet'!$E$16+1,1))</f>
        <v>154.99386872768574</v>
      </c>
      <c r="FK93" s="62">
        <f t="shared" si="102"/>
        <v>419.00806288456329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29.153875915709811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29.153875915709811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6.2</v>
      </c>
      <c r="N94" s="14">
        <f>IF('Données projet'!$A$36&gt;35,N93+M94-V93,IF(A94&lt;'Données projet'!$A$36,$K$205^A94,IF(A94='Données projet'!$A$36,'Données projet'!$B$36,N93+M94-V93)))</f>
        <v>308.19999999999993</v>
      </c>
      <c r="O94" s="14">
        <f>N94*VLOOKUP('Données projet'!$B$9,Paramètres!$A$1:$I$89,3,0)*VLOOKUP('Données projet'!$B$9,Paramètres!$A$1:$I$89,5,0)</f>
        <v>278.85935999999992</v>
      </c>
      <c r="P94" s="14">
        <f t="shared" si="87"/>
        <v>66.725901622172387</v>
      </c>
      <c r="Q94" s="22">
        <f t="shared" si="54"/>
        <v>601.8943306586167</v>
      </c>
      <c r="R94" s="62">
        <f t="shared" si="55"/>
        <v>876.5811575014618</v>
      </c>
      <c r="S94" s="62">
        <f ca="1">AVERAGE(OFFSET($R$3,0,0,'Données projet'!$E$9+1,1))-AVERAGE(OFFSET($H$3,0,0,'Données projet'!$E$9+1,1))</f>
        <v>483.37207813357207</v>
      </c>
      <c r="T94" s="62">
        <f t="shared" si="88"/>
        <v>297.32483725004136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49.595186077360289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49.595186077360289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6.2</v>
      </c>
      <c r="AI94" s="14">
        <f>IF('Données projet'!$A$62&gt;35,AI93+AH94-AQ93,IF(A94&lt;'Données projet'!$A$62,$AF$205^A94,IF(A94='Données projet'!$A$62,'Données projet'!$B$62,AI93+AH94-AQ93)))</f>
        <v>308.19999999999993</v>
      </c>
      <c r="AJ94" s="14">
        <f>AI94*VLOOKUP('Données projet'!$B$10,Paramètres!$A$1:$I$89,3,0)*VLOOKUP('Données projet'!$B$10,Paramètres!$A$1:$I$89,5,0)</f>
        <v>259.62767999999994</v>
      </c>
      <c r="AK94" s="14">
        <f t="shared" si="89"/>
        <v>62.643007760076095</v>
      </c>
      <c r="AL94" s="22">
        <f t="shared" si="58"/>
        <v>561.28811451546574</v>
      </c>
      <c r="AM94" s="62">
        <f t="shared" si="59"/>
        <v>835.97494135831084</v>
      </c>
      <c r="AN94" s="62">
        <f ca="1">AVERAGE(OFFSET($AM$3,0,0,'Données projet'!$E$10+1,1))-AVERAGE(OFFSET($H$3,0,0,'Données projet'!$E$10+1,1))</f>
        <v>455.28503091860267</v>
      </c>
      <c r="AO94" s="62">
        <f t="shared" si="90"/>
        <v>281.06176764290592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46.174828416852669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46.174828416852669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-9.7543306765146564E-14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414.21076357331464</v>
      </c>
      <c r="BJ94" s="62">
        <f t="shared" si="92"/>
        <v>331.25104323342907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226.90041560682246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226.90041560682246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-1.1368683772161603E-13</v>
      </c>
      <c r="BZ94" s="14">
        <f>BY94*VLOOKUP('Données projet'!$B$12,Paramètres!$A$1:$I$89,3,0)*VLOOKUP('Données projet'!$B$12,Paramètres!$A$1:$I$89,5,0)</f>
        <v>-8.8675733422860506E-14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269.34352416195065</v>
      </c>
      <c r="CE94" s="62">
        <f t="shared" si="94"/>
        <v>302.59481222418219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66.633208066401806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66.633208066401806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-2.8421709430404007E-13</v>
      </c>
      <c r="CU94" s="18">
        <f>CT94*VLOOKUP('Données projet'!$B$13,Paramètres!$A$1:$I$89,3,0)*VLOOKUP('Données projet'!$B$13,Paramètres!$A$1:$I$89,5,0)</f>
        <v>-2.2612312022829427E-13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340.50225215720684</v>
      </c>
      <c r="CZ94" s="62">
        <f t="shared" si="96"/>
        <v>412.18613903804726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90.905816201233264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90.905816201233264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-1.1368683772161603E-13</v>
      </c>
      <c r="DP94" s="18">
        <f>DO94*VLOOKUP('Données projet'!$B$14,Paramètres!$A$1:$I$89,3,0)*VLOOKUP('Données projet'!$B$14,Paramètres!$A$1:$I$89,5,0)</f>
        <v>-9.0449248091317723E-14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298.57243726603986</v>
      </c>
      <c r="DU94" s="62">
        <f t="shared" si="98"/>
        <v>364.58250627635425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78.266337093251252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78.266337093251252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2.8421709430404007E-14</v>
      </c>
      <c r="EK94" s="18">
        <f>EJ94*VLOOKUP('Données projet'!$B$15,Paramètres!$A$1:$I$89,3,0)*VLOOKUP('Données projet'!$B$15,Paramètres!$A$1:$I$89,5,0)</f>
        <v>2.7046098693972454E-14</v>
      </c>
      <c r="EL94" s="14">
        <f t="shared" si="99"/>
        <v>4.7310737122041225E-13</v>
      </c>
      <c r="EM94" s="22">
        <f t="shared" si="73"/>
        <v>8.7110062676755335E-13</v>
      </c>
      <c r="EN94" s="62">
        <f t="shared" si="74"/>
        <v>274.6868268428459</v>
      </c>
      <c r="EO94" s="62">
        <f ca="1">AVERAGE(OFFSET($EN$3,0,0,'Données projet'!$E$15+1,1))-AVERAGE(OFFSET($H$3,0,0,'Données projet'!$E$15+1,1))</f>
        <v>147.46030586481513</v>
      </c>
      <c r="EP94" s="62">
        <f t="shared" si="100"/>
        <v>299.27200854723446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28.189426104015268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28.189426104015268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5.6843418860808015E-14</v>
      </c>
      <c r="FF94" s="18">
        <f>FE94*VLOOKUP('Données projet'!$B$16,Paramètres!$A$1:$I$89,3,0)*VLOOKUP('Données projet'!$B$16,Paramètres!$A$1:$I$89,5,0)</f>
        <v>4.6111381379887463E-14</v>
      </c>
      <c r="FG94" s="14">
        <f t="shared" si="101"/>
        <v>7.5804141040779151E-13</v>
      </c>
      <c r="FH94" s="22">
        <f t="shared" si="76"/>
        <v>1.4005661123635408E-12</v>
      </c>
      <c r="FI94" s="62">
        <f t="shared" si="77"/>
        <v>274.68682684284647</v>
      </c>
      <c r="FJ94" s="62">
        <f ca="1">AVERAGE(OFFSET($FI$3,0,0,'Données projet'!$E$16+1,1))-AVERAGE(OFFSET($H$3,0,0,'Données projet'!$E$16+1,1))</f>
        <v>154.99386872768574</v>
      </c>
      <c r="FK94" s="62">
        <f t="shared" si="102"/>
        <v>419.00806288456329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28.582186191111212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28.582186191111212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6.2</v>
      </c>
      <c r="N95" s="14">
        <f>IF('Données projet'!$A$36&gt;35,N94+M95-V94,IF(A95&lt;'Données projet'!$A$36,$K$205^A95,IF(A95='Données projet'!$A$36,'Données projet'!$B$36,N94+M95-V94)))</f>
        <v>314.39999999999992</v>
      </c>
      <c r="O95" s="14">
        <f>N95*VLOOKUP('Données projet'!$B$9,Paramètres!$A$1:$I$89,3,0)*VLOOKUP('Données projet'!$B$9,Paramètres!$A$1:$I$89,5,0)</f>
        <v>284.46911999999992</v>
      </c>
      <c r="P95" s="14">
        <f t="shared" si="87"/>
        <v>67.91059023737904</v>
      </c>
      <c r="Q95" s="22">
        <f t="shared" si="54"/>
        <v>613.72799533010163</v>
      </c>
      <c r="R95" s="62">
        <f t="shared" si="55"/>
        <v>888.7382973732133</v>
      </c>
      <c r="S95" s="62">
        <f ca="1">AVERAGE(OFFSET($R$3,0,0,'Données projet'!$E$9+1,1))-AVERAGE(OFFSET($H$3,0,0,'Données projet'!$E$9+1,1))</f>
        <v>483.37207813357207</v>
      </c>
      <c r="T95" s="62">
        <f t="shared" si="88"/>
        <v>297.32483725004136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48.622654728459814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48.622654728459814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6.2</v>
      </c>
      <c r="AI95" s="14">
        <f>IF('Données projet'!$A$62&gt;35,AI94+AH95-AQ94,IF(A95&lt;'Données projet'!$A$62,$AF$205^A95,IF(A95='Données projet'!$A$62,'Données projet'!$B$62,AI94+AH95-AQ94)))</f>
        <v>314.39999999999992</v>
      </c>
      <c r="AJ95" s="14">
        <f>AI95*VLOOKUP('Données projet'!$B$10,Paramètres!$A$1:$I$89,3,0)*VLOOKUP('Données projet'!$B$10,Paramètres!$A$1:$I$89,5,0)</f>
        <v>264.85055999999997</v>
      </c>
      <c r="AK95" s="14">
        <f t="shared" si="89"/>
        <v>63.755206416242395</v>
      </c>
      <c r="AL95" s="22">
        <f t="shared" si="58"/>
        <v>572.32170984162212</v>
      </c>
      <c r="AM95" s="62">
        <f t="shared" si="59"/>
        <v>847.3320118847339</v>
      </c>
      <c r="AN95" s="62">
        <f ca="1">AVERAGE(OFFSET($AM$3,0,0,'Données projet'!$E$10+1,1))-AVERAGE(OFFSET($H$3,0,0,'Données projet'!$E$10+1,1))</f>
        <v>455.28503091860267</v>
      </c>
      <c r="AO95" s="62">
        <f t="shared" si="90"/>
        <v>281.06176764290592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45.269368195462569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45.269368195462569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-9.7543306765146564E-14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414.21076357331464</v>
      </c>
      <c r="BJ95" s="62">
        <f t="shared" si="92"/>
        <v>331.25104323342907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222.45103685236077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222.45103685236077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-1.1368683772161603E-13</v>
      </c>
      <c r="BZ95" s="14">
        <f>BY95*VLOOKUP('Données projet'!$B$12,Paramètres!$A$1:$I$89,3,0)*VLOOKUP('Données projet'!$B$12,Paramètres!$A$1:$I$89,5,0)</f>
        <v>-8.8675733422860506E-14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269.34352416195065</v>
      </c>
      <c r="CE95" s="62">
        <f t="shared" si="94"/>
        <v>302.59481222418219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65.326571498463494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65.326571498463494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-2.8421709430404007E-13</v>
      </c>
      <c r="CU95" s="18">
        <f>CT95*VLOOKUP('Données projet'!$B$13,Paramètres!$A$1:$I$89,3,0)*VLOOKUP('Données projet'!$B$13,Paramètres!$A$1:$I$89,5,0)</f>
        <v>-2.2612312022829427E-13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340.50225215720684</v>
      </c>
      <c r="CZ95" s="62">
        <f t="shared" si="96"/>
        <v>412.18613903804726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89.123208592600022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89.123208592600022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-1.1368683772161603E-13</v>
      </c>
      <c r="DP95" s="18">
        <f>DO95*VLOOKUP('Données projet'!$B$14,Paramètres!$A$1:$I$89,3,0)*VLOOKUP('Données projet'!$B$14,Paramètres!$A$1:$I$89,5,0)</f>
        <v>-9.0449248091317723E-14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298.57243726603986</v>
      </c>
      <c r="DU95" s="62">
        <f t="shared" si="98"/>
        <v>364.58250627635425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76.731581960604515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76.731581960604515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2.8421709430404007E-14</v>
      </c>
      <c r="EK95" s="18">
        <f>EJ95*VLOOKUP('Données projet'!$B$15,Paramètres!$A$1:$I$89,3,0)*VLOOKUP('Données projet'!$B$15,Paramètres!$A$1:$I$89,5,0)</f>
        <v>2.7046098693972454E-14</v>
      </c>
      <c r="EL95" s="14">
        <f t="shared" si="99"/>
        <v>4.7310737122041225E-13</v>
      </c>
      <c r="EM95" s="22">
        <f t="shared" si="73"/>
        <v>8.7110062676755335E-13</v>
      </c>
      <c r="EN95" s="62">
        <f t="shared" si="74"/>
        <v>275.01030204311257</v>
      </c>
      <c r="EO95" s="62">
        <f ca="1">AVERAGE(OFFSET($EN$3,0,0,'Données projet'!$E$15+1,1))-AVERAGE(OFFSET($H$3,0,0,'Données projet'!$E$15+1,1))</f>
        <v>147.46030586481513</v>
      </c>
      <c r="EP95" s="62">
        <f t="shared" si="100"/>
        <v>299.27200854723446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27.6366486519677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27.6366486519677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5.6843418860808015E-14</v>
      </c>
      <c r="FF95" s="18">
        <f>FE95*VLOOKUP('Données projet'!$B$16,Paramètres!$A$1:$I$89,3,0)*VLOOKUP('Données projet'!$B$16,Paramètres!$A$1:$I$89,5,0)</f>
        <v>4.6111381379887463E-14</v>
      </c>
      <c r="FG95" s="14">
        <f t="shared" si="101"/>
        <v>7.5804141040779151E-13</v>
      </c>
      <c r="FH95" s="22">
        <f t="shared" si="76"/>
        <v>1.4005661123635408E-12</v>
      </c>
      <c r="FI95" s="62">
        <f t="shared" si="77"/>
        <v>275.01030204311314</v>
      </c>
      <c r="FJ95" s="62">
        <f ca="1">AVERAGE(OFFSET($FI$3,0,0,'Données projet'!$E$16+1,1))-AVERAGE(OFFSET($H$3,0,0,'Données projet'!$E$16+1,1))</f>
        <v>154.99386872768574</v>
      </c>
      <c r="FK95" s="62">
        <f t="shared" si="102"/>
        <v>419.00806288456329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28.021706953315693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28.021706953315693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6.2</v>
      </c>
      <c r="N96" s="14">
        <f>IF('Données projet'!$A$36&gt;35,N95+M96-V95,IF(A96&lt;'Données projet'!$A$36,$K$205^A96,IF(A96='Données projet'!$A$36,'Données projet'!$B$36,N95+M96-V95)))</f>
        <v>320.59999999999991</v>
      </c>
      <c r="O96" s="14">
        <f>N96*VLOOKUP('Données projet'!$B$9,Paramètres!$A$1:$I$89,3,0)*VLOOKUP('Données projet'!$B$9,Paramètres!$A$1:$I$89,5,0)</f>
        <v>290.07887999999991</v>
      </c>
      <c r="P96" s="14">
        <f t="shared" si="87"/>
        <v>69.092562427360406</v>
      </c>
      <c r="Q96" s="22">
        <f t="shared" si="54"/>
        <v>625.55692889431919</v>
      </c>
      <c r="R96" s="62">
        <f t="shared" si="55"/>
        <v>900.8850945661552</v>
      </c>
      <c r="S96" s="62">
        <f ca="1">AVERAGE(OFFSET($R$3,0,0,'Données projet'!$E$9+1,1))-AVERAGE(OFFSET($H$3,0,0,'Données projet'!$E$9+1,1))</f>
        <v>483.37207813357207</v>
      </c>
      <c r="T96" s="62">
        <f t="shared" si="88"/>
        <v>297.32483725004136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47.669194126125724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47.669194126125724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6.2</v>
      </c>
      <c r="AI96" s="14">
        <f>IF('Données projet'!$A$62&gt;35,AI95+AH96-AQ95,IF(A96&lt;'Données projet'!$A$62,$AF$205^A96,IF(A96='Données projet'!$A$62,'Données projet'!$B$62,AI95+AH96-AQ95)))</f>
        <v>320.59999999999991</v>
      </c>
      <c r="AJ96" s="14">
        <f>AI96*VLOOKUP('Données projet'!$B$10,Paramètres!$A$1:$I$89,3,0)*VLOOKUP('Données projet'!$B$10,Paramètres!$A$1:$I$89,5,0)</f>
        <v>270.07343999999995</v>
      </c>
      <c r="AK96" s="14">
        <f t="shared" si="89"/>
        <v>64.864854862635113</v>
      </c>
      <c r="AL96" s="22">
        <f t="shared" si="58"/>
        <v>583.35086355242277</v>
      </c>
      <c r="AM96" s="62">
        <f t="shared" si="59"/>
        <v>858.67902922425878</v>
      </c>
      <c r="AN96" s="62">
        <f ca="1">AVERAGE(OFFSET($AM$3,0,0,'Données projet'!$E$10+1,1))-AVERAGE(OFFSET($H$3,0,0,'Données projet'!$E$10+1,1))</f>
        <v>455.28503091860267</v>
      </c>
      <c r="AO96" s="62">
        <f t="shared" si="90"/>
        <v>281.06176764290592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44.38166349673773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44.38166349673773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-9.7543306765146564E-14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414.21076357331464</v>
      </c>
      <c r="BJ96" s="62">
        <f t="shared" si="92"/>
        <v>331.25104323342907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218.08890770142099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218.08890770142099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-1.1368683772161603E-13</v>
      </c>
      <c r="BZ96" s="14">
        <f>BY96*VLOOKUP('Données projet'!$B$12,Paramètres!$A$1:$I$89,3,0)*VLOOKUP('Données projet'!$B$12,Paramètres!$A$1:$I$89,5,0)</f>
        <v>-8.8675733422860506E-14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269.34352416195065</v>
      </c>
      <c r="CE96" s="62">
        <f t="shared" si="94"/>
        <v>302.59481222418219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64.045557276652843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64.045557276652843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-2.8421709430404007E-13</v>
      </c>
      <c r="CU96" s="18">
        <f>CT96*VLOOKUP('Données projet'!$B$13,Paramètres!$A$1:$I$89,3,0)*VLOOKUP('Données projet'!$B$13,Paramètres!$A$1:$I$89,5,0)</f>
        <v>-2.2612312022829427E-13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340.50225215720684</v>
      </c>
      <c r="CZ96" s="62">
        <f t="shared" si="96"/>
        <v>412.18613903804726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87.375556831888801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87.375556831888801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-1.1368683772161603E-13</v>
      </c>
      <c r="DP96" s="18">
        <f>DO96*VLOOKUP('Données projet'!$B$14,Paramètres!$A$1:$I$89,3,0)*VLOOKUP('Données projet'!$B$14,Paramètres!$A$1:$I$89,5,0)</f>
        <v>-9.0449248091317723E-14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298.57243726603986</v>
      </c>
      <c r="DU96" s="62">
        <f t="shared" si="98"/>
        <v>364.58250627635425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75.226922440000777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75.226922440000777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2.8421709430404007E-14</v>
      </c>
      <c r="EK96" s="18">
        <f>EJ96*VLOOKUP('Données projet'!$B$15,Paramètres!$A$1:$I$89,3,0)*VLOOKUP('Données projet'!$B$15,Paramètres!$A$1:$I$89,5,0)</f>
        <v>2.7046098693972454E-14</v>
      </c>
      <c r="EL96" s="14">
        <f t="shared" si="99"/>
        <v>4.7310737122041225E-13</v>
      </c>
      <c r="EM96" s="22">
        <f t="shared" si="73"/>
        <v>8.7110062676755335E-13</v>
      </c>
      <c r="EN96" s="62">
        <f t="shared" si="74"/>
        <v>275.32816567183681</v>
      </c>
      <c r="EO96" s="62">
        <f ca="1">AVERAGE(OFFSET($EN$3,0,0,'Données projet'!$E$15+1,1))-AVERAGE(OFFSET($H$3,0,0,'Données projet'!$E$15+1,1))</f>
        <v>147.46030586481513</v>
      </c>
      <c r="EP96" s="62">
        <f t="shared" si="100"/>
        <v>299.27200854723446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27.094710828593833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27.094710828593833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5.6843418860808015E-14</v>
      </c>
      <c r="FF96" s="18">
        <f>FE96*VLOOKUP('Données projet'!$B$16,Paramètres!$A$1:$I$89,3,0)*VLOOKUP('Données projet'!$B$16,Paramètres!$A$1:$I$89,5,0)</f>
        <v>4.6111381379887463E-14</v>
      </c>
      <c r="FG96" s="14">
        <f t="shared" si="101"/>
        <v>7.5804141040779151E-13</v>
      </c>
      <c r="FH96" s="22">
        <f t="shared" si="76"/>
        <v>1.4005661123635408E-12</v>
      </c>
      <c r="FI96" s="62">
        <f t="shared" si="77"/>
        <v>275.32816567183738</v>
      </c>
      <c r="FJ96" s="62">
        <f ca="1">AVERAGE(OFFSET($FI$3,0,0,'Données projet'!$E$16+1,1))-AVERAGE(OFFSET($H$3,0,0,'Données projet'!$E$16+1,1))</f>
        <v>154.99386872768574</v>
      </c>
      <c r="FK96" s="62">
        <f t="shared" si="102"/>
        <v>419.00806288456329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27.472218371514764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27.472218371514764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6.2</v>
      </c>
      <c r="N97" s="14">
        <f>IF('Données projet'!$A$36&gt;35,N96+M97-V96,IF(A97&lt;'Données projet'!$A$36,$K$205^A97,IF(A97='Données projet'!$A$36,'Données projet'!$B$36,N96+M97-V96)))</f>
        <v>326.7999999999999</v>
      </c>
      <c r="O97" s="14">
        <f>N97*VLOOKUP('Données projet'!$B$9,Paramètres!$A$1:$I$89,3,0)*VLOOKUP('Données projet'!$B$9,Paramètres!$A$1:$I$89,5,0)</f>
        <v>295.68863999999991</v>
      </c>
      <c r="P97" s="14">
        <f t="shared" si="87"/>
        <v>70.271876780519747</v>
      </c>
      <c r="Q97" s="22">
        <f t="shared" si="54"/>
        <v>637.3812333927383</v>
      </c>
      <c r="R97" s="62">
        <f t="shared" si="55"/>
        <v>913.02174846997673</v>
      </c>
      <c r="S97" s="62">
        <f ca="1">AVERAGE(OFFSET($R$3,0,0,'Données projet'!$E$9+1,1))-AVERAGE(OFFSET($H$3,0,0,'Données projet'!$E$9+1,1))</f>
        <v>483.37207813357207</v>
      </c>
      <c r="T97" s="62">
        <f t="shared" si="88"/>
        <v>297.32483725004136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46.734430304649862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46.734430304649862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6.2</v>
      </c>
      <c r="AI97" s="14">
        <f>IF('Données projet'!$A$62&gt;35,AI96+AH97-AQ96,IF(A97&lt;'Données projet'!$A$62,$AF$205^A97,IF(A97='Données projet'!$A$62,'Données projet'!$B$62,AI96+AH97-AQ96)))</f>
        <v>326.7999999999999</v>
      </c>
      <c r="AJ97" s="14">
        <f>AI97*VLOOKUP('Données projet'!$B$10,Paramètres!$A$1:$I$89,3,0)*VLOOKUP('Données projet'!$B$10,Paramètres!$A$1:$I$89,5,0)</f>
        <v>275.29631999999992</v>
      </c>
      <c r="AK97" s="14">
        <f t="shared" si="89"/>
        <v>65.972008102689301</v>
      </c>
      <c r="AL97" s="22">
        <f t="shared" si="58"/>
        <v>594.37567144551701</v>
      </c>
      <c r="AM97" s="62">
        <f t="shared" si="59"/>
        <v>870.01618652275556</v>
      </c>
      <c r="AN97" s="62">
        <f ca="1">AVERAGE(OFFSET($AM$3,0,0,'Données projet'!$E$10+1,1))-AVERAGE(OFFSET($H$3,0,0,'Données projet'!$E$10+1,1))</f>
        <v>455.28503091860267</v>
      </c>
      <c r="AO97" s="62">
        <f t="shared" si="90"/>
        <v>281.06176764290592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43.511366145708479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43.511366145708479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-9.7543306765146564E-14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414.21076357331464</v>
      </c>
      <c r="BJ97" s="62">
        <f t="shared" si="92"/>
        <v>331.25104323342907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213.81231724249508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213.81231724249508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-1.1368683772161603E-13</v>
      </c>
      <c r="BZ97" s="14">
        <f>BY97*VLOOKUP('Données projet'!$B$12,Paramètres!$A$1:$I$89,3,0)*VLOOKUP('Données projet'!$B$12,Paramètres!$A$1:$I$89,5,0)</f>
        <v>-8.8675733422860506E-14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269.34352416195065</v>
      </c>
      <c r="CE97" s="62">
        <f t="shared" si="94"/>
        <v>302.59481222418219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62.789662962390373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62.789662962390373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-2.8421709430404007E-13</v>
      </c>
      <c r="CU97" s="18">
        <f>CT97*VLOOKUP('Données projet'!$B$13,Paramètres!$A$1:$I$89,3,0)*VLOOKUP('Données projet'!$B$13,Paramètres!$A$1:$I$89,5,0)</f>
        <v>-2.2612312022829427E-13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340.50225215720684</v>
      </c>
      <c r="CZ97" s="62">
        <f t="shared" si="96"/>
        <v>412.18613903804726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85.662175456242807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85.662175456242807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-1.1368683772161603E-13</v>
      </c>
      <c r="DP97" s="18">
        <f>DO97*VLOOKUP('Données projet'!$B$14,Paramètres!$A$1:$I$89,3,0)*VLOOKUP('Données projet'!$B$14,Paramètres!$A$1:$I$89,5,0)</f>
        <v>-9.0449248091317723E-14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298.57243726603986</v>
      </c>
      <c r="DU97" s="62">
        <f t="shared" si="98"/>
        <v>364.58250627635425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73.751768374844389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73.751768374844389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2.8421709430404007E-14</v>
      </c>
      <c r="EK97" s="18">
        <f>EJ97*VLOOKUP('Données projet'!$B$15,Paramètres!$A$1:$I$89,3,0)*VLOOKUP('Données projet'!$B$15,Paramètres!$A$1:$I$89,5,0)</f>
        <v>2.7046098693972454E-14</v>
      </c>
      <c r="EL97" s="14">
        <f t="shared" si="99"/>
        <v>4.7310737122041225E-13</v>
      </c>
      <c r="EM97" s="22">
        <f t="shared" si="73"/>
        <v>8.7110062676755335E-13</v>
      </c>
      <c r="EN97" s="62">
        <f t="shared" si="74"/>
        <v>275.64051507723934</v>
      </c>
      <c r="EO97" s="62">
        <f ca="1">AVERAGE(OFFSET($EN$3,0,0,'Données projet'!$E$15+1,1))-AVERAGE(OFFSET($H$3,0,0,'Données projet'!$E$15+1,1))</f>
        <v>147.46030586481513</v>
      </c>
      <c r="EP97" s="62">
        <f t="shared" si="100"/>
        <v>299.27200854723446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26.563400075386891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26.563400075386891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5.6843418860808015E-14</v>
      </c>
      <c r="FF97" s="18">
        <f>FE97*VLOOKUP('Données projet'!$B$16,Paramètres!$A$1:$I$89,3,0)*VLOOKUP('Données projet'!$B$16,Paramètres!$A$1:$I$89,5,0)</f>
        <v>4.6111381379887463E-14</v>
      </c>
      <c r="FG97" s="14">
        <f t="shared" si="101"/>
        <v>7.5804141040779151E-13</v>
      </c>
      <c r="FH97" s="22">
        <f t="shared" si="76"/>
        <v>1.4005661123635408E-12</v>
      </c>
      <c r="FI97" s="62">
        <f t="shared" si="77"/>
        <v>275.64051507723991</v>
      </c>
      <c r="FJ97" s="62">
        <f ca="1">AVERAGE(OFFSET($FI$3,0,0,'Données projet'!$E$16+1,1))-AVERAGE(OFFSET($H$3,0,0,'Données projet'!$E$16+1,1))</f>
        <v>154.99386872768574</v>
      </c>
      <c r="FK97" s="62">
        <f t="shared" si="102"/>
        <v>419.00806288456329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26.933504925648009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26.933504925648009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333</v>
      </c>
      <c r="L98" s="13">
        <f>VLOOKUP(A98,'Données projet'!$A$35:$I$55,9,0)</f>
        <v>6.2</v>
      </c>
      <c r="M98" s="13">
        <f t="array" ref="M98">INDEX(L:L,MIN(IF(ISNUMBER(L98:L294),ROW(L98:L294),"")))</f>
        <v>6.2</v>
      </c>
      <c r="N98" s="14">
        <f>IF('Données projet'!$A$36&gt;35,N97+M98-V97,IF(A98&lt;'Données projet'!$A$36,$K$205^A98,IF(A98='Données projet'!$A$36,'Données projet'!$B$36,N97+M98-V97)))</f>
        <v>332.99999999999989</v>
      </c>
      <c r="O98" s="14">
        <f>N98*VLOOKUP('Données projet'!$B$9,Paramètres!$A$1:$I$89,3,0)*VLOOKUP('Données projet'!$B$9,Paramètres!$A$1:$I$89,5,0)</f>
        <v>301.2983999999999</v>
      </c>
      <c r="P98" s="14">
        <f t="shared" si="87"/>
        <v>71.448589534990518</v>
      </c>
      <c r="Q98" s="22">
        <f t="shared" si="54"/>
        <v>649.20100677344158</v>
      </c>
      <c r="R98" s="62">
        <f t="shared" si="55"/>
        <v>925.14845269220746</v>
      </c>
      <c r="S98" s="62">
        <f ca="1">AVERAGE(OFFSET($R$3,0,0,'Données projet'!$E$9+1,1))-AVERAGE(OFFSET($H$3,0,0,'Données projet'!$E$9+1,1))</f>
        <v>483.37207813357207</v>
      </c>
      <c r="T98" s="62">
        <f t="shared" si="88"/>
        <v>297.32483725004136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27</v>
      </c>
      <c r="W98" s="17">
        <f>IF(ISNA(VLOOKUP(A98,'Données projet'!$A$35:$I$55,5,0)),0%,VLOOKUP(A98,'Données projet'!$A$35:$I$55,5,0)*VLOOKUP('Données projet'!$B$9,Paramètres!$A$1:$I$89,7,0))</f>
        <v>0.34400000000000003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55.108129150803833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55.108129150803833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333</v>
      </c>
      <c r="AG98" s="13">
        <f>VLOOKUP(A98,'Données projet'!$A$61:$I$81,9,0)</f>
        <v>6.2</v>
      </c>
      <c r="AH98" s="13">
        <f t="array" ref="AH98">INDEX(AG:AG,MIN(IF(ISNUMBER(AG98:AG294),ROW(AG98:AG294),"")))</f>
        <v>6.2</v>
      </c>
      <c r="AI98" s="14">
        <f>IF('Données projet'!$A$62&gt;35,AI97+AH98-AQ97,IF(A98&lt;'Données projet'!$A$62,$AF$205^A98,IF(A98='Données projet'!$A$62,'Données projet'!$B$62,AI97+AH98-AQ97)))</f>
        <v>332.99999999999989</v>
      </c>
      <c r="AJ98" s="14">
        <f>AI98*VLOOKUP('Données projet'!$B$10,Paramètres!$A$1:$I$89,3,0)*VLOOKUP('Données projet'!$B$10,Paramètres!$A$1:$I$89,5,0)</f>
        <v>280.5191999999999</v>
      </c>
      <c r="AK98" s="14">
        <f t="shared" si="89"/>
        <v>67.076718933381159</v>
      </c>
      <c r="AL98" s="22">
        <f t="shared" si="58"/>
        <v>605.39622547563874</v>
      </c>
      <c r="AM98" s="62">
        <f t="shared" si="59"/>
        <v>881.34367139440474</v>
      </c>
      <c r="AN98" s="62">
        <f ca="1">AVERAGE(OFFSET($AM$3,0,0,'Données projet'!$E$10+1,1))-AVERAGE(OFFSET($H$3,0,0,'Données projet'!$E$10+1,1))</f>
        <v>455.28503091860267</v>
      </c>
      <c r="AO98" s="62">
        <f t="shared" si="90"/>
        <v>281.06176764290592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27</v>
      </c>
      <c r="AR98" s="17">
        <f>IF(ISNA(VLOOKUP(A98,'Données projet'!$A$61:$I$81,5,0)),0%,VLOOKUP(A98,'Données projet'!$A$61:$I$81,5,0)*VLOOKUP('Données projet'!$B$10,Paramètres!$A$1:$I$89,7,0))</f>
        <v>0.34400000000000003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51.307568519713904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51.307568519713904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-9.7543306765146564E-14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414.21076357331464</v>
      </c>
      <c r="BJ98" s="62">
        <f t="shared" si="92"/>
        <v>331.25104323342907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209.61958811400609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209.61958811400609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-1.1368683772161603E-13</v>
      </c>
      <c r="BZ98" s="14">
        <f>BY98*VLOOKUP('Données projet'!$B$12,Paramètres!$A$1:$I$89,3,0)*VLOOKUP('Données projet'!$B$12,Paramètres!$A$1:$I$89,5,0)</f>
        <v>-8.8675733422860506E-14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269.34352416195065</v>
      </c>
      <c r="CE98" s="62">
        <f t="shared" si="94"/>
        <v>302.59481222418219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61.5583959696107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61.5583959696107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-2.8421709430404007E-13</v>
      </c>
      <c r="CU98" s="18">
        <f>CT98*VLOOKUP('Données projet'!$B$13,Paramètres!$A$1:$I$89,3,0)*VLOOKUP('Données projet'!$B$13,Paramètres!$A$1:$I$89,5,0)</f>
        <v>-2.2612312022829427E-13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340.50225215720684</v>
      </c>
      <c r="CZ98" s="62">
        <f t="shared" si="96"/>
        <v>412.18613903804726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83.982392444313774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83.982392444313774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-1.1368683772161603E-13</v>
      </c>
      <c r="DP98" s="18">
        <f>DO98*VLOOKUP('Données projet'!$B$14,Paramètres!$A$1:$I$89,3,0)*VLOOKUP('Données projet'!$B$14,Paramètres!$A$1:$I$89,5,0)</f>
        <v>-9.0449248091317723E-14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298.57243726603986</v>
      </c>
      <c r="DU98" s="62">
        <f t="shared" si="98"/>
        <v>364.58250627635425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72.305541181150588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72.305541181150588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2.8421709430404007E-14</v>
      </c>
      <c r="EK98" s="18">
        <f>EJ98*VLOOKUP('Données projet'!$B$15,Paramètres!$A$1:$I$89,3,0)*VLOOKUP('Données projet'!$B$15,Paramètres!$A$1:$I$89,5,0)</f>
        <v>2.7046098693972454E-14</v>
      </c>
      <c r="EL98" s="14">
        <f t="shared" si="99"/>
        <v>4.7310737122041225E-13</v>
      </c>
      <c r="EM98" s="22">
        <f t="shared" si="73"/>
        <v>8.7110062676755335E-13</v>
      </c>
      <c r="EN98" s="62">
        <f t="shared" si="74"/>
        <v>275.94744591876679</v>
      </c>
      <c r="EO98" s="62">
        <f ca="1">AVERAGE(OFFSET($EN$3,0,0,'Données projet'!$E$15+1,1))-AVERAGE(OFFSET($H$3,0,0,'Données projet'!$E$15+1,1))</f>
        <v>147.46030586481513</v>
      </c>
      <c r="EP98" s="62">
        <f t="shared" si="100"/>
        <v>299.27200854723446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26.042508001982778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26.042508001982778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5.6843418860808015E-14</v>
      </c>
      <c r="FF98" s="18">
        <f>FE98*VLOOKUP('Données projet'!$B$16,Paramètres!$A$1:$I$89,3,0)*VLOOKUP('Données projet'!$B$16,Paramètres!$A$1:$I$89,5,0)</f>
        <v>4.6111381379887463E-14</v>
      </c>
      <c r="FG98" s="14">
        <f t="shared" si="101"/>
        <v>7.5804141040779151E-13</v>
      </c>
      <c r="FH98" s="22">
        <f t="shared" si="76"/>
        <v>1.4005661123635408E-12</v>
      </c>
      <c r="FI98" s="62">
        <f t="shared" si="77"/>
        <v>275.94744591876736</v>
      </c>
      <c r="FJ98" s="62">
        <f ca="1">AVERAGE(OFFSET($FI$3,0,0,'Données projet'!$E$16+1,1))-AVERAGE(OFFSET($H$3,0,0,'Données projet'!$E$16+1,1))</f>
        <v>154.99386872768574</v>
      </c>
      <c r="FK98" s="62">
        <f t="shared" si="102"/>
        <v>419.00806288456329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26.405355321871944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26.405355321871944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5.4</v>
      </c>
      <c r="N99" s="14">
        <f>IF('Données projet'!$A$36&gt;35,N98+M99-V98,IF(A99&lt;'Données projet'!$A$36,$K$205^A99,IF(A99='Données projet'!$A$36,'Données projet'!$B$36,N98+M99-V98)))</f>
        <v>311.39999999999986</v>
      </c>
      <c r="O99" s="14">
        <f>N99*VLOOKUP('Données projet'!$B$9,Paramètres!$A$1:$I$89,3,0)*VLOOKUP('Données projet'!$B$9,Paramètres!$A$1:$I$89,5,0)</f>
        <v>281.75471999999985</v>
      </c>
      <c r="P99" s="14">
        <f t="shared" si="87"/>
        <v>67.337696723120317</v>
      </c>
      <c r="Q99" s="22">
        <f t="shared" ref="Q99:Q130" si="107">(O99+P99)*0.475*44/12</f>
        <v>608.0026257927675</v>
      </c>
      <c r="R99" s="62">
        <f t="shared" si="55"/>
        <v>884.25167798915493</v>
      </c>
      <c r="S99" s="62">
        <f ca="1">AVERAGE(OFFSET($R$3,0,0,'Données projet'!$E$9+1,1))-AVERAGE(OFFSET($H$3,0,0,'Données projet'!$E$9+1,1))</f>
        <v>483.37207813357207</v>
      </c>
      <c r="T99" s="62">
        <f t="shared" si="88"/>
        <v>297.32483725004136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54.027492350796379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54.027492350796379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5.4</v>
      </c>
      <c r="AI99" s="14">
        <f>IF('Données projet'!$A$62&gt;35,AI98+AH99-AQ98,IF(A99&lt;'Données projet'!$A$62,$AF$205^A99,IF(A99='Données projet'!$A$62,'Données projet'!$B$62,AI98+AH99-AQ98)))</f>
        <v>311.39999999999986</v>
      </c>
      <c r="AJ99" s="14">
        <f>AI99*VLOOKUP('Données projet'!$B$10,Paramètres!$A$1:$I$89,3,0)*VLOOKUP('Données projet'!$B$10,Paramètres!$A$1:$I$89,5,0)</f>
        <v>262.32335999999992</v>
      </c>
      <c r="AK99" s="14">
        <f t="shared" si="89"/>
        <v>63.217367706132187</v>
      </c>
      <c r="AL99" s="22">
        <f t="shared" si="58"/>
        <v>566.98343408817993</v>
      </c>
      <c r="AM99" s="62">
        <f t="shared" si="59"/>
        <v>843.23248628456736</v>
      </c>
      <c r="AN99" s="62">
        <f ca="1">AVERAGE(OFFSET($AM$3,0,0,'Données projet'!$E$10+1,1))-AVERAGE(OFFSET($H$3,0,0,'Données projet'!$E$10+1,1))</f>
        <v>455.28503091860267</v>
      </c>
      <c r="AO99" s="62">
        <f t="shared" si="90"/>
        <v>281.06176764290592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50.301458395569036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50.301458395569036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-9.7543306765146564E-14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414.21076357331464</v>
      </c>
      <c r="BJ99" s="62">
        <f t="shared" si="92"/>
        <v>331.25104323342907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205.5090758464145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205.5090758464145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-1.1368683772161603E-13</v>
      </c>
      <c r="BZ99" s="14">
        <f>BY99*VLOOKUP('Données projet'!$B$12,Paramètres!$A$1:$I$89,3,0)*VLOOKUP('Données projet'!$B$12,Paramètres!$A$1:$I$89,5,0)</f>
        <v>-8.8675733422860506E-14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269.34352416195065</v>
      </c>
      <c r="CE99" s="62">
        <f t="shared" si="94"/>
        <v>302.59481222418219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60.351273371560723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60.351273371560723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-2.8421709430404007E-13</v>
      </c>
      <c r="CU99" s="18">
        <f>CT99*VLOOKUP('Données projet'!$B$13,Paramètres!$A$1:$I$89,3,0)*VLOOKUP('Données projet'!$B$13,Paramètres!$A$1:$I$89,5,0)</f>
        <v>-2.2612312022829427E-13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340.50225215720684</v>
      </c>
      <c r="CZ99" s="62">
        <f t="shared" si="96"/>
        <v>412.18613903804726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82.335548952682203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82.335548952682203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-1.1368683772161603E-13</v>
      </c>
      <c r="DP99" s="18">
        <f>DO99*VLOOKUP('Données projet'!$B$14,Paramètres!$A$1:$I$89,3,0)*VLOOKUP('Données projet'!$B$14,Paramètres!$A$1:$I$89,5,0)</f>
        <v>-9.0449248091317723E-14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298.57243726603986</v>
      </c>
      <c r="DU99" s="62">
        <f t="shared" si="98"/>
        <v>364.58250627635425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70.887673620613626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70.887673620613626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2.8421709430404007E-14</v>
      </c>
      <c r="EK99" s="18">
        <f>EJ99*VLOOKUP('Données projet'!$B$15,Paramètres!$A$1:$I$89,3,0)*VLOOKUP('Données projet'!$B$15,Paramètres!$A$1:$I$89,5,0)</f>
        <v>2.7046098693972454E-14</v>
      </c>
      <c r="EL99" s="14">
        <f t="shared" si="99"/>
        <v>4.7310737122041225E-13</v>
      </c>
      <c r="EM99" s="22">
        <f t="shared" si="73"/>
        <v>8.7110062676755335E-13</v>
      </c>
      <c r="EN99" s="62">
        <f t="shared" si="74"/>
        <v>276.24905219638828</v>
      </c>
      <c r="EO99" s="62">
        <f ca="1">AVERAGE(OFFSET($EN$3,0,0,'Données projet'!$E$15+1,1))-AVERAGE(OFFSET($H$3,0,0,'Données projet'!$E$15+1,1))</f>
        <v>147.46030586481513</v>
      </c>
      <c r="EP99" s="62">
        <f t="shared" si="100"/>
        <v>299.27200854723446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25.531830304425327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25.531830304425327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5.6843418860808015E-14</v>
      </c>
      <c r="FF99" s="18">
        <f>FE99*VLOOKUP('Données projet'!$B$16,Paramètres!$A$1:$I$89,3,0)*VLOOKUP('Données projet'!$B$16,Paramètres!$A$1:$I$89,5,0)</f>
        <v>4.6111381379887463E-14</v>
      </c>
      <c r="FG99" s="14">
        <f t="shared" si="101"/>
        <v>7.5804141040779151E-13</v>
      </c>
      <c r="FH99" s="22">
        <f t="shared" si="76"/>
        <v>1.4005661123635408E-12</v>
      </c>
      <c r="FI99" s="62">
        <f t="shared" si="77"/>
        <v>276.24905219638885</v>
      </c>
      <c r="FJ99" s="62">
        <f ca="1">AVERAGE(OFFSET($FI$3,0,0,'Données projet'!$E$16+1,1))-AVERAGE(OFFSET($H$3,0,0,'Données projet'!$E$16+1,1))</f>
        <v>154.99386872768574</v>
      </c>
      <c r="FK99" s="62">
        <f t="shared" si="102"/>
        <v>419.00806288456329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25.887562409686478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25.887562409686478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5.4</v>
      </c>
      <c r="N100" s="14">
        <f>IF('Données projet'!$A$36&gt;35,N99+M100-V99,IF(A100&lt;'Données projet'!$A$36,$K$205^A100,IF(A100='Données projet'!$A$36,'Données projet'!$B$36,N99+M100-V99)))</f>
        <v>316.79999999999984</v>
      </c>
      <c r="O100" s="14">
        <f>N100*VLOOKUP('Données projet'!$B$9,Paramètres!$A$1:$I$89,3,0)*VLOOKUP('Données projet'!$B$9,Paramètres!$A$1:$I$89,5,0)</f>
        <v>286.64063999999985</v>
      </c>
      <c r="P100" s="14">
        <f t="shared" si="87"/>
        <v>68.368446832003599</v>
      </c>
      <c r="Q100" s="22">
        <f t="shared" si="107"/>
        <v>618.3074928990726</v>
      </c>
      <c r="R100" s="62">
        <f t="shared" si="55"/>
        <v>894.85291917845541</v>
      </c>
      <c r="S100" s="62">
        <f ca="1">AVERAGE(OFFSET($R$3,0,0,'Données projet'!$E$9+1,1))-AVERAGE(OFFSET($H$3,0,0,'Données projet'!$E$9+1,1))</f>
        <v>483.37207813357207</v>
      </c>
      <c r="T100" s="62">
        <f t="shared" si="88"/>
        <v>297.32483725004136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52.96804617931371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52.96804617931371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5.4</v>
      </c>
      <c r="AI100" s="14">
        <f>IF('Données projet'!$A$62&gt;35,AI99+AH100-AQ99,IF(A100&lt;'Données projet'!$A$62,$AF$205^A100,IF(A100='Données projet'!$A$62,'Données projet'!$B$62,AI99+AH100-AQ99)))</f>
        <v>316.79999999999984</v>
      </c>
      <c r="AJ100" s="14">
        <f>AI100*VLOOKUP('Données projet'!$B$10,Paramètres!$A$1:$I$89,3,0)*VLOOKUP('Données projet'!$B$10,Paramètres!$A$1:$I$89,5,0)</f>
        <v>266.87231999999989</v>
      </c>
      <c r="AK100" s="14">
        <f t="shared" si="89"/>
        <v>64.185047205393062</v>
      </c>
      <c r="AL100" s="22">
        <f t="shared" si="58"/>
        <v>576.59158121605935</v>
      </c>
      <c r="AM100" s="62">
        <f t="shared" si="59"/>
        <v>853.13700749544216</v>
      </c>
      <c r="AN100" s="62">
        <f ca="1">AVERAGE(OFFSET($AM$3,0,0,'Données projet'!$E$10+1,1))-AVERAGE(OFFSET($H$3,0,0,'Données projet'!$E$10+1,1))</f>
        <v>455.28503091860267</v>
      </c>
      <c r="AO100" s="62">
        <f t="shared" si="90"/>
        <v>281.06176764290592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49.315077477292064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49.315077477292064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-9.7543306765146564E-14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414.21076357331464</v>
      </c>
      <c r="BJ100" s="62">
        <f t="shared" si="92"/>
        <v>331.25104323342907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201.47916821722549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201.47916821722549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-1.1368683772161603E-13</v>
      </c>
      <c r="BZ100" s="14">
        <f>BY100*VLOOKUP('Données projet'!$B$12,Paramètres!$A$1:$I$89,3,0)*VLOOKUP('Données projet'!$B$12,Paramètres!$A$1:$I$89,5,0)</f>
        <v>-8.8675733422860506E-14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269.34352416195065</v>
      </c>
      <c r="CE100" s="62">
        <f t="shared" si="94"/>
        <v>302.59481222418219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59.167821711386424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59.167821711386424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-2.8421709430404007E-13</v>
      </c>
      <c r="CU100" s="18">
        <f>CT100*VLOOKUP('Données projet'!$B$13,Paramètres!$A$1:$I$89,3,0)*VLOOKUP('Données projet'!$B$13,Paramètres!$A$1:$I$89,5,0)</f>
        <v>-2.2612312022829427E-13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340.50225215720684</v>
      </c>
      <c r="CZ100" s="62">
        <f t="shared" si="96"/>
        <v>412.18613903804726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80.720999057446178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80.720999057446178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-1.1368683772161603E-13</v>
      </c>
      <c r="DP100" s="18">
        <f>DO100*VLOOKUP('Données projet'!$B$14,Paramètres!$A$1:$I$89,3,0)*VLOOKUP('Données projet'!$B$14,Paramètres!$A$1:$I$89,5,0)</f>
        <v>-9.0449248091317723E-14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298.57243726603986</v>
      </c>
      <c r="DU100" s="62">
        <f t="shared" si="98"/>
        <v>364.58250627635425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69.49760957812498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69.49760957812498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2.8421709430404007E-14</v>
      </c>
      <c r="EK100" s="18">
        <f>EJ100*VLOOKUP('Données projet'!$B$15,Paramètres!$A$1:$I$89,3,0)*VLOOKUP('Données projet'!$B$15,Paramètres!$A$1:$I$89,5,0)</f>
        <v>2.7046098693972454E-14</v>
      </c>
      <c r="EL100" s="14">
        <f t="shared" si="99"/>
        <v>4.7310737122041225E-13</v>
      </c>
      <c r="EM100" s="22">
        <f t="shared" si="73"/>
        <v>8.7110062676755335E-13</v>
      </c>
      <c r="EN100" s="62">
        <f t="shared" si="74"/>
        <v>276.54542627938366</v>
      </c>
      <c r="EO100" s="62">
        <f ca="1">AVERAGE(OFFSET($EN$3,0,0,'Données projet'!$E$15+1,1))-AVERAGE(OFFSET($H$3,0,0,'Données projet'!$E$15+1,1))</f>
        <v>147.46030586481513</v>
      </c>
      <c r="EP100" s="62">
        <f t="shared" si="100"/>
        <v>299.27200854723446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25.031166685034339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25.031166685034339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5.6843418860808015E-14</v>
      </c>
      <c r="FF100" s="18">
        <f>FE100*VLOOKUP('Données projet'!$B$16,Paramètres!$A$1:$I$89,3,0)*VLOOKUP('Données projet'!$B$16,Paramètres!$A$1:$I$89,5,0)</f>
        <v>4.6111381379887463E-14</v>
      </c>
      <c r="FG100" s="14">
        <f t="shared" si="101"/>
        <v>7.5804141040779151E-13</v>
      </c>
      <c r="FH100" s="22">
        <f t="shared" si="76"/>
        <v>1.4005661123635408E-12</v>
      </c>
      <c r="FI100" s="62">
        <f t="shared" si="77"/>
        <v>276.54542627938423</v>
      </c>
      <c r="FJ100" s="62">
        <f ca="1">AVERAGE(OFFSET($FI$3,0,0,'Données projet'!$E$16+1,1))-AVERAGE(OFFSET($H$3,0,0,'Données projet'!$E$16+1,1))</f>
        <v>154.99386872768574</v>
      </c>
      <c r="FK100" s="62">
        <f t="shared" si="102"/>
        <v>419.00806288456329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25.379923100686476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25.379923100686476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5.4</v>
      </c>
      <c r="N101" s="14">
        <f>IF('Données projet'!$A$36&gt;35,N100+M101-V100,IF(A101&lt;'Données projet'!$A$36,$K$205^A101,IF(A101='Données projet'!$A$36,'Données projet'!$B$36,N100+M101-V100)))</f>
        <v>322.19999999999982</v>
      </c>
      <c r="O101" s="14">
        <f>N101*VLOOKUP('Données projet'!$B$9,Paramètres!$A$1:$I$89,3,0)*VLOOKUP('Données projet'!$B$9,Paramètres!$A$1:$I$89,5,0)</f>
        <v>291.52655999999985</v>
      </c>
      <c r="P101" s="14">
        <f t="shared" si="87"/>
        <v>69.397153761857183</v>
      </c>
      <c r="Q101" s="22">
        <f t="shared" si="107"/>
        <v>628.60880146856755</v>
      </c>
      <c r="R101" s="62">
        <f t="shared" si="55"/>
        <v>905.44546040319892</v>
      </c>
      <c r="S101" s="62">
        <f ca="1">AVERAGE(OFFSET($R$3,0,0,'Données projet'!$E$9+1,1))-AVERAGE(OFFSET($H$3,0,0,'Données projet'!$E$9+1,1))</f>
        <v>483.37207813357207</v>
      </c>
      <c r="T101" s="62">
        <f t="shared" si="88"/>
        <v>297.32483725004136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51.929375101055456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51.929375101055456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5.4</v>
      </c>
      <c r="AI101" s="14">
        <f>IF('Données projet'!$A$62&gt;35,AI100+AH101-AQ100,IF(A101&lt;'Données projet'!$A$62,$AF$205^A101,IF(A101='Données projet'!$A$62,'Données projet'!$B$62,AI100+AH101-AQ100)))</f>
        <v>322.19999999999982</v>
      </c>
      <c r="AJ101" s="14">
        <f>AI101*VLOOKUP('Données projet'!$B$10,Paramètres!$A$1:$I$89,3,0)*VLOOKUP('Données projet'!$B$10,Paramètres!$A$1:$I$89,5,0)</f>
        <v>271.42127999999985</v>
      </c>
      <c r="AK101" s="14">
        <f t="shared" si="89"/>
        <v>65.15080854578764</v>
      </c>
      <c r="AL101" s="22">
        <f t="shared" si="58"/>
        <v>586.19638755057986</v>
      </c>
      <c r="AM101" s="62">
        <f t="shared" si="59"/>
        <v>863.03304648521123</v>
      </c>
      <c r="AN101" s="62">
        <f ca="1">AVERAGE(OFFSET($AM$3,0,0,'Données projet'!$E$10+1,1))-AVERAGE(OFFSET($H$3,0,0,'Données projet'!$E$10+1,1))</f>
        <v>455.28503091860267</v>
      </c>
      <c r="AO101" s="62">
        <f t="shared" si="90"/>
        <v>281.06176764290592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48.348038887189553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48.348038887189553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-9.7543306765146564E-14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414.21076357331464</v>
      </c>
      <c r="BJ101" s="62">
        <f t="shared" si="92"/>
        <v>331.25104323342907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197.52828461864391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197.52828461864391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-1.1368683772161603E-13</v>
      </c>
      <c r="BZ101" s="14">
        <f>BY101*VLOOKUP('Données projet'!$B$12,Paramètres!$A$1:$I$89,3,0)*VLOOKUP('Données projet'!$B$12,Paramètres!$A$1:$I$89,5,0)</f>
        <v>-8.8675733422860506E-14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269.34352416195065</v>
      </c>
      <c r="CE101" s="62">
        <f t="shared" si="94"/>
        <v>302.59481222418219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58.007576816433904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58.007576816433904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-2.8421709430404007E-13</v>
      </c>
      <c r="CU101" s="18">
        <f>CT101*VLOOKUP('Données projet'!$B$13,Paramètres!$A$1:$I$89,3,0)*VLOOKUP('Données projet'!$B$13,Paramètres!$A$1:$I$89,5,0)</f>
        <v>-2.2612312022829427E-13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340.50225215720684</v>
      </c>
      <c r="CZ101" s="62">
        <f t="shared" si="96"/>
        <v>412.18613903804726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79.138109500877533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79.138109500877533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-1.1368683772161603E-13</v>
      </c>
      <c r="DP101" s="18">
        <f>DO101*VLOOKUP('Données projet'!$B$14,Paramètres!$A$1:$I$89,3,0)*VLOOKUP('Données projet'!$B$14,Paramètres!$A$1:$I$89,5,0)</f>
        <v>-9.0449248091317723E-14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298.57243726603986</v>
      </c>
      <c r="DU101" s="62">
        <f t="shared" si="98"/>
        <v>364.58250627635425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68.134803843654197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68.134803843654197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2.8421709430404007E-14</v>
      </c>
      <c r="EK101" s="18">
        <f>EJ101*VLOOKUP('Données projet'!$B$15,Paramètres!$A$1:$I$89,3,0)*VLOOKUP('Données projet'!$B$15,Paramètres!$A$1:$I$89,5,0)</f>
        <v>2.7046098693972454E-14</v>
      </c>
      <c r="EL101" s="14">
        <f t="shared" si="99"/>
        <v>4.7310737122041225E-13</v>
      </c>
      <c r="EM101" s="22">
        <f t="shared" si="73"/>
        <v>8.7110062676755335E-13</v>
      </c>
      <c r="EN101" s="62">
        <f t="shared" si="74"/>
        <v>276.83665893463223</v>
      </c>
      <c r="EO101" s="62">
        <f ca="1">AVERAGE(OFFSET($EN$3,0,0,'Données projet'!$E$15+1,1))-AVERAGE(OFFSET($H$3,0,0,'Données projet'!$E$15+1,1))</f>
        <v>147.46030586481513</v>
      </c>
      <c r="EP101" s="62">
        <f t="shared" si="100"/>
        <v>299.27200854723446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24.540320773844954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24.540320773844954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5.6843418860808015E-14</v>
      </c>
      <c r="FF101" s="18">
        <f>FE101*VLOOKUP('Données projet'!$B$16,Paramètres!$A$1:$I$89,3,0)*VLOOKUP('Données projet'!$B$16,Paramètres!$A$1:$I$89,5,0)</f>
        <v>4.6111381379887463E-14</v>
      </c>
      <c r="FG101" s="14">
        <f t="shared" si="101"/>
        <v>7.5804141040779151E-13</v>
      </c>
      <c r="FH101" s="22">
        <f t="shared" si="76"/>
        <v>1.4005661123635408E-12</v>
      </c>
      <c r="FI101" s="62">
        <f t="shared" si="77"/>
        <v>276.83665893463279</v>
      </c>
      <c r="FJ101" s="62">
        <f ca="1">AVERAGE(OFFSET($FI$3,0,0,'Données projet'!$E$16+1,1))-AVERAGE(OFFSET($H$3,0,0,'Données projet'!$E$16+1,1))</f>
        <v>154.99386872768574</v>
      </c>
      <c r="FK101" s="62">
        <f t="shared" si="102"/>
        <v>419.00806288456329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24.88223828890656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24.88223828890656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5.4</v>
      </c>
      <c r="N102" s="14">
        <f>IF('Données projet'!$A$36&gt;35,N101+M102-V101,IF(A102&lt;'Données projet'!$A$36,$K$205^A102,IF(A102='Données projet'!$A$36,'Données projet'!$B$36,N101+M102-V101)))</f>
        <v>327.5999999999998</v>
      </c>
      <c r="O102" s="14">
        <f>N102*VLOOKUP('Données projet'!$B$9,Paramètres!$A$1:$I$89,3,0)*VLOOKUP('Données projet'!$B$9,Paramètres!$A$1:$I$89,5,0)</f>
        <v>296.41247999999979</v>
      </c>
      <c r="P102" s="14">
        <f t="shared" si="87"/>
        <v>70.423855708154704</v>
      </c>
      <c r="Q102" s="22">
        <f t="shared" si="107"/>
        <v>638.90661802503575</v>
      </c>
      <c r="R102" s="62">
        <f t="shared" si="55"/>
        <v>916.02945737944583</v>
      </c>
      <c r="S102" s="62">
        <f ca="1">AVERAGE(OFFSET($R$3,0,0,'Données projet'!$E$9+1,1))-AVERAGE(OFFSET($H$3,0,0,'Données projet'!$E$9+1,1))</f>
        <v>483.37207813357207</v>
      </c>
      <c r="T102" s="62">
        <f t="shared" si="88"/>
        <v>297.32483725004136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50.911071729115044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50.911071729115044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5.4</v>
      </c>
      <c r="AI102" s="14">
        <f>IF('Données projet'!$A$62&gt;35,AI101+AH102-AQ101,IF(A102&lt;'Données projet'!$A$62,$AF$205^A102,IF(A102='Données projet'!$A$62,'Données projet'!$B$62,AI101+AH102-AQ101)))</f>
        <v>327.5999999999998</v>
      </c>
      <c r="AJ102" s="14">
        <f>AI102*VLOOKUP('Données projet'!$B$10,Paramètres!$A$1:$I$89,3,0)*VLOOKUP('Données projet'!$B$10,Paramètres!$A$1:$I$89,5,0)</f>
        <v>275.97023999999988</v>
      </c>
      <c r="AK102" s="14">
        <f t="shared" si="89"/>
        <v>66.114687585645072</v>
      </c>
      <c r="AL102" s="22">
        <f t="shared" si="58"/>
        <v>595.79791554499832</v>
      </c>
      <c r="AM102" s="62">
        <f t="shared" si="59"/>
        <v>872.92075489940839</v>
      </c>
      <c r="AN102" s="62">
        <f ca="1">AVERAGE(OFFSET($AM$3,0,0,'Données projet'!$E$10+1,1))-AVERAGE(OFFSET($H$3,0,0,'Données projet'!$E$10+1,1))</f>
        <v>455.28503091860267</v>
      </c>
      <c r="AO102" s="62">
        <f t="shared" si="90"/>
        <v>281.06176764290592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47.399963334003651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47.399963334003651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-9.7543306765146564E-14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414.21076357331464</v>
      </c>
      <c r="BJ102" s="62">
        <f t="shared" si="92"/>
        <v>331.25104323342907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193.65487543762947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193.65487543762947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-1.1368683772161603E-13</v>
      </c>
      <c r="BZ102" s="14">
        <f>BY102*VLOOKUP('Données projet'!$B$12,Paramètres!$A$1:$I$89,3,0)*VLOOKUP('Données projet'!$B$12,Paramètres!$A$1:$I$89,5,0)</f>
        <v>-8.8675733422860506E-14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269.34352416195065</v>
      </c>
      <c r="CE102" s="62">
        <f t="shared" si="94"/>
        <v>302.59481222418219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56.870083616191899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56.870083616191899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-2.8421709430404007E-13</v>
      </c>
      <c r="CU102" s="18">
        <f>CT102*VLOOKUP('Données projet'!$B$13,Paramètres!$A$1:$I$89,3,0)*VLOOKUP('Données projet'!$B$13,Paramètres!$A$1:$I$89,5,0)</f>
        <v>-2.2612312022829427E-13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340.50225215720684</v>
      </c>
      <c r="CZ102" s="62">
        <f t="shared" si="96"/>
        <v>412.18613903804726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77.586259443045904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77.586259443045904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-1.1368683772161603E-13</v>
      </c>
      <c r="DP102" s="18">
        <f>DO102*VLOOKUP('Données projet'!$B$14,Paramètres!$A$1:$I$89,3,0)*VLOOKUP('Données projet'!$B$14,Paramètres!$A$1:$I$89,5,0)</f>
        <v>-9.0449248091317723E-14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298.57243726603986</v>
      </c>
      <c r="DU102" s="62">
        <f t="shared" si="98"/>
        <v>364.58250627635425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66.798721898406953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66.798721898406953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2.8421709430404007E-14</v>
      </c>
      <c r="EK102" s="18">
        <f>EJ102*VLOOKUP('Données projet'!$B$15,Paramètres!$A$1:$I$89,3,0)*VLOOKUP('Données projet'!$B$15,Paramètres!$A$1:$I$89,5,0)</f>
        <v>2.7046098693972454E-14</v>
      </c>
      <c r="EL102" s="14">
        <f t="shared" si="99"/>
        <v>4.7310737122041225E-13</v>
      </c>
      <c r="EM102" s="22">
        <f t="shared" si="73"/>
        <v>8.7110062676755335E-13</v>
      </c>
      <c r="EN102" s="62">
        <f t="shared" si="74"/>
        <v>277.12283935441098</v>
      </c>
      <c r="EO102" s="62">
        <f ca="1">AVERAGE(OFFSET($EN$3,0,0,'Données projet'!$E$15+1,1))-AVERAGE(OFFSET($H$3,0,0,'Données projet'!$E$15+1,1))</f>
        <v>147.46030586481513</v>
      </c>
      <c r="EP102" s="62">
        <f t="shared" si="100"/>
        <v>299.27200854723446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24.059100051587546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24.059100051587546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5.6843418860808015E-14</v>
      </c>
      <c r="FF102" s="18">
        <f>FE102*VLOOKUP('Données projet'!$B$16,Paramètres!$A$1:$I$89,3,0)*VLOOKUP('Données projet'!$B$16,Paramètres!$A$1:$I$89,5,0)</f>
        <v>4.6111381379887463E-14</v>
      </c>
      <c r="FG102" s="14">
        <f t="shared" si="101"/>
        <v>7.5804141040779151E-13</v>
      </c>
      <c r="FH102" s="22">
        <f t="shared" si="76"/>
        <v>1.4005661123635408E-12</v>
      </c>
      <c r="FI102" s="62">
        <f t="shared" si="77"/>
        <v>277.12283935441155</v>
      </c>
      <c r="FJ102" s="62">
        <f ca="1">AVERAGE(OFFSET($FI$3,0,0,'Données projet'!$E$16+1,1))-AVERAGE(OFFSET($H$3,0,0,'Données projet'!$E$16+1,1))</f>
        <v>154.99386872768574</v>
      </c>
      <c r="FK102" s="62">
        <f t="shared" si="102"/>
        <v>419.00806288456329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24.394312772727886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24.394312772727886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5.4</v>
      </c>
      <c r="M103" s="13">
        <f t="array" ref="M103">INDEX(L:L,MIN(IF(ISNUMBER(L103:L299),ROW(L103:L299),"")))</f>
        <v>5.4</v>
      </c>
      <c r="N103" s="14">
        <f>IF('Données projet'!$A$36&gt;35,N102+M103-V102,IF(A103&lt;'Données projet'!$A$36,$K$205^A103,IF(A103='Données projet'!$A$36,'Données projet'!$B$36,N102+M103-V102)))</f>
        <v>332.99999999999977</v>
      </c>
      <c r="O103" s="14">
        <f>N103*VLOOKUP('Données projet'!$B$9,Paramètres!$A$1:$I$89,3,0)*VLOOKUP('Données projet'!$B$9,Paramètres!$A$1:$I$89,5,0)</f>
        <v>301.29839999999979</v>
      </c>
      <c r="P103" s="14">
        <f t="shared" si="87"/>
        <v>71.448589534990461</v>
      </c>
      <c r="Q103" s="22">
        <f t="shared" si="107"/>
        <v>649.20100677344124</v>
      </c>
      <c r="R103" s="62">
        <f t="shared" si="55"/>
        <v>926.60506195715038</v>
      </c>
      <c r="S103" s="62">
        <f ca="1">AVERAGE(OFFSET($R$3,0,0,'Données projet'!$E$9+1,1))-AVERAGE(OFFSET($H$3,0,0,'Données projet'!$E$9+1,1))</f>
        <v>483.37207813357207</v>
      </c>
      <c r="T103" s="62">
        <f t="shared" si="88"/>
        <v>297.32483725004136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26</v>
      </c>
      <c r="W103" s="17">
        <f>IF(ISNA(VLOOKUP(A103,'Données projet'!$A$35:$I$55,5,0)),0%,VLOOKUP(A103,'Données projet'!$A$35:$I$55,5,0)*VLOOKUP('Données projet'!$B$9,Paramètres!$A$1:$I$89,7,0))</f>
        <v>0.34400000000000003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58.858790202240897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58.858790202240897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5.4</v>
      </c>
      <c r="AH103" s="13">
        <f t="array" ref="AH103">INDEX(AG:AG,MIN(IF(ISNUMBER(AG103:AG299),ROW(AG103:AG299),"")))</f>
        <v>5.4</v>
      </c>
      <c r="AI103" s="14">
        <f>IF('Données projet'!$A$62&gt;35,AI102+AH103-AQ102,IF(A103&lt;'Données projet'!$A$62,$AF$205^A103,IF(A103='Données projet'!$A$62,'Données projet'!$B$62,AI102+AH103-AQ102)))</f>
        <v>332.99999999999977</v>
      </c>
      <c r="AJ103" s="14">
        <f>AI103*VLOOKUP('Données projet'!$B$10,Paramètres!$A$1:$I$89,3,0)*VLOOKUP('Données projet'!$B$10,Paramètres!$A$1:$I$89,5,0)</f>
        <v>280.51919999999984</v>
      </c>
      <c r="AK103" s="14">
        <f t="shared" si="89"/>
        <v>67.076718933381159</v>
      </c>
      <c r="AL103" s="22">
        <f t="shared" si="58"/>
        <v>605.39622547563852</v>
      </c>
      <c r="AM103" s="62">
        <f t="shared" si="59"/>
        <v>882.80028065934766</v>
      </c>
      <c r="AN103" s="62">
        <f ca="1">AVERAGE(OFFSET($AM$3,0,0,'Données projet'!$E$10+1,1))-AVERAGE(OFFSET($H$3,0,0,'Données projet'!$E$10+1,1))</f>
        <v>455.28503091860267</v>
      </c>
      <c r="AO103" s="62">
        <f t="shared" si="90"/>
        <v>281.06176764290592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26</v>
      </c>
      <c r="AR103" s="17">
        <f>IF(ISNA(VLOOKUP(A103,'Données projet'!$A$61:$I$81,5,0)),0%,VLOOKUP(A103,'Données projet'!$A$61:$I$81,5,0)*VLOOKUP('Données projet'!$B$10,Paramètres!$A$1:$I$89,7,0))</f>
        <v>0.34400000000000003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54.799563291741514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54.799563291741514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-9.7543306765146564E-14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414.21076357331464</v>
      </c>
      <c r="BJ103" s="62">
        <f t="shared" si="92"/>
        <v>331.25104323342907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189.8574214481084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189.8574214481084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-8.8675733422860506E-14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269.34352416195065</v>
      </c>
      <c r="CE103" s="62">
        <f t="shared" si="94"/>
        <v>302.59481222418219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55.754895963804294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55.754895963804294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-2.8421709430404007E-13</v>
      </c>
      <c r="CU103" s="18">
        <f>CT103*VLOOKUP('Données projet'!$B$13,Paramètres!$A$1:$I$89,3,0)*VLOOKUP('Données projet'!$B$13,Paramètres!$A$1:$I$89,5,0)</f>
        <v>-2.2612312022829427E-13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340.50225215720684</v>
      </c>
      <c r="CZ103" s="62">
        <f t="shared" si="96"/>
        <v>412.18613903804726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76.064840218313279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76.064840218313279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-1.1368683772161603E-13</v>
      </c>
      <c r="DP103" s="18">
        <f>DO103*VLOOKUP('Données projet'!$B$14,Paramètres!$A$1:$I$89,3,0)*VLOOKUP('Données projet'!$B$14,Paramètres!$A$1:$I$89,5,0)</f>
        <v>-9.0449248091317723E-14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298.57243726603986</v>
      </c>
      <c r="DU103" s="62">
        <f t="shared" si="98"/>
        <v>364.58250627635425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65.488839705176488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65.488839705176488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2.8421709430404007E-14</v>
      </c>
      <c r="EK103" s="18">
        <f>EJ103*VLOOKUP('Données projet'!$B$15,Paramètres!$A$1:$I$89,3,0)*VLOOKUP('Données projet'!$B$15,Paramètres!$A$1:$I$89,5,0)</f>
        <v>2.7046098693972454E-14</v>
      </c>
      <c r="EL103" s="14">
        <f t="shared" si="99"/>
        <v>4.7310737122041225E-13</v>
      </c>
      <c r="EM103" s="22">
        <f t="shared" si="73"/>
        <v>8.7110062676755335E-13</v>
      </c>
      <c r="EN103" s="62">
        <f t="shared" si="74"/>
        <v>277.40405518371006</v>
      </c>
      <c r="EO103" s="62">
        <f ca="1">AVERAGE(OFFSET($EN$3,0,0,'Données projet'!$E$15+1,1))-AVERAGE(OFFSET($H$3,0,0,'Données projet'!$E$15+1,1))</f>
        <v>147.46030586481513</v>
      </c>
      <c r="EP103" s="62">
        <f t="shared" si="100"/>
        <v>299.27200854723446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23.587315774177949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23.587315774177949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5.6843418860808015E-14</v>
      </c>
      <c r="FF103" s="18">
        <f>FE103*VLOOKUP('Données projet'!$B$16,Paramètres!$A$1:$I$89,3,0)*VLOOKUP('Données projet'!$B$16,Paramètres!$A$1:$I$89,5,0)</f>
        <v>4.6111381379887463E-14</v>
      </c>
      <c r="FG103" s="14">
        <f t="shared" si="101"/>
        <v>7.5804141040779151E-13</v>
      </c>
      <c r="FH103" s="22">
        <f t="shared" si="76"/>
        <v>1.4005661123635408E-12</v>
      </c>
      <c r="FI103" s="62">
        <f t="shared" si="77"/>
        <v>277.40405518371062</v>
      </c>
      <c r="FJ103" s="62">
        <f ca="1">AVERAGE(OFFSET($FI$3,0,0,'Données projet'!$E$16+1,1))-AVERAGE(OFFSET($H$3,0,0,'Données projet'!$E$16+1,1))</f>
        <v>154.99386872768574</v>
      </c>
      <c r="FK103" s="62">
        <f t="shared" si="102"/>
        <v>419.00806288456329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23.915955178316299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23.915955178316299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5.2</v>
      </c>
      <c r="N104" s="14">
        <f>IF('Données projet'!$A$36&gt;35,N103+M104-V103,IF(A104&lt;'Données projet'!$A$36,$K$205^A104,IF(A104='Données projet'!$A$36,'Données projet'!$B$36,N103+M104-V103)))</f>
        <v>312.19999999999976</v>
      </c>
      <c r="O104" s="14">
        <f>N104*VLOOKUP('Données projet'!$B$9,Paramètres!$A$1:$I$89,3,0)*VLOOKUP('Données projet'!$B$9,Paramètres!$A$1:$I$89,5,0)</f>
        <v>282.47855999999979</v>
      </c>
      <c r="P104" s="14">
        <f t="shared" si="87"/>
        <v>67.490530894065543</v>
      </c>
      <c r="Q104" s="22">
        <f t="shared" si="107"/>
        <v>609.52949997383041</v>
      </c>
      <c r="R104" s="62">
        <f t="shared" si="55"/>
        <v>887.20989252090476</v>
      </c>
      <c r="S104" s="62">
        <f ca="1">AVERAGE(OFFSET($R$3,0,0,'Données projet'!$E$9+1,1))-AVERAGE(OFFSET($H$3,0,0,'Données projet'!$E$9+1,1))</f>
        <v>483.37207813357207</v>
      </c>
      <c r="T104" s="62">
        <f t="shared" si="88"/>
        <v>297.32483725004136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57.704605226692117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57.704605226692117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5.2</v>
      </c>
      <c r="AI104" s="14">
        <f>IF('Données projet'!$A$62&gt;35,AI103+AH104-AQ103,IF(A104&lt;'Données projet'!$A$62,$AF$205^A104,IF(A104='Données projet'!$A$62,'Données projet'!$B$62,AI103+AH104-AQ103)))</f>
        <v>312.19999999999976</v>
      </c>
      <c r="AJ104" s="14">
        <f>AI104*VLOOKUP('Données projet'!$B$10,Paramètres!$A$1:$I$89,3,0)*VLOOKUP('Données projet'!$B$10,Paramètres!$A$1:$I$89,5,0)</f>
        <v>262.99727999999982</v>
      </c>
      <c r="AK104" s="14">
        <f t="shared" si="89"/>
        <v>63.360850100881102</v>
      </c>
      <c r="AL104" s="22">
        <f t="shared" si="58"/>
        <v>568.40707659236762</v>
      </c>
      <c r="AM104" s="62">
        <f t="shared" si="59"/>
        <v>846.08746913944196</v>
      </c>
      <c r="AN104" s="62">
        <f ca="1">AVERAGE(OFFSET($AM$3,0,0,'Données projet'!$E$10+1,1))-AVERAGE(OFFSET($H$3,0,0,'Données projet'!$E$10+1,1))</f>
        <v>455.28503091860267</v>
      </c>
      <c r="AO104" s="62">
        <f t="shared" si="90"/>
        <v>281.06176764290592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53.72497728002368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53.72497728002368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-9.7543306765146564E-14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414.21076357331464</v>
      </c>
      <c r="BJ104" s="62">
        <f t="shared" si="92"/>
        <v>331.25104323342907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186.13443321510363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186.13443321510363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-8.8675733422860506E-14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269.34352416195065</v>
      </c>
      <c r="CE104" s="62">
        <f t="shared" si="94"/>
        <v>302.59481222418219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54.661576461082703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54.661576461082703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-2.8421709430404007E-13</v>
      </c>
      <c r="CU104" s="18">
        <f>CT104*VLOOKUP('Données projet'!$B$13,Paramètres!$A$1:$I$89,3,0)*VLOOKUP('Données projet'!$B$13,Paramètres!$A$1:$I$89,5,0)</f>
        <v>-2.2612312022829427E-13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340.50225215720684</v>
      </c>
      <c r="CZ104" s="62">
        <f t="shared" si="96"/>
        <v>412.18613903804726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74.57325509660356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74.57325509660356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-1.1368683772161603E-13</v>
      </c>
      <c r="DP104" s="18">
        <f>DO104*VLOOKUP('Données projet'!$B$14,Paramètres!$A$1:$I$89,3,0)*VLOOKUP('Données projet'!$B$14,Paramètres!$A$1:$I$89,5,0)</f>
        <v>-9.0449248091317723E-14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298.57243726603986</v>
      </c>
      <c r="DU104" s="62">
        <f t="shared" si="98"/>
        <v>364.58250627635425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64.204643502806036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64.204643502806036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2.8421709430404007E-14</v>
      </c>
      <c r="EK104" s="18">
        <f>EJ104*VLOOKUP('Données projet'!$B$15,Paramètres!$A$1:$I$89,3,0)*VLOOKUP('Données projet'!$B$15,Paramètres!$A$1:$I$89,5,0)</f>
        <v>2.7046098693972454E-14</v>
      </c>
      <c r="EL104" s="14">
        <f t="shared" si="99"/>
        <v>4.7310737122041225E-13</v>
      </c>
      <c r="EM104" s="22">
        <f t="shared" si="73"/>
        <v>8.7110062676755335E-13</v>
      </c>
      <c r="EN104" s="62">
        <f t="shared" si="74"/>
        <v>277.68039254707526</v>
      </c>
      <c r="EO104" s="62">
        <f ca="1">AVERAGE(OFFSET($EN$3,0,0,'Données projet'!$E$15+1,1))-AVERAGE(OFFSET($H$3,0,0,'Données projet'!$E$15+1,1))</f>
        <v>147.46030586481513</v>
      </c>
      <c r="EP104" s="62">
        <f t="shared" si="100"/>
        <v>299.27200854723446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23.124782898688359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23.124782898688359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5.6843418860808015E-14</v>
      </c>
      <c r="FF104" s="18">
        <f>FE104*VLOOKUP('Données projet'!$B$16,Paramètres!$A$1:$I$89,3,0)*VLOOKUP('Données projet'!$B$16,Paramètres!$A$1:$I$89,5,0)</f>
        <v>4.6111381379887463E-14</v>
      </c>
      <c r="FG104" s="14">
        <f t="shared" si="101"/>
        <v>7.5804141040779151E-13</v>
      </c>
      <c r="FH104" s="22">
        <f t="shared" si="76"/>
        <v>1.4005661123635408E-12</v>
      </c>
      <c r="FI104" s="62">
        <f t="shared" si="77"/>
        <v>277.68039254707583</v>
      </c>
      <c r="FJ104" s="62">
        <f ca="1">AVERAGE(OFFSET($FI$3,0,0,'Données projet'!$E$16+1,1))-AVERAGE(OFFSET($H$3,0,0,'Données projet'!$E$16+1,1))</f>
        <v>154.99386872768574</v>
      </c>
      <c r="FK104" s="62">
        <f t="shared" si="102"/>
        <v>419.00806288456329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23.4469778845618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23.4469778845618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5.2</v>
      </c>
      <c r="N105" s="14">
        <f>IF('Données projet'!$A$36&gt;35,N104+M105-V104,IF(A105&lt;'Données projet'!$A$36,$K$205^A105,IF(A105='Données projet'!$A$36,'Données projet'!$B$36,N104+M105-V104)))</f>
        <v>317.39999999999975</v>
      </c>
      <c r="O105" s="14">
        <f>N105*VLOOKUP('Données projet'!$B$9,Paramètres!$A$1:$I$89,3,0)*VLOOKUP('Données projet'!$B$9,Paramètres!$A$1:$I$89,5,0)</f>
        <v>287.18351999999976</v>
      </c>
      <c r="P105" s="14">
        <f t="shared" si="87"/>
        <v>68.482847789276349</v>
      </c>
      <c r="Q105" s="22">
        <f t="shared" si="107"/>
        <v>619.45225723298927</v>
      </c>
      <c r="R105" s="62">
        <f t="shared" si="55"/>
        <v>897.40419330797226</v>
      </c>
      <c r="S105" s="62">
        <f ca="1">AVERAGE(OFFSET($R$3,0,0,'Données projet'!$E$9+1,1))-AVERAGE(OFFSET($H$3,0,0,'Données projet'!$E$9+1,1))</f>
        <v>483.37207813357207</v>
      </c>
      <c r="T105" s="62">
        <f t="shared" si="88"/>
        <v>297.32483725004136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56.573053114530524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56.573053114530524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5.2</v>
      </c>
      <c r="AI105" s="14">
        <f>IF('Données projet'!$A$62&gt;35,AI104+AH105-AQ104,IF(A105&lt;'Données projet'!$A$62,$AF$205^A105,IF(A105='Données projet'!$A$62,'Données projet'!$B$62,AI104+AH105-AQ104)))</f>
        <v>317.39999999999975</v>
      </c>
      <c r="AJ105" s="14">
        <f>AI105*VLOOKUP('Données projet'!$B$10,Paramètres!$A$1:$I$89,3,0)*VLOOKUP('Données projet'!$B$10,Paramètres!$A$1:$I$89,5,0)</f>
        <v>267.3777599999998</v>
      </c>
      <c r="AK105" s="14">
        <f t="shared" si="89"/>
        <v>64.292448077917498</v>
      </c>
      <c r="AL105" s="22">
        <f t="shared" si="58"/>
        <v>577.65894573570597</v>
      </c>
      <c r="AM105" s="62">
        <f t="shared" si="59"/>
        <v>855.61088181068885</v>
      </c>
      <c r="AN105" s="62">
        <f ca="1">AVERAGE(OFFSET($AM$3,0,0,'Données projet'!$E$10+1,1))-AVERAGE(OFFSET($H$3,0,0,'Données projet'!$E$10+1,1))</f>
        <v>455.28503091860267</v>
      </c>
      <c r="AO105" s="62">
        <f t="shared" si="90"/>
        <v>281.06176764290592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52.671463244562887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52.671463244562887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-9.7543306765146564E-14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414.21076357331464</v>
      </c>
      <c r="BJ105" s="62">
        <f t="shared" si="92"/>
        <v>331.25104323342907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182.48445051054946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182.48445051054946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-8.8675733422860506E-14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269.34352416195065</v>
      </c>
      <c r="CE105" s="62">
        <f t="shared" si="94"/>
        <v>302.59481222418219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53.589696286950435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53.589696286950435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-2.8421709430404007E-13</v>
      </c>
      <c r="CU105" s="18">
        <f>CT105*VLOOKUP('Données projet'!$B$13,Paramètres!$A$1:$I$89,3,0)*VLOOKUP('Données projet'!$B$13,Paramètres!$A$1:$I$89,5,0)</f>
        <v>-2.2612312022829427E-13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340.50225215720684</v>
      </c>
      <c r="CZ105" s="62">
        <f t="shared" si="96"/>
        <v>412.18613903804726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73.110919049353484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73.110919049353484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-1.1368683772161603E-13</v>
      </c>
      <c r="DP105" s="18">
        <f>DO105*VLOOKUP('Données projet'!$B$14,Paramètres!$A$1:$I$89,3,0)*VLOOKUP('Données projet'!$B$14,Paramètres!$A$1:$I$89,5,0)</f>
        <v>-9.0449248091317723E-14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298.57243726603986</v>
      </c>
      <c r="DU105" s="62">
        <f t="shared" si="98"/>
        <v>364.58250627635425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62.94562960468172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62.94562960468172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2.8421709430404007E-14</v>
      </c>
      <c r="EK105" s="18">
        <f>EJ105*VLOOKUP('Données projet'!$B$15,Paramètres!$A$1:$I$89,3,0)*VLOOKUP('Données projet'!$B$15,Paramètres!$A$1:$I$89,5,0)</f>
        <v>2.7046098693972454E-14</v>
      </c>
      <c r="EL105" s="14">
        <f t="shared" si="99"/>
        <v>4.7310737122041225E-13</v>
      </c>
      <c r="EM105" s="22">
        <f t="shared" si="73"/>
        <v>8.7110062676755335E-13</v>
      </c>
      <c r="EN105" s="62">
        <f t="shared" si="74"/>
        <v>277.95193607498379</v>
      </c>
      <c r="EO105" s="62">
        <f ca="1">AVERAGE(OFFSET($EN$3,0,0,'Données projet'!$E$15+1,1))-AVERAGE(OFFSET($H$3,0,0,'Données projet'!$E$15+1,1))</f>
        <v>147.46030586481513</v>
      </c>
      <c r="EP105" s="62">
        <f t="shared" si="100"/>
        <v>299.27200854723446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22.671320010769922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22.671320010769922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5.6843418860808015E-14</v>
      </c>
      <c r="FF105" s="18">
        <f>FE105*VLOOKUP('Données projet'!$B$16,Paramètres!$A$1:$I$89,3,0)*VLOOKUP('Données projet'!$B$16,Paramètres!$A$1:$I$89,5,0)</f>
        <v>4.6111381379887463E-14</v>
      </c>
      <c r="FG105" s="14">
        <f t="shared" si="101"/>
        <v>7.5804141040779151E-13</v>
      </c>
      <c r="FH105" s="22">
        <f t="shared" si="76"/>
        <v>1.4005661123635408E-12</v>
      </c>
      <c r="FI105" s="62">
        <f t="shared" si="77"/>
        <v>277.95193607498436</v>
      </c>
      <c r="FJ105" s="62">
        <f ca="1">AVERAGE(OFFSET($FI$3,0,0,'Données projet'!$E$16+1,1))-AVERAGE(OFFSET($H$3,0,0,'Données projet'!$E$16+1,1))</f>
        <v>154.99386872768574</v>
      </c>
      <c r="FK105" s="62">
        <f t="shared" si="102"/>
        <v>419.00806288456329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22.987196949489924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22.987196949489924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5.2</v>
      </c>
      <c r="N106" s="14">
        <f>IF('Données projet'!$A$36&gt;35,N105+M106-V105,IF(A106&lt;'Données projet'!$A$36,$K$205^A106,IF(A106='Données projet'!$A$36,'Données projet'!$B$36,N105+M106-V105)))</f>
        <v>322.59999999999974</v>
      </c>
      <c r="O106" s="14">
        <f>N106*VLOOKUP('Données projet'!$B$9,Paramètres!$A$1:$I$89,3,0)*VLOOKUP('Données projet'!$B$9,Paramètres!$A$1:$I$89,5,0)</f>
        <v>291.88847999999973</v>
      </c>
      <c r="P106" s="14">
        <f t="shared" si="87"/>
        <v>69.473274055573441</v>
      </c>
      <c r="Q106" s="22">
        <f t="shared" si="107"/>
        <v>629.37172164678998</v>
      </c>
      <c r="R106" s="62">
        <f t="shared" si="55"/>
        <v>907.59049057655261</v>
      </c>
      <c r="S106" s="62">
        <f ca="1">AVERAGE(OFFSET($R$3,0,0,'Données projet'!$E$9+1,1))-AVERAGE(OFFSET($H$3,0,0,'Données projet'!$E$9+1,1))</f>
        <v>483.37207813357207</v>
      </c>
      <c r="T106" s="62">
        <f t="shared" si="88"/>
        <v>297.32483725004136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55.463690049109779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55.463690049109779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5.2</v>
      </c>
      <c r="AI106" s="14">
        <f>IF('Données projet'!$A$62&gt;35,AI105+AH106-AQ105,IF(A106&lt;'Données projet'!$A$62,$AF$205^A106,IF(A106='Données projet'!$A$62,'Données projet'!$B$62,AI105+AH106-AQ105)))</f>
        <v>322.59999999999974</v>
      </c>
      <c r="AJ106" s="14">
        <f>AI106*VLOOKUP('Données projet'!$B$10,Paramètres!$A$1:$I$89,3,0)*VLOOKUP('Données projet'!$B$10,Paramètres!$A$1:$I$89,5,0)</f>
        <v>271.75823999999977</v>
      </c>
      <c r="AK106" s="14">
        <f t="shared" si="89"/>
        <v>65.222271111808354</v>
      </c>
      <c r="AL106" s="22">
        <f t="shared" si="58"/>
        <v>586.90772351973249</v>
      </c>
      <c r="AM106" s="62">
        <f t="shared" si="59"/>
        <v>865.12649244949512</v>
      </c>
      <c r="AN106" s="62">
        <f ca="1">AVERAGE(OFFSET($AM$3,0,0,'Données projet'!$E$10+1,1))-AVERAGE(OFFSET($H$3,0,0,'Données projet'!$E$10+1,1))</f>
        <v>455.28503091860267</v>
      </c>
      <c r="AO106" s="62">
        <f t="shared" si="90"/>
        <v>281.06176764290592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51.63860797675737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51.63860797675737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-9.7543306765146564E-14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414.21076357331464</v>
      </c>
      <c r="BJ106" s="62">
        <f t="shared" si="92"/>
        <v>331.25104323342907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178.90604174056199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178.90604174056199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-8.8675733422860506E-14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269.34352416195065</v>
      </c>
      <c r="CE106" s="62">
        <f t="shared" si="94"/>
        <v>302.59481222418219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52.538835029250549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52.538835029250549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-2.8421709430404007E-13</v>
      </c>
      <c r="CU106" s="18">
        <f>CT106*VLOOKUP('Données projet'!$B$13,Paramètres!$A$1:$I$89,3,0)*VLOOKUP('Données projet'!$B$13,Paramètres!$A$1:$I$89,5,0)</f>
        <v>-2.2612312022829427E-13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340.50225215720684</v>
      </c>
      <c r="CZ106" s="62">
        <f t="shared" si="96"/>
        <v>412.18613903804726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71.677258520053059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71.677258520053059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-1.1368683772161603E-13</v>
      </c>
      <c r="DP106" s="18">
        <f>DO106*VLOOKUP('Données projet'!$B$14,Paramètres!$A$1:$I$89,3,0)*VLOOKUP('Données projet'!$B$14,Paramètres!$A$1:$I$89,5,0)</f>
        <v>-9.0449248091317723E-14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298.57243726603986</v>
      </c>
      <c r="DU106" s="62">
        <f t="shared" si="98"/>
        <v>364.58250627635425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61.711304201176972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61.711304201176972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2.8421709430404007E-14</v>
      </c>
      <c r="EK106" s="18">
        <f>EJ106*VLOOKUP('Données projet'!$B$15,Paramètres!$A$1:$I$89,3,0)*VLOOKUP('Données projet'!$B$15,Paramètres!$A$1:$I$89,5,0)</f>
        <v>2.7046098693972454E-14</v>
      </c>
      <c r="EL106" s="14">
        <f t="shared" si="99"/>
        <v>4.7310737122041225E-13</v>
      </c>
      <c r="EM106" s="22">
        <f t="shared" si="73"/>
        <v>8.7110062676755335E-13</v>
      </c>
      <c r="EN106" s="62">
        <f t="shared" si="74"/>
        <v>278.21876892976354</v>
      </c>
      <c r="EO106" s="62">
        <f ca="1">AVERAGE(OFFSET($EN$3,0,0,'Données projet'!$E$15+1,1))-AVERAGE(OFFSET($H$3,0,0,'Données projet'!$E$15+1,1))</f>
        <v>147.46030586481513</v>
      </c>
      <c r="EP106" s="62">
        <f t="shared" si="100"/>
        <v>299.27200854723446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22.226749253498514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22.226749253498514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5.6843418860808015E-14</v>
      </c>
      <c r="FF106" s="18">
        <f>FE106*VLOOKUP('Données projet'!$B$16,Paramètres!$A$1:$I$89,3,0)*VLOOKUP('Données projet'!$B$16,Paramètres!$A$1:$I$89,5,0)</f>
        <v>4.6111381379887463E-14</v>
      </c>
      <c r="FG106" s="14">
        <f t="shared" si="101"/>
        <v>7.5804141040779151E-13</v>
      </c>
      <c r="FH106" s="22">
        <f t="shared" si="76"/>
        <v>1.4005661123635408E-12</v>
      </c>
      <c r="FI106" s="62">
        <f t="shared" si="77"/>
        <v>278.21876892976411</v>
      </c>
      <c r="FJ106" s="62">
        <f ca="1">AVERAGE(OFFSET($FI$3,0,0,'Données projet'!$E$16+1,1))-AVERAGE(OFFSET($H$3,0,0,'Données projet'!$E$16+1,1))</f>
        <v>154.99386872768574</v>
      </c>
      <c r="FK106" s="62">
        <f t="shared" si="102"/>
        <v>419.00806288456329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22.536432038116125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22.536432038116125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5.2</v>
      </c>
      <c r="N107" s="14">
        <f>IF('Données projet'!$A$36&gt;35,N106+M107-V106,IF(A107&lt;'Données projet'!$A$36,$K$205^A107,IF(A107='Données projet'!$A$36,'Données projet'!$B$36,N106+M107-V106)))</f>
        <v>327.79999999999973</v>
      </c>
      <c r="O107" s="14">
        <f>N107*VLOOKUP('Données projet'!$B$9,Paramètres!$A$1:$I$89,3,0)*VLOOKUP('Données projet'!$B$9,Paramètres!$A$1:$I$89,5,0)</f>
        <v>296.59343999999976</v>
      </c>
      <c r="P107" s="14">
        <f t="shared" si="87"/>
        <v>70.461843686437376</v>
      </c>
      <c r="Q107" s="22">
        <f t="shared" si="107"/>
        <v>639.28795242054468</v>
      </c>
      <c r="R107" s="62">
        <f t="shared" si="55"/>
        <v>917.76892525160565</v>
      </c>
      <c r="S107" s="62">
        <f ca="1">AVERAGE(OFFSET($R$3,0,0,'Données projet'!$E$9+1,1))-AVERAGE(OFFSET($H$3,0,0,'Données projet'!$E$9+1,1))</f>
        <v>483.37207813357207</v>
      </c>
      <c r="T107" s="62">
        <f t="shared" si="88"/>
        <v>297.32483725004136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54.376080916757282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54.376080916757282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5.2</v>
      </c>
      <c r="AI107" s="14">
        <f>IF('Données projet'!$A$62&gt;35,AI106+AH107-AQ106,IF(A107&lt;'Données projet'!$A$62,$AF$205^A107,IF(A107='Données projet'!$A$62,'Données projet'!$B$62,AI106+AH107-AQ106)))</f>
        <v>327.79999999999973</v>
      </c>
      <c r="AJ107" s="14">
        <f>AI107*VLOOKUP('Données projet'!$B$10,Paramètres!$A$1:$I$89,3,0)*VLOOKUP('Données projet'!$B$10,Paramètres!$A$1:$I$89,5,0)</f>
        <v>276.13871999999981</v>
      </c>
      <c r="AK107" s="14">
        <f t="shared" si="89"/>
        <v>66.150351116005822</v>
      </c>
      <c r="AL107" s="22">
        <f t="shared" si="58"/>
        <v>596.15346552704307</v>
      </c>
      <c r="AM107" s="62">
        <f t="shared" si="59"/>
        <v>874.63443835810403</v>
      </c>
      <c r="AN107" s="62">
        <f ca="1">AVERAGE(OFFSET($AM$3,0,0,'Données projet'!$E$10+1,1))-AVERAGE(OFFSET($H$3,0,0,'Données projet'!$E$10+1,1))</f>
        <v>455.28503091860267</v>
      </c>
      <c r="AO107" s="62">
        <f t="shared" si="90"/>
        <v>281.06176764290592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50.626006370774007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50.626006370774007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-9.7543306765146564E-14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414.21076357331464</v>
      </c>
      <c r="BJ107" s="62">
        <f t="shared" si="92"/>
        <v>331.25104323342907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175.39780338394013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175.39780338394013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-8.8675733422860506E-14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269.34352416195065</v>
      </c>
      <c r="CE107" s="62">
        <f t="shared" si="94"/>
        <v>302.59481222418219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51.508580519852082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51.508580519852082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-2.8421709430404007E-13</v>
      </c>
      <c r="CU107" s="18">
        <f>CT107*VLOOKUP('Données projet'!$B$13,Paramètres!$A$1:$I$89,3,0)*VLOOKUP('Données projet'!$B$13,Paramètres!$A$1:$I$89,5,0)</f>
        <v>-2.2612312022829427E-13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340.50225215720684</v>
      </c>
      <c r="CZ107" s="62">
        <f t="shared" si="96"/>
        <v>412.18613903804726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70.271711199285647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70.271711199285647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-1.1368683772161603E-13</v>
      </c>
      <c r="DP107" s="18">
        <f>DO107*VLOOKUP('Données projet'!$B$14,Paramètres!$A$1:$I$89,3,0)*VLOOKUP('Données projet'!$B$14,Paramètres!$A$1:$I$89,5,0)</f>
        <v>-9.0449248091317723E-14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298.57243726603986</v>
      </c>
      <c r="DU107" s="62">
        <f t="shared" si="98"/>
        <v>364.58250627635425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60.501183165970794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60.501183165970794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2.8421709430404007E-14</v>
      </c>
      <c r="EK107" s="18">
        <f>EJ107*VLOOKUP('Données projet'!$B$15,Paramètres!$A$1:$I$89,3,0)*VLOOKUP('Données projet'!$B$15,Paramètres!$A$1:$I$89,5,0)</f>
        <v>2.7046098693972454E-14</v>
      </c>
      <c r="EL107" s="14">
        <f t="shared" si="99"/>
        <v>4.7310737122041225E-13</v>
      </c>
      <c r="EM107" s="22">
        <f t="shared" si="73"/>
        <v>8.7110062676755335E-13</v>
      </c>
      <c r="EN107" s="62">
        <f t="shared" si="74"/>
        <v>278.48097283106176</v>
      </c>
      <c r="EO107" s="62">
        <f ca="1">AVERAGE(OFFSET($EN$3,0,0,'Données projet'!$E$15+1,1))-AVERAGE(OFFSET($H$3,0,0,'Données projet'!$E$15+1,1))</f>
        <v>147.46030586481513</v>
      </c>
      <c r="EP107" s="62">
        <f t="shared" si="100"/>
        <v>299.27200854723446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21.790896257615813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21.790896257615813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5.6843418860808015E-14</v>
      </c>
      <c r="FF107" s="18">
        <f>FE107*VLOOKUP('Données projet'!$B$16,Paramètres!$A$1:$I$89,3,0)*VLOOKUP('Données projet'!$B$16,Paramètres!$A$1:$I$89,5,0)</f>
        <v>4.6111381379887463E-14</v>
      </c>
      <c r="FG107" s="14">
        <f t="shared" si="101"/>
        <v>7.5804141040779151E-13</v>
      </c>
      <c r="FH107" s="22">
        <f t="shared" si="76"/>
        <v>1.4005661123635408E-12</v>
      </c>
      <c r="FI107" s="62">
        <f t="shared" si="77"/>
        <v>278.48097283106233</v>
      </c>
      <c r="FJ107" s="62">
        <f ca="1">AVERAGE(OFFSET($FI$3,0,0,'Données projet'!$E$16+1,1))-AVERAGE(OFFSET($H$3,0,0,'Données projet'!$E$16+1,1))</f>
        <v>154.99386872768574</v>
      </c>
      <c r="FK107" s="62">
        <f t="shared" si="102"/>
        <v>419.00806288456329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22.094506351714919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22.094506351714919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5.2</v>
      </c>
      <c r="M108" s="13">
        <f t="array" ref="M108">INDEX(L:L,MIN(IF(ISNUMBER(L108:L304),ROW(L108:L304),"")))</f>
        <v>5.2</v>
      </c>
      <c r="N108" s="14">
        <f>IF('Données projet'!$A$36&gt;35,N107+M108-V107,IF(A108&lt;'Données projet'!$A$36,$K$205^A108,IF(A108='Données projet'!$A$36,'Données projet'!$B$36,N107+M108-V107)))</f>
        <v>332.99999999999972</v>
      </c>
      <c r="O108" s="14">
        <f>N108*VLOOKUP('Données projet'!$B$9,Paramètres!$A$1:$I$89,3,0)*VLOOKUP('Données projet'!$B$9,Paramètres!$A$1:$I$89,5,0)</f>
        <v>301.29839999999973</v>
      </c>
      <c r="P108" s="14">
        <f t="shared" si="87"/>
        <v>71.448589534990461</v>
      </c>
      <c r="Q108" s="22">
        <f t="shared" si="107"/>
        <v>649.20100677344124</v>
      </c>
      <c r="R108" s="62">
        <f t="shared" si="55"/>
        <v>927.939634854313</v>
      </c>
      <c r="S108" s="62">
        <f ca="1">AVERAGE(OFFSET($R$3,0,0,'Données projet'!$E$9+1,1))-AVERAGE(OFFSET($H$3,0,0,'Données projet'!$E$9+1,1))</f>
        <v>483.37207813357207</v>
      </c>
      <c r="T108" s="62">
        <f t="shared" si="88"/>
        <v>297.32483725004136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25</v>
      </c>
      <c r="W108" s="17">
        <f>IF(ISNA(VLOOKUP(A108,'Données projet'!$A$35:$I$55,5,0)),0%,VLOOKUP(A108,'Données projet'!$A$35:$I$55,5,0)*VLOOKUP('Données projet'!$B$9,Paramètres!$A$1:$I$89,7,0))</f>
        <v>0.38700000000000001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62.987020510322822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62.987020510322822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5.2</v>
      </c>
      <c r="AH108" s="13">
        <f t="array" ref="AH108">INDEX(AG:AG,MIN(IF(ISNUMBER(AG108:AG304),ROW(AG108:AG304),"")))</f>
        <v>5.2</v>
      </c>
      <c r="AI108" s="14">
        <f>IF('Données projet'!$A$62&gt;35,AI107+AH108-AQ107,IF(A108&lt;'Données projet'!$A$62,$AF$205^A108,IF(A108='Données projet'!$A$62,'Données projet'!$B$62,AI107+AH108-AQ107)))</f>
        <v>332.99999999999972</v>
      </c>
      <c r="AJ108" s="14">
        <f>AI108*VLOOKUP('Données projet'!$B$10,Paramètres!$A$1:$I$89,3,0)*VLOOKUP('Données projet'!$B$10,Paramètres!$A$1:$I$89,5,0)</f>
        <v>280.51919999999978</v>
      </c>
      <c r="AK108" s="14">
        <f t="shared" si="89"/>
        <v>67.076718933381159</v>
      </c>
      <c r="AL108" s="22">
        <f t="shared" si="58"/>
        <v>605.39622547563852</v>
      </c>
      <c r="AM108" s="62">
        <f t="shared" si="59"/>
        <v>884.13485355651028</v>
      </c>
      <c r="AN108" s="62">
        <f ca="1">AVERAGE(OFFSET($AM$3,0,0,'Données projet'!$E$10+1,1))-AVERAGE(OFFSET($H$3,0,0,'Données projet'!$E$10+1,1))</f>
        <v>455.28503091860267</v>
      </c>
      <c r="AO108" s="62">
        <f t="shared" si="90"/>
        <v>281.06176764290592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25</v>
      </c>
      <c r="AR108" s="17">
        <f>IF(ISNA(VLOOKUP(A108,'Données projet'!$A$61:$I$81,5,0)),0%,VLOOKUP(A108,'Données projet'!$A$61:$I$81,5,0)*VLOOKUP('Données projet'!$B$10,Paramètres!$A$1:$I$89,7,0))</f>
        <v>0.38700000000000001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58.643088061335028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58.643088061335028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-9.7543306765146564E-14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414.21076357331464</v>
      </c>
      <c r="BJ108" s="62">
        <f t="shared" si="92"/>
        <v>331.25104323342907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171.95835944167752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171.95835944167752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-8.8675733422860506E-14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269.34352416195065</v>
      </c>
      <c r="CE108" s="62">
        <f t="shared" si="94"/>
        <v>302.59481222418219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50.498528672989714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50.498528672989714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-2.8421709430404007E-13</v>
      </c>
      <c r="CU108" s="18">
        <f>CT108*VLOOKUP('Données projet'!$B$13,Paramètres!$A$1:$I$89,3,0)*VLOOKUP('Données projet'!$B$13,Paramètres!$A$1:$I$89,5,0)</f>
        <v>-2.2612312022829427E-13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340.50225215720684</v>
      </c>
      <c r="CZ108" s="62">
        <f t="shared" si="96"/>
        <v>412.18613903804726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68.893725804179269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68.893725804179269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-1.1368683772161603E-13</v>
      </c>
      <c r="DP108" s="18">
        <f>DO108*VLOOKUP('Données projet'!$B$14,Paramètres!$A$1:$I$89,3,0)*VLOOKUP('Données projet'!$B$14,Paramètres!$A$1:$I$89,5,0)</f>
        <v>-9.0449248091317723E-14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298.57243726603986</v>
      </c>
      <c r="DU108" s="62">
        <f t="shared" si="98"/>
        <v>364.58250627635425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59.314791866164057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59.314791866164057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2.8421709430404007E-14</v>
      </c>
      <c r="EK108" s="18">
        <f>EJ108*VLOOKUP('Données projet'!$B$15,Paramètres!$A$1:$I$89,3,0)*VLOOKUP('Données projet'!$B$15,Paramètres!$A$1:$I$89,5,0)</f>
        <v>2.7046098693972454E-14</v>
      </c>
      <c r="EL108" s="14">
        <f t="shared" si="99"/>
        <v>4.7310737122041225E-13</v>
      </c>
      <c r="EM108" s="22">
        <f t="shared" si="73"/>
        <v>8.7110062676755335E-13</v>
      </c>
      <c r="EN108" s="62">
        <f t="shared" si="74"/>
        <v>278.73862808087262</v>
      </c>
      <c r="EO108" s="62">
        <f ca="1">AVERAGE(OFFSET($EN$3,0,0,'Données projet'!$E$15+1,1))-AVERAGE(OFFSET($H$3,0,0,'Données projet'!$E$15+1,1))</f>
        <v>147.46030586481513</v>
      </c>
      <c r="EP108" s="62">
        <f t="shared" si="100"/>
        <v>299.27200854723446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21.363590073138294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21.363590073138294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5.6843418860808015E-14</v>
      </c>
      <c r="FF108" s="18">
        <f>FE108*VLOOKUP('Données projet'!$B$16,Paramètres!$A$1:$I$89,3,0)*VLOOKUP('Données projet'!$B$16,Paramètres!$A$1:$I$89,5,0)</f>
        <v>4.6111381379887463E-14</v>
      </c>
      <c r="FG108" s="14">
        <f t="shared" si="101"/>
        <v>7.5804141040779151E-13</v>
      </c>
      <c r="FH108" s="22">
        <f t="shared" si="76"/>
        <v>1.4005661123635408E-12</v>
      </c>
      <c r="FI108" s="62">
        <f t="shared" si="77"/>
        <v>278.73862808087318</v>
      </c>
      <c r="FJ108" s="62">
        <f ca="1">AVERAGE(OFFSET($FI$3,0,0,'Données projet'!$E$16+1,1))-AVERAGE(OFFSET($H$3,0,0,'Données projet'!$E$16+1,1))</f>
        <v>154.99386872768574</v>
      </c>
      <c r="FK108" s="62">
        <f t="shared" si="102"/>
        <v>419.00806288456329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21.661246558475987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21.661246558475987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4.8</v>
      </c>
      <c r="N109" s="14">
        <f>IF('Données projet'!$A$36&gt;35,N108+M109-V108,IF(A109&lt;'Données projet'!$A$36,$K$205^A109,IF(A109='Données projet'!$A$36,'Données projet'!$B$36,N108+M109-V108)))</f>
        <v>312.79999999999973</v>
      </c>
      <c r="O109" s="14">
        <f>N109*VLOOKUP('Données projet'!$B$9,Paramètres!$A$1:$I$89,3,0)*VLOOKUP('Données projet'!$B$9,Paramètres!$A$1:$I$89,5,0)</f>
        <v>283.02143999999976</v>
      </c>
      <c r="P109" s="14">
        <f t="shared" si="87"/>
        <v>67.605126603830527</v>
      </c>
      <c r="Q109" s="22">
        <f t="shared" si="107"/>
        <v>610.67460350167107</v>
      </c>
      <c r="R109" s="62">
        <f t="shared" si="55"/>
        <v>889.66641708980023</v>
      </c>
      <c r="S109" s="62">
        <f ca="1">AVERAGE(OFFSET($R$3,0,0,'Données projet'!$E$9+1,1))-AVERAGE(OFFSET($H$3,0,0,'Données projet'!$E$9+1,1))</f>
        <v>483.37207813357207</v>
      </c>
      <c r="T109" s="62">
        <f t="shared" si="88"/>
        <v>297.32483725004136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61.751883456404414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61.751883456404414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4.8</v>
      </c>
      <c r="AI109" s="14">
        <f>IF('Données projet'!$A$62&gt;35,AI108+AH109-AQ108,IF(A109&lt;'Données projet'!$A$62,$AF$205^A109,IF(A109='Données projet'!$A$62,'Données projet'!$B$62,AI108+AH109-AQ108)))</f>
        <v>312.79999999999973</v>
      </c>
      <c r="AJ109" s="14">
        <f>AI109*VLOOKUP('Données projet'!$B$10,Paramètres!$A$1:$I$89,3,0)*VLOOKUP('Données projet'!$B$10,Paramètres!$A$1:$I$89,5,0)</f>
        <v>263.50271999999978</v>
      </c>
      <c r="AK109" s="14">
        <f t="shared" si="89"/>
        <v>63.468433809179686</v>
      </c>
      <c r="AL109" s="22">
        <f t="shared" si="58"/>
        <v>569.47475955098753</v>
      </c>
      <c r="AM109" s="62">
        <f t="shared" si="59"/>
        <v>848.46657313911669</v>
      </c>
      <c r="AN109" s="62">
        <f ca="1">AVERAGE(OFFSET($AM$3,0,0,'Données projet'!$E$10+1,1))-AVERAGE(OFFSET($H$3,0,0,'Données projet'!$E$10+1,1))</f>
        <v>455.28503091860267</v>
      </c>
      <c r="AO109" s="62">
        <f t="shared" si="90"/>
        <v>281.06176764290592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57.493132873204097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57.493132873204097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-9.7543306765146564E-14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414.21076357331464</v>
      </c>
      <c r="BJ109" s="62">
        <f t="shared" si="92"/>
        <v>331.25104323342907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168.58636089726903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168.58636089726903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-8.8675733422860506E-14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269.34352416195065</v>
      </c>
      <c r="CE109" s="62">
        <f t="shared" si="94"/>
        <v>302.59481222418219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49.508283326773523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49.508283326773523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-2.8421709430404007E-13</v>
      </c>
      <c r="CU109" s="18">
        <f>CT109*VLOOKUP('Données projet'!$B$13,Paramètres!$A$1:$I$89,3,0)*VLOOKUP('Données projet'!$B$13,Paramètres!$A$1:$I$89,5,0)</f>
        <v>-2.2612312022829427E-13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340.50225215720684</v>
      </c>
      <c r="CZ109" s="62">
        <f t="shared" si="96"/>
        <v>412.18613903804726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67.542761862182829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67.542761862182829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-1.1368683772161603E-13</v>
      </c>
      <c r="DP109" s="18">
        <f>DO109*VLOOKUP('Données projet'!$B$14,Paramètres!$A$1:$I$89,3,0)*VLOOKUP('Données projet'!$B$14,Paramètres!$A$1:$I$89,5,0)</f>
        <v>-9.0449248091317723E-14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298.57243726603986</v>
      </c>
      <c r="DU109" s="62">
        <f t="shared" si="98"/>
        <v>364.58250627635425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58.151664976119292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58.151664976119292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2.8421709430404007E-14</v>
      </c>
      <c r="EK109" s="18">
        <f>EJ109*VLOOKUP('Données projet'!$B$15,Paramètres!$A$1:$I$89,3,0)*VLOOKUP('Données projet'!$B$15,Paramètres!$A$1:$I$89,5,0)</f>
        <v>2.7046098693972454E-14</v>
      </c>
      <c r="EL109" s="14">
        <f t="shared" si="99"/>
        <v>4.7310737122041225E-13</v>
      </c>
      <c r="EM109" s="22">
        <f t="shared" si="73"/>
        <v>8.7110062676755335E-13</v>
      </c>
      <c r="EN109" s="62">
        <f t="shared" si="74"/>
        <v>278.99181358812996</v>
      </c>
      <c r="EO109" s="62">
        <f ca="1">AVERAGE(OFFSET($EN$3,0,0,'Données projet'!$E$15+1,1))-AVERAGE(OFFSET($H$3,0,0,'Données projet'!$E$15+1,1))</f>
        <v>147.46030586481513</v>
      </c>
      <c r="EP109" s="62">
        <f t="shared" si="100"/>
        <v>299.27200854723446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20.944663102307342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20.944663102307342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5.6843418860808015E-14</v>
      </c>
      <c r="FF109" s="18">
        <f>FE109*VLOOKUP('Données projet'!$B$16,Paramètres!$A$1:$I$89,3,0)*VLOOKUP('Données projet'!$B$16,Paramètres!$A$1:$I$89,5,0)</f>
        <v>4.6111381379887463E-14</v>
      </c>
      <c r="FG109" s="14">
        <f t="shared" si="101"/>
        <v>7.5804141040779151E-13</v>
      </c>
      <c r="FH109" s="22">
        <f t="shared" si="76"/>
        <v>1.4005661123635408E-12</v>
      </c>
      <c r="FI109" s="62">
        <f t="shared" si="77"/>
        <v>278.99181358813053</v>
      </c>
      <c r="FJ109" s="62">
        <f ca="1">AVERAGE(OFFSET($FI$3,0,0,'Données projet'!$E$16+1,1))-AVERAGE(OFFSET($H$3,0,0,'Données projet'!$E$16+1,1))</f>
        <v>154.99386872768574</v>
      </c>
      <c r="FK109" s="62">
        <f t="shared" si="102"/>
        <v>419.00806288456329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21.236482725520091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21.236482725520091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4.8</v>
      </c>
      <c r="N110" s="14">
        <f>IF('Données projet'!$A$36&gt;35,N109+M110-V109,IF(A110&lt;'Données projet'!$A$36,$K$205^A110,IF(A110='Données projet'!$A$36,'Données projet'!$B$36,N109+M110-V109)))</f>
        <v>317.59999999999974</v>
      </c>
      <c r="O110" s="14">
        <f>N110*VLOOKUP('Données projet'!$B$9,Paramètres!$A$1:$I$89,3,0)*VLOOKUP('Données projet'!$B$9,Paramètres!$A$1:$I$89,5,0)</f>
        <v>287.36447999999973</v>
      </c>
      <c r="P110" s="14">
        <f t="shared" si="87"/>
        <v>68.520975845793387</v>
      </c>
      <c r="Q110" s="22">
        <f t="shared" si="107"/>
        <v>619.83383559808965</v>
      </c>
      <c r="R110" s="62">
        <f t="shared" si="55"/>
        <v>899.07444249096329</v>
      </c>
      <c r="S110" s="62">
        <f ca="1">AVERAGE(OFFSET($R$3,0,0,'Données projet'!$E$9+1,1))-AVERAGE(OFFSET($H$3,0,0,'Données projet'!$E$9+1,1))</f>
        <v>483.37207813357207</v>
      </c>
      <c r="T110" s="62">
        <f t="shared" si="88"/>
        <v>297.32483725004136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60.540966686754132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60.540966686754132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4.8</v>
      </c>
      <c r="AI110" s="14">
        <f>IF('Données projet'!$A$62&gt;35,AI109+AH110-AQ109,IF(A110&lt;'Données projet'!$A$62,$AF$205^A110,IF(A110='Données projet'!$A$62,'Données projet'!$B$62,AI109+AH110-AQ109)))</f>
        <v>317.59999999999974</v>
      </c>
      <c r="AJ110" s="14">
        <f>AI110*VLOOKUP('Données projet'!$B$10,Paramètres!$A$1:$I$89,3,0)*VLOOKUP('Données projet'!$B$10,Paramètres!$A$1:$I$89,5,0)</f>
        <v>267.54623999999984</v>
      </c>
      <c r="AK110" s="14">
        <f t="shared" si="89"/>
        <v>64.328243115259937</v>
      </c>
      <c r="AL110" s="22">
        <f t="shared" si="58"/>
        <v>578.01472475907735</v>
      </c>
      <c r="AM110" s="62">
        <f t="shared" si="59"/>
        <v>857.255331651951</v>
      </c>
      <c r="AN110" s="62">
        <f ca="1">AVERAGE(OFFSET($AM$3,0,0,'Données projet'!$E$10+1,1))-AVERAGE(OFFSET($H$3,0,0,'Données projet'!$E$10+1,1))</f>
        <v>455.28503091860267</v>
      </c>
      <c r="AO110" s="62">
        <f t="shared" si="90"/>
        <v>281.06176764290592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56.365727604909004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56.365727604909004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-9.7543306765146564E-14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414.21076357331464</v>
      </c>
      <c r="BJ110" s="62">
        <f t="shared" si="92"/>
        <v>331.25104323342907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165.28048518760036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165.28048518760036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-8.8675733422860506E-14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269.34352416195065</v>
      </c>
      <c r="CE110" s="62">
        <f t="shared" si="94"/>
        <v>302.59481222418219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48.537456087806611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48.537456087806611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-2.8421709430404007E-13</v>
      </c>
      <c r="CU110" s="18">
        <f>CT110*VLOOKUP('Données projet'!$B$13,Paramètres!$A$1:$I$89,3,0)*VLOOKUP('Données projet'!$B$13,Paramètres!$A$1:$I$89,5,0)</f>
        <v>-2.2612312022829427E-13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340.50225215720684</v>
      </c>
      <c r="CZ110" s="62">
        <f t="shared" si="96"/>
        <v>412.18613903804726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66.218289499082289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66.218289499082289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-1.1368683772161603E-13</v>
      </c>
      <c r="DP110" s="18">
        <f>DO110*VLOOKUP('Données projet'!$B$14,Paramètres!$A$1:$I$89,3,0)*VLOOKUP('Données projet'!$B$14,Paramètres!$A$1:$I$89,5,0)</f>
        <v>-9.0449248091317723E-14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298.57243726603986</v>
      </c>
      <c r="DU110" s="62">
        <f t="shared" si="98"/>
        <v>364.58250627635425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57.011346294950954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57.011346294950954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2.8421709430404007E-14</v>
      </c>
      <c r="EK110" s="18">
        <f>EJ110*VLOOKUP('Données projet'!$B$15,Paramètres!$A$1:$I$89,3,0)*VLOOKUP('Données projet'!$B$15,Paramètres!$A$1:$I$89,5,0)</f>
        <v>2.7046098693972454E-14</v>
      </c>
      <c r="EL110" s="14">
        <f t="shared" si="99"/>
        <v>4.7310737122041225E-13</v>
      </c>
      <c r="EM110" s="22">
        <f t="shared" si="73"/>
        <v>8.7110062676755335E-13</v>
      </c>
      <c r="EN110" s="62">
        <f t="shared" si="74"/>
        <v>279.2406068928745</v>
      </c>
      <c r="EO110" s="62">
        <f ca="1">AVERAGE(OFFSET($EN$3,0,0,'Données projet'!$E$15+1,1))-AVERAGE(OFFSET($H$3,0,0,'Données projet'!$E$15+1,1))</f>
        <v>147.46030586481513</v>
      </c>
      <c r="EP110" s="62">
        <f t="shared" si="100"/>
        <v>299.27200854723446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20.533951033854162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20.533951033854162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5.6843418860808015E-14</v>
      </c>
      <c r="FF110" s="18">
        <f>FE110*VLOOKUP('Données projet'!$B$16,Paramètres!$A$1:$I$89,3,0)*VLOOKUP('Données projet'!$B$16,Paramètres!$A$1:$I$89,5,0)</f>
        <v>4.6111381379887463E-14</v>
      </c>
      <c r="FG110" s="14">
        <f t="shared" si="101"/>
        <v>7.5804141040779151E-13</v>
      </c>
      <c r="FH110" s="22">
        <f t="shared" si="76"/>
        <v>1.4005661123635408E-12</v>
      </c>
      <c r="FI110" s="62">
        <f t="shared" si="77"/>
        <v>279.24060689287506</v>
      </c>
      <c r="FJ110" s="62">
        <f ca="1">AVERAGE(OFFSET($FI$3,0,0,'Données projet'!$E$16+1,1))-AVERAGE(OFFSET($H$3,0,0,'Données projet'!$E$16+1,1))</f>
        <v>154.99386872768574</v>
      </c>
      <c r="FK110" s="62">
        <f t="shared" si="102"/>
        <v>419.00806288456329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20.820048252248103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20.820048252248103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4.8</v>
      </c>
      <c r="N111" s="14">
        <f>IF('Données projet'!$A$36&gt;35,N110+M111-V110,IF(A111&lt;'Données projet'!$A$36,$K$205^A111,IF(A111='Données projet'!$A$36,'Données projet'!$B$36,N110+M111-V110)))</f>
        <v>322.39999999999975</v>
      </c>
      <c r="O111" s="14">
        <f>N111*VLOOKUP('Données projet'!$B$9,Paramètres!$A$1:$I$89,3,0)*VLOOKUP('Données projet'!$B$9,Paramètres!$A$1:$I$89,5,0)</f>
        <v>291.70751999999976</v>
      </c>
      <c r="P111" s="14">
        <f t="shared" si="87"/>
        <v>69.435215282847253</v>
      </c>
      <c r="Q111" s="22">
        <f t="shared" si="107"/>
        <v>628.99026395095859</v>
      </c>
      <c r="R111" s="62">
        <f t="shared" si="55"/>
        <v>908.47534814095798</v>
      </c>
      <c r="S111" s="62">
        <f ca="1">AVERAGE(OFFSET($R$3,0,0,'Données projet'!$E$9+1,1))-AVERAGE(OFFSET($H$3,0,0,'Données projet'!$E$9+1,1))</f>
        <v>483.37207813357207</v>
      </c>
      <c r="T111" s="62">
        <f t="shared" si="88"/>
        <v>297.32483725004136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59.35379525637039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59.35379525637039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4.8</v>
      </c>
      <c r="AI111" s="14">
        <f>IF('Données projet'!$A$62&gt;35,AI110+AH111-AQ110,IF(A111&lt;'Données projet'!$A$62,$AF$205^A111,IF(A111='Données projet'!$A$62,'Données projet'!$B$62,AI110+AH111-AQ110)))</f>
        <v>322.39999999999975</v>
      </c>
      <c r="AJ111" s="14">
        <f>AI111*VLOOKUP('Données projet'!$B$10,Paramètres!$A$1:$I$89,3,0)*VLOOKUP('Données projet'!$B$10,Paramètres!$A$1:$I$89,5,0)</f>
        <v>271.58975999999984</v>
      </c>
      <c r="AK111" s="14">
        <f t="shared" si="89"/>
        <v>65.186541118848126</v>
      </c>
      <c r="AL111" s="22">
        <f t="shared" si="58"/>
        <v>586.55205778199354</v>
      </c>
      <c r="AM111" s="62">
        <f t="shared" si="59"/>
        <v>866.03714197199292</v>
      </c>
      <c r="AN111" s="62">
        <f ca="1">AVERAGE(OFFSET($AM$3,0,0,'Données projet'!$E$10+1,1))-AVERAGE(OFFSET($H$3,0,0,'Données projet'!$E$10+1,1))</f>
        <v>455.28503091860267</v>
      </c>
      <c r="AO111" s="62">
        <f t="shared" si="90"/>
        <v>281.06176764290592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55.260430066275866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55.260430066275866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-9.7543306765146564E-14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414.21076357331464</v>
      </c>
      <c r="BJ111" s="62">
        <f t="shared" si="92"/>
        <v>331.25104323342907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162.0394356842132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162.0394356842132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-8.8675733422860506E-14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269.34352416195065</v>
      </c>
      <c r="CE111" s="62">
        <f t="shared" si="94"/>
        <v>302.59481222418219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47.585666178849692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47.585666178849692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-2.8421709430404007E-13</v>
      </c>
      <c r="CU111" s="18">
        <f>CT111*VLOOKUP('Données projet'!$B$13,Paramètres!$A$1:$I$89,3,0)*VLOOKUP('Données projet'!$B$13,Paramètres!$A$1:$I$89,5,0)</f>
        <v>-2.2612312022829427E-13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340.50225215720684</v>
      </c>
      <c r="CZ111" s="62">
        <f t="shared" si="96"/>
        <v>412.18613903804726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64.91978923117378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64.91978923117378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-1.1368683772161603E-13</v>
      </c>
      <c r="DP111" s="18">
        <f>DO111*VLOOKUP('Données projet'!$B$14,Paramètres!$A$1:$I$89,3,0)*VLOOKUP('Données projet'!$B$14,Paramètres!$A$1:$I$89,5,0)</f>
        <v>-9.0449248091317723E-14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298.57243726603986</v>
      </c>
      <c r="DU111" s="62">
        <f t="shared" si="98"/>
        <v>364.58250627635425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55.893388567594606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55.893388567594606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2.8421709430404007E-14</v>
      </c>
      <c r="EK111" s="18">
        <f>EJ111*VLOOKUP('Données projet'!$B$15,Paramètres!$A$1:$I$89,3,0)*VLOOKUP('Données projet'!$B$15,Paramètres!$A$1:$I$89,5,0)</f>
        <v>2.7046098693972454E-14</v>
      </c>
      <c r="EL111" s="14">
        <f t="shared" si="99"/>
        <v>4.7310737122041225E-13</v>
      </c>
      <c r="EM111" s="22">
        <f t="shared" si="73"/>
        <v>8.7110062676755335E-13</v>
      </c>
      <c r="EN111" s="62">
        <f t="shared" si="74"/>
        <v>279.48508419000018</v>
      </c>
      <c r="EO111" s="62">
        <f ca="1">AVERAGE(OFFSET($EN$3,0,0,'Données projet'!$E$15+1,1))-AVERAGE(OFFSET($H$3,0,0,'Données projet'!$E$15+1,1))</f>
        <v>147.46030586481513</v>
      </c>
      <c r="EP111" s="62">
        <f t="shared" si="100"/>
        <v>299.27200854723446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20.131292778553725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20.131292778553725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5.6843418860808015E-14</v>
      </c>
      <c r="FF111" s="18">
        <f>FE111*VLOOKUP('Données projet'!$B$16,Paramètres!$A$1:$I$89,3,0)*VLOOKUP('Données projet'!$B$16,Paramètres!$A$1:$I$89,5,0)</f>
        <v>4.6111381379887463E-14</v>
      </c>
      <c r="FG111" s="14">
        <f t="shared" si="101"/>
        <v>7.5804141040779151E-13</v>
      </c>
      <c r="FH111" s="22">
        <f t="shared" si="76"/>
        <v>1.4005661123635408E-12</v>
      </c>
      <c r="FI111" s="62">
        <f t="shared" si="77"/>
        <v>279.48508419000075</v>
      </c>
      <c r="FJ111" s="62">
        <f ca="1">AVERAGE(OFFSET($FI$3,0,0,'Données projet'!$E$16+1,1))-AVERAGE(OFFSET($H$3,0,0,'Données projet'!$E$16+1,1))</f>
        <v>154.99386872768574</v>
      </c>
      <c r="FK111" s="62">
        <f t="shared" si="102"/>
        <v>419.00806288456329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20.411779804997032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20.411779804997032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4.8</v>
      </c>
      <c r="N112" s="14">
        <f>IF('Données projet'!$A$36&gt;35,N111+M112-V111,IF(A112&lt;'Données projet'!$A$36,$K$205^A112,IF(A112='Données projet'!$A$36,'Données projet'!$B$36,N111+M112-V111)))</f>
        <v>327.19999999999976</v>
      </c>
      <c r="O112" s="14">
        <f>N112*VLOOKUP('Données projet'!$B$9,Paramètres!$A$1:$I$89,3,0)*VLOOKUP('Données projet'!$B$9,Paramètres!$A$1:$I$89,5,0)</f>
        <v>296.05055999999973</v>
      </c>
      <c r="P112" s="14">
        <f t="shared" si="87"/>
        <v>70.347871650923963</v>
      </c>
      <c r="Q112" s="22">
        <f t="shared" si="107"/>
        <v>638.14393512535878</v>
      </c>
      <c r="R112" s="62">
        <f t="shared" si="55"/>
        <v>917.86925547794806</v>
      </c>
      <c r="S112" s="62">
        <f ca="1">AVERAGE(OFFSET($R$3,0,0,'Données projet'!$E$9+1,1))-AVERAGE(OFFSET($H$3,0,0,'Données projet'!$E$9+1,1))</f>
        <v>483.37207813357207</v>
      </c>
      <c r="T112" s="62">
        <f t="shared" si="88"/>
        <v>297.32483725004136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58.189903533633398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58.189903533633398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4.8</v>
      </c>
      <c r="AI112" s="14">
        <f>IF('Données projet'!$A$62&gt;35,AI111+AH112-AQ111,IF(A112&lt;'Données projet'!$A$62,$AF$205^A112,IF(A112='Données projet'!$A$62,'Données projet'!$B$62,AI111+AH112-AQ111)))</f>
        <v>327.19999999999976</v>
      </c>
      <c r="AJ112" s="14">
        <f>AI112*VLOOKUP('Données projet'!$B$10,Paramètres!$A$1:$I$89,3,0)*VLOOKUP('Données projet'!$B$10,Paramètres!$A$1:$I$89,5,0)</f>
        <v>275.63327999999979</v>
      </c>
      <c r="AK112" s="14">
        <f t="shared" si="89"/>
        <v>66.043352919930044</v>
      </c>
      <c r="AL112" s="22">
        <f t="shared" si="58"/>
        <v>595.08680233554446</v>
      </c>
      <c r="AM112" s="62">
        <f t="shared" si="59"/>
        <v>874.81212268813374</v>
      </c>
      <c r="AN112" s="62">
        <f ca="1">AVERAGE(OFFSET($AM$3,0,0,'Données projet'!$E$10+1,1))-AVERAGE(OFFSET($H$3,0,0,'Données projet'!$E$10+1,1))</f>
        <v>455.28503091860267</v>
      </c>
      <c r="AO112" s="62">
        <f t="shared" si="90"/>
        <v>281.06176764290592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54.176806738210395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54.176806738210395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-9.7543306765146564E-14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414.21076357331464</v>
      </c>
      <c r="BJ112" s="62">
        <f t="shared" si="92"/>
        <v>331.25104323342907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158.86194118474248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158.86194118474248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-8.8675733422860506E-14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269.34352416195065</v>
      </c>
      <c r="CE112" s="62">
        <f t="shared" si="94"/>
        <v>302.59481222418219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46.652540289472896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46.652540289472896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-2.8421709430404007E-13</v>
      </c>
      <c r="CU112" s="18">
        <f>CT112*VLOOKUP('Données projet'!$B$13,Paramètres!$A$1:$I$89,3,0)*VLOOKUP('Données projet'!$B$13,Paramètres!$A$1:$I$89,5,0)</f>
        <v>-2.2612312022829427E-13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340.50225215720684</v>
      </c>
      <c r="CZ112" s="62">
        <f t="shared" si="96"/>
        <v>412.18613903804726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63.646751761512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63.646751761512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-1.1368683772161603E-13</v>
      </c>
      <c r="DP112" s="18">
        <f>DO112*VLOOKUP('Données projet'!$B$14,Paramètres!$A$1:$I$89,3,0)*VLOOKUP('Données projet'!$B$14,Paramètres!$A$1:$I$89,5,0)</f>
        <v>-9.0449248091317723E-14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298.57243726603986</v>
      </c>
      <c r="DU112" s="62">
        <f t="shared" si="98"/>
        <v>364.58250627635425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54.797353309384839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54.797353309384839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2.8421709430404007E-14</v>
      </c>
      <c r="EK112" s="18">
        <f>EJ112*VLOOKUP('Données projet'!$B$15,Paramètres!$A$1:$I$89,3,0)*VLOOKUP('Données projet'!$B$15,Paramètres!$A$1:$I$89,5,0)</f>
        <v>2.7046098693972454E-14</v>
      </c>
      <c r="EL112" s="14">
        <f t="shared" si="99"/>
        <v>4.7310737122041225E-13</v>
      </c>
      <c r="EM112" s="22">
        <f t="shared" si="73"/>
        <v>8.7110062676755335E-13</v>
      </c>
      <c r="EN112" s="62">
        <f t="shared" si="74"/>
        <v>279.72532035259013</v>
      </c>
      <c r="EO112" s="62">
        <f ca="1">AVERAGE(OFFSET($EN$3,0,0,'Données projet'!$E$15+1,1))-AVERAGE(OFFSET($H$3,0,0,'Données projet'!$E$15+1,1))</f>
        <v>147.46030586481513</v>
      </c>
      <c r="EP112" s="62">
        <f t="shared" si="100"/>
        <v>299.27200854723446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19.736530406042444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19.736530406042444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5.6843418860808015E-14</v>
      </c>
      <c r="FF112" s="18">
        <f>FE112*VLOOKUP('Données projet'!$B$16,Paramètres!$A$1:$I$89,3,0)*VLOOKUP('Données projet'!$B$16,Paramètres!$A$1:$I$89,5,0)</f>
        <v>4.6111381379887463E-14</v>
      </c>
      <c r="FG112" s="14">
        <f t="shared" si="101"/>
        <v>7.5804141040779151E-13</v>
      </c>
      <c r="FH112" s="22">
        <f t="shared" si="76"/>
        <v>1.4005661123635408E-12</v>
      </c>
      <c r="FI112" s="62">
        <f t="shared" si="77"/>
        <v>279.7253203525907</v>
      </c>
      <c r="FJ112" s="62">
        <f ca="1">AVERAGE(OFFSET($FI$3,0,0,'Données projet'!$E$16+1,1))-AVERAGE(OFFSET($H$3,0,0,'Données projet'!$E$16+1,1))</f>
        <v>154.99386872768574</v>
      </c>
      <c r="FK112" s="62">
        <f t="shared" si="102"/>
        <v>419.00806288456329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20.011517252977391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20.011517252977391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4.8</v>
      </c>
      <c r="M113" s="13">
        <f t="array" ref="M113">INDEX(L:L,MIN(IF(ISNUMBER(L113:L309),ROW(L113:L309),"")))</f>
        <v>4.8</v>
      </c>
      <c r="N113" s="14">
        <f>IF('Données projet'!$A$36&gt;35,N112+M113-V112,IF(A113&lt;'Données projet'!$A$36,$K$205^A113,IF(A113='Données projet'!$A$36,'Données projet'!$B$36,N112+M113-V112)))</f>
        <v>331.99999999999977</v>
      </c>
      <c r="O113" s="14">
        <f>N113*VLOOKUP('Données projet'!$B$9,Paramètres!$A$1:$I$89,3,0)*VLOOKUP('Données projet'!$B$9,Paramètres!$A$1:$I$89,5,0)</f>
        <v>300.39359999999976</v>
      </c>
      <c r="P113" s="14">
        <f t="shared" si="87"/>
        <v>71.258970856492667</v>
      </c>
      <c r="Q113" s="22">
        <f t="shared" si="107"/>
        <v>647.29489424172436</v>
      </c>
      <c r="R113" s="62">
        <f t="shared" si="55"/>
        <v>927.25628319657017</v>
      </c>
      <c r="S113" s="62">
        <f ca="1">AVERAGE(OFFSET($R$3,0,0,'Données projet'!$E$9+1,1))-AVERAGE(OFFSET($H$3,0,0,'Données projet'!$E$9+1,1))</f>
        <v>483.37207813357207</v>
      </c>
      <c r="T113" s="62">
        <f t="shared" si="88"/>
        <v>297.32483725004136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24</v>
      </c>
      <c r="W113" s="17">
        <f>IF(ISNA(VLOOKUP(A113,'Données projet'!$A$35:$I$55,5,0)),0%,VLOOKUP(A113,'Données projet'!$A$35:$I$55,5,0)*VLOOKUP('Données projet'!$B$9,Paramètres!$A$1:$I$89,7,0))</f>
        <v>0.38700000000000001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66.338967536915746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66.338967536915746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4.8</v>
      </c>
      <c r="AH113" s="13">
        <f t="array" ref="AH113">INDEX(AG:AG,MIN(IF(ISNUMBER(AG113:AG309),ROW(AG113:AG309),"")))</f>
        <v>4.8</v>
      </c>
      <c r="AI113" s="14">
        <f>IF('Données projet'!$A$62&gt;35,AI112+AH113-AQ112,IF(A113&lt;'Données projet'!$A$62,$AF$205^A113,IF(A113='Données projet'!$A$62,'Données projet'!$B$62,AI112+AH113-AQ112)))</f>
        <v>331.99999999999977</v>
      </c>
      <c r="AJ113" s="14">
        <f>AI113*VLOOKUP('Données projet'!$B$10,Paramètres!$A$1:$I$89,3,0)*VLOOKUP('Données projet'!$B$10,Paramètres!$A$1:$I$89,5,0)</f>
        <v>279.67679999999984</v>
      </c>
      <c r="AK113" s="14">
        <f t="shared" si="89"/>
        <v>66.898702839783041</v>
      </c>
      <c r="AL113" s="22">
        <f t="shared" si="58"/>
        <v>603.6190007792884</v>
      </c>
      <c r="AM113" s="62">
        <f t="shared" si="59"/>
        <v>883.58038973413431</v>
      </c>
      <c r="AN113" s="62">
        <f ca="1">AVERAGE(OFFSET($AM$3,0,0,'Données projet'!$E$10+1,1))-AVERAGE(OFFSET($H$3,0,0,'Données projet'!$E$10+1,1))</f>
        <v>455.28503091860267</v>
      </c>
      <c r="AO113" s="62">
        <f t="shared" si="90"/>
        <v>281.06176764290592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24</v>
      </c>
      <c r="AR113" s="17">
        <f>IF(ISNA(VLOOKUP(A113,'Données projet'!$A$61:$I$81,5,0)),0%,VLOOKUP(A113,'Données projet'!$A$61:$I$81,5,0)*VLOOKUP('Données projet'!$B$10,Paramètres!$A$1:$I$89,7,0))</f>
        <v>0.38700000000000001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61.763866327473274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61.763866327473274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-9.7543306765146564E-14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414.21076357331464</v>
      </c>
      <c r="BJ113" s="62">
        <f t="shared" si="92"/>
        <v>331.25104323342907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155.74675541432609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155.74675541432609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-8.8675733422860506E-14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269.34352416195065</v>
      </c>
      <c r="CE113" s="62">
        <f t="shared" si="94"/>
        <v>302.59481222418219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45.73771242963619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45.73771242963619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-2.8421709430404007E-13</v>
      </c>
      <c r="CU113" s="18">
        <f>CT113*VLOOKUP('Données projet'!$B$13,Paramètres!$A$1:$I$89,3,0)*VLOOKUP('Données projet'!$B$13,Paramètres!$A$1:$I$89,5,0)</f>
        <v>-2.2612312022829427E-13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340.50225215720684</v>
      </c>
      <c r="CZ113" s="62">
        <f t="shared" si="96"/>
        <v>412.18613903804726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62.398677780154102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62.398677780154102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-1.1368683772161603E-13</v>
      </c>
      <c r="DP113" s="18">
        <f>DO113*VLOOKUP('Données projet'!$B$14,Paramètres!$A$1:$I$89,3,0)*VLOOKUP('Données projet'!$B$14,Paramètres!$A$1:$I$89,5,0)</f>
        <v>-9.0449248091317723E-14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298.57243726603986</v>
      </c>
      <c r="DU113" s="62">
        <f t="shared" si="98"/>
        <v>364.58250627635425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53.722810634073063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53.722810634073063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2.8421709430404007E-14</v>
      </c>
      <c r="EK113" s="18">
        <f>EJ113*VLOOKUP('Données projet'!$B$15,Paramètres!$A$1:$I$89,3,0)*VLOOKUP('Données projet'!$B$15,Paramètres!$A$1:$I$89,5,0)</f>
        <v>2.7046098693972454E-14</v>
      </c>
      <c r="EL113" s="14">
        <f t="shared" si="99"/>
        <v>4.7310737122041225E-13</v>
      </c>
      <c r="EM113" s="22">
        <f t="shared" si="73"/>
        <v>8.7110062676755335E-13</v>
      </c>
      <c r="EN113" s="62">
        <f t="shared" si="74"/>
        <v>279.96138895484671</v>
      </c>
      <c r="EO113" s="62">
        <f ca="1">AVERAGE(OFFSET($EN$3,0,0,'Données projet'!$E$15+1,1))-AVERAGE(OFFSET($H$3,0,0,'Données projet'!$E$15+1,1))</f>
        <v>147.46030586481513</v>
      </c>
      <c r="EP113" s="62">
        <f t="shared" si="100"/>
        <v>299.27200854723446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19.349509082874835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19.349509082874835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5.6843418860808015E-14</v>
      </c>
      <c r="FF113" s="18">
        <f>FE113*VLOOKUP('Données projet'!$B$16,Paramètres!$A$1:$I$89,3,0)*VLOOKUP('Données projet'!$B$16,Paramètres!$A$1:$I$89,5,0)</f>
        <v>4.6111381379887463E-14</v>
      </c>
      <c r="FG113" s="14">
        <f t="shared" si="101"/>
        <v>7.5804141040779151E-13</v>
      </c>
      <c r="FH113" s="22">
        <f t="shared" si="76"/>
        <v>1.4005661123635408E-12</v>
      </c>
      <c r="FI113" s="62">
        <f t="shared" si="77"/>
        <v>279.96138895484728</v>
      </c>
      <c r="FJ113" s="62">
        <f ca="1">AVERAGE(OFFSET($FI$3,0,0,'Données projet'!$E$16+1,1))-AVERAGE(OFFSET($H$3,0,0,'Données projet'!$E$16+1,1))</f>
        <v>154.99386872768574</v>
      </c>
      <c r="FK113" s="62">
        <f t="shared" si="102"/>
        <v>419.00806288456329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19.619103605466805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19.619103605466805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2.2999999999999998</v>
      </c>
      <c r="N114" s="14">
        <f>IF('Données projet'!$A$36&gt;35,N113+M114-V113,IF(A114&lt;'Données projet'!$A$36,$K$205^A114,IF(A114='Données projet'!$A$36,'Données projet'!$B$36,N113+M114-V113)))</f>
        <v>310.29999999999978</v>
      </c>
      <c r="O114" s="14">
        <f>N114*VLOOKUP('Données projet'!$B$9,Paramètres!$A$1:$I$89,3,0)*VLOOKUP('Données projet'!$B$9,Paramètres!$A$1:$I$89,5,0)</f>
        <v>280.75943999999981</v>
      </c>
      <c r="P114" s="14">
        <f t="shared" si="87"/>
        <v>67.12747507556746</v>
      </c>
      <c r="Q114" s="22">
        <f t="shared" si="107"/>
        <v>605.90304375661299</v>
      </c>
      <c r="R114" s="62">
        <f t="shared" si="55"/>
        <v>886.0964060512365</v>
      </c>
      <c r="S114" s="62">
        <f ca="1">AVERAGE(OFFSET($R$3,0,0,'Données projet'!$E$9+1,1))-AVERAGE(OFFSET($H$3,0,0,'Données projet'!$E$9+1,1))</f>
        <v>483.37207813357207</v>
      </c>
      <c r="T114" s="62">
        <f t="shared" si="88"/>
        <v>297.32483725004136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65.038100846291655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65.038100846291655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2.2999999999999998</v>
      </c>
      <c r="AI114" s="14">
        <f>IF('Données projet'!$A$62&gt;35,AI113+AH114-AQ113,IF(A114&lt;'Données projet'!$A$62,$AF$205^A114,IF(A114='Données projet'!$A$62,'Données projet'!$B$62,AI113+AH114-AQ113)))</f>
        <v>310.29999999999978</v>
      </c>
      <c r="AJ114" s="14">
        <f>AI114*VLOOKUP('Données projet'!$B$10,Paramètres!$A$1:$I$89,3,0)*VLOOKUP('Données projet'!$B$10,Paramètres!$A$1:$I$89,5,0)</f>
        <v>261.39671999999985</v>
      </c>
      <c r="AK114" s="14">
        <f t="shared" si="89"/>
        <v>63.020009319376207</v>
      </c>
      <c r="AL114" s="22">
        <f t="shared" si="58"/>
        <v>565.02580356457986</v>
      </c>
      <c r="AM114" s="62">
        <f t="shared" si="59"/>
        <v>845.21916585920349</v>
      </c>
      <c r="AN114" s="62">
        <f ca="1">AVERAGE(OFFSET($AM$3,0,0,'Données projet'!$E$10+1,1))-AVERAGE(OFFSET($H$3,0,0,'Données projet'!$E$10+1,1))</f>
        <v>455.28503091860267</v>
      </c>
      <c r="AO114" s="62">
        <f t="shared" si="90"/>
        <v>281.06176764290592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60.552714581030159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60.552714581030159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-9.7543306765146564E-14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414.21076357331464</v>
      </c>
      <c r="BJ114" s="62">
        <f t="shared" si="92"/>
        <v>331.25104323342907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152.69265653679187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152.69265653679187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-8.8675733422860506E-14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269.34352416195065</v>
      </c>
      <c r="CE114" s="62">
        <f t="shared" si="94"/>
        <v>302.59481222418219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44.84082378614098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44.84082378614098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-2.8421709430404007E-13</v>
      </c>
      <c r="CU114" s="18">
        <f>CT114*VLOOKUP('Données projet'!$B$13,Paramètres!$A$1:$I$89,3,0)*VLOOKUP('Données projet'!$B$13,Paramètres!$A$1:$I$89,5,0)</f>
        <v>-2.2612312022829427E-13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340.50225215720684</v>
      </c>
      <c r="CZ114" s="62">
        <f t="shared" si="96"/>
        <v>412.18613903804726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61.175077768320669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61.175077768320669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-1.1368683772161603E-13</v>
      </c>
      <c r="DP114" s="18">
        <f>DO114*VLOOKUP('Données projet'!$B$14,Paramètres!$A$1:$I$89,3,0)*VLOOKUP('Données projet'!$B$14,Paramètres!$A$1:$I$89,5,0)</f>
        <v>-9.0449248091317723E-14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298.57243726603986</v>
      </c>
      <c r="DU114" s="62">
        <f t="shared" si="98"/>
        <v>364.58250627635425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52.669339085217835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52.669339085217835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2.8421709430404007E-14</v>
      </c>
      <c r="EK114" s="18">
        <f>EJ114*VLOOKUP('Données projet'!$B$15,Paramètres!$A$1:$I$89,3,0)*VLOOKUP('Données projet'!$B$15,Paramètres!$A$1:$I$89,5,0)</f>
        <v>2.7046098693972454E-14</v>
      </c>
      <c r="EL114" s="14">
        <f t="shared" si="99"/>
        <v>4.7310737122041225E-13</v>
      </c>
      <c r="EM114" s="22">
        <f t="shared" si="73"/>
        <v>8.7110062676755335E-13</v>
      </c>
      <c r="EN114" s="62">
        <f t="shared" si="74"/>
        <v>280.19336229462442</v>
      </c>
      <c r="EO114" s="62">
        <f ca="1">AVERAGE(OFFSET($EN$3,0,0,'Données projet'!$E$15+1,1))-AVERAGE(OFFSET($H$3,0,0,'Données projet'!$E$15+1,1))</f>
        <v>147.46030586481513</v>
      </c>
      <c r="EP114" s="62">
        <f t="shared" si="100"/>
        <v>299.27200854723446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18.970077011794846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18.970077011794846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5.6843418860808015E-14</v>
      </c>
      <c r="FF114" s="18">
        <f>FE114*VLOOKUP('Données projet'!$B$16,Paramètres!$A$1:$I$89,3,0)*VLOOKUP('Données projet'!$B$16,Paramètres!$A$1:$I$89,5,0)</f>
        <v>4.6111381379887463E-14</v>
      </c>
      <c r="FG114" s="14">
        <f t="shared" si="101"/>
        <v>7.5804141040779151E-13</v>
      </c>
      <c r="FH114" s="22">
        <f t="shared" si="76"/>
        <v>1.4005661123635408E-12</v>
      </c>
      <c r="FI114" s="62">
        <f t="shared" si="77"/>
        <v>280.19336229462499</v>
      </c>
      <c r="FJ114" s="62">
        <f ca="1">AVERAGE(OFFSET($FI$3,0,0,'Données projet'!$E$16+1,1))-AVERAGE(OFFSET($H$3,0,0,'Données projet'!$E$16+1,1))</f>
        <v>154.99386872768574</v>
      </c>
      <c r="FK114" s="62">
        <f t="shared" si="102"/>
        <v>419.00806288456329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19.23438495023521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19.23438495023521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2.2999999999999998</v>
      </c>
      <c r="N115" s="14">
        <f>IF('Données projet'!$A$36&gt;35,N114+M115-V114,IF(A115&lt;'Données projet'!$A$36,$K$205^A115,IF(A115='Données projet'!$A$36,'Données projet'!$B$36,N114+M115-V114)))</f>
        <v>312.5999999999998</v>
      </c>
      <c r="O115" s="14">
        <f>N115*VLOOKUP('Données projet'!$B$9,Paramètres!$A$1:$I$89,3,0)*VLOOKUP('Données projet'!$B$9,Paramètres!$A$1:$I$89,5,0)</f>
        <v>282.84047999999984</v>
      </c>
      <c r="P115" s="14">
        <f t="shared" si="87"/>
        <v>67.566930879211213</v>
      </c>
      <c r="Q115" s="22">
        <f t="shared" si="107"/>
        <v>610.29290728129263</v>
      </c>
      <c r="R115" s="62">
        <f t="shared" si="55"/>
        <v>890.71421869686355</v>
      </c>
      <c r="S115" s="62">
        <f ca="1">AVERAGE(OFFSET($R$3,0,0,'Données projet'!$E$9+1,1))-AVERAGE(OFFSET($H$3,0,0,'Données projet'!$E$9+1,1))</f>
        <v>483.37207813357207</v>
      </c>
      <c r="T115" s="62">
        <f t="shared" si="88"/>
        <v>297.32483725004136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63.762743358020373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63.762743358020373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2.2999999999999998</v>
      </c>
      <c r="AI115" s="14">
        <f>IF('Données projet'!$A$62&gt;35,AI114+AH115-AQ114,IF(A115&lt;'Données projet'!$A$62,$AF$205^A115,IF(A115='Données projet'!$A$62,'Données projet'!$B$62,AI114+AH115-AQ114)))</f>
        <v>312.5999999999998</v>
      </c>
      <c r="AJ115" s="14">
        <f>AI115*VLOOKUP('Données projet'!$B$10,Paramètres!$A$1:$I$89,3,0)*VLOOKUP('Données projet'!$B$10,Paramètres!$A$1:$I$89,5,0)</f>
        <v>263.33423999999985</v>
      </c>
      <c r="AK115" s="14">
        <f t="shared" si="89"/>
        <v>63.432575244281175</v>
      </c>
      <c r="AL115" s="22">
        <f t="shared" si="58"/>
        <v>569.11886988378944</v>
      </c>
      <c r="AM115" s="62">
        <f t="shared" si="59"/>
        <v>849.54018129936026</v>
      </c>
      <c r="AN115" s="62">
        <f ca="1">AVERAGE(OFFSET($AM$3,0,0,'Données projet'!$E$10+1,1))-AVERAGE(OFFSET($H$3,0,0,'Données projet'!$E$10+1,1))</f>
        <v>455.28503091860267</v>
      </c>
      <c r="AO115" s="62">
        <f t="shared" si="90"/>
        <v>281.06176764290592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59.365312781605169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59.365312781605169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-9.7543306765146564E-14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414.21076357331464</v>
      </c>
      <c r="BJ115" s="62">
        <f t="shared" si="92"/>
        <v>331.25104323342907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149.69844667542972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149.69844667542972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-8.8675733422860506E-14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269.34352416195065</v>
      </c>
      <c r="CE115" s="62">
        <f t="shared" si="94"/>
        <v>302.59481222418219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43.961522581896659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43.961522581896659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-2.8421709430404007E-13</v>
      </c>
      <c r="CU115" s="18">
        <f>CT115*VLOOKUP('Données projet'!$B$13,Paramètres!$A$1:$I$89,3,0)*VLOOKUP('Données projet'!$B$13,Paramètres!$A$1:$I$89,5,0)</f>
        <v>-2.2612312022829427E-13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340.50225215720684</v>
      </c>
      <c r="CZ115" s="62">
        <f t="shared" si="96"/>
        <v>412.18613903804726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59.975471806396975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59.975471806396975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-1.1368683772161603E-13</v>
      </c>
      <c r="DP115" s="18">
        <f>DO115*VLOOKUP('Données projet'!$B$14,Paramètres!$A$1:$I$89,3,0)*VLOOKUP('Données projet'!$B$14,Paramètres!$A$1:$I$89,5,0)</f>
        <v>-9.0449248091317723E-14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298.57243726603986</v>
      </c>
      <c r="DU115" s="62">
        <f t="shared" si="98"/>
        <v>364.58250627635425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51.636525470881466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51.636525470881466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2.8421709430404007E-14</v>
      </c>
      <c r="EK115" s="18">
        <f>EJ115*VLOOKUP('Données projet'!$B$15,Paramètres!$A$1:$I$89,3,0)*VLOOKUP('Données projet'!$B$15,Paramètres!$A$1:$I$89,5,0)</f>
        <v>2.7046098693972454E-14</v>
      </c>
      <c r="EL115" s="14">
        <f t="shared" si="99"/>
        <v>4.7310737122041225E-13</v>
      </c>
      <c r="EM115" s="22">
        <f t="shared" si="73"/>
        <v>8.7110062676755335E-13</v>
      </c>
      <c r="EN115" s="62">
        <f t="shared" si="74"/>
        <v>280.42131141557172</v>
      </c>
      <c r="EO115" s="62">
        <f ca="1">AVERAGE(OFFSET($EN$3,0,0,'Données projet'!$E$15+1,1))-AVERAGE(OFFSET($H$3,0,0,'Données projet'!$E$15+1,1))</f>
        <v>147.46030586481513</v>
      </c>
      <c r="EP115" s="62">
        <f t="shared" si="100"/>
        <v>299.27200854723446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18.598085372198025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18.598085372198025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5.6843418860808015E-14</v>
      </c>
      <c r="FF115" s="18">
        <f>FE115*VLOOKUP('Données projet'!$B$16,Paramètres!$A$1:$I$89,3,0)*VLOOKUP('Données projet'!$B$16,Paramètres!$A$1:$I$89,5,0)</f>
        <v>4.6111381379887463E-14</v>
      </c>
      <c r="FG115" s="14">
        <f t="shared" si="101"/>
        <v>7.5804141040779151E-13</v>
      </c>
      <c r="FH115" s="22">
        <f t="shared" si="76"/>
        <v>1.4005661123635408E-12</v>
      </c>
      <c r="FI115" s="62">
        <f t="shared" si="77"/>
        <v>280.42131141557229</v>
      </c>
      <c r="FJ115" s="62">
        <f ca="1">AVERAGE(OFFSET($FI$3,0,0,'Données projet'!$E$16+1,1))-AVERAGE(OFFSET($H$3,0,0,'Données projet'!$E$16+1,1))</f>
        <v>154.99386872768574</v>
      </c>
      <c r="FK115" s="62">
        <f t="shared" si="102"/>
        <v>419.00806288456329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18.857210393177496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18.857210393177496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2.2999999999999998</v>
      </c>
      <c r="N116" s="14">
        <f>IF('Données projet'!$A$36&gt;35,N115+M116-V115,IF(A116&lt;'Données projet'!$A$36,$K$205^A116,IF(A116='Données projet'!$A$36,'Données projet'!$B$36,N115+M116-V115)))</f>
        <v>314.89999999999981</v>
      </c>
      <c r="O116" s="14">
        <f>N116*VLOOKUP('Données projet'!$B$9,Paramètres!$A$1:$I$89,3,0)*VLOOKUP('Données projet'!$B$9,Paramètres!$A$1:$I$89,5,0)</f>
        <v>284.92151999999982</v>
      </c>
      <c r="P116" s="14">
        <f t="shared" si="87"/>
        <v>68.006010477274373</v>
      </c>
      <c r="Q116" s="22">
        <f t="shared" si="107"/>
        <v>614.68211558125256</v>
      </c>
      <c r="R116" s="62">
        <f t="shared" si="55"/>
        <v>895.32742171014024</v>
      </c>
      <c r="S116" s="62">
        <f ca="1">AVERAGE(OFFSET($R$3,0,0,'Données projet'!$E$9+1,1))-AVERAGE(OFFSET($H$3,0,0,'Données projet'!$E$9+1,1))</f>
        <v>483.37207813357207</v>
      </c>
      <c r="T116" s="62">
        <f t="shared" si="88"/>
        <v>297.32483725004136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62.512394852202831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62.512394852202831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2.2999999999999998</v>
      </c>
      <c r="AI116" s="14">
        <f>IF('Données projet'!$A$62&gt;35,AI115+AH116-AQ115,IF(A116&lt;'Données projet'!$A$62,$AF$205^A116,IF(A116='Données projet'!$A$62,'Données projet'!$B$62,AI115+AH116-AQ115)))</f>
        <v>314.89999999999981</v>
      </c>
      <c r="AJ116" s="14">
        <f>AI116*VLOOKUP('Données projet'!$B$10,Paramètres!$A$1:$I$89,3,0)*VLOOKUP('Données projet'!$B$10,Paramètres!$A$1:$I$89,5,0)</f>
        <v>265.27175999999986</v>
      </c>
      <c r="AK116" s="14">
        <f t="shared" si="89"/>
        <v>63.844787983263814</v>
      </c>
      <c r="AL116" s="22">
        <f t="shared" si="58"/>
        <v>573.21132107085089</v>
      </c>
      <c r="AM116" s="62">
        <f t="shared" si="59"/>
        <v>853.85662719973857</v>
      </c>
      <c r="AN116" s="62">
        <f ca="1">AVERAGE(OFFSET($AM$3,0,0,'Données projet'!$E$10+1,1))-AVERAGE(OFFSET($H$3,0,0,'Données projet'!$E$10+1,1))</f>
        <v>455.28503091860267</v>
      </c>
      <c r="AO116" s="62">
        <f t="shared" si="90"/>
        <v>281.06176764290592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58.201195207223321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58.201195207223321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-9.7543306765146564E-14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414.21076357331464</v>
      </c>
      <c r="BJ116" s="62">
        <f t="shared" si="92"/>
        <v>331.25104323342907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146.7629514431612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146.7629514431612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-8.8675733422860506E-14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269.34352416195065</v>
      </c>
      <c r="CE116" s="62">
        <f t="shared" si="94"/>
        <v>302.59481222418219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43.099463937946787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43.099463937946787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-2.8421709430404007E-13</v>
      </c>
      <c r="CU116" s="18">
        <f>CT116*VLOOKUP('Données projet'!$B$13,Paramètres!$A$1:$I$89,3,0)*VLOOKUP('Données projet'!$B$13,Paramètres!$A$1:$I$89,5,0)</f>
        <v>-2.2612312022829427E-13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340.50225215720684</v>
      </c>
      <c r="CZ116" s="62">
        <f t="shared" si="96"/>
        <v>412.18613903804726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58.799389385699214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58.799389385699214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-1.1368683772161603E-13</v>
      </c>
      <c r="DP116" s="18">
        <f>DO116*VLOOKUP('Données projet'!$B$14,Paramètres!$A$1:$I$89,3,0)*VLOOKUP('Données projet'!$B$14,Paramètres!$A$1:$I$89,5,0)</f>
        <v>-9.0449248091317723E-14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298.57243726603986</v>
      </c>
      <c r="DU116" s="62">
        <f t="shared" si="98"/>
        <v>364.58250627635425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50.623964701568127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50.623964701568127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2.8421709430404007E-14</v>
      </c>
      <c r="EK116" s="18">
        <f>EJ116*VLOOKUP('Données projet'!$B$15,Paramètres!$A$1:$I$89,3,0)*VLOOKUP('Données projet'!$B$15,Paramètres!$A$1:$I$89,5,0)</f>
        <v>2.7046098693972454E-14</v>
      </c>
      <c r="EL116" s="14">
        <f t="shared" si="99"/>
        <v>4.7310737122041225E-13</v>
      </c>
      <c r="EM116" s="22">
        <f t="shared" si="73"/>
        <v>8.7110062676755335E-13</v>
      </c>
      <c r="EN116" s="62">
        <f t="shared" si="74"/>
        <v>280.64530612888848</v>
      </c>
      <c r="EO116" s="62">
        <f ca="1">AVERAGE(OFFSET($EN$3,0,0,'Données projet'!$E$15+1,1))-AVERAGE(OFFSET($H$3,0,0,'Données projet'!$E$15+1,1))</f>
        <v>147.46030586481513</v>
      </c>
      <c r="EP116" s="62">
        <f t="shared" si="100"/>
        <v>299.27200854723446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18.233388261761199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18.233388261761199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5.6843418860808015E-14</v>
      </c>
      <c r="FF116" s="18">
        <f>FE116*VLOOKUP('Données projet'!$B$16,Paramètres!$A$1:$I$89,3,0)*VLOOKUP('Données projet'!$B$16,Paramètres!$A$1:$I$89,5,0)</f>
        <v>4.6111381379887463E-14</v>
      </c>
      <c r="FG116" s="14">
        <f t="shared" si="101"/>
        <v>7.5804141040779151E-13</v>
      </c>
      <c r="FH116" s="22">
        <f t="shared" si="76"/>
        <v>1.4005661123635408E-12</v>
      </c>
      <c r="FI116" s="62">
        <f t="shared" si="77"/>
        <v>280.64530612888905</v>
      </c>
      <c r="FJ116" s="62">
        <f ca="1">AVERAGE(OFFSET($FI$3,0,0,'Données projet'!$E$16+1,1))-AVERAGE(OFFSET($H$3,0,0,'Données projet'!$E$16+1,1))</f>
        <v>154.99386872768574</v>
      </c>
      <c r="FK116" s="62">
        <f t="shared" si="102"/>
        <v>419.00806288456329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18.487431999129921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18.487431999129921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2.2999999999999998</v>
      </c>
      <c r="N117" s="14">
        <f>IF('Données projet'!$A$36&gt;35,N116+M117-V116,IF(A117&lt;'Données projet'!$A$36,$K$205^A117,IF(A117='Données projet'!$A$36,'Données projet'!$B$36,N116+M117-V116)))</f>
        <v>317.19999999999982</v>
      </c>
      <c r="O117" s="14">
        <f>N117*VLOOKUP('Données projet'!$B$9,Paramètres!$A$1:$I$89,3,0)*VLOOKUP('Données projet'!$B$9,Paramètres!$A$1:$I$89,5,0)</f>
        <v>287.00255999999985</v>
      </c>
      <c r="P117" s="14">
        <f t="shared" si="87"/>
        <v>68.444716936118553</v>
      </c>
      <c r="Q117" s="22">
        <f t="shared" si="107"/>
        <v>619.07067399707284</v>
      </c>
      <c r="R117" s="62">
        <f t="shared" si="55"/>
        <v>899.93608903177824</v>
      </c>
      <c r="S117" s="62">
        <f ca="1">AVERAGE(OFFSET($R$3,0,0,'Données projet'!$E$9+1,1))-AVERAGE(OFFSET($H$3,0,0,'Données projet'!$E$9+1,1))</f>
        <v>483.37207813357207</v>
      </c>
      <c r="T117" s="62">
        <f t="shared" si="88"/>
        <v>297.32483725004136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61.286564917947089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61.286564917947089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2.2999999999999998</v>
      </c>
      <c r="AI117" s="14">
        <f>IF('Données projet'!$A$62&gt;35,AI116+AH117-AQ116,IF(A117&lt;'Données projet'!$A$62,$AF$205^A117,IF(A117='Données projet'!$A$62,'Données projet'!$B$62,AI116+AH117-AQ116)))</f>
        <v>317.19999999999982</v>
      </c>
      <c r="AJ117" s="14">
        <f>AI117*VLOOKUP('Données projet'!$B$10,Paramètres!$A$1:$I$89,3,0)*VLOOKUP('Données projet'!$B$10,Paramètres!$A$1:$I$89,5,0)</f>
        <v>267.20927999999992</v>
      </c>
      <c r="AK117" s="14">
        <f t="shared" si="89"/>
        <v>64.256650415058076</v>
      </c>
      <c r="AL117" s="22">
        <f t="shared" si="58"/>
        <v>577.30316213955928</v>
      </c>
      <c r="AM117" s="62">
        <f t="shared" si="59"/>
        <v>858.16857717426478</v>
      </c>
      <c r="AN117" s="62">
        <f ca="1">AVERAGE(OFFSET($AM$3,0,0,'Données projet'!$E$10+1,1))-AVERAGE(OFFSET($H$3,0,0,'Données projet'!$E$10+1,1))</f>
        <v>455.28503091860267</v>
      </c>
      <c r="AO117" s="62">
        <f t="shared" si="90"/>
        <v>281.06176764290592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57.059905268433489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57.059905268433489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-9.7543306765146564E-14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414.21076357331464</v>
      </c>
      <c r="BJ117" s="62">
        <f t="shared" si="92"/>
        <v>331.25104323342907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143.88501948192217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143.88501948192217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-8.8675733422860506E-14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269.34352416195065</v>
      </c>
      <c r="CE117" s="62">
        <f t="shared" si="94"/>
        <v>302.59481222418219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42.254309738200924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42.254309738200924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-2.8421709430404007E-13</v>
      </c>
      <c r="CU117" s="18">
        <f>CT117*VLOOKUP('Données projet'!$B$13,Paramètres!$A$1:$I$89,3,0)*VLOOKUP('Données projet'!$B$13,Paramètres!$A$1:$I$89,5,0)</f>
        <v>-2.2612312022829427E-13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340.50225215720684</v>
      </c>
      <c r="CZ117" s="62">
        <f t="shared" si="96"/>
        <v>412.18613903804726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57.646369223931892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57.646369223931892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-1.1368683772161603E-13</v>
      </c>
      <c r="DP117" s="18">
        <f>DO117*VLOOKUP('Données projet'!$B$14,Paramètres!$A$1:$I$89,3,0)*VLOOKUP('Données projet'!$B$14,Paramètres!$A$1:$I$89,5,0)</f>
        <v>-9.0449248091317723E-14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298.57243726603986</v>
      </c>
      <c r="DU117" s="62">
        <f t="shared" si="98"/>
        <v>364.58250627635425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49.631259631339937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49.631259631339937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2.8421709430404007E-14</v>
      </c>
      <c r="EK117" s="18">
        <f>EJ117*VLOOKUP('Données projet'!$B$15,Paramètres!$A$1:$I$89,3,0)*VLOOKUP('Données projet'!$B$15,Paramètres!$A$1:$I$89,5,0)</f>
        <v>2.7046098693972454E-14</v>
      </c>
      <c r="EL117" s="14">
        <f t="shared" si="99"/>
        <v>4.7310737122041225E-13</v>
      </c>
      <c r="EM117" s="22">
        <f t="shared" si="73"/>
        <v>8.7110062676755335E-13</v>
      </c>
      <c r="EN117" s="62">
        <f t="shared" si="74"/>
        <v>280.8654150347063</v>
      </c>
      <c r="EO117" s="62">
        <f ca="1">AVERAGE(OFFSET($EN$3,0,0,'Données projet'!$E$15+1,1))-AVERAGE(OFFSET($H$3,0,0,'Données projet'!$E$15+1,1))</f>
        <v>147.46030586481513</v>
      </c>
      <c r="EP117" s="62">
        <f t="shared" si="100"/>
        <v>299.27200854723446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17.875842639216767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17.875842639216767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5.6843418860808015E-14</v>
      </c>
      <c r="FF117" s="18">
        <f>FE117*VLOOKUP('Données projet'!$B$16,Paramètres!$A$1:$I$89,3,0)*VLOOKUP('Données projet'!$B$16,Paramètres!$A$1:$I$89,5,0)</f>
        <v>4.6111381379887463E-14</v>
      </c>
      <c r="FG117" s="14">
        <f t="shared" si="101"/>
        <v>7.5804141040779151E-13</v>
      </c>
      <c r="FH117" s="22">
        <f t="shared" si="76"/>
        <v>1.4005661123635408E-12</v>
      </c>
      <c r="FI117" s="62">
        <f t="shared" si="77"/>
        <v>280.86541503470687</v>
      </c>
      <c r="FJ117" s="62">
        <f ca="1">AVERAGE(OFFSET($FI$3,0,0,'Données projet'!$E$16+1,1))-AVERAGE(OFFSET($H$3,0,0,'Données projet'!$E$16+1,1))</f>
        <v>154.99386872768574</v>
      </c>
      <c r="FK117" s="62">
        <f t="shared" si="102"/>
        <v>419.00806288456329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18.124904733847067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18.124904733847067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2.2999999999999998</v>
      </c>
      <c r="N118" s="14">
        <f>IF('Données projet'!$A$36&gt;35,N117+M118-V117,IF(A118&lt;'Données projet'!$A$36,$K$205^A118,IF(A118='Données projet'!$A$36,'Données projet'!$B$36,N117+M118-V117)))</f>
        <v>319.49999999999983</v>
      </c>
      <c r="O118" s="14">
        <f>N118*VLOOKUP('Données projet'!$B$9,Paramètres!$A$1:$I$89,3,0)*VLOOKUP('Données projet'!$B$9,Paramètres!$A$1:$I$89,5,0)</f>
        <v>289.08359999999982</v>
      </c>
      <c r="P118" s="14">
        <f t="shared" si="87"/>
        <v>68.883053275068107</v>
      </c>
      <c r="Q118" s="22">
        <f t="shared" si="107"/>
        <v>623.4585877874099</v>
      </c>
      <c r="R118" s="62">
        <f t="shared" si="55"/>
        <v>904.54029333050721</v>
      </c>
      <c r="S118" s="62">
        <f ca="1">AVERAGE(OFFSET($R$3,0,0,'Données projet'!$E$9+1,1))-AVERAGE(OFFSET($H$3,0,0,'Données projet'!$E$9+1,1))</f>
        <v>483.37207813357207</v>
      </c>
      <c r="T118" s="62">
        <f t="shared" si="88"/>
        <v>297.32483725004136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60.084772761019671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60.084772761019671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2.2999999999999998</v>
      </c>
      <c r="AI118" s="14">
        <f>IF('Données projet'!$A$62&gt;35,AI117+AH118-AQ117,IF(A118&lt;'Données projet'!$A$62,$AF$205^A118,IF(A118='Données projet'!$A$62,'Données projet'!$B$62,AI117+AH118-AQ117)))</f>
        <v>319.49999999999983</v>
      </c>
      <c r="AJ118" s="14">
        <f>AI118*VLOOKUP('Données projet'!$B$10,Paramètres!$A$1:$I$89,3,0)*VLOOKUP('Données projet'!$B$10,Paramètres!$A$1:$I$89,5,0)</f>
        <v>269.14679999999987</v>
      </c>
      <c r="AK118" s="14">
        <f t="shared" si="89"/>
        <v>64.668165374238711</v>
      </c>
      <c r="AL118" s="22">
        <f t="shared" si="58"/>
        <v>581.39439802679874</v>
      </c>
      <c r="AM118" s="62">
        <f t="shared" si="59"/>
        <v>862.47610356989594</v>
      </c>
      <c r="AN118" s="62">
        <f ca="1">AVERAGE(OFFSET($AM$3,0,0,'Données projet'!$E$10+1,1))-AVERAGE(OFFSET($H$3,0,0,'Données projet'!$E$10+1,1))</f>
        <v>455.28503091860267</v>
      </c>
      <c r="AO118" s="62">
        <f t="shared" si="90"/>
        <v>281.06176764290592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55.940995329225203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55.940995329225203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-9.7543306765146564E-14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414.21076357331464</v>
      </c>
      <c r="BJ118" s="62">
        <f t="shared" si="92"/>
        <v>331.25104323342907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141.06352201107785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141.06352201107785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-8.8675733422860506E-14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269.34352416195065</v>
      </c>
      <c r="CE118" s="62">
        <f t="shared" si="94"/>
        <v>302.59481222418219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41.425728496818913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41.425728496818913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-2.8421709430404007E-13</v>
      </c>
      <c r="CU118" s="18">
        <f>CT118*VLOOKUP('Données projet'!$B$13,Paramètres!$A$1:$I$89,3,0)*VLOOKUP('Données projet'!$B$13,Paramètres!$A$1:$I$89,5,0)</f>
        <v>-2.2612312022829427E-13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340.50225215720684</v>
      </c>
      <c r="CZ118" s="62">
        <f t="shared" si="96"/>
        <v>412.18613903804726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56.515959084263969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56.515959084263969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-1.1368683772161603E-13</v>
      </c>
      <c r="DP118" s="18">
        <f>DO118*VLOOKUP('Données projet'!$B$14,Paramètres!$A$1:$I$89,3,0)*VLOOKUP('Données projet'!$B$14,Paramètres!$A$1:$I$89,5,0)</f>
        <v>-9.0449248091317723E-14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298.57243726603986</v>
      </c>
      <c r="DU118" s="62">
        <f t="shared" si="98"/>
        <v>364.58250627635425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48.658020902048619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48.658020902048619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2.8421709430404007E-14</v>
      </c>
      <c r="EK118" s="18">
        <f>EJ118*VLOOKUP('Données projet'!$B$15,Paramètres!$A$1:$I$89,3,0)*VLOOKUP('Données projet'!$B$15,Paramètres!$A$1:$I$89,5,0)</f>
        <v>2.7046098693972454E-14</v>
      </c>
      <c r="EL118" s="14">
        <f t="shared" si="99"/>
        <v>4.7310737122041225E-13</v>
      </c>
      <c r="EM118" s="22">
        <f t="shared" si="73"/>
        <v>8.7110062676755335E-13</v>
      </c>
      <c r="EN118" s="62">
        <f t="shared" si="74"/>
        <v>281.08170554309811</v>
      </c>
      <c r="EO118" s="62">
        <f ca="1">AVERAGE(OFFSET($EN$3,0,0,'Données projet'!$E$15+1,1))-AVERAGE(OFFSET($H$3,0,0,'Données projet'!$E$15+1,1))</f>
        <v>147.46030586481513</v>
      </c>
      <c r="EP118" s="62">
        <f t="shared" si="100"/>
        <v>299.27200854723446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17.525308268249137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17.525308268249137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5.6843418860808015E-14</v>
      </c>
      <c r="FF118" s="18">
        <f>FE118*VLOOKUP('Données projet'!$B$16,Paramètres!$A$1:$I$89,3,0)*VLOOKUP('Données projet'!$B$16,Paramètres!$A$1:$I$89,5,0)</f>
        <v>4.6111381379887463E-14</v>
      </c>
      <c r="FG118" s="14">
        <f t="shared" si="101"/>
        <v>7.5804141040779151E-13</v>
      </c>
      <c r="FH118" s="22">
        <f t="shared" si="76"/>
        <v>1.4005661123635408E-12</v>
      </c>
      <c r="FI118" s="62">
        <f t="shared" si="77"/>
        <v>281.08170554309868</v>
      </c>
      <c r="FJ118" s="62">
        <f ca="1">AVERAGE(OFFSET($FI$3,0,0,'Données projet'!$E$16+1,1))-AVERAGE(OFFSET($H$3,0,0,'Données projet'!$E$16+1,1))</f>
        <v>154.99386872768574</v>
      </c>
      <c r="FK118" s="62">
        <f t="shared" si="102"/>
        <v>419.00806288456329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17.769486407116613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17.769486407116613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2.2999999999999998</v>
      </c>
      <c r="N119" s="14">
        <f>IF('Données projet'!$A$36&gt;35,N118+M119-V118,IF(A119&lt;'Données projet'!$A$36,$K$205^A119,IF(A119='Données projet'!$A$36,'Données projet'!$B$36,N118+M119-V118)))</f>
        <v>321.79999999999984</v>
      </c>
      <c r="O119" s="14">
        <f>N119*VLOOKUP('Données projet'!$B$9,Paramètres!$A$1:$I$89,3,0)*VLOOKUP('Données projet'!$B$9,Paramètres!$A$1:$I$89,5,0)</f>
        <v>291.16463999999985</v>
      </c>
      <c r="P119" s="14">
        <f t="shared" si="87"/>
        <v>69.321022467464573</v>
      </c>
      <c r="Q119" s="22">
        <f t="shared" si="107"/>
        <v>627.84586213083389</v>
      </c>
      <c r="R119" s="62">
        <f t="shared" si="55"/>
        <v>909.14010602555538</v>
      </c>
      <c r="S119" s="62">
        <f ca="1">AVERAGE(OFFSET($R$3,0,0,'Données projet'!$E$9+1,1))-AVERAGE(OFFSET($H$3,0,0,'Données projet'!$E$9+1,1))</f>
        <v>483.37207813357207</v>
      </c>
      <c r="T119" s="62">
        <f t="shared" si="88"/>
        <v>297.32483725004136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58.906547015268764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58.906547015268764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2.2999999999999998</v>
      </c>
      <c r="AI119" s="14">
        <f>IF('Données projet'!$A$62&gt;35,AI118+AH119-AQ118,IF(A119&lt;'Données projet'!$A$62,$AF$205^A119,IF(A119='Données projet'!$A$62,'Données projet'!$B$62,AI118+AH119-AQ118)))</f>
        <v>321.79999999999984</v>
      </c>
      <c r="AJ119" s="14">
        <f>AI119*VLOOKUP('Données projet'!$B$10,Paramètres!$A$1:$I$89,3,0)*VLOOKUP('Données projet'!$B$10,Paramètres!$A$1:$I$89,5,0)</f>
        <v>271.08431999999993</v>
      </c>
      <c r="AK119" s="14">
        <f t="shared" si="89"/>
        <v>65.079335652211398</v>
      </c>
      <c r="AL119" s="22">
        <f t="shared" si="58"/>
        <v>585.48503359426809</v>
      </c>
      <c r="AM119" s="62">
        <f t="shared" si="59"/>
        <v>866.77927748898958</v>
      </c>
      <c r="AN119" s="62">
        <f ca="1">AVERAGE(OFFSET($AM$3,0,0,'Données projet'!$E$10+1,1))-AVERAGE(OFFSET($H$3,0,0,'Données projet'!$E$10+1,1))</f>
        <v>455.28503091860267</v>
      </c>
      <c r="AO119" s="62">
        <f t="shared" si="90"/>
        <v>281.06176764290592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54.844026531457111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54.844026531457111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-9.7543306765146564E-14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414.21076357331464</v>
      </c>
      <c r="BJ119" s="62">
        <f t="shared" si="92"/>
        <v>331.25104323342907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138.29735238469328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138.29735238469328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-8.8675733422860506E-14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269.34352416195065</v>
      </c>
      <c r="CE119" s="62">
        <f t="shared" si="94"/>
        <v>302.59481222418219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40.613395228195749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40.613395228195749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-2.8421709430404007E-13</v>
      </c>
      <c r="CU119" s="18">
        <f>CT119*VLOOKUP('Données projet'!$B$13,Paramètres!$A$1:$I$89,3,0)*VLOOKUP('Données projet'!$B$13,Paramètres!$A$1:$I$89,5,0)</f>
        <v>-2.2612312022829427E-13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340.50225215720684</v>
      </c>
      <c r="CZ119" s="62">
        <f t="shared" si="96"/>
        <v>412.18613903804726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55.40771559795283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55.40771559795283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-1.1368683772161603E-13</v>
      </c>
      <c r="DP119" s="18">
        <f>DO119*VLOOKUP('Données projet'!$B$14,Paramètres!$A$1:$I$89,3,0)*VLOOKUP('Données projet'!$B$14,Paramètres!$A$1:$I$89,5,0)</f>
        <v>-9.0449248091317723E-14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298.57243726603986</v>
      </c>
      <c r="DU119" s="62">
        <f t="shared" si="98"/>
        <v>364.58250627635425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47.703866790621689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47.703866790621689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2.8421709430404007E-14</v>
      </c>
      <c r="EK119" s="18">
        <f>EJ119*VLOOKUP('Données projet'!$B$15,Paramètres!$A$1:$I$89,3,0)*VLOOKUP('Données projet'!$B$15,Paramètres!$A$1:$I$89,5,0)</f>
        <v>2.7046098693972454E-14</v>
      </c>
      <c r="EL119" s="14">
        <f t="shared" si="99"/>
        <v>4.7310737122041225E-13</v>
      </c>
      <c r="EM119" s="22">
        <f t="shared" si="73"/>
        <v>8.7110062676755335E-13</v>
      </c>
      <c r="EN119" s="62">
        <f t="shared" si="74"/>
        <v>281.29424389472234</v>
      </c>
      <c r="EO119" s="62">
        <f ca="1">AVERAGE(OFFSET($EN$3,0,0,'Données projet'!$E$15+1,1))-AVERAGE(OFFSET($H$3,0,0,'Données projet'!$E$15+1,1))</f>
        <v>147.46030586481513</v>
      </c>
      <c r="EP119" s="62">
        <f t="shared" si="100"/>
        <v>299.27200854723446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17.181647662491326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17.181647662491326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5.6843418860808015E-14</v>
      </c>
      <c r="FF119" s="18">
        <f>FE119*VLOOKUP('Données projet'!$B$16,Paramètres!$A$1:$I$89,3,0)*VLOOKUP('Données projet'!$B$16,Paramètres!$A$1:$I$89,5,0)</f>
        <v>4.6111381379887463E-14</v>
      </c>
      <c r="FG119" s="14">
        <f t="shared" si="101"/>
        <v>7.5804141040779151E-13</v>
      </c>
      <c r="FH119" s="22">
        <f t="shared" si="76"/>
        <v>1.4005661123635408E-12</v>
      </c>
      <c r="FI119" s="62">
        <f t="shared" si="77"/>
        <v>281.29424389472291</v>
      </c>
      <c r="FJ119" s="62">
        <f ca="1">AVERAGE(OFFSET($FI$3,0,0,'Données projet'!$E$16+1,1))-AVERAGE(OFFSET($H$3,0,0,'Données projet'!$E$16+1,1))</f>
        <v>154.99386872768574</v>
      </c>
      <c r="FK119" s="62">
        <f t="shared" si="102"/>
        <v>419.00806288456329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17.421037616989569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17.421037616989569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2.2999999999999998</v>
      </c>
      <c r="N120" s="14">
        <f>IF('Données projet'!$A$36&gt;35,N119+M120-V119,IF(A120&lt;'Données projet'!$A$36,$K$205^A120,IF(A120='Données projet'!$A$36,'Données projet'!$B$36,N119+M120-V119)))</f>
        <v>324.09999999999985</v>
      </c>
      <c r="O120" s="14">
        <f>N120*VLOOKUP('Données projet'!$B$9,Paramètres!$A$1:$I$89,3,0)*VLOOKUP('Données projet'!$B$9,Paramètres!$A$1:$I$89,5,0)</f>
        <v>293.24567999999982</v>
      </c>
      <c r="P120" s="14">
        <f t="shared" si="87"/>
        <v>69.758627441690962</v>
      </c>
      <c r="Q120" s="22">
        <f t="shared" si="107"/>
        <v>632.23250212761138</v>
      </c>
      <c r="R120" s="62">
        <f t="shared" si="55"/>
        <v>913.73559730872103</v>
      </c>
      <c r="S120" s="62">
        <f ca="1">AVERAGE(OFFSET($R$3,0,0,'Données projet'!$E$9+1,1))-AVERAGE(OFFSET($H$3,0,0,'Données projet'!$E$9+1,1))</f>
        <v>483.37207813357207</v>
      </c>
      <c r="T120" s="62">
        <f t="shared" si="88"/>
        <v>297.32483725004136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57.751425557745286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57.751425557745286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2.2999999999999998</v>
      </c>
      <c r="AI120" s="14">
        <f>IF('Données projet'!$A$62&gt;35,AI119+AH120-AQ119,IF(A120&lt;'Données projet'!$A$62,$AF$205^A120,IF(A120='Données projet'!$A$62,'Données projet'!$B$62,AI119+AH120-AQ119)))</f>
        <v>324.09999999999985</v>
      </c>
      <c r="AJ120" s="14">
        <f>AI120*VLOOKUP('Données projet'!$B$10,Paramètres!$A$1:$I$89,3,0)*VLOOKUP('Données projet'!$B$10,Paramètres!$A$1:$I$89,5,0)</f>
        <v>273.02183999999988</v>
      </c>
      <c r="AK120" s="14">
        <f t="shared" si="89"/>
        <v>65.490163998174097</v>
      </c>
      <c r="AL120" s="22">
        <f t="shared" si="58"/>
        <v>589.57507363015304</v>
      </c>
      <c r="AM120" s="62">
        <f t="shared" si="59"/>
        <v>871.07816881126269</v>
      </c>
      <c r="AN120" s="62">
        <f ca="1">AVERAGE(OFFSET($AM$3,0,0,'Données projet'!$E$10+1,1))-AVERAGE(OFFSET($H$3,0,0,'Données projet'!$E$10+1,1))</f>
        <v>455.28503091860267</v>
      </c>
      <c r="AO120" s="62">
        <f t="shared" si="90"/>
        <v>281.06176764290592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53.768568622728353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53.768568622728353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-9.7543306765146564E-14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414.21076357331464</v>
      </c>
      <c r="BJ120" s="62">
        <f t="shared" si="92"/>
        <v>331.25104323342907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135.58542565748522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135.58542565748522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-8.8675733422860506E-14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269.34352416195065</v>
      </c>
      <c r="CE120" s="62">
        <f t="shared" si="94"/>
        <v>302.59481222418219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39.816991319495912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39.816991319495912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-2.8421709430404007E-13</v>
      </c>
      <c r="CU120" s="18">
        <f>CT120*VLOOKUP('Données projet'!$B$13,Paramètres!$A$1:$I$89,3,0)*VLOOKUP('Données projet'!$B$13,Paramètres!$A$1:$I$89,5,0)</f>
        <v>-2.2612312022829427E-13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340.50225215720684</v>
      </c>
      <c r="CZ120" s="62">
        <f t="shared" si="96"/>
        <v>412.18613903804726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54.321204090446471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54.321204090446471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-1.1368683772161603E-13</v>
      </c>
      <c r="DP120" s="18">
        <f>DO120*VLOOKUP('Données projet'!$B$14,Paramètres!$A$1:$I$89,3,0)*VLOOKUP('Données projet'!$B$14,Paramètres!$A$1:$I$89,5,0)</f>
        <v>-9.0449248091317723E-14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298.57243726603986</v>
      </c>
      <c r="DU120" s="62">
        <f t="shared" si="98"/>
        <v>364.58250627635425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46.768423059343299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46.768423059343299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2.8421709430404007E-14</v>
      </c>
      <c r="EK120" s="18">
        <f>EJ120*VLOOKUP('Données projet'!$B$15,Paramètres!$A$1:$I$89,3,0)*VLOOKUP('Données projet'!$B$15,Paramètres!$A$1:$I$89,5,0)</f>
        <v>2.7046098693972454E-14</v>
      </c>
      <c r="EL120" s="14">
        <f t="shared" si="99"/>
        <v>4.7310737122041225E-13</v>
      </c>
      <c r="EM120" s="22">
        <f t="shared" si="73"/>
        <v>8.7110062676755335E-13</v>
      </c>
      <c r="EN120" s="62">
        <f t="shared" si="74"/>
        <v>281.5030951811105</v>
      </c>
      <c r="EO120" s="62">
        <f ca="1">AVERAGE(OFFSET($EN$3,0,0,'Données projet'!$E$15+1,1))-AVERAGE(OFFSET($H$3,0,0,'Données projet'!$E$15+1,1))</f>
        <v>147.46030586481513</v>
      </c>
      <c r="EP120" s="62">
        <f t="shared" si="100"/>
        <v>299.27200854723446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16.844726031600153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16.844726031600153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5.6843418860808015E-14</v>
      </c>
      <c r="FF120" s="18">
        <f>FE120*VLOOKUP('Données projet'!$B$16,Paramètres!$A$1:$I$89,3,0)*VLOOKUP('Données projet'!$B$16,Paramètres!$A$1:$I$89,5,0)</f>
        <v>4.6111381379887463E-14</v>
      </c>
      <c r="FG120" s="14">
        <f t="shared" si="101"/>
        <v>7.5804141040779151E-13</v>
      </c>
      <c r="FH120" s="22">
        <f t="shared" si="76"/>
        <v>1.4005661123635408E-12</v>
      </c>
      <c r="FI120" s="62">
        <f t="shared" si="77"/>
        <v>281.50309518111106</v>
      </c>
      <c r="FJ120" s="62">
        <f ca="1">AVERAGE(OFFSET($FI$3,0,0,'Données projet'!$E$16+1,1))-AVERAGE(OFFSET($H$3,0,0,'Données projet'!$E$16+1,1))</f>
        <v>154.99386872768574</v>
      </c>
      <c r="FK120" s="62">
        <f t="shared" si="102"/>
        <v>419.00806288456329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17.079421695104141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17.079421695104141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2.2999999999999998</v>
      </c>
      <c r="N121" s="14">
        <f>IF('Données projet'!$A$36&gt;35,N120+M121-V120,IF(A121&lt;'Données projet'!$A$36,$K$205^A121,IF(A121='Données projet'!$A$36,'Données projet'!$B$36,N120+M121-V120)))</f>
        <v>326.39999999999986</v>
      </c>
      <c r="O121" s="14">
        <f>N121*VLOOKUP('Données projet'!$B$9,Paramètres!$A$1:$I$89,3,0)*VLOOKUP('Données projet'!$B$9,Paramètres!$A$1:$I$89,5,0)</f>
        <v>295.32671999999985</v>
      </c>
      <c r="P121" s="14">
        <f t="shared" si="87"/>
        <v>70.195871082165155</v>
      </c>
      <c r="Q121" s="22">
        <f t="shared" si="107"/>
        <v>636.61851280143742</v>
      </c>
      <c r="R121" s="62">
        <f t="shared" si="55"/>
        <v>918.32683616603776</v>
      </c>
      <c r="S121" s="62">
        <f ca="1">AVERAGE(OFFSET($R$3,0,0,'Données projet'!$E$9+1,1))-AVERAGE(OFFSET($H$3,0,0,'Données projet'!$E$9+1,1))</f>
        <v>483.37207813357207</v>
      </c>
      <c r="T121" s="62">
        <f t="shared" si="88"/>
        <v>297.32483725004136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56.618955327449321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56.618955327449321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2.2999999999999998</v>
      </c>
      <c r="AI121" s="14">
        <f>IF('Données projet'!$A$62&gt;35,AI120+AH121-AQ120,IF(A121&lt;'Données projet'!$A$62,$AF$205^A121,IF(A121='Données projet'!$A$62,'Données projet'!$B$62,AI120+AH121-AQ120)))</f>
        <v>326.39999999999986</v>
      </c>
      <c r="AJ121" s="14">
        <f>AI121*VLOOKUP('Données projet'!$B$10,Paramètres!$A$1:$I$89,3,0)*VLOOKUP('Données projet'!$B$10,Paramètres!$A$1:$I$89,5,0)</f>
        <v>274.95935999999995</v>
      </c>
      <c r="AK121" s="14">
        <f t="shared" si="89"/>
        <v>65.900653120050137</v>
      </c>
      <c r="AL121" s="22">
        <f t="shared" si="58"/>
        <v>593.664522850754</v>
      </c>
      <c r="AM121" s="62">
        <f t="shared" si="59"/>
        <v>875.37284621535446</v>
      </c>
      <c r="AN121" s="62">
        <f ca="1">AVERAGE(OFFSET($AM$3,0,0,'Données projet'!$E$10+1,1))-AVERAGE(OFFSET($H$3,0,0,'Données projet'!$E$10+1,1))</f>
        <v>455.28503091860267</v>
      </c>
      <c r="AO121" s="62">
        <f t="shared" si="90"/>
        <v>281.06176764290592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52.714199787625212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52.714199787625212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-9.7543306765146564E-14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414.21076357331464</v>
      </c>
      <c r="BJ121" s="62">
        <f t="shared" si="92"/>
        <v>331.25104323342907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132.92667815928573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132.92667815928573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-8.8675733422860506E-14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269.34352416195065</v>
      </c>
      <c r="CE121" s="62">
        <f t="shared" si="94"/>
        <v>302.59481222418219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39.036204405687265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39.036204405687265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-2.8421709430404007E-13</v>
      </c>
      <c r="CU121" s="18">
        <f>CT121*VLOOKUP('Données projet'!$B$13,Paramètres!$A$1:$I$89,3,0)*VLOOKUP('Données projet'!$B$13,Paramètres!$A$1:$I$89,5,0)</f>
        <v>-2.2612312022829427E-13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340.50225215720684</v>
      </c>
      <c r="CZ121" s="62">
        <f t="shared" si="96"/>
        <v>412.18613903804726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53.255998410895735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53.255998410895735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-1.1368683772161603E-13</v>
      </c>
      <c r="DP121" s="18">
        <f>DO121*VLOOKUP('Données projet'!$B$14,Paramètres!$A$1:$I$89,3,0)*VLOOKUP('Données projet'!$B$14,Paramètres!$A$1:$I$89,5,0)</f>
        <v>-9.0449248091317723E-14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298.57243726603986</v>
      </c>
      <c r="DU121" s="62">
        <f t="shared" si="98"/>
        <v>364.58250627635425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45.851322809070943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45.851322809070943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2.8421709430404007E-14</v>
      </c>
      <c r="EK121" s="18">
        <f>EJ121*VLOOKUP('Données projet'!$B$15,Paramètres!$A$1:$I$89,3,0)*VLOOKUP('Données projet'!$B$15,Paramètres!$A$1:$I$89,5,0)</f>
        <v>2.7046098693972454E-14</v>
      </c>
      <c r="EL121" s="14">
        <f t="shared" si="99"/>
        <v>4.7310737122041225E-13</v>
      </c>
      <c r="EM121" s="22">
        <f t="shared" si="73"/>
        <v>8.7110062676755335E-13</v>
      </c>
      <c r="EN121" s="62">
        <f t="shared" si="74"/>
        <v>281.70832336460126</v>
      </c>
      <c r="EO121" s="62">
        <f ca="1">AVERAGE(OFFSET($EN$3,0,0,'Données projet'!$E$15+1,1))-AVERAGE(OFFSET($H$3,0,0,'Données projet'!$E$15+1,1))</f>
        <v>147.46030586481513</v>
      </c>
      <c r="EP121" s="62">
        <f t="shared" si="100"/>
        <v>299.27200854723446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16.514411228388855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16.514411228388855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5.6843418860808015E-14</v>
      </c>
      <c r="FF121" s="18">
        <f>FE121*VLOOKUP('Données projet'!$B$16,Paramètres!$A$1:$I$89,3,0)*VLOOKUP('Données projet'!$B$16,Paramètres!$A$1:$I$89,5,0)</f>
        <v>4.6111381379887463E-14</v>
      </c>
      <c r="FG121" s="14">
        <f t="shared" si="101"/>
        <v>7.5804141040779151E-13</v>
      </c>
      <c r="FH121" s="22">
        <f t="shared" si="76"/>
        <v>1.4005661123635408E-12</v>
      </c>
      <c r="FI121" s="62">
        <f t="shared" si="77"/>
        <v>281.70832336460182</v>
      </c>
      <c r="FJ121" s="62">
        <f ca="1">AVERAGE(OFFSET($FI$3,0,0,'Données projet'!$E$16+1,1))-AVERAGE(OFFSET($H$3,0,0,'Données projet'!$E$16+1,1))</f>
        <v>154.99386872768574</v>
      </c>
      <c r="FK121" s="62">
        <f t="shared" si="102"/>
        <v>419.00806288456329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16.744504653081748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16.744504653081748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2.2999999999999998</v>
      </c>
      <c r="N122" s="14">
        <f>IF('Données projet'!$A$36&gt;35,N121+M122-V121,IF(A122&lt;'Données projet'!$A$36,$K$205^A122,IF(A122='Données projet'!$A$36,'Données projet'!$B$36,N121+M122-V121)))</f>
        <v>328.69999999999987</v>
      </c>
      <c r="O122" s="14">
        <f>N122*VLOOKUP('Données projet'!$B$9,Paramètres!$A$1:$I$89,3,0)*VLOOKUP('Données projet'!$B$9,Paramètres!$A$1:$I$89,5,0)</f>
        <v>297.40775999999988</v>
      </c>
      <c r="P122" s="14">
        <f t="shared" si="87"/>
        <v>70.632756230305333</v>
      </c>
      <c r="Q122" s="22">
        <f t="shared" si="107"/>
        <v>641.00389910111494</v>
      </c>
      <c r="R122" s="62">
        <f t="shared" si="55"/>
        <v>922.91389039904402</v>
      </c>
      <c r="S122" s="62">
        <f ca="1">AVERAGE(OFFSET($R$3,0,0,'Données projet'!$E$9+1,1))-AVERAGE(OFFSET($H$3,0,0,'Données projet'!$E$9+1,1))</f>
        <v>483.37207813357207</v>
      </c>
      <c r="T122" s="62">
        <f t="shared" si="88"/>
        <v>297.32483725004136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55.508692147630825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55.508692147630825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2.2999999999999998</v>
      </c>
      <c r="AI122" s="14">
        <f>IF('Données projet'!$A$62&gt;35,AI121+AH122-AQ121,IF(A122&lt;'Données projet'!$A$62,$AF$205^A122,IF(A122='Données projet'!$A$62,'Données projet'!$B$62,AI121+AH122-AQ121)))</f>
        <v>328.69999999999987</v>
      </c>
      <c r="AJ122" s="14">
        <f>AI122*VLOOKUP('Données projet'!$B$10,Paramètres!$A$1:$I$89,3,0)*VLOOKUP('Données projet'!$B$10,Paramètres!$A$1:$I$89,5,0)</f>
        <v>276.8968799999999</v>
      </c>
      <c r="AK122" s="14">
        <f t="shared" si="89"/>
        <v>66.310805685393802</v>
      </c>
      <c r="AL122" s="22">
        <f t="shared" si="58"/>
        <v>597.7533859020607</v>
      </c>
      <c r="AM122" s="62">
        <f t="shared" si="59"/>
        <v>879.66337719998978</v>
      </c>
      <c r="AN122" s="62">
        <f ca="1">AVERAGE(OFFSET($AM$3,0,0,'Données projet'!$E$10+1,1))-AVERAGE(OFFSET($H$3,0,0,'Données projet'!$E$10+1,1))</f>
        <v>455.28503091860267</v>
      </c>
      <c r="AO122" s="62">
        <f t="shared" si="90"/>
        <v>281.06176764290592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51.680506482276961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51.680506482276961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-9.7543306765146564E-14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414.21076357331464</v>
      </c>
      <c r="BJ122" s="62">
        <f t="shared" si="92"/>
        <v>331.25104323342907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130.3200670778501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130.3200670778501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-8.8675733422860506E-14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269.34352416195065</v>
      </c>
      <c r="CE122" s="62">
        <f t="shared" si="94"/>
        <v>302.59481222418219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38.27072824702541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38.27072824702541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-2.8421709430404007E-13</v>
      </c>
      <c r="CU122" s="18">
        <f>CT122*VLOOKUP('Données projet'!$B$13,Paramètres!$A$1:$I$89,3,0)*VLOOKUP('Données projet'!$B$13,Paramètres!$A$1:$I$89,5,0)</f>
        <v>-2.2612312022829427E-13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340.50225215720684</v>
      </c>
      <c r="CZ122" s="62">
        <f t="shared" si="96"/>
        <v>412.18613903804726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52.211680765009675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52.211680765009675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-1.1368683772161603E-13</v>
      </c>
      <c r="DP122" s="18">
        <f>DO122*VLOOKUP('Données projet'!$B$14,Paramètres!$A$1:$I$89,3,0)*VLOOKUP('Données projet'!$B$14,Paramètres!$A$1:$I$89,5,0)</f>
        <v>-9.0449248091317723E-14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298.57243726603986</v>
      </c>
      <c r="DU122" s="62">
        <f t="shared" si="98"/>
        <v>364.58250627635425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44.952206335330509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44.952206335330509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2.8421709430404007E-14</v>
      </c>
      <c r="EK122" s="18">
        <f>EJ122*VLOOKUP('Données projet'!$B$15,Paramètres!$A$1:$I$89,3,0)*VLOOKUP('Données projet'!$B$15,Paramètres!$A$1:$I$89,5,0)</f>
        <v>2.7046098693972454E-14</v>
      </c>
      <c r="EL122" s="14">
        <f t="shared" si="99"/>
        <v>4.7310737122041225E-13</v>
      </c>
      <c r="EM122" s="22">
        <f t="shared" si="73"/>
        <v>8.7110062676755335E-13</v>
      </c>
      <c r="EN122" s="62">
        <f t="shared" si="74"/>
        <v>281.90999129792999</v>
      </c>
      <c r="EO122" s="62">
        <f ca="1">AVERAGE(OFFSET($EN$3,0,0,'Données projet'!$E$15+1,1))-AVERAGE(OFFSET($H$3,0,0,'Données projet'!$E$15+1,1))</f>
        <v>147.46030586481513</v>
      </c>
      <c r="EP122" s="62">
        <f t="shared" si="100"/>
        <v>299.27200854723446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16.190573696996392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16.190573696996392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5.6843418860808015E-14</v>
      </c>
      <c r="FF122" s="18">
        <f>FE122*VLOOKUP('Données projet'!$B$16,Paramètres!$A$1:$I$89,3,0)*VLOOKUP('Données projet'!$B$16,Paramètres!$A$1:$I$89,5,0)</f>
        <v>4.6111381379887463E-14</v>
      </c>
      <c r="FG122" s="14">
        <f t="shared" si="101"/>
        <v>7.5804141040779151E-13</v>
      </c>
      <c r="FH122" s="22">
        <f t="shared" si="76"/>
        <v>1.4005661123635408E-12</v>
      </c>
      <c r="FI122" s="62">
        <f t="shared" si="77"/>
        <v>281.90999129793056</v>
      </c>
      <c r="FJ122" s="62">
        <f ca="1">AVERAGE(OFFSET($FI$3,0,0,'Données projet'!$E$16+1,1))-AVERAGE(OFFSET($H$3,0,0,'Données projet'!$E$16+1,1))</f>
        <v>154.99386872768574</v>
      </c>
      <c r="FK122" s="62">
        <f t="shared" si="102"/>
        <v>419.00806288456329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16.416155129974189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16.416155129974189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331</v>
      </c>
      <c r="L123" s="13">
        <f>VLOOKUP(A123,'Données projet'!$A$35:$I$55,9,0)</f>
        <v>2.2999999999999998</v>
      </c>
      <c r="M123" s="13">
        <f t="array" ref="M123">INDEX(L:L,MIN(IF(ISNUMBER(L123:L319),ROW(L123:L319),"")))</f>
        <v>2.2999999999999998</v>
      </c>
      <c r="N123" s="14">
        <f>IF('Données projet'!$A$36&gt;35,N122+M123-V122,IF(A123&lt;'Données projet'!$A$36,$K$205^A123,IF(A123='Données projet'!$A$36,'Données projet'!$B$36,N122+M123-V122)))</f>
        <v>330.99999999999989</v>
      </c>
      <c r="O123" s="14">
        <f>N123*VLOOKUP('Données projet'!$B$9,Paramètres!$A$1:$I$89,3,0)*VLOOKUP('Données projet'!$B$9,Paramètres!$A$1:$I$89,5,0)</f>
        <v>299.48879999999991</v>
      </c>
      <c r="P123" s="14">
        <f t="shared" si="87"/>
        <v>71.069285685467293</v>
      </c>
      <c r="Q123" s="22">
        <f t="shared" si="107"/>
        <v>645.38866590218868</v>
      </c>
      <c r="R123" s="62">
        <f t="shared" si="55"/>
        <v>927.49682664566535</v>
      </c>
      <c r="S123" s="62">
        <f ca="1">AVERAGE(OFFSET($R$3,0,0,'Données projet'!$E$9+1,1))-AVERAGE(OFFSET($H$3,0,0,'Données projet'!$E$9+1,1))</f>
        <v>483.37207813357207</v>
      </c>
      <c r="T123" s="62">
        <f t="shared" si="88"/>
        <v>297.32483725004136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331</v>
      </c>
      <c r="W123" s="17">
        <f>IF(ISNA(VLOOKUP(A123,'Données projet'!$A$35:$I$55,5,0)),0%,VLOOKUP(A123,'Données projet'!$A$35:$I$55,5,0)*VLOOKUP('Données projet'!$B$9,Paramètres!$A$1:$I$89,7,0))</f>
        <v>0.43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196.78287943437806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196.78287943437806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331</v>
      </c>
      <c r="AG123" s="13">
        <f>VLOOKUP(A123,'Données projet'!$A$61:$I$81,9,0)</f>
        <v>2.2999999999999998</v>
      </c>
      <c r="AH123" s="13">
        <f t="array" ref="AH123">INDEX(AG:AG,MIN(IF(ISNUMBER(AG123:AG319),ROW(AG123:AG319),"")))</f>
        <v>2.2999999999999998</v>
      </c>
      <c r="AI123" s="14">
        <f>IF('Données projet'!$A$62&gt;35,AI122+AH123-AQ122,IF(A123&lt;'Données projet'!$A$62,$AF$205^A123,IF(A123='Données projet'!$A$62,'Données projet'!$B$62,AI122+AH123-AQ122)))</f>
        <v>330.99999999999989</v>
      </c>
      <c r="AJ123" s="14">
        <f>AI123*VLOOKUP('Données projet'!$B$10,Paramètres!$A$1:$I$89,3,0)*VLOOKUP('Données projet'!$B$10,Paramètres!$A$1:$I$89,5,0)</f>
        <v>278.83439999999996</v>
      </c>
      <c r="AK123" s="14">
        <f t="shared" si="89"/>
        <v>66.720624322271249</v>
      </c>
      <c r="AL123" s="22">
        <f t="shared" si="58"/>
        <v>601.84166736128896</v>
      </c>
      <c r="AM123" s="62">
        <f t="shared" si="59"/>
        <v>883.94982810476563</v>
      </c>
      <c r="AN123" s="62">
        <f ca="1">AVERAGE(OFFSET($AM$3,0,0,'Données projet'!$E$10+1,1))-AVERAGE(OFFSET($H$3,0,0,'Données projet'!$E$10+1,1))</f>
        <v>455.28503091860267</v>
      </c>
      <c r="AO123" s="62">
        <f t="shared" si="90"/>
        <v>281.06176764290592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331</v>
      </c>
      <c r="AR123" s="17">
        <f>IF(ISNA(VLOOKUP(A123,'Données projet'!$A$61:$I$81,5,0)),0%,VLOOKUP(A123,'Données projet'!$A$61:$I$81,5,0)*VLOOKUP('Données projet'!$B$10,Paramètres!$A$1:$I$89,7,0))</f>
        <v>0.43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183.21164636993819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183.21164636993819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-9.7543306765146564E-14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414.21076357331464</v>
      </c>
      <c r="BJ123" s="62">
        <f t="shared" si="92"/>
        <v>331.25104323342907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127.76457004984564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127.76457004984564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-8.8675733422860506E-14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269.34352416195065</v>
      </c>
      <c r="CE123" s="62">
        <f t="shared" si="94"/>
        <v>302.59481222418219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37.520262608940556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37.520262608940556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-2.8421709430404007E-13</v>
      </c>
      <c r="CU123" s="18">
        <f>CT123*VLOOKUP('Données projet'!$B$13,Paramètres!$A$1:$I$89,3,0)*VLOOKUP('Données projet'!$B$13,Paramètres!$A$1:$I$89,5,0)</f>
        <v>-2.2612312022829427E-13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340.50225215720684</v>
      </c>
      <c r="CZ123" s="62">
        <f t="shared" si="96"/>
        <v>412.18613903804726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51.187841551188569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51.187841551188569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-1.1368683772161603E-13</v>
      </c>
      <c r="DP123" s="18">
        <f>DO123*VLOOKUP('Données projet'!$B$14,Paramètres!$A$1:$I$89,3,0)*VLOOKUP('Données projet'!$B$14,Paramètres!$A$1:$I$89,5,0)</f>
        <v>-9.0449248091317723E-14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298.57243726603986</v>
      </c>
      <c r="DU123" s="62">
        <f t="shared" si="98"/>
        <v>364.58250627635425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44.070720987233223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44.070720987233223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2.8421709430404007E-14</v>
      </c>
      <c r="EK123" s="18">
        <f>EJ123*VLOOKUP('Données projet'!$B$15,Paramètres!$A$1:$I$89,3,0)*VLOOKUP('Données projet'!$B$15,Paramètres!$A$1:$I$89,5,0)</f>
        <v>2.7046098693972454E-14</v>
      </c>
      <c r="EL123" s="14">
        <f t="shared" si="99"/>
        <v>4.7310737122041225E-13</v>
      </c>
      <c r="EM123" s="22">
        <f t="shared" si="73"/>
        <v>8.7110062676755335E-13</v>
      </c>
      <c r="EN123" s="62">
        <f t="shared" si="74"/>
        <v>282.10816074347747</v>
      </c>
      <c r="EO123" s="62">
        <f ca="1">AVERAGE(OFFSET($EN$3,0,0,'Données projet'!$E$15+1,1))-AVERAGE(OFFSET($H$3,0,0,'Données projet'!$E$15+1,1))</f>
        <v>147.46030586481513</v>
      </c>
      <c r="EP123" s="62">
        <f t="shared" si="100"/>
        <v>299.27200854723446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15.873086422073145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15.873086422073145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5.6843418860808015E-14</v>
      </c>
      <c r="FF123" s="18">
        <f>FE123*VLOOKUP('Données projet'!$B$16,Paramètres!$A$1:$I$89,3,0)*VLOOKUP('Données projet'!$B$16,Paramètres!$A$1:$I$89,5,0)</f>
        <v>4.6111381379887463E-14</v>
      </c>
      <c r="FG123" s="14">
        <f t="shared" si="101"/>
        <v>7.5804141040779151E-13</v>
      </c>
      <c r="FH123" s="22">
        <f t="shared" si="76"/>
        <v>1.4005661123635408E-12</v>
      </c>
      <c r="FI123" s="62">
        <f t="shared" si="77"/>
        <v>282.10816074347804</v>
      </c>
      <c r="FJ123" s="62">
        <f ca="1">AVERAGE(OFFSET($FI$3,0,0,'Données projet'!$E$16+1,1))-AVERAGE(OFFSET($H$3,0,0,'Données projet'!$E$16+1,1))</f>
        <v>154.99386872768574</v>
      </c>
      <c r="FK123" s="62">
        <f t="shared" si="102"/>
        <v>419.00806288456329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16.094244340741337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16.094244340741337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-1.0286385077051818E-13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483.37207813357207</v>
      </c>
      <c r="T124" s="62">
        <f t="shared" si="88"/>
        <v>297.32483725004136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192.92408719437481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192.92408719437481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-9.5769792096689348E-14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455.28503091860267</v>
      </c>
      <c r="AO124" s="62">
        <f t="shared" si="90"/>
        <v>281.06176764290592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179.61897773269379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179.61897773269379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-9.7543306765146564E-14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414.21076357331464</v>
      </c>
      <c r="BJ124" s="62">
        <f t="shared" si="92"/>
        <v>331.25104323342907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125.25918475986109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125.25918475986109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-8.8675733422860506E-14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269.34352416195065</v>
      </c>
      <c r="CE124" s="62">
        <f t="shared" si="94"/>
        <v>302.59481222418219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36.784513144279707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36.784513144279707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-2.8421709430404007E-13</v>
      </c>
      <c r="CU124" s="18">
        <f>CT124*VLOOKUP('Données projet'!$B$13,Paramètres!$A$1:$I$89,3,0)*VLOOKUP('Données projet'!$B$13,Paramètres!$A$1:$I$89,5,0)</f>
        <v>-2.2612312022829427E-13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340.50225215720684</v>
      </c>
      <c r="CZ124" s="62">
        <f t="shared" si="96"/>
        <v>412.18613903804726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50.18407919987024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50.18407919987024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-1.1368683772161603E-13</v>
      </c>
      <c r="DP124" s="18">
        <f>DO124*VLOOKUP('Données projet'!$B$14,Paramètres!$A$1:$I$89,3,0)*VLOOKUP('Données projet'!$B$14,Paramètres!$A$1:$I$89,5,0)</f>
        <v>-9.0449248091317723E-14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298.57243726603986</v>
      </c>
      <c r="DU124" s="62">
        <f t="shared" si="98"/>
        <v>364.58250627635425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43.206521029159155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43.206521029159155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2.8421709430404007E-14</v>
      </c>
      <c r="EK124" s="18">
        <f>EJ124*VLOOKUP('Données projet'!$B$15,Paramètres!$A$1:$I$89,3,0)*VLOOKUP('Données projet'!$B$15,Paramètres!$A$1:$I$89,5,0)</f>
        <v>2.7046098693972454E-14</v>
      </c>
      <c r="EL124" s="14">
        <f t="shared" si="99"/>
        <v>4.7310737122041225E-13</v>
      </c>
      <c r="EM124" s="22">
        <f t="shared" si="73"/>
        <v>8.7110062676755335E-13</v>
      </c>
      <c r="EN124" s="62">
        <f t="shared" si="74"/>
        <v>282.30289239218524</v>
      </c>
      <c r="EO124" s="62">
        <f ca="1">AVERAGE(OFFSET($EN$3,0,0,'Données projet'!$E$15+1,1))-AVERAGE(OFFSET($H$3,0,0,'Données projet'!$E$15+1,1))</f>
        <v>147.46030586481513</v>
      </c>
      <c r="EP124" s="62">
        <f t="shared" si="100"/>
        <v>299.27200854723446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15.561824878963026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15.561824878963026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5.6843418860808015E-14</v>
      </c>
      <c r="FF124" s="18">
        <f>FE124*VLOOKUP('Données projet'!$B$16,Paramètres!$A$1:$I$89,3,0)*VLOOKUP('Données projet'!$B$16,Paramètres!$A$1:$I$89,5,0)</f>
        <v>4.6111381379887463E-14</v>
      </c>
      <c r="FG124" s="14">
        <f t="shared" si="101"/>
        <v>7.5804141040779151E-13</v>
      </c>
      <c r="FH124" s="22">
        <f t="shared" si="76"/>
        <v>1.4005661123635408E-12</v>
      </c>
      <c r="FI124" s="62">
        <f t="shared" si="77"/>
        <v>282.30289239218581</v>
      </c>
      <c r="FJ124" s="62">
        <f ca="1">AVERAGE(OFFSET($FI$3,0,0,'Données projet'!$E$16+1,1))-AVERAGE(OFFSET($H$3,0,0,'Données projet'!$E$16+1,1))</f>
        <v>154.99386872768574</v>
      </c>
      <c r="FK124" s="62">
        <f t="shared" si="102"/>
        <v>419.00806288456329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15.778646025739146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15.778646025739146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-1.0286385077051818E-13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483.37207813357207</v>
      </c>
      <c r="T125" s="62">
        <f t="shared" si="88"/>
        <v>297.32483725004136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189.14096351656715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189.14096351656715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-9.5769792096689348E-14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455.28503091860267</v>
      </c>
      <c r="AO125" s="62">
        <f t="shared" si="90"/>
        <v>281.06176764290592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176.09675913611426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176.09675913611426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-9.7543306765146564E-14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414.21076357331464</v>
      </c>
      <c r="BJ125" s="62">
        <f t="shared" si="92"/>
        <v>331.25104323342907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122.80292854727898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122.80292854727898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-8.8675733422860506E-14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269.34352416195065</v>
      </c>
      <c r="CE125" s="62">
        <f t="shared" si="94"/>
        <v>302.59481222418219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36.063191277857996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36.063191277857996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-2.8421709430404007E-13</v>
      </c>
      <c r="CU125" s="18">
        <f>CT125*VLOOKUP('Données projet'!$B$13,Paramètres!$A$1:$I$89,3,0)*VLOOKUP('Données projet'!$B$13,Paramètres!$A$1:$I$89,5,0)</f>
        <v>-2.2612312022829427E-13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340.50225215720684</v>
      </c>
      <c r="CZ125" s="62">
        <f t="shared" si="96"/>
        <v>412.18613903804726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49.200000016026685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49.200000016026685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-1.1368683772161603E-13</v>
      </c>
      <c r="DP125" s="18">
        <f>DO125*VLOOKUP('Données projet'!$B$14,Paramètres!$A$1:$I$89,3,0)*VLOOKUP('Données projet'!$B$14,Paramètres!$A$1:$I$89,5,0)</f>
        <v>-9.0449248091317723E-14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298.57243726603986</v>
      </c>
      <c r="DU125" s="62">
        <f t="shared" si="98"/>
        <v>364.58250627635425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42.359267505152992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42.359267505152992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2.8421709430404007E-14</v>
      </c>
      <c r="EK125" s="18">
        <f>EJ125*VLOOKUP('Données projet'!$B$15,Paramètres!$A$1:$I$89,3,0)*VLOOKUP('Données projet'!$B$15,Paramètres!$A$1:$I$89,5,0)</f>
        <v>2.7046098693972454E-14</v>
      </c>
      <c r="EL125" s="14">
        <f t="shared" si="99"/>
        <v>4.7310737122041225E-13</v>
      </c>
      <c r="EM125" s="22">
        <f t="shared" si="73"/>
        <v>8.7110062676755335E-13</v>
      </c>
      <c r="EN125" s="62">
        <f t="shared" si="74"/>
        <v>282.49424588214265</v>
      </c>
      <c r="EO125" s="62">
        <f ca="1">AVERAGE(OFFSET($EN$3,0,0,'Données projet'!$E$15+1,1))-AVERAGE(OFFSET($H$3,0,0,'Données projet'!$E$15+1,1))</f>
        <v>147.46030586481513</v>
      </c>
      <c r="EP125" s="62">
        <f t="shared" si="100"/>
        <v>299.27200854723446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15.256666984862502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15.256666984862502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5.6843418860808015E-14</v>
      </c>
      <c r="FF125" s="18">
        <f>FE125*VLOOKUP('Données projet'!$B$16,Paramètres!$A$1:$I$89,3,0)*VLOOKUP('Données projet'!$B$16,Paramètres!$A$1:$I$89,5,0)</f>
        <v>4.6111381379887463E-14</v>
      </c>
      <c r="FG125" s="14">
        <f t="shared" si="101"/>
        <v>7.5804141040779151E-13</v>
      </c>
      <c r="FH125" s="22">
        <f t="shared" si="76"/>
        <v>1.4005661123635408E-12</v>
      </c>
      <c r="FI125" s="62">
        <f t="shared" si="77"/>
        <v>282.49424588214322</v>
      </c>
      <c r="FJ125" s="62">
        <f ca="1">AVERAGE(OFFSET($FI$3,0,0,'Données projet'!$E$16+1,1))-AVERAGE(OFFSET($H$3,0,0,'Données projet'!$E$16+1,1))</f>
        <v>154.99386872768574</v>
      </c>
      <c r="FK125" s="62">
        <f t="shared" si="102"/>
        <v>419.00806288456329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15.469236401198184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15.469236401198184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-1.0286385077051818E-13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483.37207813357207</v>
      </c>
      <c r="T126" s="62">
        <f t="shared" si="88"/>
        <v>297.32483725004136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185.43202458660372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185.43202458660372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-9.5769792096689348E-14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455.28503091860267</v>
      </c>
      <c r="AO126" s="62">
        <f t="shared" si="90"/>
        <v>281.06176764290592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172.64360909787243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172.64360909787243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-9.7543306765146564E-14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414.21076357331464</v>
      </c>
      <c r="BJ126" s="62">
        <f t="shared" si="92"/>
        <v>331.25104323342907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120.39483802085725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120.39483802085725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-8.8675733422860506E-14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269.34352416195065</v>
      </c>
      <c r="CE126" s="62">
        <f t="shared" si="94"/>
        <v>302.59481222418219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35.35601409327392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35.35601409327392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-2.8421709430404007E-13</v>
      </c>
      <c r="CU126" s="18">
        <f>CT126*VLOOKUP('Données projet'!$B$13,Paramètres!$A$1:$I$89,3,0)*VLOOKUP('Données projet'!$B$13,Paramètres!$A$1:$I$89,5,0)</f>
        <v>-2.2612312022829427E-13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340.50225215720684</v>
      </c>
      <c r="CZ126" s="62">
        <f t="shared" si="96"/>
        <v>412.18613903804726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48.235218024749265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48.235218024749265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-1.1368683772161603E-13</v>
      </c>
      <c r="DP126" s="18">
        <f>DO126*VLOOKUP('Données projet'!$B$14,Paramètres!$A$1:$I$89,3,0)*VLOOKUP('Données projet'!$B$14,Paramètres!$A$1:$I$89,5,0)</f>
        <v>-9.0449248091317723E-14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298.57243726603986</v>
      </c>
      <c r="DU126" s="62">
        <f t="shared" si="98"/>
        <v>364.58250627635425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41.528628105978967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41.528628105978967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2.8421709430404007E-14</v>
      </c>
      <c r="EK126" s="18">
        <f>EJ126*VLOOKUP('Données projet'!$B$15,Paramètres!$A$1:$I$89,3,0)*VLOOKUP('Données projet'!$B$15,Paramètres!$A$1:$I$89,5,0)</f>
        <v>2.7046098693972454E-14</v>
      </c>
      <c r="EL126" s="14">
        <f t="shared" si="99"/>
        <v>4.7310737122041225E-13</v>
      </c>
      <c r="EM126" s="22">
        <f t="shared" si="73"/>
        <v>8.7110062676755335E-13</v>
      </c>
      <c r="EN126" s="62">
        <f t="shared" si="74"/>
        <v>282.68227981685152</v>
      </c>
      <c r="EO126" s="62">
        <f ca="1">AVERAGE(OFFSET($EN$3,0,0,'Données projet'!$E$15+1,1))-AVERAGE(OFFSET($H$3,0,0,'Données projet'!$E$15+1,1))</f>
        <v>147.46030586481513</v>
      </c>
      <c r="EP126" s="62">
        <f t="shared" si="100"/>
        <v>299.27200854723446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14.957493050937353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14.957493050937353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5.6843418860808015E-14</v>
      </c>
      <c r="FF126" s="18">
        <f>FE126*VLOOKUP('Données projet'!$B$16,Paramètres!$A$1:$I$89,3,0)*VLOOKUP('Données projet'!$B$16,Paramètres!$A$1:$I$89,5,0)</f>
        <v>4.6111381379887463E-14</v>
      </c>
      <c r="FG126" s="14">
        <f t="shared" si="101"/>
        <v>7.5804141040779151E-13</v>
      </c>
      <c r="FH126" s="22">
        <f t="shared" si="76"/>
        <v>1.4005661123635408E-12</v>
      </c>
      <c r="FI126" s="62">
        <f t="shared" si="77"/>
        <v>282.68227981685209</v>
      </c>
      <c r="FJ126" s="62">
        <f ca="1">AVERAGE(OFFSET($FI$3,0,0,'Données projet'!$E$16+1,1))-AVERAGE(OFFSET($H$3,0,0,'Données projet'!$E$16+1,1))</f>
        <v>154.99386872768574</v>
      </c>
      <c r="FK126" s="62">
        <f t="shared" si="102"/>
        <v>419.00806288456329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15.165894110673234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15.165894110673234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-1.0286385077051818E-13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483.37207813357207</v>
      </c>
      <c r="T127" s="62">
        <f t="shared" si="88"/>
        <v>297.32483725004136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181.7958156868275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181.7958156868275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-9.5769792096689348E-14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455.28503091860267</v>
      </c>
      <c r="AO127" s="62">
        <f t="shared" si="90"/>
        <v>281.06176764290592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169.25817322566698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169.25817322566698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-9.7543306765146564E-14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414.21076357331464</v>
      </c>
      <c r="BJ127" s="62">
        <f t="shared" si="92"/>
        <v>331.25104323342907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118.03396868086847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118.03396868086847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-8.8675733422860506E-14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269.34352416195065</v>
      </c>
      <c r="CE127" s="62">
        <f t="shared" si="94"/>
        <v>302.59481222418219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34.662704221944047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34.662704221944047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-2.8421709430404007E-13</v>
      </c>
      <c r="CU127" s="18">
        <f>CT127*VLOOKUP('Données projet'!$B$13,Paramètres!$A$1:$I$89,3,0)*VLOOKUP('Données projet'!$B$13,Paramètres!$A$1:$I$89,5,0)</f>
        <v>-2.2612312022829427E-13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340.50225215720684</v>
      </c>
      <c r="CZ127" s="62">
        <f t="shared" si="96"/>
        <v>412.18613903804726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47.289354819861884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47.289354819861884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-1.1368683772161603E-13</v>
      </c>
      <c r="DP127" s="18">
        <f>DO127*VLOOKUP('Données projet'!$B$14,Paramètres!$A$1:$I$89,3,0)*VLOOKUP('Données projet'!$B$14,Paramètres!$A$1:$I$89,5,0)</f>
        <v>-9.0449248091317723E-14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298.57243726603986</v>
      </c>
      <c r="DU127" s="62">
        <f t="shared" si="98"/>
        <v>364.58250627635425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40.71427703878274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40.71427703878274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2.8421709430404007E-14</v>
      </c>
      <c r="EK127" s="18">
        <f>EJ127*VLOOKUP('Données projet'!$B$15,Paramètres!$A$1:$I$89,3,0)*VLOOKUP('Données projet'!$B$15,Paramètres!$A$1:$I$89,5,0)</f>
        <v>2.7046098693972454E-14</v>
      </c>
      <c r="EL127" s="14">
        <f t="shared" si="99"/>
        <v>4.7310737122041225E-13</v>
      </c>
      <c r="EM127" s="22">
        <f t="shared" si="73"/>
        <v>8.7110062676755335E-13</v>
      </c>
      <c r="EN127" s="62">
        <f t="shared" si="74"/>
        <v>282.86705178317419</v>
      </c>
      <c r="EO127" s="62">
        <f ca="1">AVERAGE(OFFSET($EN$3,0,0,'Données projet'!$E$15+1,1))-AVERAGE(OFFSET($H$3,0,0,'Données projet'!$E$15+1,1))</f>
        <v>147.46030586481513</v>
      </c>
      <c r="EP127" s="62">
        <f t="shared" si="100"/>
        <v>299.27200854723446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14.664185735378394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14.664185735378394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5.6843418860808015E-14</v>
      </c>
      <c r="FF127" s="18">
        <f>FE127*VLOOKUP('Données projet'!$B$16,Paramètres!$A$1:$I$89,3,0)*VLOOKUP('Données projet'!$B$16,Paramètres!$A$1:$I$89,5,0)</f>
        <v>4.6111381379887463E-14</v>
      </c>
      <c r="FG127" s="14">
        <f t="shared" si="101"/>
        <v>7.5804141040779151E-13</v>
      </c>
      <c r="FH127" s="22">
        <f t="shared" si="76"/>
        <v>1.4005661123635408E-12</v>
      </c>
      <c r="FI127" s="62">
        <f t="shared" si="77"/>
        <v>282.86705178317476</v>
      </c>
      <c r="FJ127" s="62">
        <f ca="1">AVERAGE(OFFSET($FI$3,0,0,'Données projet'!$E$16+1,1))-AVERAGE(OFFSET($H$3,0,0,'Données projet'!$E$16+1,1))</f>
        <v>154.99386872768574</v>
      </c>
      <c r="FK127" s="62">
        <f t="shared" si="102"/>
        <v>419.00806288456329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14.86850017744495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14.86850017744495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-1.0286385077051818E-13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483.37207813357207</v>
      </c>
      <c r="T128" s="62">
        <f t="shared" si="88"/>
        <v>297.32483725004136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178.23091062570745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178.23091062570745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-9.5769792096689348E-14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455.28503091860267</v>
      </c>
      <c r="AO128" s="62">
        <f t="shared" si="90"/>
        <v>281.06176764290592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165.93912368600348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165.93912368600348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-9.7543306765146564E-14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414.21076357331464</v>
      </c>
      <c r="BJ128" s="62">
        <f t="shared" si="92"/>
        <v>331.25104323342907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115.71939454864875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115.71939454864875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-8.8675733422860506E-14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269.34352416195065</v>
      </c>
      <c r="CE128" s="62">
        <f t="shared" si="94"/>
        <v>302.59481222418219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33.982989734313684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33.982989734313684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-2.8421709430404007E-13</v>
      </c>
      <c r="CU128" s="18">
        <f>CT128*VLOOKUP('Données projet'!$B$13,Paramètres!$A$1:$I$89,3,0)*VLOOKUP('Données projet'!$B$13,Paramètres!$A$1:$I$89,5,0)</f>
        <v>-2.2612312022829427E-13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340.50225215720684</v>
      </c>
      <c r="CZ128" s="62">
        <f t="shared" si="96"/>
        <v>412.18613903804726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46.362039415502757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46.362039415502757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-1.1368683772161603E-13</v>
      </c>
      <c r="DP128" s="18">
        <f>DO128*VLOOKUP('Données projet'!$B$14,Paramètres!$A$1:$I$89,3,0)*VLOOKUP('Données projet'!$B$14,Paramètres!$A$1:$I$89,5,0)</f>
        <v>-9.0449248091317723E-14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298.57243726603986</v>
      </c>
      <c r="DU128" s="62">
        <f t="shared" si="98"/>
        <v>364.58250627635425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39.915894899309123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39.915894899309123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2.8421709430404007E-14</v>
      </c>
      <c r="EK128" s="18">
        <f>EJ128*VLOOKUP('Données projet'!$B$15,Paramètres!$A$1:$I$89,3,0)*VLOOKUP('Données projet'!$B$15,Paramètres!$A$1:$I$89,5,0)</f>
        <v>2.7046098693972454E-14</v>
      </c>
      <c r="EL128" s="14">
        <f t="shared" si="99"/>
        <v>4.7310737122041225E-13</v>
      </c>
      <c r="EM128" s="22">
        <f t="shared" si="73"/>
        <v>8.7110062676755335E-13</v>
      </c>
      <c r="EN128" s="62">
        <f t="shared" si="74"/>
        <v>283.04861836896936</v>
      </c>
      <c r="EO128" s="62">
        <f ca="1">AVERAGE(OFFSET($EN$3,0,0,'Données projet'!$E$15+1,1))-AVERAGE(OFFSET($H$3,0,0,'Données projet'!$E$15+1,1))</f>
        <v>147.46030586481513</v>
      </c>
      <c r="EP128" s="62">
        <f t="shared" si="100"/>
        <v>299.27200854723446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14.37662999737775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14.37662999737775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5.6843418860808015E-14</v>
      </c>
      <c r="FF128" s="18">
        <f>FE128*VLOOKUP('Données projet'!$B$16,Paramètres!$A$1:$I$89,3,0)*VLOOKUP('Données projet'!$B$16,Paramètres!$A$1:$I$89,5,0)</f>
        <v>4.6111381379887463E-14</v>
      </c>
      <c r="FG128" s="14">
        <f t="shared" si="101"/>
        <v>7.5804141040779151E-13</v>
      </c>
      <c r="FH128" s="22">
        <f t="shared" si="76"/>
        <v>1.4005661123635408E-12</v>
      </c>
      <c r="FI128" s="62">
        <f t="shared" si="77"/>
        <v>283.04861836896993</v>
      </c>
      <c r="FJ128" s="62">
        <f ca="1">AVERAGE(OFFSET($FI$3,0,0,'Données projet'!$E$16+1,1))-AVERAGE(OFFSET($H$3,0,0,'Données projet'!$E$16+1,1))</f>
        <v>154.99386872768574</v>
      </c>
      <c r="FK128" s="62">
        <f t="shared" si="102"/>
        <v>419.00806288456329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14.576937957854884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14.576937957854884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-1.0286385077051818E-13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483.37207813357207</v>
      </c>
      <c r="T129" s="62">
        <f t="shared" si="88"/>
        <v>297.32483725004136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174.73591117845857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174.73591117845857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-9.5769792096689348E-14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455.28503091860267</v>
      </c>
      <c r="AO129" s="62">
        <f t="shared" si="90"/>
        <v>281.06176764290592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162.68515868339247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162.68515868339247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-9.7543306765146564E-14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414.21076357331464</v>
      </c>
      <c r="BJ129" s="62">
        <f t="shared" si="92"/>
        <v>331.25104323342907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113.45020780341105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113.45020780341105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-8.8675733422860506E-14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269.34352416195065</v>
      </c>
      <c r="CE129" s="62">
        <f t="shared" si="94"/>
        <v>302.59481222418219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33.316604033200854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33.316604033200854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-2.8421709430404007E-13</v>
      </c>
      <c r="CU129" s="18">
        <f>CT129*VLOOKUP('Données projet'!$B$13,Paramètres!$A$1:$I$89,3,0)*VLOOKUP('Données projet'!$B$13,Paramètres!$A$1:$I$89,5,0)</f>
        <v>-2.2612312022829427E-13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340.50225215720684</v>
      </c>
      <c r="CZ129" s="62">
        <f t="shared" si="96"/>
        <v>412.18613903804726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45.452908100616568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45.452908100616568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-1.1368683772161603E-13</v>
      </c>
      <c r="DP129" s="18">
        <f>DO129*VLOOKUP('Données projet'!$B$14,Paramètres!$A$1:$I$89,3,0)*VLOOKUP('Données projet'!$B$14,Paramètres!$A$1:$I$89,5,0)</f>
        <v>-9.0449248091317723E-14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298.57243726603986</v>
      </c>
      <c r="DU129" s="62">
        <f t="shared" si="98"/>
        <v>364.58250627635425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39.133168546625562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39.133168546625562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2.8421709430404007E-14</v>
      </c>
      <c r="EK129" s="18">
        <f>EJ129*VLOOKUP('Données projet'!$B$15,Paramètres!$A$1:$I$89,3,0)*VLOOKUP('Données projet'!$B$15,Paramètres!$A$1:$I$89,5,0)</f>
        <v>2.7046098693972454E-14</v>
      </c>
      <c r="EL129" s="14">
        <f t="shared" si="99"/>
        <v>4.7310737122041225E-13</v>
      </c>
      <c r="EM129" s="22">
        <f t="shared" si="73"/>
        <v>8.7110062676755335E-13</v>
      </c>
      <c r="EN129" s="62">
        <f t="shared" si="74"/>
        <v>283.22703518042306</v>
      </c>
      <c r="EO129" s="62">
        <f ca="1">AVERAGE(OFFSET($EN$3,0,0,'Données projet'!$E$15+1,1))-AVERAGE(OFFSET($H$3,0,0,'Données projet'!$E$15+1,1))</f>
        <v>147.46030586481513</v>
      </c>
      <c r="EP129" s="62">
        <f t="shared" si="100"/>
        <v>299.27200854723446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14.094713052007615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14.094713052007615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5.6843418860808015E-14</v>
      </c>
      <c r="FF129" s="18">
        <f>FE129*VLOOKUP('Données projet'!$B$16,Paramètres!$A$1:$I$89,3,0)*VLOOKUP('Données projet'!$B$16,Paramètres!$A$1:$I$89,5,0)</f>
        <v>4.6111381379887463E-14</v>
      </c>
      <c r="FG129" s="14">
        <f t="shared" si="101"/>
        <v>7.5804141040779151E-13</v>
      </c>
      <c r="FH129" s="22">
        <f t="shared" si="76"/>
        <v>1.4005661123635408E-12</v>
      </c>
      <c r="FI129" s="62">
        <f t="shared" si="77"/>
        <v>283.22703518042363</v>
      </c>
      <c r="FJ129" s="62">
        <f ca="1">AVERAGE(OFFSET($FI$3,0,0,'Données projet'!$E$16+1,1))-AVERAGE(OFFSET($H$3,0,0,'Données projet'!$E$16+1,1))</f>
        <v>154.99386872768574</v>
      </c>
      <c r="FK129" s="62">
        <f t="shared" si="102"/>
        <v>419.00806288456329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14.291093095555585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14.291093095555585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-1.0286385077051818E-13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483.37207813357207</v>
      </c>
      <c r="T130" s="62">
        <f t="shared" si="88"/>
        <v>297.32483725004136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171.30944653863108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171.30944653863108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-9.5769792096689348E-14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455.28503091860267</v>
      </c>
      <c r="AO130" s="62">
        <f t="shared" si="90"/>
        <v>281.06176764290592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159.49500194975997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159.49500194975997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-9.7543306765146564E-14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414.21076357331464</v>
      </c>
      <c r="BJ130" s="62">
        <f t="shared" si="92"/>
        <v>331.25104323342907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111.2255184261802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111.2255184261802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-8.8675733422860506E-14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269.34352416195065</v>
      </c>
      <c r="CE130" s="62">
        <f t="shared" si="94"/>
        <v>302.59481222418219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32.663285749231704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32.663285749231704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-2.8421709430404007E-13</v>
      </c>
      <c r="CU130" s="18">
        <f>CT130*VLOOKUP('Données projet'!$B$13,Paramètres!$A$1:$I$89,3,0)*VLOOKUP('Données projet'!$B$13,Paramètres!$A$1:$I$89,5,0)</f>
        <v>-2.2612312022829427E-13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340.50225215720684</v>
      </c>
      <c r="CZ130" s="62">
        <f t="shared" si="96"/>
        <v>412.18613903804726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44.561604296299947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44.561604296299947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-1.1368683772161603E-13</v>
      </c>
      <c r="DP130" s="18">
        <f>DO130*VLOOKUP('Données projet'!$B$14,Paramètres!$A$1:$I$89,3,0)*VLOOKUP('Données projet'!$B$14,Paramètres!$A$1:$I$89,5,0)</f>
        <v>-9.0449248091317723E-14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298.57243726603986</v>
      </c>
      <c r="DU130" s="62">
        <f t="shared" si="98"/>
        <v>364.58250627635425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38.365790980302194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38.365790980302194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2.8421709430404007E-14</v>
      </c>
      <c r="EK130" s="18">
        <f>EJ130*VLOOKUP('Données projet'!$B$15,Paramètres!$A$1:$I$89,3,0)*VLOOKUP('Données projet'!$B$15,Paramètres!$A$1:$I$89,5,0)</f>
        <v>2.7046098693972454E-14</v>
      </c>
      <c r="EL130" s="14">
        <f t="shared" si="99"/>
        <v>4.7310737122041225E-13</v>
      </c>
      <c r="EM130" s="22">
        <f t="shared" si="73"/>
        <v>8.7110062676755335E-13</v>
      </c>
      <c r="EN130" s="62">
        <f t="shared" si="74"/>
        <v>283.40235685907828</v>
      </c>
      <c r="EO130" s="62">
        <f ca="1">AVERAGE(OFFSET($EN$3,0,0,'Données projet'!$E$15+1,1))-AVERAGE(OFFSET($H$3,0,0,'Données projet'!$E$15+1,1))</f>
        <v>147.46030586481513</v>
      </c>
      <c r="EP130" s="62">
        <f t="shared" si="100"/>
        <v>299.27200854723446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13.818324325983831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13.818324325983831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5.6843418860808015E-14</v>
      </c>
      <c r="FF130" s="18">
        <f>FE130*VLOOKUP('Données projet'!$B$16,Paramètres!$A$1:$I$89,3,0)*VLOOKUP('Données projet'!$B$16,Paramètres!$A$1:$I$89,5,0)</f>
        <v>4.6111381379887463E-14</v>
      </c>
      <c r="FG130" s="14">
        <f t="shared" si="101"/>
        <v>7.5804141040779151E-13</v>
      </c>
      <c r="FH130" s="22">
        <f t="shared" si="76"/>
        <v>1.4005661123635408E-12</v>
      </c>
      <c r="FI130" s="62">
        <f t="shared" si="77"/>
        <v>283.40235685907885</v>
      </c>
      <c r="FJ130" s="62">
        <f ca="1">AVERAGE(OFFSET($FI$3,0,0,'Données projet'!$E$16+1,1))-AVERAGE(OFFSET($H$3,0,0,'Données projet'!$E$16+1,1))</f>
        <v>154.99386872768574</v>
      </c>
      <c r="FK130" s="62">
        <f t="shared" si="102"/>
        <v>419.00806288456329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14.010853476657825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14.010853476657825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-1.0286385077051818E-13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483.37207813357207</v>
      </c>
      <c r="T131" s="62">
        <f t="shared" si="88"/>
        <v>297.32483725004136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167.95017278045353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167.95017278045353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-9.5769792096689348E-14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455.28503091860267</v>
      </c>
      <c r="AO131" s="62">
        <f t="shared" si="90"/>
        <v>281.06176764290592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156.36740224387054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156.36740224387054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-9.7543306765146564E-14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414.21076357331464</v>
      </c>
      <c r="BJ131" s="62">
        <f t="shared" si="92"/>
        <v>331.25104323342907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109.04445385071031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109.04445385071031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-8.8675733422860506E-14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269.34352416195065</v>
      </c>
      <c r="CE131" s="62">
        <f t="shared" si="94"/>
        <v>302.59481222418219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32.022778638326379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32.022778638326379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-2.8421709430404007E-13</v>
      </c>
      <c r="CU131" s="18">
        <f>CT131*VLOOKUP('Données projet'!$B$13,Paramètres!$A$1:$I$89,3,0)*VLOOKUP('Données projet'!$B$13,Paramètres!$A$1:$I$89,5,0)</f>
        <v>-2.2612312022829427E-13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340.50225215720684</v>
      </c>
      <c r="CZ131" s="62">
        <f t="shared" si="96"/>
        <v>412.18613903804726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43.687778415944337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43.687778415944337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-1.1368683772161603E-13</v>
      </c>
      <c r="DP131" s="18">
        <f>DO131*VLOOKUP('Données projet'!$B$14,Paramètres!$A$1:$I$89,3,0)*VLOOKUP('Données projet'!$B$14,Paramètres!$A$1:$I$89,5,0)</f>
        <v>-9.0449248091317723E-14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298.57243726603986</v>
      </c>
      <c r="DU131" s="62">
        <f t="shared" si="98"/>
        <v>364.58250627635425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37.613461220000325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37.613461220000325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2.8421709430404007E-14</v>
      </c>
      <c r="EK131" s="18">
        <f>EJ131*VLOOKUP('Données projet'!$B$15,Paramètres!$A$1:$I$89,3,0)*VLOOKUP('Données projet'!$B$15,Paramètres!$A$1:$I$89,5,0)</f>
        <v>2.7046098693972454E-14</v>
      </c>
      <c r="EL131" s="14">
        <f t="shared" si="99"/>
        <v>4.7310737122041225E-13</v>
      </c>
      <c r="EM131" s="22">
        <f t="shared" si="73"/>
        <v>8.7110062676755335E-13</v>
      </c>
      <c r="EN131" s="62">
        <f t="shared" si="74"/>
        <v>283.57463709856938</v>
      </c>
      <c r="EO131" s="62">
        <f ca="1">AVERAGE(OFFSET($EN$3,0,0,'Données projet'!$E$15+1,1))-AVERAGE(OFFSET($H$3,0,0,'Données projet'!$E$15+1,1))</f>
        <v>147.46030586481513</v>
      </c>
      <c r="EP131" s="62">
        <f t="shared" si="100"/>
        <v>299.27200854723446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13.547355414296897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13.547355414296897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5.6843418860808015E-14</v>
      </c>
      <c r="FF131" s="18">
        <f>FE131*VLOOKUP('Données projet'!$B$16,Paramètres!$A$1:$I$89,3,0)*VLOOKUP('Données projet'!$B$16,Paramètres!$A$1:$I$89,5,0)</f>
        <v>4.6111381379887463E-14</v>
      </c>
      <c r="FG131" s="14">
        <f t="shared" si="101"/>
        <v>7.5804141040779151E-13</v>
      </c>
      <c r="FH131" s="22">
        <f t="shared" si="76"/>
        <v>1.4005661123635408E-12</v>
      </c>
      <c r="FI131" s="62">
        <f t="shared" si="77"/>
        <v>283.57463709856995</v>
      </c>
      <c r="FJ131" s="62">
        <f ca="1">AVERAGE(OFFSET($FI$3,0,0,'Données projet'!$E$16+1,1))-AVERAGE(OFFSET($H$3,0,0,'Données projet'!$E$16+1,1))</f>
        <v>154.99386872768574</v>
      </c>
      <c r="FK131" s="62">
        <f t="shared" si="102"/>
        <v>419.00806288456329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13.736109185757361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13.736109185757361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-1.0286385077051818E-13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483.37207813357207</v>
      </c>
      <c r="T132" s="62">
        <f t="shared" si="88"/>
        <v>297.32483725004136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164.65677233171917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164.65677233171917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-9.5769792096689348E-14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455.28503091860267</v>
      </c>
      <c r="AO132" s="62">
        <f t="shared" si="90"/>
        <v>281.06176764290592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153.30113286056613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153.30113286056613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-9.7543306765146564E-14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414.21076357331464</v>
      </c>
      <c r="BJ132" s="62">
        <f t="shared" si="92"/>
        <v>331.25104323342907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106.90615862124736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106.90615862124736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-8.8675733422860506E-14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269.34352416195065</v>
      </c>
      <c r="CE132" s="62">
        <f t="shared" si="94"/>
        <v>302.59481222418219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31.394831481195148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31.394831481195148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-2.8421709430404007E-13</v>
      </c>
      <c r="CU132" s="18">
        <f>CT132*VLOOKUP('Données projet'!$B$13,Paramètres!$A$1:$I$89,3,0)*VLOOKUP('Données projet'!$B$13,Paramètres!$A$1:$I$89,5,0)</f>
        <v>-2.2612312022829427E-13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340.50225215720684</v>
      </c>
      <c r="CZ132" s="62">
        <f t="shared" si="96"/>
        <v>412.18613903804726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42.831087728121339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42.831087728121339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-1.1368683772161603E-13</v>
      </c>
      <c r="DP132" s="18">
        <f>DO132*VLOOKUP('Données projet'!$B$14,Paramètres!$A$1:$I$89,3,0)*VLOOKUP('Données projet'!$B$14,Paramètres!$A$1:$I$89,5,0)</f>
        <v>-9.0449248091317723E-14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298.57243726603986</v>
      </c>
      <c r="DU132" s="62">
        <f t="shared" si="98"/>
        <v>364.58250627635425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36.87588418742213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36.87588418742213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2.8421709430404007E-14</v>
      </c>
      <c r="EK132" s="18">
        <f>EJ132*VLOOKUP('Données projet'!$B$15,Paramètres!$A$1:$I$89,3,0)*VLOOKUP('Données projet'!$B$15,Paramètres!$A$1:$I$89,5,0)</f>
        <v>2.7046098693972454E-14</v>
      </c>
      <c r="EL132" s="14">
        <f t="shared" si="99"/>
        <v>4.7310737122041225E-13</v>
      </c>
      <c r="EM132" s="22">
        <f t="shared" ref="EM132:EM153" si="127">(EK132+EL132)*0.475*44/12</f>
        <v>8.7110062676755335E-13</v>
      </c>
      <c r="EN132" s="62">
        <f t="shared" ref="EN132:EN195" si="128">EM132+(EE132+EF132)*44/12</f>
        <v>283.74392866106621</v>
      </c>
      <c r="EO132" s="62">
        <f ca="1">AVERAGE(OFFSET($EN$3,0,0,'Données projet'!$E$15+1,1))-AVERAGE(OFFSET($H$3,0,0,'Données projet'!$E$15+1,1))</f>
        <v>147.46030586481513</v>
      </c>
      <c r="EP132" s="62">
        <f t="shared" si="100"/>
        <v>299.27200854723446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13.281700037693428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13.281700037693428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5.6843418860808015E-14</v>
      </c>
      <c r="FF132" s="18">
        <f>FE132*VLOOKUP('Données projet'!$B$16,Paramètres!$A$1:$I$89,3,0)*VLOOKUP('Données projet'!$B$16,Paramètres!$A$1:$I$89,5,0)</f>
        <v>4.6111381379887463E-14</v>
      </c>
      <c r="FG132" s="14">
        <f t="shared" si="101"/>
        <v>7.5804141040779151E-13</v>
      </c>
      <c r="FH132" s="22">
        <f t="shared" ref="FH132:FH153" si="130">(FF132+FG132)*0.475*44/12</f>
        <v>1.4005661123635408E-12</v>
      </c>
      <c r="FI132" s="62">
        <f t="shared" ref="FI132:FI195" si="131">FH132+(EZ132+FA132)*44/12</f>
        <v>283.74392866106678</v>
      </c>
      <c r="FJ132" s="62">
        <f ca="1">AVERAGE(OFFSET($FI$3,0,0,'Données projet'!$E$16+1,1))-AVERAGE(OFFSET($H$3,0,0,'Données projet'!$E$16+1,1))</f>
        <v>154.99386872768574</v>
      </c>
      <c r="FK132" s="62">
        <f t="shared" si="102"/>
        <v>419.00806288456329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13.466752462823983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13.466752462823983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-1.0286385077051818E-13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483.37207813357207</v>
      </c>
      <c r="T133" s="62">
        <f t="shared" ref="T133:T196" si="142">$T$3</f>
        <v>297.32483725004136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161.42795345700856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161.42795345700856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-9.5769792096689348E-14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455.28503091860267</v>
      </c>
      <c r="AO133" s="62">
        <f t="shared" ref="AO133:AO196" si="144">$AO$3</f>
        <v>281.06176764290592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150.29499114962869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150.29499114962869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-9.7543306765146564E-14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414.21076357331464</v>
      </c>
      <c r="BJ133" s="62">
        <f t="shared" ref="BJ133:BJ196" si="146">$BJ$3</f>
        <v>331.25104323342907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104.80979405700286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104.80979405700286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-8.8675733422860506E-14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269.34352416195065</v>
      </c>
      <c r="CE133" s="62">
        <f t="shared" ref="CE133:CE196" si="148">$CE$3</f>
        <v>302.59481222418219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30.779197984805311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30.779197984805311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-2.8421709430404007E-13</v>
      </c>
      <c r="CU133" s="18">
        <f>CT133*VLOOKUP('Données projet'!$B$13,Paramètres!$A$1:$I$89,3,0)*VLOOKUP('Données projet'!$B$13,Paramètres!$A$1:$I$89,5,0)</f>
        <v>-2.2612312022829427E-13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340.50225215720684</v>
      </c>
      <c r="CZ133" s="62">
        <f t="shared" ref="CZ133:CZ196" si="150">$CZ$3</f>
        <v>412.18613903804726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41.991196222156823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41.991196222156823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-1.1368683772161603E-13</v>
      </c>
      <c r="DP133" s="18">
        <f>DO133*VLOOKUP('Données projet'!$B$14,Paramètres!$A$1:$I$89,3,0)*VLOOKUP('Données projet'!$B$14,Paramètres!$A$1:$I$89,5,0)</f>
        <v>-9.0449248091317723E-14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298.57243726603986</v>
      </c>
      <c r="DU133" s="62">
        <f t="shared" ref="DU133:DU196" si="152">$DU$3</f>
        <v>364.58250627635425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36.15277059057523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36.15277059057523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2.8421709430404007E-14</v>
      </c>
      <c r="EK133" s="18">
        <f>EJ133*VLOOKUP('Données projet'!$B$15,Paramètres!$A$1:$I$89,3,0)*VLOOKUP('Données projet'!$B$15,Paramètres!$A$1:$I$89,5,0)</f>
        <v>2.7046098693972454E-14</v>
      </c>
      <c r="EL133" s="14">
        <f t="shared" ref="EL133:EL153" si="153">EXP(-1.0587+0.8836*LN(EK133)+0.284)</f>
        <v>4.7310737122041225E-13</v>
      </c>
      <c r="EM133" s="22">
        <f t="shared" si="127"/>
        <v>8.7110062676755335E-13</v>
      </c>
      <c r="EN133" s="62">
        <f t="shared" si="128"/>
        <v>283.91028339343296</v>
      </c>
      <c r="EO133" s="62">
        <f ca="1">AVERAGE(OFFSET($EN$3,0,0,'Données projet'!$E$15+1,1))-AVERAGE(OFFSET($H$3,0,0,'Données projet'!$E$15+1,1))</f>
        <v>147.46030586481513</v>
      </c>
      <c r="EP133" s="62">
        <f t="shared" ref="EP133:EP196" si="154">$EP$3</f>
        <v>299.27200854723446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13.021254000991371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13.021254000991371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5.6843418860808015E-14</v>
      </c>
      <c r="FF133" s="18">
        <f>FE133*VLOOKUP('Données projet'!$B$16,Paramètres!$A$1:$I$89,3,0)*VLOOKUP('Données projet'!$B$16,Paramètres!$A$1:$I$89,5,0)</f>
        <v>4.6111381379887463E-14</v>
      </c>
      <c r="FG133" s="14">
        <f t="shared" ref="FG133:FG153" si="155">EXP(-1.0587+0.8836*LN(FF133)+0.284)</f>
        <v>7.5804141040779151E-13</v>
      </c>
      <c r="FH133" s="22">
        <f t="shared" si="130"/>
        <v>1.4005661123635408E-12</v>
      </c>
      <c r="FI133" s="62">
        <f t="shared" si="131"/>
        <v>283.91028339343353</v>
      </c>
      <c r="FJ133" s="62">
        <f ca="1">AVERAGE(OFFSET($FI$3,0,0,'Données projet'!$E$16+1,1))-AVERAGE(OFFSET($H$3,0,0,'Données projet'!$E$16+1,1))</f>
        <v>154.99386872768574</v>
      </c>
      <c r="FK133" s="62">
        <f t="shared" ref="FK133:FK196" si="156">$FK$3</f>
        <v>419.00806288456329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13.202677660935951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13.202677660935951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-1.0286385077051818E-13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483.37207813357207</v>
      </c>
      <c r="T134" s="62">
        <f t="shared" si="142"/>
        <v>297.32483725004136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158.26244975104598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158.26244975104598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-9.5769792096689348E-14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455.28503091860267</v>
      </c>
      <c r="AO134" s="62">
        <f t="shared" si="144"/>
        <v>281.06176764290592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147.34779804407731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147.34779804407731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-9.7543306765146564E-14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414.21076357331464</v>
      </c>
      <c r="BJ134" s="62">
        <f t="shared" si="146"/>
        <v>331.25104323342907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102.75453792320708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102.75453792320708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-8.8675733422860506E-14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269.34352416195065</v>
      </c>
      <c r="CE134" s="62">
        <f t="shared" si="148"/>
        <v>302.59481222418219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30.175636685780326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30.175636685780326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-2.8421709430404007E-13</v>
      </c>
      <c r="CU134" s="18">
        <f>CT134*VLOOKUP('Données projet'!$B$13,Paramètres!$A$1:$I$89,3,0)*VLOOKUP('Données projet'!$B$13,Paramètres!$A$1:$I$89,5,0)</f>
        <v>-2.2612312022829427E-13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340.50225215720684</v>
      </c>
      <c r="CZ134" s="62">
        <f t="shared" si="150"/>
        <v>412.18613903804726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41.167774476341037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41.167774476341037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-1.1368683772161603E-13</v>
      </c>
      <c r="DP134" s="18">
        <f>DO134*VLOOKUP('Données projet'!$B$14,Paramètres!$A$1:$I$89,3,0)*VLOOKUP('Données projet'!$B$14,Paramètres!$A$1:$I$89,5,0)</f>
        <v>-9.0449248091317723E-14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298.57243726603986</v>
      </c>
      <c r="DU134" s="62">
        <f t="shared" si="152"/>
        <v>364.58250627635425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35.443836810306756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35.443836810306756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2.8421709430404007E-14</v>
      </c>
      <c r="EK134" s="18">
        <f>EJ134*VLOOKUP('Données projet'!$B$15,Paramètres!$A$1:$I$89,3,0)*VLOOKUP('Données projet'!$B$15,Paramètres!$A$1:$I$89,5,0)</f>
        <v>2.7046098693972454E-14</v>
      </c>
      <c r="EL134" s="14">
        <f t="shared" si="153"/>
        <v>4.7310737122041225E-13</v>
      </c>
      <c r="EM134" s="22">
        <f t="shared" si="127"/>
        <v>8.7110062676755335E-13</v>
      </c>
      <c r="EN134" s="62">
        <f t="shared" si="128"/>
        <v>284.07375224310658</v>
      </c>
      <c r="EO134" s="62">
        <f ca="1">AVERAGE(OFFSET($EN$3,0,0,'Données projet'!$E$15+1,1))-AVERAGE(OFFSET($H$3,0,0,'Données projet'!$E$15+1,1))</f>
        <v>147.46030586481513</v>
      </c>
      <c r="EP134" s="62">
        <f t="shared" si="154"/>
        <v>299.27200854723446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12.765915152212646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12.765915152212646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5.6843418860808015E-14</v>
      </c>
      <c r="FF134" s="18">
        <f>FE134*VLOOKUP('Données projet'!$B$16,Paramètres!$A$1:$I$89,3,0)*VLOOKUP('Données projet'!$B$16,Paramètres!$A$1:$I$89,5,0)</f>
        <v>4.6111381379887463E-14</v>
      </c>
      <c r="FG134" s="14">
        <f t="shared" si="155"/>
        <v>7.5804141040779151E-13</v>
      </c>
      <c r="FH134" s="22">
        <f t="shared" si="130"/>
        <v>1.4005661123635408E-12</v>
      </c>
      <c r="FI134" s="62">
        <f t="shared" si="131"/>
        <v>284.07375224310715</v>
      </c>
      <c r="FJ134" s="62">
        <f ca="1">AVERAGE(OFFSET($FI$3,0,0,'Données projet'!$E$16+1,1))-AVERAGE(OFFSET($H$3,0,0,'Données projet'!$E$16+1,1))</f>
        <v>154.99386872768574</v>
      </c>
      <c r="FK134" s="62">
        <f t="shared" si="156"/>
        <v>419.00806288456329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12.943781204843217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12.943781204843217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-1.0286385077051818E-13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483.37207813357207</v>
      </c>
      <c r="T135" s="62">
        <f t="shared" si="142"/>
        <v>297.32483725004136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155.15901964199071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155.15901964199071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-9.5769792096689348E-14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455.28503091860267</v>
      </c>
      <c r="AO135" s="62">
        <f t="shared" si="144"/>
        <v>281.06176764290592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144.4583975977155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144.4583975977155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-9.7543306765146564E-14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414.21076357331464</v>
      </c>
      <c r="BJ135" s="62">
        <f t="shared" si="146"/>
        <v>331.25104323342907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100.73958410861258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100.73958410861258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-8.8675733422860506E-14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269.34352416195065</v>
      </c>
      <c r="CE135" s="62">
        <f t="shared" si="148"/>
        <v>302.59481222418219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29.583910855693176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29.583910855693176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-2.8421709430404007E-13</v>
      </c>
      <c r="CU135" s="18">
        <f>CT135*VLOOKUP('Données projet'!$B$13,Paramètres!$A$1:$I$89,3,0)*VLOOKUP('Données projet'!$B$13,Paramètres!$A$1:$I$89,5,0)</f>
        <v>-2.2612312022829427E-13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340.50225215720684</v>
      </c>
      <c r="CZ135" s="62">
        <f t="shared" si="150"/>
        <v>412.18613903804726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40.360499528723025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40.360499528723025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-1.1368683772161603E-13</v>
      </c>
      <c r="DP135" s="18">
        <f>DO135*VLOOKUP('Données projet'!$B$14,Paramètres!$A$1:$I$89,3,0)*VLOOKUP('Données projet'!$B$14,Paramètres!$A$1:$I$89,5,0)</f>
        <v>-9.0449248091317723E-14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298.57243726603986</v>
      </c>
      <c r="DU135" s="62">
        <f t="shared" si="152"/>
        <v>364.58250627635425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34.748804789062433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34.748804789062433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2.8421709430404007E-14</v>
      </c>
      <c r="EK135" s="18">
        <f>EJ135*VLOOKUP('Données projet'!$B$15,Paramètres!$A$1:$I$89,3,0)*VLOOKUP('Données projet'!$B$15,Paramètres!$A$1:$I$89,5,0)</f>
        <v>2.7046098693972454E-14</v>
      </c>
      <c r="EL135" s="14">
        <f t="shared" si="153"/>
        <v>4.7310737122041225E-13</v>
      </c>
      <c r="EM135" s="22">
        <f t="shared" si="127"/>
        <v>8.7110062676755335E-13</v>
      </c>
      <c r="EN135" s="62">
        <f t="shared" si="128"/>
        <v>284.23438527370001</v>
      </c>
      <c r="EO135" s="62">
        <f ca="1">AVERAGE(OFFSET($EN$3,0,0,'Données projet'!$E$15+1,1))-AVERAGE(OFFSET($H$3,0,0,'Données projet'!$E$15+1,1))</f>
        <v>147.46030586481513</v>
      </c>
      <c r="EP135" s="62">
        <f t="shared" si="154"/>
        <v>299.27200854723446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12.515583342517152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12.515583342517152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5.6843418860808015E-14</v>
      </c>
      <c r="FF135" s="18">
        <f>FE135*VLOOKUP('Données projet'!$B$16,Paramètres!$A$1:$I$89,3,0)*VLOOKUP('Données projet'!$B$16,Paramètres!$A$1:$I$89,5,0)</f>
        <v>4.6111381379887463E-14</v>
      </c>
      <c r="FG135" s="14">
        <f t="shared" si="155"/>
        <v>7.5804141040779151E-13</v>
      </c>
      <c r="FH135" s="22">
        <f t="shared" si="130"/>
        <v>1.4005661123635408E-12</v>
      </c>
      <c r="FI135" s="62">
        <f t="shared" si="131"/>
        <v>284.23438527370058</v>
      </c>
      <c r="FJ135" s="62">
        <f ca="1">AVERAGE(OFFSET($FI$3,0,0,'Données projet'!$E$16+1,1))-AVERAGE(OFFSET($H$3,0,0,'Données projet'!$E$16+1,1))</f>
        <v>154.99386872768574</v>
      </c>
      <c r="FK135" s="62">
        <f t="shared" si="156"/>
        <v>419.00806288456329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12.689961550343218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12.689961550343218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-1.0286385077051818E-13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483.37207813357207</v>
      </c>
      <c r="T136" s="62">
        <f t="shared" si="142"/>
        <v>297.32483725004136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152.11644590446855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152.11644590446855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-9.5769792096689348E-14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455.28503091860267</v>
      </c>
      <c r="AO136" s="62">
        <f t="shared" si="144"/>
        <v>281.06176764290592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141.62565653174661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141.62565653174661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-9.7543306765146564E-14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414.21076357331464</v>
      </c>
      <c r="BJ136" s="62">
        <f t="shared" si="146"/>
        <v>331.25104323342907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98.764142309321798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98.764142309321798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-8.8675733422860506E-14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269.34352416195065</v>
      </c>
      <c r="CE136" s="62">
        <f t="shared" si="148"/>
        <v>302.59481222418219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29.003788408216916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29.003788408216916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-2.8421709430404007E-13</v>
      </c>
      <c r="CU136" s="18">
        <f>CT136*VLOOKUP('Données projet'!$B$13,Paramètres!$A$1:$I$89,3,0)*VLOOKUP('Données projet'!$B$13,Paramètres!$A$1:$I$89,5,0)</f>
        <v>-2.2612312022829427E-13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340.50225215720684</v>
      </c>
      <c r="CZ136" s="62">
        <f t="shared" si="150"/>
        <v>412.18613903804726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39.569054750438703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39.569054750438703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-1.1368683772161603E-13</v>
      </c>
      <c r="DP136" s="18">
        <f>DO136*VLOOKUP('Données projet'!$B$14,Paramètres!$A$1:$I$89,3,0)*VLOOKUP('Données projet'!$B$14,Paramètres!$A$1:$I$89,5,0)</f>
        <v>-9.0449248091317723E-14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298.57243726603986</v>
      </c>
      <c r="DU136" s="62">
        <f t="shared" si="152"/>
        <v>364.58250627635425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34.067401921827042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34.067401921827042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2.8421709430404007E-14</v>
      </c>
      <c r="EK136" s="18">
        <f>EJ136*VLOOKUP('Données projet'!$B$15,Paramètres!$A$1:$I$89,3,0)*VLOOKUP('Données projet'!$B$15,Paramètres!$A$1:$I$89,5,0)</f>
        <v>2.7046098693972454E-14</v>
      </c>
      <c r="EL136" s="14">
        <f t="shared" si="153"/>
        <v>4.7310737122041225E-13</v>
      </c>
      <c r="EM136" s="22">
        <f t="shared" si="127"/>
        <v>8.7110062676755335E-13</v>
      </c>
      <c r="EN136" s="62">
        <f t="shared" si="128"/>
        <v>284.39223168033425</v>
      </c>
      <c r="EO136" s="62">
        <f ca="1">AVERAGE(OFFSET($EN$3,0,0,'Données projet'!$E$15+1,1))-AVERAGE(OFFSET($H$3,0,0,'Données projet'!$E$15+1,1))</f>
        <v>147.46030586481513</v>
      </c>
      <c r="EP136" s="62">
        <f t="shared" si="154"/>
        <v>299.27200854723446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12.270160386922459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12.270160386922459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5.6843418860808015E-14</v>
      </c>
      <c r="FF136" s="18">
        <f>FE136*VLOOKUP('Données projet'!$B$16,Paramètres!$A$1:$I$89,3,0)*VLOOKUP('Données projet'!$B$16,Paramètres!$A$1:$I$89,5,0)</f>
        <v>4.6111381379887463E-14</v>
      </c>
      <c r="FG136" s="14">
        <f t="shared" si="155"/>
        <v>7.5804141040779151E-13</v>
      </c>
      <c r="FH136" s="22">
        <f t="shared" si="130"/>
        <v>1.4005661123635408E-12</v>
      </c>
      <c r="FI136" s="62">
        <f t="shared" si="131"/>
        <v>284.39223168033482</v>
      </c>
      <c r="FJ136" s="62">
        <f ca="1">AVERAGE(OFFSET($FI$3,0,0,'Données projet'!$E$16+1,1))-AVERAGE(OFFSET($H$3,0,0,'Données projet'!$E$16+1,1))</f>
        <v>154.99386872768574</v>
      </c>
      <c r="FK136" s="62">
        <f t="shared" si="156"/>
        <v>419.00806288456329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12.441119144453261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12.441119144453261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-1.0286385077051818E-13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483.37207813357207</v>
      </c>
      <c r="T137" s="62">
        <f t="shared" si="142"/>
        <v>297.32483725004136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149.13353518215249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149.13353518215249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-9.5769792096689348E-14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455.28503091860267</v>
      </c>
      <c r="AO137" s="62">
        <f t="shared" si="144"/>
        <v>281.06176764290592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138.84846379027994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138.84846379027994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-9.7543306765146564E-14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414.21076357331464</v>
      </c>
      <c r="BJ137" s="62">
        <f t="shared" si="146"/>
        <v>331.25104323342907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96.827437718814579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96.827437718814579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-8.8675733422860506E-14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269.34352416195065</v>
      </c>
      <c r="CE137" s="62">
        <f t="shared" si="148"/>
        <v>302.59481222418219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28.435041808095914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28.435041808095914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-2.8421709430404007E-13</v>
      </c>
      <c r="CU137" s="18">
        <f>CT137*VLOOKUP('Données projet'!$B$13,Paramètres!$A$1:$I$89,3,0)*VLOOKUP('Données projet'!$B$13,Paramètres!$A$1:$I$89,5,0)</f>
        <v>-2.2612312022829427E-13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340.50225215720684</v>
      </c>
      <c r="CZ137" s="62">
        <f t="shared" si="150"/>
        <v>412.18613903804726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38.793129721522888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38.793129721522888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-1.1368683772161603E-13</v>
      </c>
      <c r="DP137" s="18">
        <f>DO137*VLOOKUP('Données projet'!$B$14,Paramètres!$A$1:$I$89,3,0)*VLOOKUP('Données projet'!$B$14,Paramètres!$A$1:$I$89,5,0)</f>
        <v>-9.0449248091317723E-14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298.57243726603986</v>
      </c>
      <c r="DU137" s="62">
        <f t="shared" si="152"/>
        <v>364.58250627635425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33.399360949203427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33.399360949203427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2.8421709430404007E-14</v>
      </c>
      <c r="EK137" s="18">
        <f>EJ137*VLOOKUP('Données projet'!$B$15,Paramètres!$A$1:$I$89,3,0)*VLOOKUP('Données projet'!$B$15,Paramètres!$A$1:$I$89,5,0)</f>
        <v>2.7046098693972454E-14</v>
      </c>
      <c r="EL137" s="14">
        <f t="shared" si="153"/>
        <v>4.7310737122041225E-13</v>
      </c>
      <c r="EM137" s="22">
        <f t="shared" si="127"/>
        <v>8.7110062676755335E-13</v>
      </c>
      <c r="EN137" s="62">
        <f t="shared" si="128"/>
        <v>284.54733980470513</v>
      </c>
      <c r="EO137" s="62">
        <f ca="1">AVERAGE(OFFSET($EN$3,0,0,'Données projet'!$E$15+1,1))-AVERAGE(OFFSET($H$3,0,0,'Données projet'!$E$15+1,1))</f>
        <v>147.46030586481513</v>
      </c>
      <c r="EP137" s="62">
        <f t="shared" si="154"/>
        <v>299.27200854723446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12.029550025793757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12.029550025793757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5.6843418860808015E-14</v>
      </c>
      <c r="FF137" s="18">
        <f>FE137*VLOOKUP('Données projet'!$B$16,Paramètres!$A$1:$I$89,3,0)*VLOOKUP('Données projet'!$B$16,Paramètres!$A$1:$I$89,5,0)</f>
        <v>4.6111381379887463E-14</v>
      </c>
      <c r="FG137" s="14">
        <f t="shared" si="155"/>
        <v>7.5804141040779151E-13</v>
      </c>
      <c r="FH137" s="22">
        <f t="shared" si="130"/>
        <v>1.4005661123635408E-12</v>
      </c>
      <c r="FI137" s="62">
        <f t="shared" si="131"/>
        <v>284.5473398047057</v>
      </c>
      <c r="FJ137" s="62">
        <f ca="1">AVERAGE(OFFSET($FI$3,0,0,'Données projet'!$E$16+1,1))-AVERAGE(OFFSET($H$3,0,0,'Données projet'!$E$16+1,1))</f>
        <v>154.99386872768574</v>
      </c>
      <c r="FK137" s="62">
        <f t="shared" si="156"/>
        <v>419.00806288456329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12.197156386363924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12.197156386363924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-1.0286385077051818E-13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483.37207813357207</v>
      </c>
      <c r="T138" s="62">
        <f t="shared" si="142"/>
        <v>297.32483725004136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146.20911751970513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146.20911751970513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-9.5769792096689348E-14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455.28503091860267</v>
      </c>
      <c r="AO138" s="62">
        <f t="shared" si="144"/>
        <v>281.06176764290592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136.1257301045531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136.1257301045531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-9.7543306765146564E-14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414.21076357331464</v>
      </c>
      <c r="BJ138" s="62">
        <f t="shared" si="146"/>
        <v>331.25104323342907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94.928710724054056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94.928710724054056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-8.8675733422860506E-14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269.34352416195065</v>
      </c>
      <c r="CE138" s="62">
        <f t="shared" si="148"/>
        <v>302.59481222418219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27.877447981902112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27.877447981902112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-2.8421709430404007E-13</v>
      </c>
      <c r="CU138" s="18">
        <f>CT138*VLOOKUP('Données projet'!$B$13,Paramètres!$A$1:$I$89,3,0)*VLOOKUP('Données projet'!$B$13,Paramètres!$A$1:$I$89,5,0)</f>
        <v>-2.2612312022829427E-13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340.50225215720684</v>
      </c>
      <c r="CZ138" s="62">
        <f t="shared" si="150"/>
        <v>412.18613903804726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38.032420109156575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38.032420109156575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-1.1368683772161603E-13</v>
      </c>
      <c r="DP138" s="18">
        <f>DO138*VLOOKUP('Données projet'!$B$14,Paramètres!$A$1:$I$89,3,0)*VLOOKUP('Données projet'!$B$14,Paramètres!$A$1:$I$89,5,0)</f>
        <v>-9.0449248091317723E-14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298.57243726603986</v>
      </c>
      <c r="DU138" s="62">
        <f t="shared" si="152"/>
        <v>364.58250627635425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32.744419852588202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32.744419852588202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2.8421709430404007E-14</v>
      </c>
      <c r="EK138" s="18">
        <f>EJ138*VLOOKUP('Données projet'!$B$15,Paramètres!$A$1:$I$89,3,0)*VLOOKUP('Données projet'!$B$15,Paramètres!$A$1:$I$89,5,0)</f>
        <v>2.7046098693972454E-14</v>
      </c>
      <c r="EL138" s="14">
        <f t="shared" si="153"/>
        <v>4.7310737122041225E-13</v>
      </c>
      <c r="EM138" s="22">
        <f t="shared" si="127"/>
        <v>8.7110062676755335E-13</v>
      </c>
      <c r="EN138" s="62">
        <f t="shared" si="128"/>
        <v>284.699757149888</v>
      </c>
      <c r="EO138" s="62">
        <f ca="1">AVERAGE(OFFSET($EN$3,0,0,'Données projet'!$E$15+1,1))-AVERAGE(OFFSET($H$3,0,0,'Données projet'!$E$15+1,1))</f>
        <v>147.46030586481513</v>
      </c>
      <c r="EP138" s="62">
        <f t="shared" si="154"/>
        <v>299.27200854723446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11.793657887088958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11.793657887088958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5.6843418860808015E-14</v>
      </c>
      <c r="FF138" s="18">
        <f>FE138*VLOOKUP('Données projet'!$B$16,Paramètres!$A$1:$I$89,3,0)*VLOOKUP('Données projet'!$B$16,Paramètres!$A$1:$I$89,5,0)</f>
        <v>4.6111381379887463E-14</v>
      </c>
      <c r="FG138" s="14">
        <f t="shared" si="155"/>
        <v>7.5804141040779151E-13</v>
      </c>
      <c r="FH138" s="22">
        <f t="shared" si="130"/>
        <v>1.4005661123635408E-12</v>
      </c>
      <c r="FI138" s="62">
        <f t="shared" si="131"/>
        <v>284.69975714988857</v>
      </c>
      <c r="FJ138" s="62">
        <f ca="1">AVERAGE(OFFSET($FI$3,0,0,'Données projet'!$E$16+1,1))-AVERAGE(OFFSET($H$3,0,0,'Données projet'!$E$16+1,1))</f>
        <v>154.99386872768574</v>
      </c>
      <c r="FK138" s="62">
        <f t="shared" si="156"/>
        <v>419.00806288456329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11.95797758915813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11.95797758915813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-1.0286385077051818E-13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483.37207813357207</v>
      </c>
      <c r="T139" s="62">
        <f t="shared" si="142"/>
        <v>297.32483725004136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143.34204590389973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143.34204590389973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-9.5769792096689348E-14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455.28503091860267</v>
      </c>
      <c r="AO139" s="62">
        <f t="shared" si="144"/>
        <v>281.06176764290592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133.4563875656998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133.4563875656998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-9.7543306765146564E-14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414.21076357331464</v>
      </c>
      <c r="BJ139" s="62">
        <f t="shared" si="146"/>
        <v>331.25104323342907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93.067216607551671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93.067216607551671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-8.8675733422860506E-14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269.34352416195065</v>
      </c>
      <c r="CE139" s="62">
        <f t="shared" si="148"/>
        <v>302.59481222418219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27.330788230541319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27.330788230541319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-2.8421709430404007E-13</v>
      </c>
      <c r="CU139" s="18">
        <f>CT139*VLOOKUP('Données projet'!$B$13,Paramètres!$A$1:$I$89,3,0)*VLOOKUP('Données projet'!$B$13,Paramètres!$A$1:$I$89,5,0)</f>
        <v>-2.2612312022829427E-13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340.50225215720684</v>
      </c>
      <c r="CZ139" s="62">
        <f t="shared" si="150"/>
        <v>412.18613903804726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37.286627548301723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37.286627548301723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-1.1368683772161603E-13</v>
      </c>
      <c r="DP139" s="18">
        <f>DO139*VLOOKUP('Données projet'!$B$14,Paramètres!$A$1:$I$89,3,0)*VLOOKUP('Données projet'!$B$14,Paramètres!$A$1:$I$89,5,0)</f>
        <v>-9.0449248091317723E-14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298.57243726603986</v>
      </c>
      <c r="DU139" s="62">
        <f t="shared" si="152"/>
        <v>364.58250627635425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32.102321751402975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32.102321751402975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2.8421709430404007E-14</v>
      </c>
      <c r="EK139" s="18">
        <f>EJ139*VLOOKUP('Données projet'!$B$15,Paramètres!$A$1:$I$89,3,0)*VLOOKUP('Données projet'!$B$15,Paramètres!$A$1:$I$89,5,0)</f>
        <v>2.7046098693972454E-14</v>
      </c>
      <c r="EL139" s="14">
        <f t="shared" si="153"/>
        <v>4.7310737122041225E-13</v>
      </c>
      <c r="EM139" s="22">
        <f t="shared" si="127"/>
        <v>8.7110062676755335E-13</v>
      </c>
      <c r="EN139" s="62">
        <f t="shared" si="128"/>
        <v>284.84953039488607</v>
      </c>
      <c r="EO139" s="62">
        <f ca="1">AVERAGE(OFFSET($EN$3,0,0,'Données projet'!$E$15+1,1))-AVERAGE(OFFSET($H$3,0,0,'Données projet'!$E$15+1,1))</f>
        <v>147.46030586481513</v>
      </c>
      <c r="EP139" s="62">
        <f t="shared" si="154"/>
        <v>299.27200854723446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11.562391449344164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11.562391449344164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5.6843418860808015E-14</v>
      </c>
      <c r="FF139" s="18">
        <f>FE139*VLOOKUP('Données projet'!$B$16,Paramètres!$A$1:$I$89,3,0)*VLOOKUP('Données projet'!$B$16,Paramètres!$A$1:$I$89,5,0)</f>
        <v>4.6111381379887463E-14</v>
      </c>
      <c r="FG139" s="14">
        <f t="shared" si="155"/>
        <v>7.5804141040779151E-13</v>
      </c>
      <c r="FH139" s="22">
        <f t="shared" si="130"/>
        <v>1.4005661123635408E-12</v>
      </c>
      <c r="FI139" s="62">
        <f t="shared" si="131"/>
        <v>284.84953039488664</v>
      </c>
      <c r="FJ139" s="62">
        <f ca="1">AVERAGE(OFFSET($FI$3,0,0,'Données projet'!$E$16+1,1))-AVERAGE(OFFSET($H$3,0,0,'Données projet'!$E$16+1,1))</f>
        <v>154.99386872768574</v>
      </c>
      <c r="FK139" s="62">
        <f t="shared" si="156"/>
        <v>419.00806288456329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11.723488942280881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11.723488942280881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-1.0286385077051818E-13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483.37207813357207</v>
      </c>
      <c r="T140" s="62">
        <f t="shared" si="142"/>
        <v>297.32483725004136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140.53119581373926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140.53119581373926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-9.5769792096689348E-14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455.28503091860267</v>
      </c>
      <c r="AO140" s="62">
        <f t="shared" si="144"/>
        <v>281.06176764290592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130.83938920589523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130.83938920589523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-9.7543306765146564E-14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414.21076357331464</v>
      </c>
      <c r="BJ140" s="62">
        <f t="shared" si="146"/>
        <v>331.25104323342907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91.24222525527459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91.24222525527459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-8.8675733422860506E-14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269.34352416195065</v>
      </c>
      <c r="CE140" s="62">
        <f t="shared" si="148"/>
        <v>302.59481222418219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26.794848143475186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26.794848143475186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-2.8421709430404007E-13</v>
      </c>
      <c r="CU140" s="18">
        <f>CT140*VLOOKUP('Données projet'!$B$13,Paramètres!$A$1:$I$89,3,0)*VLOOKUP('Données projet'!$B$13,Paramètres!$A$1:$I$89,5,0)</f>
        <v>-2.2612312022829427E-13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340.50225215720684</v>
      </c>
      <c r="CZ140" s="62">
        <f t="shared" si="150"/>
        <v>412.18613903804726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36.555459524676685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36.555459524676685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-1.1368683772161603E-13</v>
      </c>
      <c r="DP140" s="18">
        <f>DO140*VLOOKUP('Données projet'!$B$14,Paramètres!$A$1:$I$89,3,0)*VLOOKUP('Données projet'!$B$14,Paramètres!$A$1:$I$89,5,0)</f>
        <v>-9.0449248091317723E-14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298.57243726603986</v>
      </c>
      <c r="DU140" s="62">
        <f t="shared" si="152"/>
        <v>364.58250627635425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31.472814802340821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31.472814802340821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2.8421709430404007E-14</v>
      </c>
      <c r="EK140" s="18">
        <f>EJ140*VLOOKUP('Données projet'!$B$15,Paramètres!$A$1:$I$89,3,0)*VLOOKUP('Données projet'!$B$15,Paramètres!$A$1:$I$89,5,0)</f>
        <v>2.7046098693972454E-14</v>
      </c>
      <c r="EL140" s="14">
        <f t="shared" si="153"/>
        <v>4.7310737122041225E-13</v>
      </c>
      <c r="EM140" s="22">
        <f t="shared" si="127"/>
        <v>8.7110062676755335E-13</v>
      </c>
      <c r="EN140" s="62">
        <f t="shared" si="128"/>
        <v>284.99670540892623</v>
      </c>
      <c r="EO140" s="62">
        <f ca="1">AVERAGE(OFFSET($EN$3,0,0,'Données projet'!$E$15+1,1))-AVERAGE(OFFSET($H$3,0,0,'Données projet'!$E$15+1,1))</f>
        <v>147.46030586481513</v>
      </c>
      <c r="EP140" s="62">
        <f t="shared" si="154"/>
        <v>299.27200854723446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11.335660005384945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11.335660005384945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5.6843418860808015E-14</v>
      </c>
      <c r="FF140" s="18">
        <f>FE140*VLOOKUP('Données projet'!$B$16,Paramètres!$A$1:$I$89,3,0)*VLOOKUP('Données projet'!$B$16,Paramètres!$A$1:$I$89,5,0)</f>
        <v>4.6111381379887463E-14</v>
      </c>
      <c r="FG140" s="14">
        <f t="shared" si="155"/>
        <v>7.5804141040779151E-13</v>
      </c>
      <c r="FH140" s="22">
        <f t="shared" si="130"/>
        <v>1.4005661123635408E-12</v>
      </c>
      <c r="FI140" s="62">
        <f t="shared" si="131"/>
        <v>284.9967054089268</v>
      </c>
      <c r="FJ140" s="62">
        <f ca="1">AVERAGE(OFFSET($FI$3,0,0,'Données projet'!$E$16+1,1))-AVERAGE(OFFSET($H$3,0,0,'Données projet'!$E$16+1,1))</f>
        <v>154.99386872768574</v>
      </c>
      <c r="FK140" s="62">
        <f t="shared" si="156"/>
        <v>419.00806288456329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11.493598474744942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11.493598474744942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-1.0286385077051818E-13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483.37207813357207</v>
      </c>
      <c r="T141" s="62">
        <f t="shared" si="142"/>
        <v>297.32483725004136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137.77546477939757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137.77546477939757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-9.5769792096689348E-14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455.28503091860267</v>
      </c>
      <c r="AO141" s="62">
        <f t="shared" si="144"/>
        <v>281.06176764290592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128.27370858771505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128.27370858771505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-9.7543306765146564E-14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414.21076357331464</v>
      </c>
      <c r="BJ141" s="62">
        <f t="shared" si="146"/>
        <v>331.25104323342907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89.453020870280852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89.453020870280852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-8.8675733422860506E-14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269.34352416195065</v>
      </c>
      <c r="CE141" s="62">
        <f t="shared" si="148"/>
        <v>302.59481222418219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26.269417514625243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26.269417514625243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-2.8421709430404007E-13</v>
      </c>
      <c r="CU141" s="18">
        <f>CT141*VLOOKUP('Données projet'!$B$13,Paramètres!$A$1:$I$89,3,0)*VLOOKUP('Données projet'!$B$13,Paramètres!$A$1:$I$89,5,0)</f>
        <v>-2.2612312022829427E-13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340.50225215720684</v>
      </c>
      <c r="CZ141" s="62">
        <f t="shared" si="150"/>
        <v>412.18613903804726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35.83862926002648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35.83862926002648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-1.1368683772161603E-13</v>
      </c>
      <c r="DP141" s="18">
        <f>DO141*VLOOKUP('Données projet'!$B$14,Paramètres!$A$1:$I$89,3,0)*VLOOKUP('Données projet'!$B$14,Paramètres!$A$1:$I$89,5,0)</f>
        <v>-9.0449248091317723E-14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298.57243726603986</v>
      </c>
      <c r="DU141" s="62">
        <f t="shared" si="152"/>
        <v>364.58250627635425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30.855652100588447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30.855652100588447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2.8421709430404007E-14</v>
      </c>
      <c r="EK141" s="18">
        <f>EJ141*VLOOKUP('Données projet'!$B$15,Paramètres!$A$1:$I$89,3,0)*VLOOKUP('Données projet'!$B$15,Paramètres!$A$1:$I$89,5,0)</f>
        <v>2.7046098693972454E-14</v>
      </c>
      <c r="EL141" s="14">
        <f t="shared" si="153"/>
        <v>4.7310737122041225E-13</v>
      </c>
      <c r="EM141" s="22">
        <f t="shared" si="127"/>
        <v>8.7110062676755335E-13</v>
      </c>
      <c r="EN141" s="62">
        <f t="shared" si="128"/>
        <v>285.14132726550679</v>
      </c>
      <c r="EO141" s="62">
        <f ca="1">AVERAGE(OFFSET($EN$3,0,0,'Données projet'!$E$15+1,1))-AVERAGE(OFFSET($H$3,0,0,'Données projet'!$E$15+1,1))</f>
        <v>147.46030586481513</v>
      </c>
      <c r="EP141" s="62">
        <f t="shared" si="154"/>
        <v>299.27200854723446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11.113374626749241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11.113374626749241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5.6843418860808015E-14</v>
      </c>
      <c r="FF141" s="18">
        <f>FE141*VLOOKUP('Données projet'!$B$16,Paramètres!$A$1:$I$89,3,0)*VLOOKUP('Données projet'!$B$16,Paramètres!$A$1:$I$89,5,0)</f>
        <v>4.6111381379887463E-14</v>
      </c>
      <c r="FG141" s="14">
        <f t="shared" si="155"/>
        <v>7.5804141040779151E-13</v>
      </c>
      <c r="FH141" s="22">
        <f t="shared" si="130"/>
        <v>1.4005661123635408E-12</v>
      </c>
      <c r="FI141" s="62">
        <f t="shared" si="131"/>
        <v>285.14132726550736</v>
      </c>
      <c r="FJ141" s="62">
        <f ca="1">AVERAGE(OFFSET($FI$3,0,0,'Données projet'!$E$16+1,1))-AVERAGE(OFFSET($H$3,0,0,'Données projet'!$E$16+1,1))</f>
        <v>154.99386872768574</v>
      </c>
      <c r="FK141" s="62">
        <f t="shared" si="156"/>
        <v>419.00806288456329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11.268216019058045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11.268216019058045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-1.0286385077051818E-13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483.37207813357207</v>
      </c>
      <c r="T142" s="62">
        <f t="shared" si="142"/>
        <v>297.32483725004136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135.07377194980936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135.07377194980936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-9.5769792096689348E-14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455.28503091860267</v>
      </c>
      <c r="AO142" s="62">
        <f t="shared" si="144"/>
        <v>281.06176764290592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125.75833940154671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125.75833940154671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-9.7543306765146564E-14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414.21076357331464</v>
      </c>
      <c r="BJ142" s="62">
        <f t="shared" si="146"/>
        <v>331.25104323342907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87.698901691969922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87.698901691969922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-8.8675733422860506E-14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269.34352416195065</v>
      </c>
      <c r="CE142" s="62">
        <f t="shared" si="148"/>
        <v>302.59481222418219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25.754290259926009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25.754290259926009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-2.8421709430404007E-13</v>
      </c>
      <c r="CU142" s="18">
        <f>CT142*VLOOKUP('Données projet'!$B$13,Paramètres!$A$1:$I$89,3,0)*VLOOKUP('Données projet'!$B$13,Paramètres!$A$1:$I$89,5,0)</f>
        <v>-2.2612312022829427E-13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340.50225215720684</v>
      </c>
      <c r="CZ142" s="62">
        <f t="shared" si="150"/>
        <v>412.18613903804726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35.135855599642774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35.135855599642774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-1.1368683772161603E-13</v>
      </c>
      <c r="DP142" s="18">
        <f>DO142*VLOOKUP('Données projet'!$B$14,Paramètres!$A$1:$I$89,3,0)*VLOOKUP('Données projet'!$B$14,Paramètres!$A$1:$I$89,5,0)</f>
        <v>-9.0449248091317723E-14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298.57243726603986</v>
      </c>
      <c r="DU142" s="62">
        <f t="shared" si="152"/>
        <v>364.58250627635425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30.250591582985358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30.250591582985358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2.8421709430404007E-14</v>
      </c>
      <c r="EK142" s="18">
        <f>EJ142*VLOOKUP('Données projet'!$B$15,Paramètres!$A$1:$I$89,3,0)*VLOOKUP('Données projet'!$B$15,Paramètres!$A$1:$I$89,5,0)</f>
        <v>2.7046098693972454E-14</v>
      </c>
      <c r="EL142" s="14">
        <f t="shared" si="153"/>
        <v>4.7310737122041225E-13</v>
      </c>
      <c r="EM142" s="22">
        <f t="shared" si="127"/>
        <v>8.7110062676755335E-13</v>
      </c>
      <c r="EN142" s="62">
        <f t="shared" si="128"/>
        <v>285.28344025620174</v>
      </c>
      <c r="EO142" s="62">
        <f ca="1">AVERAGE(OFFSET($EN$3,0,0,'Données projet'!$E$15+1,1))-AVERAGE(OFFSET($H$3,0,0,'Données projet'!$E$15+1,1))</f>
        <v>147.46030586481513</v>
      </c>
      <c r="EP142" s="62">
        <f t="shared" si="154"/>
        <v>299.27200854723446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10.895448128807891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10.895448128807891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5.6843418860808015E-14</v>
      </c>
      <c r="FF142" s="18">
        <f>FE142*VLOOKUP('Données projet'!$B$16,Paramètres!$A$1:$I$89,3,0)*VLOOKUP('Données projet'!$B$16,Paramètres!$A$1:$I$89,5,0)</f>
        <v>4.6111381379887463E-14</v>
      </c>
      <c r="FG142" s="14">
        <f t="shared" si="155"/>
        <v>7.5804141040779151E-13</v>
      </c>
      <c r="FH142" s="22">
        <f t="shared" si="130"/>
        <v>1.4005661123635408E-12</v>
      </c>
      <c r="FI142" s="62">
        <f t="shared" si="131"/>
        <v>285.28344025620231</v>
      </c>
      <c r="FJ142" s="62">
        <f ca="1">AVERAGE(OFFSET($FI$3,0,0,'Données projet'!$E$16+1,1))-AVERAGE(OFFSET($H$3,0,0,'Données projet'!$E$16+1,1))</f>
        <v>154.99386872768574</v>
      </c>
      <c r="FK142" s="62">
        <f t="shared" si="156"/>
        <v>419.00806288456329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11.047253175857442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11.047253175857442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-1.0286385077051818E-13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483.37207813357207</v>
      </c>
      <c r="T143" s="62">
        <f t="shared" si="142"/>
        <v>297.32483725004136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132.42505766873947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132.42505766873947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-9.5769792096689348E-14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455.28503091860267</v>
      </c>
      <c r="AO143" s="62">
        <f t="shared" si="144"/>
        <v>281.06176764290592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123.29229507089542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123.29229507089542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-9.7543306765146564E-14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414.21076357331464</v>
      </c>
      <c r="BJ143" s="62">
        <f t="shared" si="146"/>
        <v>331.25104323342907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85.979179720838616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85.979179720838616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-8.8675733422860506E-14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269.34352416195065</v>
      </c>
      <c r="CE143" s="62">
        <f t="shared" si="148"/>
        <v>302.59481222418219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25.249264336494825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25.249264336494825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-2.8421709430404007E-13</v>
      </c>
      <c r="CU143" s="18">
        <f>CT143*VLOOKUP('Données projet'!$B$13,Paramètres!$A$1:$I$89,3,0)*VLOOKUP('Données projet'!$B$13,Paramètres!$A$1:$I$89,5,0)</f>
        <v>-2.2612312022829427E-13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340.50225215720684</v>
      </c>
      <c r="CZ143" s="62">
        <f t="shared" si="150"/>
        <v>412.18613903804726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34.446862902089585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34.446862902089585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-1.1368683772161603E-13</v>
      </c>
      <c r="DP143" s="18">
        <f>DO143*VLOOKUP('Données projet'!$B$14,Paramètres!$A$1:$I$89,3,0)*VLOOKUP('Données projet'!$B$14,Paramètres!$A$1:$I$89,5,0)</f>
        <v>-9.0449248091317723E-14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298.57243726603986</v>
      </c>
      <c r="DU143" s="62">
        <f t="shared" si="152"/>
        <v>364.58250627635425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29.657395933081993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29.657395933081993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2.8421709430404007E-14</v>
      </c>
      <c r="EK143" s="18">
        <f>EJ143*VLOOKUP('Données projet'!$B$15,Paramètres!$A$1:$I$89,3,0)*VLOOKUP('Données projet'!$B$15,Paramètres!$A$1:$I$89,5,0)</f>
        <v>2.7046098693972454E-14</v>
      </c>
      <c r="EL143" s="14">
        <f t="shared" si="153"/>
        <v>4.7310737122041225E-13</v>
      </c>
      <c r="EM143" s="22">
        <f t="shared" si="127"/>
        <v>8.7110062676755335E-13</v>
      </c>
      <c r="EN143" s="62">
        <f t="shared" si="128"/>
        <v>285.42308790422521</v>
      </c>
      <c r="EO143" s="62">
        <f ca="1">AVERAGE(OFFSET($EN$3,0,0,'Données projet'!$E$15+1,1))-AVERAGE(OFFSET($H$3,0,0,'Données projet'!$E$15+1,1))</f>
        <v>147.46030586481513</v>
      </c>
      <c r="EP143" s="62">
        <f t="shared" si="154"/>
        <v>299.27200854723446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10.681795036569131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10.681795036569131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5.6843418860808015E-14</v>
      </c>
      <c r="FF143" s="18">
        <f>FE143*VLOOKUP('Données projet'!$B$16,Paramètres!$A$1:$I$89,3,0)*VLOOKUP('Données projet'!$B$16,Paramètres!$A$1:$I$89,5,0)</f>
        <v>4.6111381379887463E-14</v>
      </c>
      <c r="FG143" s="14">
        <f t="shared" si="155"/>
        <v>7.5804141040779151E-13</v>
      </c>
      <c r="FH143" s="22">
        <f t="shared" si="130"/>
        <v>1.4005661123635408E-12</v>
      </c>
      <c r="FI143" s="62">
        <f t="shared" si="131"/>
        <v>285.42308790422578</v>
      </c>
      <c r="FJ143" s="62">
        <f ca="1">AVERAGE(OFFSET($FI$3,0,0,'Données projet'!$E$16+1,1))-AVERAGE(OFFSET($H$3,0,0,'Données projet'!$E$16+1,1))</f>
        <v>154.99386872768574</v>
      </c>
      <c r="FK143" s="62">
        <f t="shared" si="156"/>
        <v>419.00806288456329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10.830623279237976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10.830623279237976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-1.0286385077051818E-13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483.37207813357207</v>
      </c>
      <c r="T144" s="62">
        <f t="shared" si="142"/>
        <v>297.32483725004136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129.82828305916516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129.82828305916516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-9.5769792096689348E-14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455.28503091860267</v>
      </c>
      <c r="AO144" s="62">
        <f t="shared" si="144"/>
        <v>281.06176764290592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120.87460836542968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120.87460836542968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-9.7543306765146564E-14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414.21076357331464</v>
      </c>
      <c r="BJ144" s="62">
        <f t="shared" si="146"/>
        <v>331.25104323342907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84.293180448634374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84.293180448634374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-8.8675733422860506E-14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269.34352416195065</v>
      </c>
      <c r="CE144" s="62">
        <f t="shared" si="148"/>
        <v>302.59481222418219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24.754141663386729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24.754141663386729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-2.8421709430404007E-13</v>
      </c>
      <c r="CU144" s="18">
        <f>CT144*VLOOKUP('Données projet'!$B$13,Paramètres!$A$1:$I$89,3,0)*VLOOKUP('Données projet'!$B$13,Paramètres!$A$1:$I$89,5,0)</f>
        <v>-2.2612312022829427E-13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340.50225215720684</v>
      </c>
      <c r="CZ144" s="62">
        <f t="shared" si="150"/>
        <v>412.18613903804726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33.771380931091365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33.771380931091365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-1.1368683772161603E-13</v>
      </c>
      <c r="DP144" s="18">
        <f>DO144*VLOOKUP('Données projet'!$B$14,Paramètres!$A$1:$I$89,3,0)*VLOOKUP('Données projet'!$B$14,Paramètres!$A$1:$I$89,5,0)</f>
        <v>-9.0449248091317723E-14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298.57243726603986</v>
      </c>
      <c r="DU144" s="62">
        <f t="shared" si="152"/>
        <v>364.58250627635425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29.075832488059611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29.075832488059611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2.8421709430404007E-14</v>
      </c>
      <c r="EK144" s="18">
        <f>EJ144*VLOOKUP('Données projet'!$B$15,Paramètres!$A$1:$I$89,3,0)*VLOOKUP('Données projet'!$B$15,Paramètres!$A$1:$I$89,5,0)</f>
        <v>2.7046098693972454E-14</v>
      </c>
      <c r="EL144" s="14">
        <f t="shared" si="153"/>
        <v>4.7310737122041225E-13</v>
      </c>
      <c r="EM144" s="22">
        <f t="shared" si="127"/>
        <v>8.7110062676755335E-13</v>
      </c>
      <c r="EN144" s="62">
        <f t="shared" si="128"/>
        <v>285.56031297776087</v>
      </c>
      <c r="EO144" s="62">
        <f ca="1">AVERAGE(OFFSET($EN$3,0,0,'Données projet'!$E$15+1,1))-AVERAGE(OFFSET($H$3,0,0,'Données projet'!$E$15+1,1))</f>
        <v>147.46030586481513</v>
      </c>
      <c r="EP144" s="62">
        <f t="shared" si="154"/>
        <v>299.27200854723446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10.472331551153655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10.472331551153655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5.6843418860808015E-14</v>
      </c>
      <c r="FF144" s="18">
        <f>FE144*VLOOKUP('Données projet'!$B$16,Paramètres!$A$1:$I$89,3,0)*VLOOKUP('Données projet'!$B$16,Paramètres!$A$1:$I$89,5,0)</f>
        <v>4.6111381379887463E-14</v>
      </c>
      <c r="FG144" s="14">
        <f t="shared" si="155"/>
        <v>7.5804141040779151E-13</v>
      </c>
      <c r="FH144" s="22">
        <f t="shared" si="130"/>
        <v>1.4005661123635408E-12</v>
      </c>
      <c r="FI144" s="62">
        <f t="shared" si="131"/>
        <v>285.56031297776144</v>
      </c>
      <c r="FJ144" s="62">
        <f ca="1">AVERAGE(OFFSET($FI$3,0,0,'Données projet'!$E$16+1,1))-AVERAGE(OFFSET($H$3,0,0,'Données projet'!$E$16+1,1))</f>
        <v>154.99386872768574</v>
      </c>
      <c r="FK144" s="62">
        <f t="shared" si="156"/>
        <v>419.00806288456329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10.618241362760029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10.618241362760029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-1.0286385077051818E-13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483.37207813357207</v>
      </c>
      <c r="T145" s="62">
        <f t="shared" si="142"/>
        <v>297.32483725004136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127.28242961580848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127.28242961580848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-9.5769792096689348E-14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455.28503091860267</v>
      </c>
      <c r="AO145" s="62">
        <f t="shared" si="144"/>
        <v>281.06176764290592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118.50433102161485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118.50433102161485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-9.7543306765146564E-14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414.21076357331464</v>
      </c>
      <c r="BJ145" s="62">
        <f t="shared" si="146"/>
        <v>331.25104323342907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82.640242593800039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82.640242593800039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-8.8675733422860506E-14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269.34352416195065</v>
      </c>
      <c r="CE145" s="62">
        <f t="shared" si="148"/>
        <v>302.59481222418219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24.268728043903273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24.268728043903273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-2.8421709430404007E-13</v>
      </c>
      <c r="CU145" s="18">
        <f>CT145*VLOOKUP('Données projet'!$B$13,Paramètres!$A$1:$I$89,3,0)*VLOOKUP('Données projet'!$B$13,Paramètres!$A$1:$I$89,5,0)</f>
        <v>-2.2612312022829427E-13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340.50225215720684</v>
      </c>
      <c r="CZ145" s="62">
        <f t="shared" si="150"/>
        <v>412.18613903804726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33.109144749541095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33.109144749541095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-1.1368683772161603E-13</v>
      </c>
      <c r="DP145" s="18">
        <f>DO145*VLOOKUP('Données projet'!$B$14,Paramètres!$A$1:$I$89,3,0)*VLOOKUP('Données projet'!$B$14,Paramètres!$A$1:$I$89,5,0)</f>
        <v>-9.0449248091317723E-14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298.57243726603986</v>
      </c>
      <c r="DU145" s="62">
        <f t="shared" si="152"/>
        <v>364.58250627635425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28.505673147475441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28.505673147475441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2.8421709430404007E-14</v>
      </c>
      <c r="EK145" s="18">
        <f>EJ145*VLOOKUP('Données projet'!$B$15,Paramètres!$A$1:$I$89,3,0)*VLOOKUP('Données projet'!$B$15,Paramètres!$A$1:$I$89,5,0)</f>
        <v>2.7046098693972454E-14</v>
      </c>
      <c r="EL145" s="14">
        <f t="shared" si="153"/>
        <v>4.7310737122041225E-13</v>
      </c>
      <c r="EM145" s="22">
        <f t="shared" si="127"/>
        <v>8.7110062676755335E-13</v>
      </c>
      <c r="EN145" s="62">
        <f t="shared" si="128"/>
        <v>285.69515750305993</v>
      </c>
      <c r="EO145" s="62">
        <f ca="1">AVERAGE(OFFSET($EN$3,0,0,'Données projet'!$E$15+1,1))-AVERAGE(OFFSET($H$3,0,0,'Données projet'!$E$15+1,1))</f>
        <v>147.46030586481513</v>
      </c>
      <c r="EP145" s="62">
        <f t="shared" si="154"/>
        <v>299.27200854723446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10.266975516927065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10.266975516927065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5.6843418860808015E-14</v>
      </c>
      <c r="FF145" s="18">
        <f>FE145*VLOOKUP('Données projet'!$B$16,Paramètres!$A$1:$I$89,3,0)*VLOOKUP('Données projet'!$B$16,Paramètres!$A$1:$I$89,5,0)</f>
        <v>4.6111381379887463E-14</v>
      </c>
      <c r="FG145" s="14">
        <f t="shared" si="155"/>
        <v>7.5804141040779151E-13</v>
      </c>
      <c r="FH145" s="22">
        <f t="shared" si="130"/>
        <v>1.4005661123635408E-12</v>
      </c>
      <c r="FI145" s="62">
        <f t="shared" si="131"/>
        <v>285.6951575030605</v>
      </c>
      <c r="FJ145" s="62">
        <f ca="1">AVERAGE(OFFSET($FI$3,0,0,'Données projet'!$E$16+1,1))-AVERAGE(OFFSET($H$3,0,0,'Données projet'!$E$16+1,1))</f>
        <v>154.99386872768574</v>
      </c>
      <c r="FK145" s="62">
        <f t="shared" si="156"/>
        <v>419.00806288456329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10.410024126124036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10.410024126124036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-1.0286385077051818E-13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483.37207813357207</v>
      </c>
      <c r="T146" s="62">
        <f t="shared" si="142"/>
        <v>297.32483725004136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124.78649880565877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124.78649880565877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-9.5769792096689348E-14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455.28503091860267</v>
      </c>
      <c r="AO146" s="62">
        <f t="shared" si="144"/>
        <v>281.06176764290592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116.1805333707858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116.1805333707858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-9.7543306765146564E-14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414.21076357331464</v>
      </c>
      <c r="BJ146" s="62">
        <f t="shared" si="146"/>
        <v>331.25104323342907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81.019717842106459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81.019717842106459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-8.8675733422860506E-14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269.34352416195065</v>
      </c>
      <c r="CE146" s="62">
        <f t="shared" si="148"/>
        <v>302.59481222418219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23.792833089424814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23.792833089424814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-2.8421709430404007E-13</v>
      </c>
      <c r="CU146" s="18">
        <f>CT146*VLOOKUP('Données projet'!$B$13,Paramètres!$A$1:$I$89,3,0)*VLOOKUP('Données projet'!$B$13,Paramètres!$A$1:$I$89,5,0)</f>
        <v>-2.2612312022829427E-13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340.50225215720684</v>
      </c>
      <c r="CZ146" s="62">
        <f t="shared" si="150"/>
        <v>412.18613903804726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32.45989461558684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32.45989461558684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-1.1368683772161603E-13</v>
      </c>
      <c r="DP146" s="18">
        <f>DO146*VLOOKUP('Données projet'!$B$14,Paramètres!$A$1:$I$89,3,0)*VLOOKUP('Données projet'!$B$14,Paramètres!$A$1:$I$89,5,0)</f>
        <v>-9.0449248091317723E-14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298.57243726603986</v>
      </c>
      <c r="DU146" s="62">
        <f t="shared" si="152"/>
        <v>364.58250627635425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27.946694283797271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27.946694283797271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2.8421709430404007E-14</v>
      </c>
      <c r="EK146" s="18">
        <f>EJ146*VLOOKUP('Données projet'!$B$15,Paramètres!$A$1:$I$89,3,0)*VLOOKUP('Données projet'!$B$15,Paramètres!$A$1:$I$89,5,0)</f>
        <v>2.7046098693972454E-14</v>
      </c>
      <c r="EL146" s="14">
        <f t="shared" si="153"/>
        <v>4.7310737122041225E-13</v>
      </c>
      <c r="EM146" s="22">
        <f t="shared" si="127"/>
        <v>8.7110062676755335E-13</v>
      </c>
      <c r="EN146" s="62">
        <f t="shared" si="128"/>
        <v>285.8276627773123</v>
      </c>
      <c r="EO146" s="62">
        <f ca="1">AVERAGE(OFFSET($EN$3,0,0,'Données projet'!$E$15+1,1))-AVERAGE(OFFSET($H$3,0,0,'Données projet'!$E$15+1,1))</f>
        <v>147.46030586481513</v>
      </c>
      <c r="EP146" s="62">
        <f t="shared" si="154"/>
        <v>299.27200854723446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10.065646389276846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10.065646389276846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5.6843418860808015E-14</v>
      </c>
      <c r="FF146" s="18">
        <f>FE146*VLOOKUP('Données projet'!$B$16,Paramètres!$A$1:$I$89,3,0)*VLOOKUP('Données projet'!$B$16,Paramètres!$A$1:$I$89,5,0)</f>
        <v>4.6111381379887463E-14</v>
      </c>
      <c r="FG146" s="14">
        <f t="shared" si="155"/>
        <v>7.5804141040779151E-13</v>
      </c>
      <c r="FH146" s="22">
        <f t="shared" si="130"/>
        <v>1.4005661123635408E-12</v>
      </c>
      <c r="FI146" s="62">
        <f t="shared" si="131"/>
        <v>285.82766277731287</v>
      </c>
      <c r="FJ146" s="62">
        <f ca="1">AVERAGE(OFFSET($FI$3,0,0,'Données projet'!$E$16+1,1))-AVERAGE(OFFSET($H$3,0,0,'Données projet'!$E$16+1,1))</f>
        <v>154.99386872768574</v>
      </c>
      <c r="FK146" s="62">
        <f t="shared" si="156"/>
        <v>419.00806288456329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10.2058899024985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10.2058899024985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-1.0286385077051818E-13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483.37207813357207</v>
      </c>
      <c r="T147" s="62">
        <f t="shared" si="142"/>
        <v>297.32483725004136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122.33951167632861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122.33951167632861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-9.5769792096689348E-14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455.28503091860267</v>
      </c>
      <c r="AO147" s="62">
        <f t="shared" si="144"/>
        <v>281.06176764290592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113.90230397451289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113.90230397451289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-9.7543306765146564E-14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414.21076357331464</v>
      </c>
      <c r="BJ147" s="62">
        <f t="shared" si="146"/>
        <v>331.25104323342907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79.430970592371096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79.430970592371096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-8.8675733422860506E-14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269.34352416195065</v>
      </c>
      <c r="CE147" s="62">
        <f t="shared" si="148"/>
        <v>302.59481222418219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23.326270144736419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23.326270144736419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-2.8421709430404007E-13</v>
      </c>
      <c r="CU147" s="18">
        <f>CT147*VLOOKUP('Données projet'!$B$13,Paramètres!$A$1:$I$89,3,0)*VLOOKUP('Données projet'!$B$13,Paramètres!$A$1:$I$89,5,0)</f>
        <v>-2.2612312022829427E-13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340.50225215720684</v>
      </c>
      <c r="CZ147" s="62">
        <f t="shared" si="150"/>
        <v>412.18613903804726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31.82337588075595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31.82337588075595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-1.1368683772161603E-13</v>
      </c>
      <c r="DP147" s="18">
        <f>DO147*VLOOKUP('Données projet'!$B$14,Paramètres!$A$1:$I$89,3,0)*VLOOKUP('Données projet'!$B$14,Paramètres!$A$1:$I$89,5,0)</f>
        <v>-9.0449248091317723E-14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298.57243726603986</v>
      </c>
      <c r="DU147" s="62">
        <f t="shared" si="152"/>
        <v>364.58250627635425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27.398676654692387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27.398676654692387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2.8421709430404007E-14</v>
      </c>
      <c r="EK147" s="18">
        <f>EJ147*VLOOKUP('Données projet'!$B$15,Paramètres!$A$1:$I$89,3,0)*VLOOKUP('Données projet'!$B$15,Paramètres!$A$1:$I$89,5,0)</f>
        <v>2.7046098693972454E-14</v>
      </c>
      <c r="EL147" s="14">
        <f t="shared" si="153"/>
        <v>4.7310737122041225E-13</v>
      </c>
      <c r="EM147" s="22">
        <f t="shared" si="127"/>
        <v>8.7110062676755335E-13</v>
      </c>
      <c r="EN147" s="62">
        <f t="shared" si="128"/>
        <v>285.95786938129373</v>
      </c>
      <c r="EO147" s="62">
        <f ca="1">AVERAGE(OFFSET($EN$3,0,0,'Données projet'!$E$15+1,1))-AVERAGE(OFFSET($H$3,0,0,'Données projet'!$E$15+1,1))</f>
        <v>147.46030586481513</v>
      </c>
      <c r="EP147" s="62">
        <f t="shared" si="154"/>
        <v>299.27200854723446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9.8682652030212061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9.8682652030212061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5.6843418860808015E-14</v>
      </c>
      <c r="FF147" s="18">
        <f>FE147*VLOOKUP('Données projet'!$B$16,Paramètres!$A$1:$I$89,3,0)*VLOOKUP('Données projet'!$B$16,Paramètres!$A$1:$I$89,5,0)</f>
        <v>4.6111381379887463E-14</v>
      </c>
      <c r="FG147" s="14">
        <f t="shared" si="155"/>
        <v>7.5804141040779151E-13</v>
      </c>
      <c r="FH147" s="22">
        <f t="shared" si="130"/>
        <v>1.4005661123635408E-12</v>
      </c>
      <c r="FI147" s="62">
        <f t="shared" si="131"/>
        <v>285.9578693812943</v>
      </c>
      <c r="FJ147" s="62">
        <f ca="1">AVERAGE(OFFSET($FI$3,0,0,'Données projet'!$E$16+1,1))-AVERAGE(OFFSET($H$3,0,0,'Données projet'!$E$16+1,1))</f>
        <v>154.99386872768574</v>
      </c>
      <c r="FK147" s="62">
        <f t="shared" si="156"/>
        <v>419.00806288456329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10.00575862648868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10.00575862648868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-1.0286385077051818E-13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483.37207813357207</v>
      </c>
      <c r="T148" s="62">
        <f t="shared" si="142"/>
        <v>297.32483725004136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119.94050847208985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119.94050847208985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-9.5769792096689348E-14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455.28503091860267</v>
      </c>
      <c r="AO148" s="62">
        <f t="shared" si="144"/>
        <v>281.06176764290592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111.66874926711817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111.66874926711817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-9.7543306765146564E-14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414.21076357331464</v>
      </c>
      <c r="BJ148" s="62">
        <f t="shared" si="146"/>
        <v>331.25104323342907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77.873377707162902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77.873377707162902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-8.8675733422860506E-14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269.34352416195065</v>
      </c>
      <c r="CE148" s="62">
        <f t="shared" si="148"/>
        <v>302.59481222418219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22.868856214818067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22.868856214818067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-2.8421709430404007E-13</v>
      </c>
      <c r="CU148" s="18">
        <f>CT148*VLOOKUP('Données projet'!$B$13,Paramètres!$A$1:$I$89,3,0)*VLOOKUP('Données projet'!$B$13,Paramètres!$A$1:$I$89,5,0)</f>
        <v>-2.2612312022829427E-13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340.50225215720684</v>
      </c>
      <c r="CZ148" s="62">
        <f t="shared" si="150"/>
        <v>412.18613903804726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31.199338890077001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31.199338890077001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-1.1368683772161603E-13</v>
      </c>
      <c r="DP148" s="18">
        <f>DO148*VLOOKUP('Données projet'!$B$14,Paramètres!$A$1:$I$89,3,0)*VLOOKUP('Données projet'!$B$14,Paramètres!$A$1:$I$89,5,0)</f>
        <v>-9.0449248091317723E-14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298.57243726603986</v>
      </c>
      <c r="DU148" s="62">
        <f t="shared" si="152"/>
        <v>364.58250627635425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26.8614053170365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26.8614053170365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2.8421709430404007E-14</v>
      </c>
      <c r="EK148" s="18">
        <f>EJ148*VLOOKUP('Données projet'!$B$15,Paramètres!$A$1:$I$89,3,0)*VLOOKUP('Données projet'!$B$15,Paramètres!$A$1:$I$89,5,0)</f>
        <v>2.7046098693972454E-14</v>
      </c>
      <c r="EL148" s="14">
        <f t="shared" si="153"/>
        <v>4.7310737122041225E-13</v>
      </c>
      <c r="EM148" s="22">
        <f t="shared" si="127"/>
        <v>8.7110062676755335E-13</v>
      </c>
      <c r="EN148" s="62">
        <f t="shared" si="128"/>
        <v>286.08581719179443</v>
      </c>
      <c r="EO148" s="62">
        <f ca="1">AVERAGE(OFFSET($EN$3,0,0,'Données projet'!$E$15+1,1))-AVERAGE(OFFSET($H$3,0,0,'Données projet'!$E$15+1,1))</f>
        <v>147.46030586481513</v>
      </c>
      <c r="EP148" s="62">
        <f t="shared" si="154"/>
        <v>299.27200854723446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9.6747545414374034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9.6747545414374034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5.6843418860808015E-14</v>
      </c>
      <c r="FF148" s="18">
        <f>FE148*VLOOKUP('Données projet'!$B$16,Paramètres!$A$1:$I$89,3,0)*VLOOKUP('Données projet'!$B$16,Paramètres!$A$1:$I$89,5,0)</f>
        <v>4.6111381379887463E-14</v>
      </c>
      <c r="FG148" s="14">
        <f t="shared" si="155"/>
        <v>7.5804141040779151E-13</v>
      </c>
      <c r="FH148" s="22">
        <f t="shared" si="130"/>
        <v>1.4005661123635408E-12</v>
      </c>
      <c r="FI148" s="62">
        <f t="shared" si="131"/>
        <v>286.085817191795</v>
      </c>
      <c r="FJ148" s="62">
        <f ca="1">AVERAGE(OFFSET($FI$3,0,0,'Données projet'!$E$16+1,1))-AVERAGE(OFFSET($H$3,0,0,'Données projet'!$E$16+1,1))</f>
        <v>154.99386872768574</v>
      </c>
      <c r="FK148" s="62">
        <f t="shared" si="156"/>
        <v>419.00806288456329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9.8095518027333863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9.8095518027333863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-1.0286385077051818E-13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483.37207813357207</v>
      </c>
      <c r="T149" s="62">
        <f t="shared" si="142"/>
        <v>297.32483725004136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117.58854825743873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117.58854825743873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-9.5769792096689348E-14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455.28503091860267</v>
      </c>
      <c r="AO149" s="62">
        <f t="shared" si="144"/>
        <v>281.06176764290592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109.47899320520162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109.47899320520162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-9.7543306765146564E-14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414.21076357331464</v>
      </c>
      <c r="BJ149" s="62">
        <f t="shared" si="146"/>
        <v>331.25104323342907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76.346328268395794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76.346328268395794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-8.8675733422860506E-14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269.34352416195065</v>
      </c>
      <c r="CE149" s="62">
        <f t="shared" si="148"/>
        <v>302.59481222418219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22.420411893070462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22.420411893070462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-2.8421709430404007E-13</v>
      </c>
      <c r="CU149" s="18">
        <f>CT149*VLOOKUP('Données projet'!$B$13,Paramètres!$A$1:$I$89,3,0)*VLOOKUP('Données projet'!$B$13,Paramètres!$A$1:$I$89,5,0)</f>
        <v>-2.2612312022829427E-13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340.50225215720684</v>
      </c>
      <c r="CZ149" s="62">
        <f t="shared" si="150"/>
        <v>412.18613903804726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30.587538884160285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30.587538884160285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-1.1368683772161603E-13</v>
      </c>
      <c r="DP149" s="18">
        <f>DO149*VLOOKUP('Données projet'!$B$14,Paramètres!$A$1:$I$89,3,0)*VLOOKUP('Données projet'!$B$14,Paramètres!$A$1:$I$89,5,0)</f>
        <v>-9.0449248091317723E-14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298.57243726603986</v>
      </c>
      <c r="DU149" s="62">
        <f t="shared" si="152"/>
        <v>364.58250627635425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26.334669542608889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26.334669542608889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2.8421709430404007E-14</v>
      </c>
      <c r="EK149" s="18">
        <f>EJ149*VLOOKUP('Données projet'!$B$15,Paramètres!$A$1:$I$89,3,0)*VLOOKUP('Données projet'!$B$15,Paramètres!$A$1:$I$89,5,0)</f>
        <v>2.7046098693972454E-14</v>
      </c>
      <c r="EL149" s="14">
        <f t="shared" si="153"/>
        <v>4.7310737122041225E-13</v>
      </c>
      <c r="EM149" s="22">
        <f t="shared" si="127"/>
        <v>8.7110062676755335E-13</v>
      </c>
      <c r="EN149" s="62">
        <f t="shared" si="128"/>
        <v>286.2115453938315</v>
      </c>
      <c r="EO149" s="62">
        <f ca="1">AVERAGE(OFFSET($EN$3,0,0,'Données projet'!$E$15+1,1))-AVERAGE(OFFSET($H$3,0,0,'Données projet'!$E$15+1,1))</f>
        <v>147.46030586481513</v>
      </c>
      <c r="EP149" s="62">
        <f t="shared" si="154"/>
        <v>299.27200854723446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9.4850385058974087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9.4850385058974087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5.6843418860808015E-14</v>
      </c>
      <c r="FF149" s="18">
        <f>FE149*VLOOKUP('Données projet'!$B$16,Paramètres!$A$1:$I$89,3,0)*VLOOKUP('Données projet'!$B$16,Paramètres!$A$1:$I$89,5,0)</f>
        <v>4.6111381379887463E-14</v>
      </c>
      <c r="FG149" s="14">
        <f t="shared" si="155"/>
        <v>7.5804141040779151E-13</v>
      </c>
      <c r="FH149" s="22">
        <f t="shared" si="130"/>
        <v>1.4005661123635408E-12</v>
      </c>
      <c r="FI149" s="62">
        <f t="shared" si="131"/>
        <v>286.21154539383207</v>
      </c>
      <c r="FJ149" s="62">
        <f ca="1">AVERAGE(OFFSET($FI$3,0,0,'Données projet'!$E$16+1,1))-AVERAGE(OFFSET($H$3,0,0,'Données projet'!$E$16+1,1))</f>
        <v>154.99386872768574</v>
      </c>
      <c r="FK149" s="62">
        <f t="shared" si="156"/>
        <v>419.00806288456329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9.617192475117589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9.617192475117589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-1.0286385077051818E-13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483.37207813357207</v>
      </c>
      <c r="T150" s="62">
        <f t="shared" si="142"/>
        <v>297.32483725004136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115.28270854804285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115.28270854804285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-9.5769792096689348E-14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455.28503091860267</v>
      </c>
      <c r="AO150" s="62">
        <f t="shared" si="144"/>
        <v>281.06176764290592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107.33217692403993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107.33217692403993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-9.7543306765146564E-14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414.21076357331464</v>
      </c>
      <c r="BJ150" s="62">
        <f t="shared" si="146"/>
        <v>331.25104323342907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74.849223337714719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74.849223337714719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-8.8675733422860506E-14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269.34352416195065</v>
      </c>
      <c r="CE150" s="62">
        <f t="shared" si="148"/>
        <v>302.59481222418219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21.980761290948301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21.980761290948301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-2.8421709430404007E-13</v>
      </c>
      <c r="CU150" s="18">
        <f>CT150*VLOOKUP('Données projet'!$B$13,Paramètres!$A$1:$I$89,3,0)*VLOOKUP('Données projet'!$B$13,Paramètres!$A$1:$I$89,5,0)</f>
        <v>-2.2612312022829427E-13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340.50225215720684</v>
      </c>
      <c r="CZ150" s="62">
        <f t="shared" si="150"/>
        <v>412.18613903804726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29.987735903198438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29.987735903198438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-1.1368683772161603E-13</v>
      </c>
      <c r="DP150" s="18">
        <f>DO150*VLOOKUP('Données projet'!$B$14,Paramètres!$A$1:$I$89,3,0)*VLOOKUP('Données projet'!$B$14,Paramètres!$A$1:$I$89,5,0)</f>
        <v>-9.0449248091317723E-14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298.57243726603986</v>
      </c>
      <c r="DU150" s="62">
        <f t="shared" si="152"/>
        <v>364.58250627635425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25.818262735440705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25.818262735440705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2.8421709430404007E-14</v>
      </c>
      <c r="EK150" s="18">
        <f>EJ150*VLOOKUP('Données projet'!$B$15,Paramètres!$A$1:$I$89,3,0)*VLOOKUP('Données projet'!$B$15,Paramètres!$A$1:$I$89,5,0)</f>
        <v>2.7046098693972454E-14</v>
      </c>
      <c r="EL150" s="14">
        <f t="shared" si="153"/>
        <v>4.7310737122041225E-13</v>
      </c>
      <c r="EM150" s="22">
        <f t="shared" si="127"/>
        <v>8.7110062676755335E-13</v>
      </c>
      <c r="EN150" s="62">
        <f t="shared" si="128"/>
        <v>286.33509249264927</v>
      </c>
      <c r="EO150" s="62">
        <f ca="1">AVERAGE(OFFSET($EN$3,0,0,'Données projet'!$E$15+1,1))-AVERAGE(OFFSET($H$3,0,0,'Données projet'!$E$15+1,1))</f>
        <v>147.46030586481513</v>
      </c>
      <c r="EP150" s="62">
        <f t="shared" si="154"/>
        <v>299.27200854723446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9.2990426860989981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9.2990426860989981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5.6843418860808015E-14</v>
      </c>
      <c r="FF150" s="18">
        <f>FE150*VLOOKUP('Données projet'!$B$16,Paramètres!$A$1:$I$89,3,0)*VLOOKUP('Données projet'!$B$16,Paramètres!$A$1:$I$89,5,0)</f>
        <v>4.6111381379887463E-14</v>
      </c>
      <c r="FG150" s="14">
        <f t="shared" si="155"/>
        <v>7.5804141040779151E-13</v>
      </c>
      <c r="FH150" s="22">
        <f t="shared" si="130"/>
        <v>1.4005661123635408E-12</v>
      </c>
      <c r="FI150" s="62">
        <f t="shared" si="131"/>
        <v>286.33509249264984</v>
      </c>
      <c r="FJ150" s="62">
        <f ca="1">AVERAGE(OFFSET($FI$3,0,0,'Données projet'!$E$16+1,1))-AVERAGE(OFFSET($H$3,0,0,'Données projet'!$E$16+1,1))</f>
        <v>154.99386872768574</v>
      </c>
      <c r="FK150" s="62">
        <f t="shared" si="156"/>
        <v>419.00806288456329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9.4286051965887321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9.4286051965887321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-1.0286385077051818E-13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483.37207813357207</v>
      </c>
      <c r="T151" s="62">
        <f t="shared" si="142"/>
        <v>297.32483725004136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113.02208494892486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113.02208494892486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-9.5769792096689348E-14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455.28503091860267</v>
      </c>
      <c r="AO151" s="62">
        <f t="shared" si="144"/>
        <v>281.06176764290592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105.22745840072318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105.22745840072318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-9.7543306765146564E-14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414.21076357331464</v>
      </c>
      <c r="BJ151" s="62">
        <f t="shared" si="146"/>
        <v>331.25104323342907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73.381475721580458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73.381475721580458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-8.8675733422860506E-14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269.34352416195065</v>
      </c>
      <c r="CE151" s="62">
        <f t="shared" si="148"/>
        <v>302.59481222418219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21.549731968973369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21.549731968973369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-2.8421709430404007E-13</v>
      </c>
      <c r="CU151" s="18">
        <f>CT151*VLOOKUP('Données projet'!$B$13,Paramètres!$A$1:$I$89,3,0)*VLOOKUP('Données projet'!$B$13,Paramètres!$A$1:$I$89,5,0)</f>
        <v>-2.2612312022829427E-13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340.50225215720684</v>
      </c>
      <c r="CZ151" s="62">
        <f t="shared" si="150"/>
        <v>412.18613903804726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29.399694692849561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29.399694692849561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-1.1368683772161603E-13</v>
      </c>
      <c r="DP151" s="18">
        <f>DO151*VLOOKUP('Données projet'!$B$14,Paramètres!$A$1:$I$89,3,0)*VLOOKUP('Données projet'!$B$14,Paramètres!$A$1:$I$89,5,0)</f>
        <v>-9.0449248091317723E-14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298.57243726603986</v>
      </c>
      <c r="DU151" s="62">
        <f t="shared" si="152"/>
        <v>364.58250627635425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25.311982350784035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25.311982350784035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2.8421709430404007E-14</v>
      </c>
      <c r="EK151" s="18">
        <f>EJ151*VLOOKUP('Données projet'!$B$15,Paramètres!$A$1:$I$89,3,0)*VLOOKUP('Données projet'!$B$15,Paramètres!$A$1:$I$89,5,0)</f>
        <v>2.7046098693972454E-14</v>
      </c>
      <c r="EL151" s="14">
        <f t="shared" si="153"/>
        <v>4.7310737122041225E-13</v>
      </c>
      <c r="EM151" s="22">
        <f t="shared" si="127"/>
        <v>8.7110062676755335E-13</v>
      </c>
      <c r="EN151" s="62">
        <f t="shared" si="128"/>
        <v>286.45649632551255</v>
      </c>
      <c r="EO151" s="62">
        <f ca="1">AVERAGE(OFFSET($EN$3,0,0,'Données projet'!$E$15+1,1))-AVERAGE(OFFSET($H$3,0,0,'Données projet'!$E$15+1,1))</f>
        <v>147.46030586481513</v>
      </c>
      <c r="EP151" s="62">
        <f t="shared" si="154"/>
        <v>299.27200854723446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9.1166941308805853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9.1166941308805853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5.6843418860808015E-14</v>
      </c>
      <c r="FF151" s="18">
        <f>FE151*VLOOKUP('Données projet'!$B$16,Paramètres!$A$1:$I$89,3,0)*VLOOKUP('Données projet'!$B$16,Paramètres!$A$1:$I$89,5,0)</f>
        <v>4.6111381379887463E-14</v>
      </c>
      <c r="FG151" s="14">
        <f t="shared" si="155"/>
        <v>7.5804141040779151E-13</v>
      </c>
      <c r="FH151" s="22">
        <f t="shared" si="130"/>
        <v>1.4005661123635408E-12</v>
      </c>
      <c r="FI151" s="62">
        <f t="shared" si="131"/>
        <v>286.45649632551311</v>
      </c>
      <c r="FJ151" s="62">
        <f ca="1">AVERAGE(OFFSET($FI$3,0,0,'Données projet'!$E$16+1,1))-AVERAGE(OFFSET($H$3,0,0,'Données projet'!$E$16+1,1))</f>
        <v>154.99386872768574</v>
      </c>
      <c r="FK151" s="62">
        <f t="shared" si="156"/>
        <v>419.00806288456329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9.2437159995649445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9.2437159995649445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-1.0286385077051818E-13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483.37207813357207</v>
      </c>
      <c r="T152" s="62">
        <f t="shared" si="142"/>
        <v>297.32483725004136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110.80579079974133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110.80579079974133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-9.5769792096689348E-14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455.28503091860267</v>
      </c>
      <c r="AO152" s="62">
        <f t="shared" si="144"/>
        <v>281.06176764290592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103.16401212389714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103.16401212389714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-9.7543306765146564E-14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414.21076357331464</v>
      </c>
      <c r="BJ152" s="62">
        <f t="shared" si="146"/>
        <v>331.25104323342907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71.942509740960944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71.942509740960944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-8.8675733422860506E-14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269.34352416195065</v>
      </c>
      <c r="CE152" s="62">
        <f t="shared" si="148"/>
        <v>302.59481222418219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21.127154869100437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21.127154869100437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-2.8421709430404007E-13</v>
      </c>
      <c r="CU152" s="18">
        <f>CT152*VLOOKUP('Données projet'!$B$13,Paramètres!$A$1:$I$89,3,0)*VLOOKUP('Données projet'!$B$13,Paramètres!$A$1:$I$89,5,0)</f>
        <v>-2.2612312022829427E-13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340.50225215720684</v>
      </c>
      <c r="CZ152" s="62">
        <f t="shared" si="150"/>
        <v>412.18613903804726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28.823184611965903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28.823184611965903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-1.1368683772161603E-13</v>
      </c>
      <c r="DP152" s="18">
        <f>DO152*VLOOKUP('Données projet'!$B$14,Paramètres!$A$1:$I$89,3,0)*VLOOKUP('Données projet'!$B$14,Paramètres!$A$1:$I$89,5,0)</f>
        <v>-9.0449248091317723E-14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298.57243726603986</v>
      </c>
      <c r="DU152" s="62">
        <f t="shared" si="152"/>
        <v>364.58250627635425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24.81562981566994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24.81562981566994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2.8421709430404007E-14</v>
      </c>
      <c r="EK152" s="18">
        <f>EJ152*VLOOKUP('Données projet'!$B$15,Paramètres!$A$1:$I$89,3,0)*VLOOKUP('Données projet'!$B$15,Paramètres!$A$1:$I$89,5,0)</f>
        <v>2.7046098693972454E-14</v>
      </c>
      <c r="EL152" s="14">
        <f t="shared" si="153"/>
        <v>4.7310737122041225E-13</v>
      </c>
      <c r="EM152" s="22">
        <f t="shared" si="127"/>
        <v>8.7110062676755335E-13</v>
      </c>
      <c r="EN152" s="62">
        <f t="shared" si="128"/>
        <v>286.57579407329393</v>
      </c>
      <c r="EO152" s="62">
        <f ca="1">AVERAGE(OFFSET($EN$3,0,0,'Données projet'!$E$15+1,1))-AVERAGE(OFFSET($H$3,0,0,'Données projet'!$E$15+1,1))</f>
        <v>147.46030586481513</v>
      </c>
      <c r="EP152" s="62">
        <f t="shared" si="154"/>
        <v>299.27200854723446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8.9379213196083693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8.9379213196083693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5.6843418860808015E-14</v>
      </c>
      <c r="FF152" s="18">
        <f>FE152*VLOOKUP('Données projet'!$B$16,Paramètres!$A$1:$I$89,3,0)*VLOOKUP('Données projet'!$B$16,Paramètres!$A$1:$I$89,5,0)</f>
        <v>4.6111381379887463E-14</v>
      </c>
      <c r="FG152" s="14">
        <f t="shared" si="155"/>
        <v>7.5804141040779151E-13</v>
      </c>
      <c r="FH152" s="22">
        <f t="shared" si="130"/>
        <v>1.4005661123635408E-12</v>
      </c>
      <c r="FI152" s="62">
        <f t="shared" si="131"/>
        <v>286.5757940732945</v>
      </c>
      <c r="FJ152" s="62">
        <f ca="1">AVERAGE(OFFSET($FI$3,0,0,'Données projet'!$E$16+1,1))-AVERAGE(OFFSET($H$3,0,0,'Données projet'!$E$16+1,1))</f>
        <v>154.99386872768574</v>
      </c>
      <c r="FK152" s="62">
        <f t="shared" si="156"/>
        <v>419.00806288456329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9.0624523669235177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9.0624523669235177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-1.0286385077051818E-13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483.37207813357207</v>
      </c>
      <c r="T153" s="62">
        <f t="shared" si="142"/>
        <v>297.32483725004136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108.63295682701734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108.63295682701734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-9.5769792096689348E-14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455.28503091860267</v>
      </c>
      <c r="AO153" s="62">
        <f t="shared" si="144"/>
        <v>281.06176764290592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101.1410287699817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101.1410287699817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-9.7543306765146564E-14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414.21076357331464</v>
      </c>
      <c r="BJ153" s="62">
        <f t="shared" si="146"/>
        <v>331.25104323342907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70.531761005538797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70.531761005538797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-8.8675733422860506E-14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269.34352416195065</v>
      </c>
      <c r="CE153" s="62">
        <f t="shared" si="148"/>
        <v>302.59481222418219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20.712864248409431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20.712864248409431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-2.8421709430404007E-13</v>
      </c>
      <c r="CU153" s="18">
        <f>CT153*VLOOKUP('Données projet'!$B$13,Paramètres!$A$1:$I$89,3,0)*VLOOKUP('Données projet'!$B$13,Paramètres!$A$1:$I$89,5,0)</f>
        <v>-2.2612312022829427E-13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340.50225215720684</v>
      </c>
      <c r="CZ153" s="62">
        <f t="shared" si="150"/>
        <v>412.18613903804726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28.257979542131945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28.257979542131945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-1.1368683772161603E-13</v>
      </c>
      <c r="DP153" s="18">
        <f>DO153*VLOOKUP('Données projet'!$B$14,Paramètres!$A$1:$I$89,3,0)*VLOOKUP('Données projet'!$B$14,Paramètres!$A$1:$I$89,5,0)</f>
        <v>-9.0449248091317723E-14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298.57243726603986</v>
      </c>
      <c r="DU153" s="62">
        <f t="shared" si="152"/>
        <v>364.58250627635425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24.329010451024281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24.329010451024281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2.8421709430404007E-14</v>
      </c>
      <c r="EK153" s="18">
        <f>EJ153*VLOOKUP('Données projet'!$B$15,Paramètres!$A$1:$I$89,3,0)*VLOOKUP('Données projet'!$B$15,Paramètres!$A$1:$I$89,5,0)</f>
        <v>2.7046098693972454E-14</v>
      </c>
      <c r="EL153" s="14">
        <f t="shared" si="153"/>
        <v>4.7310737122041225E-13</v>
      </c>
      <c r="EM153" s="22">
        <f t="shared" si="127"/>
        <v>8.7110062676755335E-13</v>
      </c>
      <c r="EN153" s="62">
        <f t="shared" si="128"/>
        <v>286.6930222718612</v>
      </c>
      <c r="EO153" s="62">
        <f ca="1">AVERAGE(OFFSET($EN$3,0,0,'Données projet'!$E$15+1,1))-AVERAGE(OFFSET($H$3,0,0,'Données projet'!$E$15+1,1))</f>
        <v>147.46030586481513</v>
      </c>
      <c r="EP153" s="62">
        <f t="shared" si="154"/>
        <v>299.27200854723446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8.7626541341245545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8.7626541341245545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5.6843418860808015E-14</v>
      </c>
      <c r="FF153" s="18">
        <f>FE153*VLOOKUP('Données projet'!$B$16,Paramètres!$A$1:$I$89,3,0)*VLOOKUP('Données projet'!$B$16,Paramètres!$A$1:$I$89,5,0)</f>
        <v>4.6111381379887463E-14</v>
      </c>
      <c r="FG153" s="14">
        <f t="shared" si="155"/>
        <v>7.5804141040779151E-13</v>
      </c>
      <c r="FH153" s="22">
        <f t="shared" si="130"/>
        <v>1.4005661123635408E-12</v>
      </c>
      <c r="FI153" s="62">
        <f t="shared" si="131"/>
        <v>286.69302227186176</v>
      </c>
      <c r="FJ153" s="62">
        <f ca="1">AVERAGE(OFFSET($FI$3,0,0,'Données projet'!$E$16+1,1))-AVERAGE(OFFSET($H$3,0,0,'Données projet'!$E$16+1,1))</f>
        <v>154.99386872768574</v>
      </c>
      <c r="FK153" s="62">
        <f t="shared" si="156"/>
        <v>419.00806288456329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8.8847432035582905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8.8847432035582905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-1.0286385077051818E-13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483.37207813357207</v>
      </c>
      <c r="T154" s="62">
        <f t="shared" si="142"/>
        <v>297.32483725004136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106.50273080320061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106.50273080320061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-9.5769792096689348E-14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455.28503091860267</v>
      </c>
      <c r="AO154" s="62">
        <f t="shared" si="144"/>
        <v>281.06176764290592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99.157714885738528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99.157714885738528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-9.7543306765146564E-14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414.21076357331464</v>
      </c>
      <c r="BJ154" s="62">
        <f t="shared" si="146"/>
        <v>331.25104323342907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69.148676192346514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69.148676192346514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-8.8675733422860506E-14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269.34352416195065</v>
      </c>
      <c r="CE154" s="62">
        <f t="shared" si="148"/>
        <v>302.59481222418219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20.30669761409785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20.30669761409785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-2.8421709430404007E-13</v>
      </c>
      <c r="CU154" s="18">
        <f>CT154*VLOOKUP('Données projet'!$B$13,Paramètres!$A$1:$I$89,3,0)*VLOOKUP('Données projet'!$B$13,Paramètres!$A$1:$I$89,5,0)</f>
        <v>-2.2612312022829427E-13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340.50225215720684</v>
      </c>
      <c r="CZ154" s="62">
        <f t="shared" si="150"/>
        <v>412.18613903804726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27.703857798976379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27.703857798976379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-1.1368683772161603E-13</v>
      </c>
      <c r="DP154" s="18">
        <f>DO154*VLOOKUP('Données projet'!$B$14,Paramètres!$A$1:$I$89,3,0)*VLOOKUP('Données projet'!$B$14,Paramètres!$A$1:$I$89,5,0)</f>
        <v>-9.0449248091317723E-14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298.57243726603986</v>
      </c>
      <c r="DU154" s="62">
        <f t="shared" si="152"/>
        <v>364.58250627635425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23.851933395310819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23.851933395310819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2.8421709430404007E-14</v>
      </c>
      <c r="EK154" s="18">
        <f>EJ154*VLOOKUP('Données projet'!$B$15,Paramètres!$A$1:$I$89,3,0)*VLOOKUP('Données projet'!$B$15,Paramètres!$A$1:$I$89,5,0)</f>
        <v>2.7046098693972454E-14</v>
      </c>
      <c r="EL154" s="14">
        <f t="shared" ref="EL154:EL203" si="179">EXP(-1.0587+0.8836*LN(EK154)+0.284)</f>
        <v>4.7310737122041225E-13</v>
      </c>
      <c r="EM154" s="22">
        <f t="shared" ref="EM154:EM203" si="180">(EK154+EL154)*0.475*44/12</f>
        <v>8.7110062676755335E-13</v>
      </c>
      <c r="EN154" s="62">
        <f t="shared" si="128"/>
        <v>286.80821682326621</v>
      </c>
      <c r="EO154" s="62">
        <f ca="1">AVERAGE(OFFSET($EN$3,0,0,'Données projet'!$E$15+1,1))-AVERAGE(OFFSET($H$3,0,0,'Données projet'!$E$15+1,1))</f>
        <v>147.46030586481513</v>
      </c>
      <c r="EP154" s="62">
        <f t="shared" si="154"/>
        <v>299.27200854723446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8.5908238312456486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8.5908238312456486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5.6843418860808015E-14</v>
      </c>
      <c r="FF154" s="18">
        <f>FE154*VLOOKUP('Données projet'!$B$16,Paramètres!$A$1:$I$89,3,0)*VLOOKUP('Données projet'!$B$16,Paramètres!$A$1:$I$89,5,0)</f>
        <v>4.6111381379887463E-14</v>
      </c>
      <c r="FG154" s="14">
        <f t="shared" ref="FG154:FG203" si="182">EXP(-1.0587+0.8836*LN(FF154)+0.284)</f>
        <v>7.5804141040779151E-13</v>
      </c>
      <c r="FH154" s="22">
        <f t="shared" ref="FH154:FH203" si="183">(FF154+FG154)*0.475*44/12</f>
        <v>1.4005661123635408E-12</v>
      </c>
      <c r="FI154" s="62">
        <f t="shared" si="131"/>
        <v>286.80821682326678</v>
      </c>
      <c r="FJ154" s="62">
        <f ca="1">AVERAGE(OFFSET($FI$3,0,0,'Données projet'!$E$16+1,1))-AVERAGE(OFFSET($H$3,0,0,'Données projet'!$E$16+1,1))</f>
        <v>154.99386872768574</v>
      </c>
      <c r="FK154" s="62">
        <f t="shared" si="156"/>
        <v>419.00806288456329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8.7105188084947685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8.7105188084947685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-1.0286385077051818E-13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483.37207813357207</v>
      </c>
      <c r="T155" s="62">
        <f t="shared" si="142"/>
        <v>297.32483725004136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104.41427721240134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104.41427721240134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-9.5769792096689348E-14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455.28503091860267</v>
      </c>
      <c r="AO155" s="62">
        <f t="shared" si="144"/>
        <v>281.06176764290592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97.213292577063342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97.213292577063342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-9.7543306765146564E-14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414.21076357331464</v>
      </c>
      <c r="BJ155" s="62">
        <f t="shared" si="146"/>
        <v>331.25104323342907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67.792712828742495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67.792712828742495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-8.8675733422860506E-14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269.34352416195065</v>
      </c>
      <c r="CE155" s="62">
        <f t="shared" si="148"/>
        <v>302.59481222418219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19.908495659747935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19.908495659747935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-2.8421709430404007E-13</v>
      </c>
      <c r="CU155" s="18">
        <f>CT155*VLOOKUP('Données projet'!$B$13,Paramètres!$A$1:$I$89,3,0)*VLOOKUP('Données projet'!$B$13,Paramètres!$A$1:$I$89,5,0)</f>
        <v>-2.2612312022829427E-13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340.50225215720684</v>
      </c>
      <c r="CZ155" s="62">
        <f t="shared" si="150"/>
        <v>412.18613903804726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27.160602045223204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27.160602045223204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-1.1368683772161603E-13</v>
      </c>
      <c r="DP155" s="18">
        <f>DO155*VLOOKUP('Données projet'!$B$14,Paramètres!$A$1:$I$89,3,0)*VLOOKUP('Données projet'!$B$14,Paramètres!$A$1:$I$89,5,0)</f>
        <v>-9.0449248091317723E-14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298.57243726603986</v>
      </c>
      <c r="DU155" s="62">
        <f t="shared" si="152"/>
        <v>364.58250627635425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23.384211529671624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23.384211529671624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2.8421709430404007E-14</v>
      </c>
      <c r="EK155" s="18">
        <f>EJ155*VLOOKUP('Données projet'!$B$15,Paramètres!$A$1:$I$89,3,0)*VLOOKUP('Données projet'!$B$15,Paramètres!$A$1:$I$89,5,0)</f>
        <v>2.7046098693972454E-14</v>
      </c>
      <c r="EL155" s="14">
        <f t="shared" si="179"/>
        <v>4.7310737122041225E-13</v>
      </c>
      <c r="EM155" s="22">
        <f t="shared" si="180"/>
        <v>8.7110062676755335E-13</v>
      </c>
      <c r="EN155" s="62">
        <f t="shared" si="128"/>
        <v>286.92141300674075</v>
      </c>
      <c r="EO155" s="62">
        <f ca="1">AVERAGE(OFFSET($EN$3,0,0,'Données projet'!$E$15+1,1))-AVERAGE(OFFSET($H$3,0,0,'Données projet'!$E$15+1,1))</f>
        <v>147.46030586481513</v>
      </c>
      <c r="EP155" s="62">
        <f t="shared" si="154"/>
        <v>299.27200854723446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8.4223630158000624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8.4223630158000624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5.6843418860808015E-14</v>
      </c>
      <c r="FF155" s="18">
        <f>FE155*VLOOKUP('Données projet'!$B$16,Paramètres!$A$1:$I$89,3,0)*VLOOKUP('Données projet'!$B$16,Paramètres!$A$1:$I$89,5,0)</f>
        <v>4.6111381379887463E-14</v>
      </c>
      <c r="FG155" s="14">
        <f t="shared" si="182"/>
        <v>7.5804141040779151E-13</v>
      </c>
      <c r="FH155" s="22">
        <f t="shared" si="183"/>
        <v>1.4005661123635408E-12</v>
      </c>
      <c r="FI155" s="62">
        <f t="shared" si="131"/>
        <v>286.92141300674132</v>
      </c>
      <c r="FJ155" s="62">
        <f ca="1">AVERAGE(OFFSET($FI$3,0,0,'Données projet'!$E$16+1,1))-AVERAGE(OFFSET($H$3,0,0,'Données projet'!$E$16+1,1))</f>
        <v>154.99386872768574</v>
      </c>
      <c r="FK155" s="62">
        <f t="shared" si="156"/>
        <v>419.00806288456329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8.5397108475520547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8.5397108475520547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-1.0286385077051818E-13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483.37207813357207</v>
      </c>
      <c r="T156" s="62">
        <f t="shared" si="142"/>
        <v>297.32483725004136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102.36677692268674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102.36677692268674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-9.5769792096689348E-14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455.28503091860267</v>
      </c>
      <c r="AO156" s="62">
        <f t="shared" si="144"/>
        <v>281.06176764290592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95.306999203880778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95.306999203880778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-9.7543306765146564E-14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414.21076357331464</v>
      </c>
      <c r="BJ156" s="62">
        <f t="shared" si="146"/>
        <v>331.25104323342907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66.463339079642765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66.463339079642765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-8.8675733422860506E-14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269.34352416195065</v>
      </c>
      <c r="CE156" s="62">
        <f t="shared" si="148"/>
        <v>302.59481222418219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19.518102202843611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19.518102202843611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-2.8421709430404007E-13</v>
      </c>
      <c r="CU156" s="18">
        <f>CT156*VLOOKUP('Données projet'!$B$13,Paramètres!$A$1:$I$89,3,0)*VLOOKUP('Données projet'!$B$13,Paramètres!$A$1:$I$89,5,0)</f>
        <v>-2.2612312022829427E-13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340.50225215720684</v>
      </c>
      <c r="CZ156" s="62">
        <f t="shared" si="150"/>
        <v>412.18613903804726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26.627999205447836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26.627999205447836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-1.1368683772161603E-13</v>
      </c>
      <c r="DP156" s="18">
        <f>DO156*VLOOKUP('Données projet'!$B$14,Paramètres!$A$1:$I$89,3,0)*VLOOKUP('Données projet'!$B$14,Paramètres!$A$1:$I$89,5,0)</f>
        <v>-9.0449248091317723E-14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298.57243726603986</v>
      </c>
      <c r="DU156" s="62">
        <f t="shared" si="152"/>
        <v>364.58250627635425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22.925661404535447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22.925661404535447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2.8421709430404007E-14</v>
      </c>
      <c r="EK156" s="18">
        <f>EJ156*VLOOKUP('Données projet'!$B$15,Paramètres!$A$1:$I$89,3,0)*VLOOKUP('Données projet'!$B$15,Paramètres!$A$1:$I$89,5,0)</f>
        <v>2.7046098693972454E-14</v>
      </c>
      <c r="EL156" s="14">
        <f t="shared" si="179"/>
        <v>4.7310737122041225E-13</v>
      </c>
      <c r="EM156" s="22">
        <f t="shared" si="180"/>
        <v>8.7110062676755335E-13</v>
      </c>
      <c r="EN156" s="62">
        <f t="shared" si="128"/>
        <v>287.03264548950085</v>
      </c>
      <c r="EO156" s="62">
        <f ca="1">AVERAGE(OFFSET($EN$3,0,0,'Données projet'!$E$15+1,1))-AVERAGE(OFFSET($H$3,0,0,'Données projet'!$E$15+1,1))</f>
        <v>147.46030586481513</v>
      </c>
      <c r="EP156" s="62">
        <f t="shared" si="154"/>
        <v>299.27200854723446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8.2572056141944135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8.2572056141944135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5.6843418860808015E-14</v>
      </c>
      <c r="FF156" s="18">
        <f>FE156*VLOOKUP('Données projet'!$B$16,Paramètres!$A$1:$I$89,3,0)*VLOOKUP('Données projet'!$B$16,Paramètres!$A$1:$I$89,5,0)</f>
        <v>4.6111381379887463E-14</v>
      </c>
      <c r="FG156" s="14">
        <f t="shared" si="182"/>
        <v>7.5804141040779151E-13</v>
      </c>
      <c r="FH156" s="22">
        <f t="shared" si="183"/>
        <v>1.4005661123635408E-12</v>
      </c>
      <c r="FI156" s="62">
        <f t="shared" si="131"/>
        <v>287.03264548950142</v>
      </c>
      <c r="FJ156" s="62">
        <f ca="1">AVERAGE(OFFSET($FI$3,0,0,'Données projet'!$E$16+1,1))-AVERAGE(OFFSET($H$3,0,0,'Données projet'!$E$16+1,1))</f>
        <v>154.99386872768574</v>
      </c>
      <c r="FK156" s="62">
        <f t="shared" si="156"/>
        <v>419.00806288456329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8.3722523265408579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8.3722523265408579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-1.0286385077051818E-13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483.37207813357207</v>
      </c>
      <c r="T157" s="62">
        <f t="shared" si="142"/>
        <v>297.32483725004136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100.35942686480158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100.35942686480158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-9.5769792096689348E-14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455.28503091860267</v>
      </c>
      <c r="AO157" s="62">
        <f t="shared" si="144"/>
        <v>281.06176764290592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93.438087081022175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93.438087081022175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-9.7543306765146564E-14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414.21076357331464</v>
      </c>
      <c r="BJ157" s="62">
        <f t="shared" si="146"/>
        <v>331.25104323342907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65.160033538924949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65.160033538924949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-8.8675733422860506E-14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269.34352416195065</v>
      </c>
      <c r="CE157" s="62">
        <f t="shared" si="148"/>
        <v>302.59481222418219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19.135364123512684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19.135364123512684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-2.8421709430404007E-13</v>
      </c>
      <c r="CU157" s="18">
        <f>CT157*VLOOKUP('Données projet'!$B$13,Paramètres!$A$1:$I$89,3,0)*VLOOKUP('Données projet'!$B$13,Paramètres!$A$1:$I$89,5,0)</f>
        <v>-2.2612312022829427E-13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340.50225215720684</v>
      </c>
      <c r="CZ157" s="62">
        <f t="shared" si="150"/>
        <v>412.18613903804726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26.105840382504805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26.105840382504805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-1.1368683772161603E-13</v>
      </c>
      <c r="DP157" s="18">
        <f>DO157*VLOOKUP('Données projet'!$B$14,Paramètres!$A$1:$I$89,3,0)*VLOOKUP('Données projet'!$B$14,Paramètres!$A$1:$I$89,5,0)</f>
        <v>-9.0449248091317723E-14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298.57243726603986</v>
      </c>
      <c r="DU157" s="62">
        <f t="shared" si="152"/>
        <v>364.58250627635425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22.476103167665229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22.476103167665229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2.8421709430404007E-14</v>
      </c>
      <c r="EK157" s="18">
        <f>EJ157*VLOOKUP('Données projet'!$B$15,Paramètres!$A$1:$I$89,3,0)*VLOOKUP('Données projet'!$B$15,Paramètres!$A$1:$I$89,5,0)</f>
        <v>2.7046098693972454E-14</v>
      </c>
      <c r="EL157" s="14">
        <f t="shared" si="179"/>
        <v>4.7310737122041225E-13</v>
      </c>
      <c r="EM157" s="22">
        <f t="shared" si="180"/>
        <v>8.7110062676755335E-13</v>
      </c>
      <c r="EN157" s="62">
        <f t="shared" si="128"/>
        <v>287.1419483373636</v>
      </c>
      <c r="EO157" s="62">
        <f ca="1">AVERAGE(OFFSET($EN$3,0,0,'Données projet'!$E$15+1,1))-AVERAGE(OFFSET($H$3,0,0,'Données projet'!$E$15+1,1))</f>
        <v>147.46030586481513</v>
      </c>
      <c r="EP157" s="62">
        <f t="shared" si="154"/>
        <v>299.27200854723446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8.0952868484981835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8.0952868484981835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5.6843418860808015E-14</v>
      </c>
      <c r="FF157" s="18">
        <f>FE157*VLOOKUP('Données projet'!$B$16,Paramètres!$A$1:$I$89,3,0)*VLOOKUP('Données projet'!$B$16,Paramètres!$A$1:$I$89,5,0)</f>
        <v>4.6111381379887463E-14</v>
      </c>
      <c r="FG157" s="14">
        <f t="shared" si="182"/>
        <v>7.5804141040779151E-13</v>
      </c>
      <c r="FH157" s="22">
        <f t="shared" si="183"/>
        <v>1.4005661123635408E-12</v>
      </c>
      <c r="FI157" s="62">
        <f t="shared" si="131"/>
        <v>287.14194833736417</v>
      </c>
      <c r="FJ157" s="62">
        <f ca="1">AVERAGE(OFFSET($FI$3,0,0,'Données projet'!$E$16+1,1))-AVERAGE(OFFSET($H$3,0,0,'Données projet'!$E$16+1,1))</f>
        <v>154.99386872768574</v>
      </c>
      <c r="FK157" s="62">
        <f t="shared" si="156"/>
        <v>419.00806288456329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8.2080775649870787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8.2080775649870787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-1.0286385077051818E-13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483.37207813357207</v>
      </c>
      <c r="T158" s="62">
        <f t="shared" si="142"/>
        <v>297.32483725004136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98.391439717188902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98.391439717188902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-9.5769792096689348E-14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455.28503091860267</v>
      </c>
      <c r="AO158" s="62">
        <f t="shared" si="144"/>
        <v>281.06176764290592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91.605823184968997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91.605823184968997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-9.7543306765146564E-14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414.21076357331464</v>
      </c>
      <c r="BJ158" s="62">
        <f t="shared" si="146"/>
        <v>331.25104323342907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63.882285024922723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63.882285024922723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-8.8675733422860506E-14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269.34352416195065</v>
      </c>
      <c r="CE158" s="62">
        <f t="shared" si="148"/>
        <v>302.59481222418219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18.76013130447026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18.76013130447026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-2.8421709430404007E-13</v>
      </c>
      <c r="CU158" s="18">
        <f>CT158*VLOOKUP('Données projet'!$B$13,Paramètres!$A$1:$I$89,3,0)*VLOOKUP('Données projet'!$B$13,Paramètres!$A$1:$I$89,5,0)</f>
        <v>-2.2612312022829427E-13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340.50225215720684</v>
      </c>
      <c r="CZ158" s="62">
        <f t="shared" si="150"/>
        <v>412.18613903804726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25.593920775594256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25.593920775594256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-1.1368683772161603E-13</v>
      </c>
      <c r="DP158" s="18">
        <f>DO158*VLOOKUP('Données projet'!$B$14,Paramètres!$A$1:$I$89,3,0)*VLOOKUP('Données projet'!$B$14,Paramètres!$A$1:$I$89,5,0)</f>
        <v>-9.0449248091317723E-14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298.57243726603986</v>
      </c>
      <c r="DU158" s="62">
        <f t="shared" si="152"/>
        <v>364.58250627635425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22.03536049361659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22.03536049361659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2.8421709430404007E-14</v>
      </c>
      <c r="EK158" s="18">
        <f>EJ158*VLOOKUP('Données projet'!$B$15,Paramètres!$A$1:$I$89,3,0)*VLOOKUP('Données projet'!$B$15,Paramètres!$A$1:$I$89,5,0)</f>
        <v>2.7046098693972454E-14</v>
      </c>
      <c r="EL158" s="14">
        <f t="shared" si="179"/>
        <v>4.7310737122041225E-13</v>
      </c>
      <c r="EM158" s="22">
        <f t="shared" si="180"/>
        <v>8.7110062676755335E-13</v>
      </c>
      <c r="EN158" s="62">
        <f t="shared" si="128"/>
        <v>287.24935502518053</v>
      </c>
      <c r="EO158" s="62">
        <f ca="1">AVERAGE(OFFSET($EN$3,0,0,'Données projet'!$E$15+1,1))-AVERAGE(OFFSET($H$3,0,0,'Données projet'!$E$15+1,1))</f>
        <v>147.46030586481513</v>
      </c>
      <c r="EP158" s="62">
        <f t="shared" si="154"/>
        <v>299.27200854723446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7.9365432110365601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7.9365432110365601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5.6843418860808015E-14</v>
      </c>
      <c r="FF158" s="18">
        <f>FE158*VLOOKUP('Données projet'!$B$16,Paramètres!$A$1:$I$89,3,0)*VLOOKUP('Données projet'!$B$16,Paramètres!$A$1:$I$89,5,0)</f>
        <v>4.6111381379887463E-14</v>
      </c>
      <c r="FG158" s="14">
        <f t="shared" si="182"/>
        <v>7.5804141040779151E-13</v>
      </c>
      <c r="FH158" s="22">
        <f t="shared" si="183"/>
        <v>1.4005661123635408E-12</v>
      </c>
      <c r="FI158" s="62">
        <f t="shared" si="131"/>
        <v>287.2493550251811</v>
      </c>
      <c r="FJ158" s="62">
        <f ca="1">AVERAGE(OFFSET($FI$3,0,0,'Données projet'!$E$16+1,1))-AVERAGE(OFFSET($H$3,0,0,'Données projet'!$E$16+1,1))</f>
        <v>154.99386872768574</v>
      </c>
      <c r="FK158" s="62">
        <f t="shared" si="156"/>
        <v>419.00806288456329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8.0471221703706526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8.0471221703706526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-1.0286385077051818E-13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483.37207813357207</v>
      </c>
      <c r="T159" s="62">
        <f t="shared" si="142"/>
        <v>297.32483725004136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96.462043597187275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96.462043597187275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-9.5769792096689348E-14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455.28503091860267</v>
      </c>
      <c r="AO159" s="62">
        <f t="shared" si="144"/>
        <v>281.06176764290592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89.809488866346797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89.809488866346797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-9.7543306765146564E-14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414.21076357331464</v>
      </c>
      <c r="BJ159" s="62">
        <f t="shared" si="146"/>
        <v>331.25104323342907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62.629592379930443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62.629592379930443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-8.8675733422860506E-14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269.34352416195065</v>
      </c>
      <c r="CE159" s="62">
        <f t="shared" si="148"/>
        <v>302.59481222418219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18.392256572139836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18.392256572139836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-2.8421709430404007E-13</v>
      </c>
      <c r="CU159" s="18">
        <f>CT159*VLOOKUP('Données projet'!$B$13,Paramètres!$A$1:$I$89,3,0)*VLOOKUP('Données projet'!$B$13,Paramètres!$A$1:$I$89,5,0)</f>
        <v>-2.2612312022829427E-13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340.50225215720684</v>
      </c>
      <c r="CZ159" s="62">
        <f t="shared" si="150"/>
        <v>412.18613903804726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25.092039599935092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25.092039599935092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-1.1368683772161603E-13</v>
      </c>
      <c r="DP159" s="18">
        <f>DO159*VLOOKUP('Données projet'!$B$14,Paramètres!$A$1:$I$89,3,0)*VLOOKUP('Données projet'!$B$14,Paramètres!$A$1:$I$89,5,0)</f>
        <v>-9.0449248091317723E-14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298.57243726603986</v>
      </c>
      <c r="DU159" s="62">
        <f t="shared" si="152"/>
        <v>364.58250627635425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21.603260514579556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21.603260514579556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2.8421709430404007E-14</v>
      </c>
      <c r="EK159" s="18">
        <f>EJ159*VLOOKUP('Données projet'!$B$15,Paramètres!$A$1:$I$89,3,0)*VLOOKUP('Données projet'!$B$15,Paramètres!$A$1:$I$89,5,0)</f>
        <v>2.7046098693972454E-14</v>
      </c>
      <c r="EL159" s="14">
        <f t="shared" si="179"/>
        <v>4.7310737122041225E-13</v>
      </c>
      <c r="EM159" s="22">
        <f t="shared" si="180"/>
        <v>8.7110062676755335E-13</v>
      </c>
      <c r="EN159" s="62">
        <f t="shared" si="128"/>
        <v>287.35489844708917</v>
      </c>
      <c r="EO159" s="62">
        <f ca="1">AVERAGE(OFFSET($EN$3,0,0,'Données projet'!$E$15+1,1))-AVERAGE(OFFSET($H$3,0,0,'Données projet'!$E$15+1,1))</f>
        <v>147.46030586481513</v>
      </c>
      <c r="EP159" s="62">
        <f t="shared" si="154"/>
        <v>299.27200854723446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7.7809124394815017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7.7809124394815017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5.6843418860808015E-14</v>
      </c>
      <c r="FF159" s="18">
        <f>FE159*VLOOKUP('Données projet'!$B$16,Paramètres!$A$1:$I$89,3,0)*VLOOKUP('Données projet'!$B$16,Paramètres!$A$1:$I$89,5,0)</f>
        <v>4.6111381379887463E-14</v>
      </c>
      <c r="FG159" s="14">
        <f t="shared" si="182"/>
        <v>7.5804141040779151E-13</v>
      </c>
      <c r="FH159" s="22">
        <f t="shared" si="183"/>
        <v>1.4005661123635408E-12</v>
      </c>
      <c r="FI159" s="62">
        <f t="shared" si="131"/>
        <v>287.35489844708974</v>
      </c>
      <c r="FJ159" s="62">
        <f ca="1">AVERAGE(OFFSET($FI$3,0,0,'Données projet'!$E$16+1,1))-AVERAGE(OFFSET($H$3,0,0,'Données projet'!$E$16+1,1))</f>
        <v>154.99386872768574</v>
      </c>
      <c r="FK159" s="62">
        <f t="shared" si="156"/>
        <v>419.00806288456329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7.8893230128695579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7.8893230128695579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-1.0286385077051818E-13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483.37207813357207</v>
      </c>
      <c r="T160" s="62">
        <f t="shared" si="142"/>
        <v>297.32483725004136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94.570481758283449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94.570481758283449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-9.5769792096689348E-14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455.28503091860267</v>
      </c>
      <c r="AO160" s="62">
        <f t="shared" si="144"/>
        <v>281.06176764290592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88.04837956805703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88.04837956805703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-9.7543306765146564E-14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414.21076357331464</v>
      </c>
      <c r="BJ160" s="62">
        <f t="shared" si="146"/>
        <v>331.25104323342907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61.401464273639398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61.401464273639398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-8.8675733422860506E-14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269.34352416195065</v>
      </c>
      <c r="CE160" s="62">
        <f t="shared" si="148"/>
        <v>302.59481222418219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18.03159563892898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18.03159563892898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-2.8421709430404007E-13</v>
      </c>
      <c r="CU160" s="18">
        <f>CT160*VLOOKUP('Données projet'!$B$13,Paramètres!$A$1:$I$89,3,0)*VLOOKUP('Données projet'!$B$13,Paramètres!$A$1:$I$89,5,0)</f>
        <v>-2.2612312022829427E-13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340.50225215720684</v>
      </c>
      <c r="CZ160" s="62">
        <f t="shared" si="150"/>
        <v>412.18613903804726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24.600000008013314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24.600000008013314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-1.1368683772161603E-13</v>
      </c>
      <c r="DP160" s="18">
        <f>DO160*VLOOKUP('Données projet'!$B$14,Paramètres!$A$1:$I$89,3,0)*VLOOKUP('Données projet'!$B$14,Paramètres!$A$1:$I$89,5,0)</f>
        <v>-9.0449248091317723E-14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298.57243726603986</v>
      </c>
      <c r="DU160" s="62">
        <f t="shared" si="152"/>
        <v>364.58250627635425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21.179633752576475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21.179633752576475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2.8421709430404007E-14</v>
      </c>
      <c r="EK160" s="18">
        <f>EJ160*VLOOKUP('Données projet'!$B$15,Paramètres!$A$1:$I$89,3,0)*VLOOKUP('Données projet'!$B$15,Paramètres!$A$1:$I$89,5,0)</f>
        <v>2.7046098693972454E-14</v>
      </c>
      <c r="EL160" s="14">
        <f t="shared" si="179"/>
        <v>4.7310737122041225E-13</v>
      </c>
      <c r="EM160" s="22">
        <f t="shared" si="180"/>
        <v>8.7110062676755335E-13</v>
      </c>
      <c r="EN160" s="62">
        <f t="shared" si="128"/>
        <v>287.45861092658743</v>
      </c>
      <c r="EO160" s="62">
        <f ca="1">AVERAGE(OFFSET($EN$3,0,0,'Données projet'!$E$15+1,1))-AVERAGE(OFFSET($H$3,0,0,'Données projet'!$E$15+1,1))</f>
        <v>147.46030586481513</v>
      </c>
      <c r="EP160" s="62">
        <f t="shared" si="154"/>
        <v>299.27200854723446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7.6283334924312403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7.6283334924312403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5.6843418860808015E-14</v>
      </c>
      <c r="FF160" s="18">
        <f>FE160*VLOOKUP('Données projet'!$B$16,Paramètres!$A$1:$I$89,3,0)*VLOOKUP('Données projet'!$B$16,Paramètres!$A$1:$I$89,5,0)</f>
        <v>4.6111381379887463E-14</v>
      </c>
      <c r="FG160" s="14">
        <f t="shared" si="182"/>
        <v>7.5804141040779151E-13</v>
      </c>
      <c r="FH160" s="22">
        <f t="shared" si="183"/>
        <v>1.4005661123635408E-12</v>
      </c>
      <c r="FI160" s="62">
        <f t="shared" si="131"/>
        <v>287.45861092658799</v>
      </c>
      <c r="FJ160" s="62">
        <f ca="1">AVERAGE(OFFSET($FI$3,0,0,'Données projet'!$E$16+1,1))-AVERAGE(OFFSET($H$3,0,0,'Données projet'!$E$16+1,1))</f>
        <v>154.99386872768574</v>
      </c>
      <c r="FK160" s="62">
        <f t="shared" si="156"/>
        <v>419.00806288456329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7.7346182005990771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7.7346182005990771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-1.0286385077051818E-13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483.37207813357207</v>
      </c>
      <c r="T161" s="62">
        <f t="shared" si="142"/>
        <v>297.32483725004136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92.716012293301731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92.716012293301731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-9.5769792096689348E-14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455.28503091860267</v>
      </c>
      <c r="AO161" s="62">
        <f t="shared" si="144"/>
        <v>281.06176764290592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86.321804548936115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86.321804548936115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-9.7543306765146564E-14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414.21076357331464</v>
      </c>
      <c r="BJ161" s="62">
        <f t="shared" si="146"/>
        <v>331.25104323342907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60.19741901042854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60.19741901042854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-8.8675733422860506E-14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269.34352416195065</v>
      </c>
      <c r="CE161" s="62">
        <f t="shared" si="148"/>
        <v>302.59481222418219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17.678007046636942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17.678007046636942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-2.8421709430404007E-13</v>
      </c>
      <c r="CU161" s="18">
        <f>CT161*VLOOKUP('Données projet'!$B$13,Paramètres!$A$1:$I$89,3,0)*VLOOKUP('Données projet'!$B$13,Paramètres!$A$1:$I$89,5,0)</f>
        <v>-2.2612312022829427E-13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340.50225215720684</v>
      </c>
      <c r="CZ161" s="62">
        <f t="shared" si="150"/>
        <v>412.18613903804726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24.117609012374604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24.117609012374604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-1.1368683772161603E-13</v>
      </c>
      <c r="DP161" s="18">
        <f>DO161*VLOOKUP('Données projet'!$B$14,Paramètres!$A$1:$I$89,3,0)*VLOOKUP('Données projet'!$B$14,Paramètres!$A$1:$I$89,5,0)</f>
        <v>-9.0449248091317723E-14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298.57243726603986</v>
      </c>
      <c r="DU161" s="62">
        <f t="shared" si="152"/>
        <v>364.58250627635425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20.764314052989462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20.764314052989462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2.8421709430404007E-14</v>
      </c>
      <c r="EK161" s="18">
        <f>EJ161*VLOOKUP('Données projet'!$B$15,Paramètres!$A$1:$I$89,3,0)*VLOOKUP('Données projet'!$B$15,Paramètres!$A$1:$I$89,5,0)</f>
        <v>2.7046098693972454E-14</v>
      </c>
      <c r="EL161" s="14">
        <f t="shared" si="179"/>
        <v>4.7310737122041225E-13</v>
      </c>
      <c r="EM161" s="22">
        <f t="shared" si="180"/>
        <v>8.7110062676755335E-13</v>
      </c>
      <c r="EN161" s="62">
        <f t="shared" si="128"/>
        <v>287.56052422643285</v>
      </c>
      <c r="EO161" s="62">
        <f ca="1">AVERAGE(OFFSET($EN$3,0,0,'Données projet'!$E$15+1,1))-AVERAGE(OFFSET($H$3,0,0,'Données projet'!$E$15+1,1))</f>
        <v>147.46030586481513</v>
      </c>
      <c r="EP161" s="62">
        <f t="shared" si="154"/>
        <v>299.27200854723446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7.478746525468666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7.478746525468666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5.6843418860808015E-14</v>
      </c>
      <c r="FF161" s="18">
        <f>FE161*VLOOKUP('Données projet'!$B$16,Paramètres!$A$1:$I$89,3,0)*VLOOKUP('Données projet'!$B$16,Paramètres!$A$1:$I$89,5,0)</f>
        <v>4.6111381379887463E-14</v>
      </c>
      <c r="FG161" s="14">
        <f t="shared" si="182"/>
        <v>7.5804141040779151E-13</v>
      </c>
      <c r="FH161" s="22">
        <f t="shared" si="183"/>
        <v>1.4005661123635408E-12</v>
      </c>
      <c r="FI161" s="62">
        <f t="shared" si="131"/>
        <v>287.56052422643342</v>
      </c>
      <c r="FJ161" s="62">
        <f ca="1">AVERAGE(OFFSET($FI$3,0,0,'Données projet'!$E$16+1,1))-AVERAGE(OFFSET($H$3,0,0,'Données projet'!$E$16+1,1))</f>
        <v>154.99386872768574</v>
      </c>
      <c r="FK161" s="62">
        <f t="shared" si="156"/>
        <v>419.00806288456329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7.5829470553366018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7.5829470553366018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-1.0286385077051818E-13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483.37207813357207</v>
      </c>
      <c r="T162" s="62">
        <f t="shared" si="142"/>
        <v>297.32483725004136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90.89790784341362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90.89790784341362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-9.5769792096689348E-14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455.28503091860267</v>
      </c>
      <c r="AO162" s="62">
        <f t="shared" si="144"/>
        <v>281.06176764290592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84.62908661283339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84.62908661283339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-9.7543306765146564E-14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414.21076357331464</v>
      </c>
      <c r="BJ162" s="62">
        <f t="shared" si="146"/>
        <v>331.25104323342907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59.016984340434149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59.016984340434149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-8.8675733422860506E-14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269.34352416195065</v>
      </c>
      <c r="CE162" s="62">
        <f t="shared" si="148"/>
        <v>302.59481222418219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17.331352110972006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17.331352110972006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-2.8421709430404007E-13</v>
      </c>
      <c r="CU162" s="18">
        <f>CT162*VLOOKUP('Données projet'!$B$13,Paramètres!$A$1:$I$89,3,0)*VLOOKUP('Données projet'!$B$13,Paramètres!$A$1:$I$89,5,0)</f>
        <v>-2.2612312022829427E-13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340.50225215720684</v>
      </c>
      <c r="CZ162" s="62">
        <f t="shared" si="150"/>
        <v>412.18613903804726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23.644677409930914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23.644677409930914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-1.1368683772161603E-13</v>
      </c>
      <c r="DP162" s="18">
        <f>DO162*VLOOKUP('Données projet'!$B$14,Paramètres!$A$1:$I$89,3,0)*VLOOKUP('Données projet'!$B$14,Paramètres!$A$1:$I$89,5,0)</f>
        <v>-9.0449248091317723E-14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298.57243726603986</v>
      </c>
      <c r="DU162" s="62">
        <f t="shared" si="152"/>
        <v>364.58250627635425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20.357138519391349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20.357138519391349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2.8421709430404007E-14</v>
      </c>
      <c r="EK162" s="18">
        <f>EJ162*VLOOKUP('Données projet'!$B$15,Paramètres!$A$1:$I$89,3,0)*VLOOKUP('Données projet'!$B$15,Paramètres!$A$1:$I$89,5,0)</f>
        <v>2.7046098693972454E-14</v>
      </c>
      <c r="EL162" s="14">
        <f t="shared" si="179"/>
        <v>4.7310737122041225E-13</v>
      </c>
      <c r="EM162" s="22">
        <f t="shared" si="180"/>
        <v>8.7110062676755335E-13</v>
      </c>
      <c r="EN162" s="62">
        <f t="shared" si="128"/>
        <v>287.66066955836982</v>
      </c>
      <c r="EO162" s="62">
        <f ca="1">AVERAGE(OFFSET($EN$3,0,0,'Données projet'!$E$15+1,1))-AVERAGE(OFFSET($H$3,0,0,'Données projet'!$E$15+1,1))</f>
        <v>147.46030586481513</v>
      </c>
      <c r="EP162" s="62">
        <f t="shared" si="154"/>
        <v>299.27200854723446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7.3320928676891866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7.3320928676891866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5.6843418860808015E-14</v>
      </c>
      <c r="FF162" s="18">
        <f>FE162*VLOOKUP('Données projet'!$B$16,Paramètres!$A$1:$I$89,3,0)*VLOOKUP('Données projet'!$B$16,Paramètres!$A$1:$I$89,5,0)</f>
        <v>4.6111381379887463E-14</v>
      </c>
      <c r="FG162" s="14">
        <f t="shared" si="182"/>
        <v>7.5804141040779151E-13</v>
      </c>
      <c r="FH162" s="22">
        <f t="shared" si="183"/>
        <v>1.4005661123635408E-12</v>
      </c>
      <c r="FI162" s="62">
        <f t="shared" si="131"/>
        <v>287.66066955837039</v>
      </c>
      <c r="FJ162" s="62">
        <f ca="1">AVERAGE(OFFSET($FI$3,0,0,'Données projet'!$E$16+1,1))-AVERAGE(OFFSET($H$3,0,0,'Données projet'!$E$16+1,1))</f>
        <v>154.99386872768574</v>
      </c>
      <c r="FK162" s="62">
        <f t="shared" si="156"/>
        <v>419.00806288456329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7.4342500887224601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7.4342500887224601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-1.0286385077051818E-13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483.37207813357207</v>
      </c>
      <c r="T163" s="62">
        <f t="shared" si="142"/>
        <v>297.32483725004136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89.115455312853598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89.115455312853598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-9.5769792096689348E-14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455.28503091860267</v>
      </c>
      <c r="AO163" s="62">
        <f t="shared" si="144"/>
        <v>281.06176764290592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82.969561843001642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82.969561843001642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-9.7543306765146564E-14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414.21076357331464</v>
      </c>
      <c r="BJ163" s="62">
        <f t="shared" si="146"/>
        <v>331.25104323342907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57.859697274324297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57.859697274324297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-8.8675733422860506E-14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269.34352416195065</v>
      </c>
      <c r="CE163" s="62">
        <f t="shared" si="148"/>
        <v>302.59481222418219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16.991494867156824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16.991494867156824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-2.8421709430404007E-13</v>
      </c>
      <c r="CU163" s="18">
        <f>CT163*VLOOKUP('Données projet'!$B$13,Paramètres!$A$1:$I$89,3,0)*VLOOKUP('Données projet'!$B$13,Paramètres!$A$1:$I$89,5,0)</f>
        <v>-2.2612312022829427E-13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340.50225215720684</v>
      </c>
      <c r="CZ163" s="62">
        <f t="shared" si="150"/>
        <v>412.18613903804726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23.18101970775135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23.18101970775135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-1.1368683772161603E-13</v>
      </c>
      <c r="DP163" s="18">
        <f>DO163*VLOOKUP('Données projet'!$B$14,Paramètres!$A$1:$I$89,3,0)*VLOOKUP('Données projet'!$B$14,Paramètres!$A$1:$I$89,5,0)</f>
        <v>-9.0449248091317723E-14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298.57243726603986</v>
      </c>
      <c r="DU163" s="62">
        <f t="shared" si="152"/>
        <v>364.58250627635425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19.95794744965454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19.95794744965454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2.8421709430404007E-14</v>
      </c>
      <c r="EK163" s="18">
        <f>EJ163*VLOOKUP('Données projet'!$B$15,Paramètres!$A$1:$I$89,3,0)*VLOOKUP('Données projet'!$B$15,Paramètres!$A$1:$I$89,5,0)</f>
        <v>2.7046098693972454E-14</v>
      </c>
      <c r="EL163" s="14">
        <f t="shared" si="179"/>
        <v>4.7310737122041225E-13</v>
      </c>
      <c r="EM163" s="22">
        <f t="shared" si="180"/>
        <v>8.7110062676755335E-13</v>
      </c>
      <c r="EN163" s="62">
        <f t="shared" si="128"/>
        <v>287.75907759268921</v>
      </c>
      <c r="EO163" s="62">
        <f ca="1">AVERAGE(OFFSET($EN$3,0,0,'Données projet'!$E$15+1,1))-AVERAGE(OFFSET($H$3,0,0,'Données projet'!$E$15+1,1))</f>
        <v>147.46030586481513</v>
      </c>
      <c r="EP163" s="62">
        <f t="shared" si="154"/>
        <v>299.27200854723446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7.1883149986888641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7.1883149986888641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5.6843418860808015E-14</v>
      </c>
      <c r="FF163" s="18">
        <f>FE163*VLOOKUP('Données projet'!$B$16,Paramètres!$A$1:$I$89,3,0)*VLOOKUP('Données projet'!$B$16,Paramètres!$A$1:$I$89,5,0)</f>
        <v>4.6111381379887463E-14</v>
      </c>
      <c r="FG163" s="14">
        <f t="shared" si="182"/>
        <v>7.5804141040779151E-13</v>
      </c>
      <c r="FH163" s="22">
        <f t="shared" si="183"/>
        <v>1.4005661123635408E-12</v>
      </c>
      <c r="FI163" s="62">
        <f t="shared" si="131"/>
        <v>287.75907759268978</v>
      </c>
      <c r="FJ163" s="62">
        <f ca="1">AVERAGE(OFFSET($FI$3,0,0,'Données projet'!$E$16+1,1))-AVERAGE(OFFSET($H$3,0,0,'Données projet'!$E$16+1,1))</f>
        <v>154.99386872768574</v>
      </c>
      <c r="FK163" s="62">
        <f t="shared" si="156"/>
        <v>419.00806288456329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7.288468978927428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7.288468978927428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-1.0286385077051818E-13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483.37207813357207</v>
      </c>
      <c r="T164" s="62">
        <f t="shared" si="142"/>
        <v>297.32483725004136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87.367955589229169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87.367955589229169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-9.5769792096689348E-14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455.28503091860267</v>
      </c>
      <c r="AO164" s="62">
        <f t="shared" si="144"/>
        <v>281.06176764290592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81.342579341696137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81.342579341696137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-9.7543306765146564E-14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414.21076357331464</v>
      </c>
      <c r="BJ164" s="62">
        <f t="shared" si="146"/>
        <v>331.25104323342907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56.725103901705445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56.725103901705445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-8.8675733422860506E-14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269.34352416195065</v>
      </c>
      <c r="CE164" s="62">
        <f t="shared" si="148"/>
        <v>302.59481222418219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16.658302016600409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16.658302016600409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-2.8421709430404007E-13</v>
      </c>
      <c r="CU164" s="18">
        <f>CT164*VLOOKUP('Données projet'!$B$13,Paramètres!$A$1:$I$89,3,0)*VLOOKUP('Données projet'!$B$13,Paramètres!$A$1:$I$89,5,0)</f>
        <v>-2.2612312022829427E-13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340.50225215720684</v>
      </c>
      <c r="CZ164" s="62">
        <f t="shared" si="150"/>
        <v>412.18613903804726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22.726454050308256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22.726454050308256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-1.1368683772161603E-13</v>
      </c>
      <c r="DP164" s="18">
        <f>DO164*VLOOKUP('Données projet'!$B$14,Paramètres!$A$1:$I$89,3,0)*VLOOKUP('Données projet'!$B$14,Paramètres!$A$1:$I$89,5,0)</f>
        <v>-9.0449248091317723E-14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298.57243726603986</v>
      </c>
      <c r="DU164" s="62">
        <f t="shared" si="152"/>
        <v>364.58250627635425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19.56658427331276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19.56658427331276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2.8421709430404007E-14</v>
      </c>
      <c r="EK164" s="18">
        <f>EJ164*VLOOKUP('Données projet'!$B$15,Paramètres!$A$1:$I$89,3,0)*VLOOKUP('Données projet'!$B$15,Paramètres!$A$1:$I$89,5,0)</f>
        <v>2.7046098693972454E-14</v>
      </c>
      <c r="EL164" s="14">
        <f t="shared" si="179"/>
        <v>4.7310737122041225E-13</v>
      </c>
      <c r="EM164" s="22">
        <f t="shared" si="180"/>
        <v>8.7110062676755335E-13</v>
      </c>
      <c r="EN164" s="62">
        <f t="shared" si="128"/>
        <v>287.85577846762055</v>
      </c>
      <c r="EO164" s="62">
        <f ca="1">AVERAGE(OFFSET($EN$3,0,0,'Données projet'!$E$15+1,1))-AVERAGE(OFFSET($H$3,0,0,'Données projet'!$E$15+1,1))</f>
        <v>147.46030586481513</v>
      </c>
      <c r="EP164" s="62">
        <f t="shared" si="154"/>
        <v>299.27200854723446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7.0473565260037976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7.0473565260037976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5.6843418860808015E-14</v>
      </c>
      <c r="FF164" s="18">
        <f>FE164*VLOOKUP('Données projet'!$B$16,Paramètres!$A$1:$I$89,3,0)*VLOOKUP('Données projet'!$B$16,Paramètres!$A$1:$I$89,5,0)</f>
        <v>4.6111381379887463E-14</v>
      </c>
      <c r="FG164" s="14">
        <f t="shared" si="182"/>
        <v>7.5804141040779151E-13</v>
      </c>
      <c r="FH164" s="22">
        <f t="shared" si="183"/>
        <v>1.4005661123635408E-12</v>
      </c>
      <c r="FI164" s="62">
        <f t="shared" si="131"/>
        <v>287.85577846762112</v>
      </c>
      <c r="FJ164" s="62">
        <f ca="1">AVERAGE(OFFSET($FI$3,0,0,'Données projet'!$E$16+1,1))-AVERAGE(OFFSET($H$3,0,0,'Données projet'!$E$16+1,1))</f>
        <v>154.99386872768574</v>
      </c>
      <c r="FK164" s="62">
        <f t="shared" si="156"/>
        <v>419.00806288456329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7.1455465477777791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7.1455465477777791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-1.0286385077051818E-13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483.37207813357207</v>
      </c>
      <c r="T165" s="62">
        <f t="shared" si="142"/>
        <v>297.32483725004136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85.654723269315426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85.654723269315426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-9.5769792096689348E-14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455.28503091860267</v>
      </c>
      <c r="AO165" s="62">
        <f t="shared" si="144"/>
        <v>281.06176764290592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79.747500974879898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79.747500974879898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-9.7543306765146564E-14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414.21076357331464</v>
      </c>
      <c r="BJ165" s="62">
        <f t="shared" si="146"/>
        <v>331.25104323342907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55.612759213090023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55.612759213090023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-8.8675733422860506E-14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269.34352416195065</v>
      </c>
      <c r="CE165" s="62">
        <f t="shared" si="148"/>
        <v>302.59481222418219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16.331642874615834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16.331642874615834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-2.8421709430404007E-13</v>
      </c>
      <c r="CU165" s="18">
        <f>CT165*VLOOKUP('Données projet'!$B$13,Paramètres!$A$1:$I$89,3,0)*VLOOKUP('Données projet'!$B$13,Paramètres!$A$1:$I$89,5,0)</f>
        <v>-2.2612312022829427E-13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340.50225215720684</v>
      </c>
      <c r="CZ165" s="62">
        <f t="shared" si="150"/>
        <v>412.18613903804726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22.280802148149945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22.280802148149945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-1.1368683772161603E-13</v>
      </c>
      <c r="DP165" s="18">
        <f>DO165*VLOOKUP('Données projet'!$B$14,Paramètres!$A$1:$I$89,3,0)*VLOOKUP('Données projet'!$B$14,Paramètres!$A$1:$I$89,5,0)</f>
        <v>-9.0449248091317723E-14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298.57243726603986</v>
      </c>
      <c r="DU165" s="62">
        <f t="shared" si="152"/>
        <v>364.58250627635425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19.182895490151076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19.182895490151076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2.8421709430404007E-14</v>
      </c>
      <c r="EK165" s="18">
        <f>EJ165*VLOOKUP('Données projet'!$B$15,Paramètres!$A$1:$I$89,3,0)*VLOOKUP('Données projet'!$B$15,Paramètres!$A$1:$I$89,5,0)</f>
        <v>2.7046098693972454E-14</v>
      </c>
      <c r="EL165" s="14">
        <f t="shared" si="179"/>
        <v>4.7310737122041225E-13</v>
      </c>
      <c r="EM165" s="22">
        <f t="shared" si="180"/>
        <v>8.7110062676755335E-13</v>
      </c>
      <c r="EN165" s="62">
        <f t="shared" si="128"/>
        <v>287.95080179856257</v>
      </c>
      <c r="EO165" s="62">
        <f ca="1">AVERAGE(OFFSET($EN$3,0,0,'Données projet'!$E$15+1,1))-AVERAGE(OFFSET($H$3,0,0,'Données projet'!$E$15+1,1))</f>
        <v>147.46030586481513</v>
      </c>
      <c r="EP165" s="62">
        <f t="shared" si="154"/>
        <v>299.27200854723446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6.9091621629919064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6.9091621629919064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5.6843418860808015E-14</v>
      </c>
      <c r="FF165" s="18">
        <f>FE165*VLOOKUP('Données projet'!$B$16,Paramètres!$A$1:$I$89,3,0)*VLOOKUP('Données projet'!$B$16,Paramètres!$A$1:$I$89,5,0)</f>
        <v>4.6111381379887463E-14</v>
      </c>
      <c r="FG165" s="14">
        <f t="shared" si="182"/>
        <v>7.5804141040779151E-13</v>
      </c>
      <c r="FH165" s="22">
        <f t="shared" si="183"/>
        <v>1.4005661123635408E-12</v>
      </c>
      <c r="FI165" s="62">
        <f t="shared" si="131"/>
        <v>287.95080179856313</v>
      </c>
      <c r="FJ165" s="62">
        <f ca="1">AVERAGE(OFFSET($FI$3,0,0,'Données projet'!$E$16+1,1))-AVERAGE(OFFSET($H$3,0,0,'Données projet'!$E$16+1,1))</f>
        <v>154.99386872768574</v>
      </c>
      <c r="FK165" s="62">
        <f t="shared" si="156"/>
        <v>419.00806288456329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7.0054267383288993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7.0054267383288993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-1.0286385077051818E-13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483.37207813357207</v>
      </c>
      <c r="T166" s="62">
        <f t="shared" si="142"/>
        <v>297.32483725004136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83.97508639022665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83.97508639022665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-9.5769792096689348E-14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455.28503091860267</v>
      </c>
      <c r="AO166" s="62">
        <f t="shared" si="144"/>
        <v>281.06176764290592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78.183701121935187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78.183701121935187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-9.7543306765146564E-14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414.21076357331464</v>
      </c>
      <c r="BJ166" s="62">
        <f t="shared" si="146"/>
        <v>331.25104323342907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54.522226925355085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54.522226925355085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-8.8675733422860506E-14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269.34352416195065</v>
      </c>
      <c r="CE166" s="62">
        <f t="shared" si="148"/>
        <v>302.59481222418219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16.011389319163172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16.011389319163172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-2.8421709430404007E-13</v>
      </c>
      <c r="CU166" s="18">
        <f>CT166*VLOOKUP('Données projet'!$B$13,Paramètres!$A$1:$I$89,3,0)*VLOOKUP('Données projet'!$B$13,Paramètres!$A$1:$I$89,5,0)</f>
        <v>-2.2612312022829427E-13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340.50225215720684</v>
      </c>
      <c r="CZ166" s="62">
        <f t="shared" si="150"/>
        <v>412.18613903804726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21.84388920797214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21.84388920797214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-1.1368683772161603E-13</v>
      </c>
      <c r="DP166" s="18">
        <f>DO166*VLOOKUP('Données projet'!$B$14,Paramètres!$A$1:$I$89,3,0)*VLOOKUP('Données projet'!$B$14,Paramètres!$A$1:$I$89,5,0)</f>
        <v>-9.0449248091317723E-14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298.57243726603986</v>
      </c>
      <c r="DU166" s="62">
        <f t="shared" si="152"/>
        <v>364.58250627635425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18.806730610000141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18.806730610000141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2.8421709430404007E-14</v>
      </c>
      <c r="EK166" s="18">
        <f>EJ166*VLOOKUP('Données projet'!$B$15,Paramètres!$A$1:$I$89,3,0)*VLOOKUP('Données projet'!$B$15,Paramètres!$A$1:$I$89,5,0)</f>
        <v>2.7046098693972454E-14</v>
      </c>
      <c r="EL166" s="14">
        <f t="shared" si="179"/>
        <v>4.7310737122041225E-13</v>
      </c>
      <c r="EM166" s="22">
        <f t="shared" si="180"/>
        <v>8.7110062676755335E-13</v>
      </c>
      <c r="EN166" s="62">
        <f t="shared" si="128"/>
        <v>288.04417668715308</v>
      </c>
      <c r="EO166" s="62">
        <f ca="1">AVERAGE(OFFSET($EN$3,0,0,'Données projet'!$E$15+1,1))-AVERAGE(OFFSET($H$3,0,0,'Données projet'!$E$15+1,1))</f>
        <v>147.46030586481513</v>
      </c>
      <c r="EP166" s="62">
        <f t="shared" si="154"/>
        <v>299.27200854723446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6.7736777071484395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6.7736777071484395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5.6843418860808015E-14</v>
      </c>
      <c r="FF166" s="18">
        <f>FE166*VLOOKUP('Données projet'!$B$16,Paramètres!$A$1:$I$89,3,0)*VLOOKUP('Données projet'!$B$16,Paramètres!$A$1:$I$89,5,0)</f>
        <v>4.6111381379887463E-14</v>
      </c>
      <c r="FG166" s="14">
        <f t="shared" si="182"/>
        <v>7.5804141040779151E-13</v>
      </c>
      <c r="FH166" s="22">
        <f t="shared" si="183"/>
        <v>1.4005661123635408E-12</v>
      </c>
      <c r="FI166" s="62">
        <f t="shared" si="131"/>
        <v>288.04417668715365</v>
      </c>
      <c r="FJ166" s="62">
        <f ca="1">AVERAGE(OFFSET($FI$3,0,0,'Données projet'!$E$16+1,1))-AVERAGE(OFFSET($H$3,0,0,'Données projet'!$E$16+1,1))</f>
        <v>154.99386872768574</v>
      </c>
      <c r="FK166" s="62">
        <f t="shared" si="156"/>
        <v>419.00806288456329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6.8680545928786669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6.8680545928786669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-1.0286385077051818E-13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483.37207813357207</v>
      </c>
      <c r="T167" s="62">
        <f t="shared" si="142"/>
        <v>297.32483725004136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82.32838616585947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82.32838616585947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-9.5769792096689348E-14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455.28503091860267</v>
      </c>
      <c r="AO167" s="62">
        <f t="shared" si="144"/>
        <v>281.06176764290592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76.650566430282993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76.650566430282993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-9.7543306765146564E-14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414.21076357331464</v>
      </c>
      <c r="BJ167" s="62">
        <f t="shared" si="146"/>
        <v>331.25104323342907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53.453079310623608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53.453079310623608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-8.8675733422860506E-14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269.34352416195065</v>
      </c>
      <c r="CE167" s="62">
        <f t="shared" si="148"/>
        <v>302.59481222418219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15.697415740597556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15.697415740597556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-2.8421709430404007E-13</v>
      </c>
      <c r="CU167" s="18">
        <f>CT167*VLOOKUP('Données projet'!$B$13,Paramètres!$A$1:$I$89,3,0)*VLOOKUP('Données projet'!$B$13,Paramètres!$A$1:$I$89,5,0)</f>
        <v>-2.2612312022829427E-13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340.50225215720684</v>
      </c>
      <c r="CZ167" s="62">
        <f t="shared" si="150"/>
        <v>412.18613903804726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21.415543864060641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21.415543864060641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-1.1368683772161603E-13</v>
      </c>
      <c r="DP167" s="18">
        <f>DO167*VLOOKUP('Données projet'!$B$14,Paramètres!$A$1:$I$89,3,0)*VLOOKUP('Données projet'!$B$14,Paramètres!$A$1:$I$89,5,0)</f>
        <v>-9.0449248091317723E-14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298.57243726603986</v>
      </c>
      <c r="DU167" s="62">
        <f t="shared" si="152"/>
        <v>364.58250627635425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18.437942093711047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18.437942093711047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2.8421709430404007E-14</v>
      </c>
      <c r="EK167" s="18">
        <f>EJ167*VLOOKUP('Données projet'!$B$15,Paramètres!$A$1:$I$89,3,0)*VLOOKUP('Données projet'!$B$15,Paramètres!$A$1:$I$89,5,0)</f>
        <v>2.7046098693972454E-14</v>
      </c>
      <c r="EL167" s="14">
        <f t="shared" si="179"/>
        <v>4.7310737122041225E-13</v>
      </c>
      <c r="EM167" s="22">
        <f t="shared" si="180"/>
        <v>8.7110062676755335E-13</v>
      </c>
      <c r="EN167" s="62">
        <f t="shared" si="128"/>
        <v>288.13593173018154</v>
      </c>
      <c r="EO167" s="62">
        <f ca="1">AVERAGE(OFFSET($EN$3,0,0,'Données projet'!$E$15+1,1))-AVERAGE(OFFSET($H$3,0,0,'Données projet'!$E$15+1,1))</f>
        <v>147.46030586481513</v>
      </c>
      <c r="EP167" s="62">
        <f t="shared" si="154"/>
        <v>299.27200854723446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6.640850018846705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6.640850018846705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5.6843418860808015E-14</v>
      </c>
      <c r="FF167" s="18">
        <f>FE167*VLOOKUP('Données projet'!$B$16,Paramètres!$A$1:$I$89,3,0)*VLOOKUP('Données projet'!$B$16,Paramètres!$A$1:$I$89,5,0)</f>
        <v>4.6111381379887463E-14</v>
      </c>
      <c r="FG167" s="14">
        <f t="shared" si="182"/>
        <v>7.5804141040779151E-13</v>
      </c>
      <c r="FH167" s="22">
        <f t="shared" si="183"/>
        <v>1.4005661123635408E-12</v>
      </c>
      <c r="FI167" s="62">
        <f t="shared" si="131"/>
        <v>288.13593173018211</v>
      </c>
      <c r="FJ167" s="62">
        <f ca="1">AVERAGE(OFFSET($FI$3,0,0,'Données projet'!$E$16+1,1))-AVERAGE(OFFSET($H$3,0,0,'Données projet'!$E$16+1,1))</f>
        <v>154.99386872768574</v>
      </c>
      <c r="FK167" s="62">
        <f t="shared" si="156"/>
        <v>419.00806288456329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6.7333762314119783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6.7333762314119783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-1.0286385077051818E-13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483.37207813357207</v>
      </c>
      <c r="T168" s="62">
        <f t="shared" si="142"/>
        <v>297.32483725004136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80.713976728504178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80.713976728504178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-9.5769792096689348E-14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455.28503091860267</v>
      </c>
      <c r="AO168" s="62">
        <f t="shared" si="144"/>
        <v>281.06176764290592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75.147495574814272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75.147495574814272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-9.7543306765146564E-14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414.21076357331464</v>
      </c>
      <c r="BJ168" s="62">
        <f t="shared" si="146"/>
        <v>331.25104323342907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52.404897028501367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52.404897028501367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-8.8675733422860506E-14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269.34352416195065</v>
      </c>
      <c r="CE168" s="62">
        <f t="shared" si="148"/>
        <v>302.59481222418219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15.389598992402638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15.389598992402638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-2.8421709430404007E-13</v>
      </c>
      <c r="CU168" s="18">
        <f>CT168*VLOOKUP('Données projet'!$B$13,Paramètres!$A$1:$I$89,3,0)*VLOOKUP('Données projet'!$B$13,Paramètres!$A$1:$I$89,5,0)</f>
        <v>-2.2612312022829427E-13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340.50225215720684</v>
      </c>
      <c r="CZ168" s="62">
        <f t="shared" si="150"/>
        <v>412.18613903804726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20.995598111078383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20.995598111078383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-1.1368683772161603E-13</v>
      </c>
      <c r="DP168" s="18">
        <f>DO168*VLOOKUP('Données projet'!$B$14,Paramètres!$A$1:$I$89,3,0)*VLOOKUP('Données projet'!$B$14,Paramètres!$A$1:$I$89,5,0)</f>
        <v>-9.0449248091317723E-14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298.57243726603986</v>
      </c>
      <c r="DU168" s="62">
        <f t="shared" si="152"/>
        <v>364.58250627635425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18.076385295287597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18.076385295287597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2.8421709430404007E-14</v>
      </c>
      <c r="EK168" s="18">
        <f>EJ168*VLOOKUP('Données projet'!$B$15,Paramètres!$A$1:$I$89,3,0)*VLOOKUP('Données projet'!$B$15,Paramètres!$A$1:$I$89,5,0)</f>
        <v>2.7046098693972454E-14</v>
      </c>
      <c r="EL168" s="14">
        <f t="shared" si="179"/>
        <v>4.7310737122041225E-13</v>
      </c>
      <c r="EM168" s="22">
        <f t="shared" si="180"/>
        <v>8.7110062676755335E-13</v>
      </c>
      <c r="EN168" s="62">
        <f t="shared" si="128"/>
        <v>288.226095028347</v>
      </c>
      <c r="EO168" s="62">
        <f ca="1">AVERAGE(OFFSET($EN$3,0,0,'Données projet'!$E$15+1,1))-AVERAGE(OFFSET($H$3,0,0,'Données projet'!$E$15+1,1))</f>
        <v>147.46030586481513</v>
      </c>
      <c r="EP168" s="62">
        <f t="shared" si="154"/>
        <v>299.27200854723446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6.5106270004956768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6.5106270004956768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5.6843418860808015E-14</v>
      </c>
      <c r="FF168" s="18">
        <f>FE168*VLOOKUP('Données projet'!$B$16,Paramètres!$A$1:$I$89,3,0)*VLOOKUP('Données projet'!$B$16,Paramètres!$A$1:$I$89,5,0)</f>
        <v>4.6111381379887463E-14</v>
      </c>
      <c r="FG168" s="14">
        <f t="shared" si="182"/>
        <v>7.5804141040779151E-13</v>
      </c>
      <c r="FH168" s="22">
        <f t="shared" si="183"/>
        <v>1.4005661123635408E-12</v>
      </c>
      <c r="FI168" s="62">
        <f t="shared" si="131"/>
        <v>288.22609502834757</v>
      </c>
      <c r="FJ168" s="62">
        <f ca="1">AVERAGE(OFFSET($FI$3,0,0,'Données projet'!$E$16+1,1))-AVERAGE(OFFSET($H$3,0,0,'Données projet'!$E$16+1,1))</f>
        <v>154.99386872768574</v>
      </c>
      <c r="FK168" s="62">
        <f t="shared" si="156"/>
        <v>419.00806288456329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6.6013388304679621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6.6013388304679621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-1.0286385077051818E-13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483.37207813357207</v>
      </c>
      <c r="T169" s="62">
        <f t="shared" si="142"/>
        <v>297.32483725004136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79.131224875522889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79.131224875522889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-9.5769792096689348E-14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455.28503091860267</v>
      </c>
      <c r="AO169" s="62">
        <f t="shared" si="144"/>
        <v>281.06176764290592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73.673899022038597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73.673899022038597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-9.7543306765146564E-14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414.21076357331464</v>
      </c>
      <c r="BJ169" s="62">
        <f t="shared" si="146"/>
        <v>331.25104323342907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51.377268961603477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51.377268961603477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-8.8675733422860506E-14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269.34352416195065</v>
      </c>
      <c r="CE169" s="62">
        <f t="shared" si="148"/>
        <v>302.59481222418219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15.087818342890145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15.087818342890145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-2.8421709430404007E-13</v>
      </c>
      <c r="CU169" s="18">
        <f>CT169*VLOOKUP('Données projet'!$B$13,Paramètres!$A$1:$I$89,3,0)*VLOOKUP('Données projet'!$B$13,Paramètres!$A$1:$I$89,5,0)</f>
        <v>-2.2612312022829427E-13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340.50225215720684</v>
      </c>
      <c r="CZ169" s="62">
        <f t="shared" si="150"/>
        <v>412.18613903804726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20.58388723817049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20.58388723817049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-1.1368683772161603E-13</v>
      </c>
      <c r="DP169" s="18">
        <f>DO169*VLOOKUP('Données projet'!$B$14,Paramètres!$A$1:$I$89,3,0)*VLOOKUP('Données projet'!$B$14,Paramètres!$A$1:$I$89,5,0)</f>
        <v>-9.0449248091317723E-14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298.57243726603986</v>
      </c>
      <c r="DU169" s="62">
        <f t="shared" si="152"/>
        <v>364.58250627635425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17.72191840515336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17.72191840515336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2.8421709430404007E-14</v>
      </c>
      <c r="EK169" s="18">
        <f>EJ169*VLOOKUP('Données projet'!$B$15,Paramètres!$A$1:$I$89,3,0)*VLOOKUP('Données projet'!$B$15,Paramètres!$A$1:$I$89,5,0)</f>
        <v>2.7046098693972454E-14</v>
      </c>
      <c r="EL169" s="14">
        <f t="shared" si="179"/>
        <v>4.7310737122041225E-13</v>
      </c>
      <c r="EM169" s="22">
        <f t="shared" si="180"/>
        <v>8.7110062676755335E-13</v>
      </c>
      <c r="EN169" s="62">
        <f t="shared" si="128"/>
        <v>288.31469419486427</v>
      </c>
      <c r="EO169" s="62">
        <f ca="1">AVERAGE(OFFSET($EN$3,0,0,'Données projet'!$E$15+1,1))-AVERAGE(OFFSET($H$3,0,0,'Données projet'!$E$15+1,1))</f>
        <v>147.46030586481513</v>
      </c>
      <c r="EP169" s="62">
        <f t="shared" si="154"/>
        <v>299.27200854723446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6.382957576106314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6.382957576106314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5.6843418860808015E-14</v>
      </c>
      <c r="FF169" s="18">
        <f>FE169*VLOOKUP('Données projet'!$B$16,Paramètres!$A$1:$I$89,3,0)*VLOOKUP('Données projet'!$B$16,Paramètres!$A$1:$I$89,5,0)</f>
        <v>4.6111381379887463E-14</v>
      </c>
      <c r="FG169" s="14">
        <f t="shared" si="182"/>
        <v>7.5804141040779151E-13</v>
      </c>
      <c r="FH169" s="22">
        <f t="shared" si="183"/>
        <v>1.4005661123635408E-12</v>
      </c>
      <c r="FI169" s="62">
        <f t="shared" si="131"/>
        <v>288.31469419486484</v>
      </c>
      <c r="FJ169" s="62">
        <f ca="1">AVERAGE(OFFSET($FI$3,0,0,'Données projet'!$E$16+1,1))-AVERAGE(OFFSET($H$3,0,0,'Données projet'!$E$16+1,1))</f>
        <v>154.99386872768574</v>
      </c>
      <c r="FK169" s="62">
        <f t="shared" si="156"/>
        <v>419.00806288456329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6.4718906024215963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6.4718906024215963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-1.0286385077051818E-13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483.37207813357207</v>
      </c>
      <c r="T170" s="62">
        <f t="shared" si="142"/>
        <v>297.32483725004136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77.579509820995256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77.579509820995256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-9.5769792096689348E-14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455.28503091860267</v>
      </c>
      <c r="AO170" s="62">
        <f t="shared" si="144"/>
        <v>281.06176764290592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72.229198798857695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72.229198798857695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-9.7543306765146564E-14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414.21076357331464</v>
      </c>
      <c r="BJ170" s="62">
        <f t="shared" si="146"/>
        <v>331.25104323342907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50.369792054306224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50.369792054306224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-8.8675733422860506E-14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269.34352416195065</v>
      </c>
      <c r="CE170" s="62">
        <f t="shared" si="148"/>
        <v>302.59481222418219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14.791955427846572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14.791955427846572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-2.8421709430404007E-13</v>
      </c>
      <c r="CU170" s="18">
        <f>CT170*VLOOKUP('Données projet'!$B$13,Paramètres!$A$1:$I$89,3,0)*VLOOKUP('Données projet'!$B$13,Paramètres!$A$1:$I$89,5,0)</f>
        <v>-2.2612312022829427E-13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340.50225215720684</v>
      </c>
      <c r="CZ170" s="62">
        <f t="shared" si="150"/>
        <v>412.18613903804726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20.180249764361484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20.180249764361484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-1.1368683772161603E-13</v>
      </c>
      <c r="DP170" s="18">
        <f>DO170*VLOOKUP('Données projet'!$B$14,Paramètres!$A$1:$I$89,3,0)*VLOOKUP('Données projet'!$B$14,Paramètres!$A$1:$I$89,5,0)</f>
        <v>-9.0449248091317723E-14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298.57243726603986</v>
      </c>
      <c r="DU170" s="62">
        <f t="shared" si="152"/>
        <v>364.58250627635425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17.374402394531199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17.374402394531199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2.8421709430404007E-14</v>
      </c>
      <c r="EK170" s="18">
        <f>EJ170*VLOOKUP('Données projet'!$B$15,Paramètres!$A$1:$I$89,3,0)*VLOOKUP('Données projet'!$B$15,Paramètres!$A$1:$I$89,5,0)</f>
        <v>2.7046098693972454E-14</v>
      </c>
      <c r="EL170" s="14">
        <f t="shared" si="179"/>
        <v>4.7310737122041225E-13</v>
      </c>
      <c r="EM170" s="22">
        <f t="shared" si="180"/>
        <v>8.7110062676755335E-13</v>
      </c>
      <c r="EN170" s="62">
        <f t="shared" si="128"/>
        <v>288.40175636392047</v>
      </c>
      <c r="EO170" s="62">
        <f ca="1">AVERAGE(OFFSET($EN$3,0,0,'Données projet'!$E$15+1,1))-AVERAGE(OFFSET($H$3,0,0,'Données projet'!$E$15+1,1))</f>
        <v>147.46030586481513</v>
      </c>
      <c r="EP170" s="62">
        <f t="shared" si="154"/>
        <v>299.27200854723446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6.2577916712585671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6.2577916712585671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5.6843418860808015E-14</v>
      </c>
      <c r="FF170" s="18">
        <f>FE170*VLOOKUP('Données projet'!$B$16,Paramètres!$A$1:$I$89,3,0)*VLOOKUP('Données projet'!$B$16,Paramètres!$A$1:$I$89,5,0)</f>
        <v>4.6111381379887463E-14</v>
      </c>
      <c r="FG170" s="14">
        <f t="shared" si="182"/>
        <v>7.5804141040779151E-13</v>
      </c>
      <c r="FH170" s="22">
        <f t="shared" si="183"/>
        <v>1.4005661123635408E-12</v>
      </c>
      <c r="FI170" s="62">
        <f t="shared" si="131"/>
        <v>288.40175636392104</v>
      </c>
      <c r="FJ170" s="62">
        <f ca="1">AVERAGE(OFFSET($FI$3,0,0,'Données projet'!$E$16+1,1))-AVERAGE(OFFSET($H$3,0,0,'Données projet'!$E$16+1,1))</f>
        <v>154.99386872768574</v>
      </c>
      <c r="FK170" s="62">
        <f t="shared" si="156"/>
        <v>419.00806288456329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6.3449807751715968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6.3449807751715968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-1.0286385077051818E-13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483.37207813357207</v>
      </c>
      <c r="T171" s="62">
        <f t="shared" si="142"/>
        <v>297.32483725004136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76.058222952234189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76.058222952234189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-9.5769792096689348E-14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455.28503091860267</v>
      </c>
      <c r="AO171" s="62">
        <f t="shared" si="144"/>
        <v>281.06176764290592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70.81282826587325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70.81282826587325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-9.7543306765146564E-14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414.21076357331464</v>
      </c>
      <c r="BJ171" s="62">
        <f t="shared" si="146"/>
        <v>331.25104323342907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49.382071154660835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49.382071154660835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-8.8675733422860506E-14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269.34352416195065</v>
      </c>
      <c r="CE171" s="62">
        <f t="shared" si="148"/>
        <v>302.59481222418219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14.501894204108444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14.501894204108444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-2.8421709430404007E-13</v>
      </c>
      <c r="CU171" s="18">
        <f>CT171*VLOOKUP('Données projet'!$B$13,Paramètres!$A$1:$I$89,3,0)*VLOOKUP('Données projet'!$B$13,Paramètres!$A$1:$I$89,5,0)</f>
        <v>-2.2612312022829427E-13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340.50225215720684</v>
      </c>
      <c r="CZ171" s="62">
        <f t="shared" si="150"/>
        <v>412.18613903804726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19.784527375219326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19.784527375219326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-1.1368683772161603E-13</v>
      </c>
      <c r="DP171" s="18">
        <f>DO171*VLOOKUP('Données projet'!$B$14,Paramètres!$A$1:$I$89,3,0)*VLOOKUP('Données projet'!$B$14,Paramètres!$A$1:$I$89,5,0)</f>
        <v>-9.0449248091317723E-14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298.57243726603986</v>
      </c>
      <c r="DU171" s="62">
        <f t="shared" si="152"/>
        <v>364.58250627635425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17.033700960913503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17.033700960913503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2.8421709430404007E-14</v>
      </c>
      <c r="EK171" s="18">
        <f>EJ171*VLOOKUP('Données projet'!$B$15,Paramètres!$A$1:$I$89,3,0)*VLOOKUP('Données projet'!$B$15,Paramètres!$A$1:$I$89,5,0)</f>
        <v>2.7046098693972454E-14</v>
      </c>
      <c r="EL171" s="14">
        <f t="shared" si="179"/>
        <v>4.7310737122041225E-13</v>
      </c>
      <c r="EM171" s="22">
        <f t="shared" si="180"/>
        <v>8.7110062676755335E-13</v>
      </c>
      <c r="EN171" s="62">
        <f t="shared" si="128"/>
        <v>288.48730819898537</v>
      </c>
      <c r="EO171" s="62">
        <f ca="1">AVERAGE(OFFSET($EN$3,0,0,'Données projet'!$E$15+1,1))-AVERAGE(OFFSET($H$3,0,0,'Données projet'!$E$15+1,1))</f>
        <v>147.46030586481513</v>
      </c>
      <c r="EP171" s="62">
        <f t="shared" si="154"/>
        <v>299.27200854723446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6.1350801934612207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6.1350801934612207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5.6843418860808015E-14</v>
      </c>
      <c r="FF171" s="18">
        <f>FE171*VLOOKUP('Données projet'!$B$16,Paramètres!$A$1:$I$89,3,0)*VLOOKUP('Données projet'!$B$16,Paramètres!$A$1:$I$89,5,0)</f>
        <v>4.6111381379887463E-14</v>
      </c>
      <c r="FG171" s="14">
        <f t="shared" si="182"/>
        <v>7.5804141040779151E-13</v>
      </c>
      <c r="FH171" s="22">
        <f t="shared" si="183"/>
        <v>1.4005661123635408E-12</v>
      </c>
      <c r="FI171" s="62">
        <f t="shared" si="131"/>
        <v>288.48730819898594</v>
      </c>
      <c r="FJ171" s="62">
        <f ca="1">AVERAGE(OFFSET($FI$3,0,0,'Données projet'!$E$16+1,1))-AVERAGE(OFFSET($H$3,0,0,'Données projet'!$E$16+1,1))</f>
        <v>154.99386872768574</v>
      </c>
      <c r="FK171" s="62">
        <f t="shared" si="156"/>
        <v>419.00806288456329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6.2205595722266187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6.2205595722266187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-1.0286385077051818E-13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483.37207813357207</v>
      </c>
      <c r="T172" s="62">
        <f t="shared" si="142"/>
        <v>297.32483725004136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74.566767591076157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74.566767591076157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-9.5769792096689348E-14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455.28503091860267</v>
      </c>
      <c r="AO172" s="62">
        <f t="shared" si="144"/>
        <v>281.06176764290592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69.424231895139911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69.424231895139911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-9.7543306765146564E-14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414.21076357331464</v>
      </c>
      <c r="BJ172" s="62">
        <f t="shared" si="146"/>
        <v>331.25104323342907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48.413718859407226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48.413718859407226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-8.8675733422860506E-14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269.34352416195065</v>
      </c>
      <c r="CE172" s="62">
        <f t="shared" si="148"/>
        <v>302.59481222418219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14.217520904047943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14.217520904047943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-2.8421709430404007E-13</v>
      </c>
      <c r="CU172" s="18">
        <f>CT172*VLOOKUP('Données projet'!$B$13,Paramètres!$A$1:$I$89,3,0)*VLOOKUP('Données projet'!$B$13,Paramètres!$A$1:$I$89,5,0)</f>
        <v>-2.2612312022829427E-13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340.50225215720684</v>
      </c>
      <c r="CZ172" s="62">
        <f t="shared" si="150"/>
        <v>412.18613903804726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19.396564860761419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19.396564860761419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-1.1368683772161603E-13</v>
      </c>
      <c r="DP172" s="18">
        <f>DO172*VLOOKUP('Données projet'!$B$14,Paramètres!$A$1:$I$89,3,0)*VLOOKUP('Données projet'!$B$14,Paramètres!$A$1:$I$89,5,0)</f>
        <v>-9.0449248091317723E-14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298.57243726603986</v>
      </c>
      <c r="DU172" s="62">
        <f t="shared" si="152"/>
        <v>364.58250627635425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16.699680474601696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16.699680474601696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2.8421709430404007E-14</v>
      </c>
      <c r="EK172" s="18">
        <f>EJ172*VLOOKUP('Données projet'!$B$15,Paramètres!$A$1:$I$89,3,0)*VLOOKUP('Données projet'!$B$15,Paramètres!$A$1:$I$89,5,0)</f>
        <v>2.7046098693972454E-14</v>
      </c>
      <c r="EL172" s="14">
        <f t="shared" si="179"/>
        <v>4.7310737122041225E-13</v>
      </c>
      <c r="EM172" s="22">
        <f t="shared" si="180"/>
        <v>8.7110062676755335E-13</v>
      </c>
      <c r="EN172" s="62">
        <f t="shared" si="128"/>
        <v>288.57137590097727</v>
      </c>
      <c r="EO172" s="62">
        <f ca="1">AVERAGE(OFFSET($EN$3,0,0,'Données projet'!$E$15+1,1))-AVERAGE(OFFSET($H$3,0,0,'Données projet'!$E$15+1,1))</f>
        <v>147.46030586481513</v>
      </c>
      <c r="EP172" s="62">
        <f t="shared" si="154"/>
        <v>299.27200854723446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6.0147750128968696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6.0147750128968696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5.6843418860808015E-14</v>
      </c>
      <c r="FF172" s="18">
        <f>FE172*VLOOKUP('Données projet'!$B$16,Paramètres!$A$1:$I$89,3,0)*VLOOKUP('Données projet'!$B$16,Paramètres!$A$1:$I$89,5,0)</f>
        <v>4.6111381379887463E-14</v>
      </c>
      <c r="FG172" s="14">
        <f t="shared" si="182"/>
        <v>7.5804141040779151E-13</v>
      </c>
      <c r="FH172" s="22">
        <f t="shared" si="183"/>
        <v>1.4005661123635408E-12</v>
      </c>
      <c r="FI172" s="62">
        <f t="shared" si="131"/>
        <v>288.57137590097784</v>
      </c>
      <c r="FJ172" s="62">
        <f ca="1">AVERAGE(OFFSET($FI$3,0,0,'Données projet'!$E$16+1,1))-AVERAGE(OFFSET($H$3,0,0,'Données projet'!$E$16+1,1))</f>
        <v>154.99386872768574</v>
      </c>
      <c r="FK172" s="62">
        <f t="shared" si="156"/>
        <v>419.00806288456329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6.0985781931819512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6.0985781931819512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-1.0286385077051818E-13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483.37207813357207</v>
      </c>
      <c r="T173" s="62">
        <f t="shared" si="142"/>
        <v>297.32483725004136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73.10455875985248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73.10455875985248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-9.5769792096689348E-14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455.28503091860267</v>
      </c>
      <c r="AO173" s="62">
        <f t="shared" si="144"/>
        <v>281.06176764290592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68.062865052276493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68.062865052276493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-9.7543306765146564E-14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414.21076357331464</v>
      </c>
      <c r="BJ173" s="62">
        <f t="shared" si="146"/>
        <v>331.25104323342907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47.464355362026964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47.464355362026964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-8.8675733422860506E-14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269.34352416195065</v>
      </c>
      <c r="CE173" s="62">
        <f t="shared" si="148"/>
        <v>302.59481222418219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13.938723990951042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13.938723990951042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-2.8421709430404007E-13</v>
      </c>
      <c r="CU173" s="18">
        <f>CT173*VLOOKUP('Données projet'!$B$13,Paramètres!$A$1:$I$89,3,0)*VLOOKUP('Données projet'!$B$13,Paramètres!$A$1:$I$89,5,0)</f>
        <v>-2.2612312022829427E-13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340.50225215720684</v>
      </c>
      <c r="CZ173" s="62">
        <f t="shared" si="150"/>
        <v>412.18613903804726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19.016210054578263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19.016210054578263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-1.1368683772161603E-13</v>
      </c>
      <c r="DP173" s="18">
        <f>DO173*VLOOKUP('Données projet'!$B$14,Paramètres!$A$1:$I$89,3,0)*VLOOKUP('Données projet'!$B$14,Paramètres!$A$1:$I$89,5,0)</f>
        <v>-9.0449248091317723E-14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298.57243726603986</v>
      </c>
      <c r="DU173" s="62">
        <f t="shared" si="152"/>
        <v>364.58250627635425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16.372209926294083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16.372209926294083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2.8421709430404007E-14</v>
      </c>
      <c r="EK173" s="18">
        <f>EJ173*VLOOKUP('Données projet'!$B$15,Paramètres!$A$1:$I$89,3,0)*VLOOKUP('Données projet'!$B$15,Paramètres!$A$1:$I$89,5,0)</f>
        <v>2.7046098693972454E-14</v>
      </c>
      <c r="EL173" s="14">
        <f t="shared" si="179"/>
        <v>4.7310737122041225E-13</v>
      </c>
      <c r="EM173" s="22">
        <f t="shared" si="180"/>
        <v>8.7110062676755335E-13</v>
      </c>
      <c r="EN173" s="62">
        <f t="shared" si="128"/>
        <v>288.65398521628674</v>
      </c>
      <c r="EO173" s="62">
        <f ca="1">AVERAGE(OFFSET($EN$3,0,0,'Données projet'!$E$15+1,1))-AVERAGE(OFFSET($H$3,0,0,'Données projet'!$E$15+1,1))</f>
        <v>147.46030586481513</v>
      </c>
      <c r="EP173" s="62">
        <f t="shared" si="154"/>
        <v>299.27200854723446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5.8968289435444703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5.8968289435444703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5.6843418860808015E-14</v>
      </c>
      <c r="FF173" s="18">
        <f>FE173*VLOOKUP('Données projet'!$B$16,Paramètres!$A$1:$I$89,3,0)*VLOOKUP('Données projet'!$B$16,Paramètres!$A$1:$I$89,5,0)</f>
        <v>4.6111381379887463E-14</v>
      </c>
      <c r="FG173" s="14">
        <f t="shared" si="182"/>
        <v>7.5804141040779151E-13</v>
      </c>
      <c r="FH173" s="22">
        <f t="shared" si="183"/>
        <v>1.4005661123635408E-12</v>
      </c>
      <c r="FI173" s="62">
        <f t="shared" si="131"/>
        <v>288.65398521628731</v>
      </c>
      <c r="FJ173" s="62">
        <f ca="1">AVERAGE(OFFSET($FI$3,0,0,'Données projet'!$E$16+1,1))-AVERAGE(OFFSET($H$3,0,0,'Données projet'!$E$16+1,1))</f>
        <v>154.99386872768574</v>
      </c>
      <c r="FK173" s="62">
        <f t="shared" si="156"/>
        <v>419.00806288456329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5.9789887945790543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5.9789887945790543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-1.0286385077051818E-13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483.37207813357207</v>
      </c>
      <c r="T174" s="62">
        <f t="shared" si="142"/>
        <v>297.32483725004136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71.67102295194978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71.67102295194978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-9.5769792096689348E-14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455.28503091860267</v>
      </c>
      <c r="AO174" s="62">
        <f t="shared" si="144"/>
        <v>281.06176764290592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66.728193782849843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66.728193782849843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-9.7543306765146564E-14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414.21076357331464</v>
      </c>
      <c r="BJ174" s="62">
        <f t="shared" si="146"/>
        <v>331.25104323342907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46.533608303775772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46.533608303775772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-8.8675733422860506E-14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269.34352416195065</v>
      </c>
      <c r="CE174" s="62">
        <f t="shared" si="148"/>
        <v>302.59481222418219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13.665394115270646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13.665394115270646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-2.8421709430404007E-13</v>
      </c>
      <c r="CU174" s="18">
        <f>CT174*VLOOKUP('Données projet'!$B$13,Paramètres!$A$1:$I$89,3,0)*VLOOKUP('Données projet'!$B$13,Paramètres!$A$1:$I$89,5,0)</f>
        <v>-2.2612312022829427E-13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340.50225215720684</v>
      </c>
      <c r="CZ174" s="62">
        <f t="shared" si="150"/>
        <v>412.18613903804726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18.643313774150837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18.643313774150837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-1.1368683772161603E-13</v>
      </c>
      <c r="DP174" s="18">
        <f>DO174*VLOOKUP('Données projet'!$B$14,Paramètres!$A$1:$I$89,3,0)*VLOOKUP('Données projet'!$B$14,Paramètres!$A$1:$I$89,5,0)</f>
        <v>-9.0449248091317723E-14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298.57243726603986</v>
      </c>
      <c r="DU174" s="62">
        <f t="shared" si="152"/>
        <v>364.58250627635425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16.05116087570147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16.05116087570147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2.8421709430404007E-14</v>
      </c>
      <c r="EK174" s="18">
        <f>EJ174*VLOOKUP('Données projet'!$B$15,Paramètres!$A$1:$I$89,3,0)*VLOOKUP('Données projet'!$B$15,Paramètres!$A$1:$I$89,5,0)</f>
        <v>2.7046098693972454E-14</v>
      </c>
      <c r="EL174" s="14">
        <f t="shared" si="179"/>
        <v>4.7310737122041225E-13</v>
      </c>
      <c r="EM174" s="22">
        <f t="shared" si="180"/>
        <v>8.7110062676755335E-13</v>
      </c>
      <c r="EN174" s="62">
        <f t="shared" si="128"/>
        <v>288.73516144466237</v>
      </c>
      <c r="EO174" s="62">
        <f ca="1">AVERAGE(OFFSET($EN$3,0,0,'Données projet'!$E$15+1,1))-AVERAGE(OFFSET($H$3,0,0,'Données projet'!$E$15+1,1))</f>
        <v>147.46030586481513</v>
      </c>
      <c r="EP174" s="62">
        <f t="shared" si="154"/>
        <v>299.27200854723446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5.7811957246720729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5.7811957246720729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5.6843418860808015E-14</v>
      </c>
      <c r="FF174" s="18">
        <f>FE174*VLOOKUP('Données projet'!$B$16,Paramètres!$A$1:$I$89,3,0)*VLOOKUP('Données projet'!$B$16,Paramètres!$A$1:$I$89,5,0)</f>
        <v>4.6111381379887463E-14</v>
      </c>
      <c r="FG174" s="14">
        <f t="shared" si="182"/>
        <v>7.5804141040779151E-13</v>
      </c>
      <c r="FH174" s="22">
        <f t="shared" si="183"/>
        <v>1.4005661123635408E-12</v>
      </c>
      <c r="FI174" s="62">
        <f t="shared" si="131"/>
        <v>288.73516144466294</v>
      </c>
      <c r="FJ174" s="62">
        <f ca="1">AVERAGE(OFFSET($FI$3,0,0,'Données projet'!$E$16+1,1))-AVERAGE(OFFSET($H$3,0,0,'Données projet'!$E$16+1,1))</f>
        <v>154.99386872768574</v>
      </c>
      <c r="FK174" s="62">
        <f t="shared" si="156"/>
        <v>419.00806288456329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5.8617444711404296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5.8617444711404296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-1.0286385077051818E-13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483.37207813357207</v>
      </c>
      <c r="T175" s="62">
        <f t="shared" si="142"/>
        <v>297.32483725004136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70.265597906869544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70.265597906869544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-9.5769792096689348E-14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455.28503091860267</v>
      </c>
      <c r="AO175" s="62">
        <f t="shared" si="144"/>
        <v>281.06176764290592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65.419694602947558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65.419694602947558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-9.7543306765146564E-14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414.21076357331464</v>
      </c>
      <c r="BJ175" s="62">
        <f t="shared" si="146"/>
        <v>331.25104323342907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45.621112627637238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45.621112627637238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-8.8675733422860506E-14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269.34352416195065</v>
      </c>
      <c r="CE175" s="62">
        <f t="shared" si="148"/>
        <v>302.59481222418219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13.397424071737579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13.397424071737579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-2.8421709430404007E-13</v>
      </c>
      <c r="CU175" s="18">
        <f>CT175*VLOOKUP('Données projet'!$B$13,Paramètres!$A$1:$I$89,3,0)*VLOOKUP('Données projet'!$B$13,Paramètres!$A$1:$I$89,5,0)</f>
        <v>-2.2612312022829427E-13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340.50225215720684</v>
      </c>
      <c r="CZ175" s="62">
        <f t="shared" si="150"/>
        <v>412.18613903804726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18.277729762338318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18.277729762338318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-1.1368683772161603E-13</v>
      </c>
      <c r="DP175" s="18">
        <f>DO175*VLOOKUP('Données projet'!$B$14,Paramètres!$A$1:$I$89,3,0)*VLOOKUP('Données projet'!$B$14,Paramètres!$A$1:$I$89,5,0)</f>
        <v>-9.0449248091317723E-14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298.57243726603986</v>
      </c>
      <c r="DU175" s="62">
        <f t="shared" si="152"/>
        <v>364.58250627635425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15.736407401170393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15.736407401170393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2.8421709430404007E-14</v>
      </c>
      <c r="EK175" s="18">
        <f>EJ175*VLOOKUP('Données projet'!$B$15,Paramètres!$A$1:$I$89,3,0)*VLOOKUP('Données projet'!$B$15,Paramètres!$A$1:$I$89,5,0)</f>
        <v>2.7046098693972454E-14</v>
      </c>
      <c r="EL175" s="14">
        <f t="shared" si="179"/>
        <v>4.7310737122041225E-13</v>
      </c>
      <c r="EM175" s="22">
        <f t="shared" si="180"/>
        <v>8.7110062676755335E-13</v>
      </c>
      <c r="EN175" s="62">
        <f t="shared" si="128"/>
        <v>288.8149294469585</v>
      </c>
      <c r="EO175" s="62">
        <f ca="1">AVERAGE(OFFSET($EN$3,0,0,'Données projet'!$E$15+1,1))-AVERAGE(OFFSET($H$3,0,0,'Données projet'!$E$15+1,1))</f>
        <v>147.46030586481513</v>
      </c>
      <c r="EP175" s="62">
        <f t="shared" si="154"/>
        <v>299.27200854723446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5.6678300026924644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5.6678300026924644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5.6843418860808015E-14</v>
      </c>
      <c r="FF175" s="18">
        <f>FE175*VLOOKUP('Données projet'!$B$16,Paramètres!$A$1:$I$89,3,0)*VLOOKUP('Données projet'!$B$16,Paramètres!$A$1:$I$89,5,0)</f>
        <v>4.6111381379887463E-14</v>
      </c>
      <c r="FG175" s="14">
        <f t="shared" si="182"/>
        <v>7.5804141040779151E-13</v>
      </c>
      <c r="FH175" s="22">
        <f t="shared" si="183"/>
        <v>1.4005661123635408E-12</v>
      </c>
      <c r="FI175" s="62">
        <f t="shared" si="131"/>
        <v>288.81492944695907</v>
      </c>
      <c r="FJ175" s="62">
        <f ca="1">AVERAGE(OFFSET($FI$3,0,0,'Données projet'!$E$16+1,1))-AVERAGE(OFFSET($H$3,0,0,'Données projet'!$E$16+1,1))</f>
        <v>154.99386872768574</v>
      </c>
      <c r="FK175" s="62">
        <f t="shared" si="156"/>
        <v>419.00806288456329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5.7467992373724606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5.7467992373724606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-1.0286385077051818E-13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483.37207813357207</v>
      </c>
      <c r="T176" s="62">
        <f t="shared" si="142"/>
        <v>297.32483725004136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68.887732389698698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68.887732389698698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-9.5769792096689348E-14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455.28503091860267</v>
      </c>
      <c r="AO176" s="62">
        <f t="shared" si="144"/>
        <v>281.06176764290592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64.136854293857468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64.136854293857468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-9.7543306765146564E-14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414.21076357331464</v>
      </c>
      <c r="BJ176" s="62">
        <f t="shared" si="146"/>
        <v>331.25104323342907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44.726510435140369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44.726510435140369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-8.8675733422860506E-14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269.34352416195065</v>
      </c>
      <c r="CE176" s="62">
        <f t="shared" si="148"/>
        <v>302.59481222418219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13.134708757312607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13.134708757312607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-2.8421709430404007E-13</v>
      </c>
      <c r="CU176" s="18">
        <f>CT176*VLOOKUP('Données projet'!$B$13,Paramètres!$A$1:$I$89,3,0)*VLOOKUP('Données projet'!$B$13,Paramètres!$A$1:$I$89,5,0)</f>
        <v>-2.2612312022829427E-13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340.50225215720684</v>
      </c>
      <c r="CZ176" s="62">
        <f t="shared" si="150"/>
        <v>412.18613903804726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17.919314630013215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17.919314630013215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-1.1368683772161603E-13</v>
      </c>
      <c r="DP176" s="18">
        <f>DO176*VLOOKUP('Données projet'!$B$14,Paramètres!$A$1:$I$89,3,0)*VLOOKUP('Données projet'!$B$14,Paramètres!$A$1:$I$89,5,0)</f>
        <v>-9.0449248091317723E-14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298.57243726603986</v>
      </c>
      <c r="DU176" s="62">
        <f t="shared" si="152"/>
        <v>364.58250627635425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15.427826050294206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15.427826050294206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2.8421709430404007E-14</v>
      </c>
      <c r="EK176" s="18">
        <f>EJ176*VLOOKUP('Données projet'!$B$15,Paramètres!$A$1:$I$89,3,0)*VLOOKUP('Données projet'!$B$15,Paramètres!$A$1:$I$89,5,0)</f>
        <v>2.7046098693972454E-14</v>
      </c>
      <c r="EL176" s="14">
        <f t="shared" si="179"/>
        <v>4.7310737122041225E-13</v>
      </c>
      <c r="EM176" s="22">
        <f t="shared" si="180"/>
        <v>8.7110062676755335E-13</v>
      </c>
      <c r="EN176" s="62">
        <f t="shared" si="128"/>
        <v>288.89331365274933</v>
      </c>
      <c r="EO176" s="62">
        <f ca="1">AVERAGE(OFFSET($EN$3,0,0,'Données projet'!$E$15+1,1))-AVERAGE(OFFSET($H$3,0,0,'Données projet'!$E$15+1,1))</f>
        <v>147.46030586481513</v>
      </c>
      <c r="EP176" s="62">
        <f t="shared" si="154"/>
        <v>299.27200854723446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5.5566873133746126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5.5566873133746126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5.6843418860808015E-14</v>
      </c>
      <c r="FF176" s="18">
        <f>FE176*VLOOKUP('Données projet'!$B$16,Paramètres!$A$1:$I$89,3,0)*VLOOKUP('Données projet'!$B$16,Paramètres!$A$1:$I$89,5,0)</f>
        <v>4.6111381379887463E-14</v>
      </c>
      <c r="FG176" s="14">
        <f t="shared" si="182"/>
        <v>7.5804141040779151E-13</v>
      </c>
      <c r="FH176" s="22">
        <f t="shared" si="183"/>
        <v>1.4005661123635408E-12</v>
      </c>
      <c r="FI176" s="62">
        <f t="shared" si="131"/>
        <v>288.8933136527499</v>
      </c>
      <c r="FJ176" s="62">
        <f ca="1">AVERAGE(OFFSET($FI$3,0,0,'Données projet'!$E$16+1,1))-AVERAGE(OFFSET($H$3,0,0,'Données projet'!$E$16+1,1))</f>
        <v>154.99386872768574</v>
      </c>
      <c r="FK176" s="62">
        <f t="shared" si="156"/>
        <v>419.00806288456329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5.6341080095290117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5.6341080095290117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-1.0286385077051818E-13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483.37207813357207</v>
      </c>
      <c r="T177" s="62">
        <f t="shared" si="142"/>
        <v>297.32483725004136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67.536885974904592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67.536885974904592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-9.5769792096689348E-14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455.28503091860267</v>
      </c>
      <c r="AO177" s="62">
        <f t="shared" si="144"/>
        <v>281.06176764290592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62.879169700773303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62.879169700773303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-9.7543306765146564E-14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414.21076357331464</v>
      </c>
      <c r="BJ177" s="62">
        <f t="shared" si="146"/>
        <v>331.25104323342907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43.849450845984911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43.849450845984911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-8.8675733422860506E-14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269.34352416195065</v>
      </c>
      <c r="CE177" s="62">
        <f t="shared" si="148"/>
        <v>302.59481222418219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12.87714512996299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12.87714512996299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-2.8421709430404007E-13</v>
      </c>
      <c r="CU177" s="18">
        <f>CT177*VLOOKUP('Données projet'!$B$13,Paramètres!$A$1:$I$89,3,0)*VLOOKUP('Données projet'!$B$13,Paramètres!$A$1:$I$89,5,0)</f>
        <v>-2.2612312022829427E-13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340.50225215720684</v>
      </c>
      <c r="CZ177" s="62">
        <f t="shared" si="150"/>
        <v>412.18613903804726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17.567927799821362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17.567927799821362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-1.1368683772161603E-13</v>
      </c>
      <c r="DP177" s="18">
        <f>DO177*VLOOKUP('Données projet'!$B$14,Paramètres!$A$1:$I$89,3,0)*VLOOKUP('Données projet'!$B$14,Paramètres!$A$1:$I$89,5,0)</f>
        <v>-9.0449248091317723E-14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298.57243726603986</v>
      </c>
      <c r="DU177" s="62">
        <f t="shared" si="152"/>
        <v>364.58250627635425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15.125295791492663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15.125295791492663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2.8421709430404007E-14</v>
      </c>
      <c r="EK177" s="18">
        <f>EJ177*VLOOKUP('Données projet'!$B$15,Paramètres!$A$1:$I$89,3,0)*VLOOKUP('Données projet'!$B$15,Paramètres!$A$1:$I$89,5,0)</f>
        <v>2.7046098693972454E-14</v>
      </c>
      <c r="EL177" s="14">
        <f t="shared" si="179"/>
        <v>4.7310737122041225E-13</v>
      </c>
      <c r="EM177" s="22">
        <f t="shared" si="180"/>
        <v>8.7110062676755335E-13</v>
      </c>
      <c r="EN177" s="62">
        <f t="shared" si="128"/>
        <v>288.97033806781059</v>
      </c>
      <c r="EO177" s="62">
        <f ca="1">AVERAGE(OFFSET($EN$3,0,0,'Données projet'!$E$15+1,1))-AVERAGE(OFFSET($H$3,0,0,'Données projet'!$E$15+1,1))</f>
        <v>147.46030586481513</v>
      </c>
      <c r="EP177" s="62">
        <f t="shared" si="154"/>
        <v>299.27200854723446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5.4477240644039373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5.4477240644039373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5.6843418860808015E-14</v>
      </c>
      <c r="FF177" s="18">
        <f>FE177*VLOOKUP('Données projet'!$B$16,Paramètres!$A$1:$I$89,3,0)*VLOOKUP('Données projet'!$B$16,Paramètres!$A$1:$I$89,5,0)</f>
        <v>4.6111381379887463E-14</v>
      </c>
      <c r="FG177" s="14">
        <f t="shared" si="182"/>
        <v>7.5804141040779151E-13</v>
      </c>
      <c r="FH177" s="22">
        <f t="shared" si="183"/>
        <v>1.4005661123635408E-12</v>
      </c>
      <c r="FI177" s="62">
        <f t="shared" si="131"/>
        <v>288.97033806781116</v>
      </c>
      <c r="FJ177" s="62">
        <f ca="1">AVERAGE(OFFSET($FI$3,0,0,'Données projet'!$E$16+1,1))-AVERAGE(OFFSET($H$3,0,0,'Données projet'!$E$16+1,1))</f>
        <v>154.99386872768574</v>
      </c>
      <c r="FK177" s="62">
        <f t="shared" si="156"/>
        <v>419.00806288456329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5.5236265879287103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5.5236265879287103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-1.0286385077051818E-13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483.37207813357207</v>
      </c>
      <c r="T178" s="62">
        <f t="shared" si="142"/>
        <v>297.32483725004136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66.21252883436965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66.21252883436965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-9.5769792096689348E-14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455.28503091860267</v>
      </c>
      <c r="AO178" s="62">
        <f t="shared" si="144"/>
        <v>281.06176764290592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61.64614753544766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61.64614753544766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-9.7543306765146564E-14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414.21076357331464</v>
      </c>
      <c r="BJ178" s="62">
        <f t="shared" si="146"/>
        <v>331.25104323342907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42.989589860419265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42.989589860419265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-8.8675733422860506E-14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269.34352416195065</v>
      </c>
      <c r="CE178" s="62">
        <f t="shared" si="148"/>
        <v>302.59481222418219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12.6246321682474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12.6246321682474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-2.8421709430404007E-13</v>
      </c>
      <c r="CU178" s="18">
        <f>CT178*VLOOKUP('Données projet'!$B$13,Paramètres!$A$1:$I$89,3,0)*VLOOKUP('Données projet'!$B$13,Paramètres!$A$1:$I$89,5,0)</f>
        <v>-2.2612312022829427E-13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340.50225215720684</v>
      </c>
      <c r="CZ178" s="62">
        <f t="shared" si="150"/>
        <v>412.18613903804726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17.223431451044767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17.223431451044767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-1.1368683772161603E-13</v>
      </c>
      <c r="DP178" s="18">
        <f>DO178*VLOOKUP('Données projet'!$B$14,Paramètres!$A$1:$I$89,3,0)*VLOOKUP('Données projet'!$B$14,Paramètres!$A$1:$I$89,5,0)</f>
        <v>-9.0449248091317723E-14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298.57243726603986</v>
      </c>
      <c r="DU178" s="62">
        <f t="shared" si="152"/>
        <v>364.58250627635425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14.828697966540981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14.828697966540981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2.8421709430404007E-14</v>
      </c>
      <c r="EK178" s="18">
        <f>EJ178*VLOOKUP('Données projet'!$B$15,Paramètres!$A$1:$I$89,3,0)*VLOOKUP('Données projet'!$B$15,Paramètres!$A$1:$I$89,5,0)</f>
        <v>2.7046098693972454E-14</v>
      </c>
      <c r="EL178" s="14">
        <f t="shared" si="179"/>
        <v>4.7310737122041225E-13</v>
      </c>
      <c r="EM178" s="22">
        <f t="shared" si="180"/>
        <v>8.7110062676755335E-13</v>
      </c>
      <c r="EN178" s="62">
        <f t="shared" si="128"/>
        <v>289.04602628147126</v>
      </c>
      <c r="EO178" s="62">
        <f ca="1">AVERAGE(OFFSET($EN$3,0,0,'Données projet'!$E$15+1,1))-AVERAGE(OFFSET($H$3,0,0,'Données projet'!$E$15+1,1))</f>
        <v>147.46030586481513</v>
      </c>
      <c r="EP178" s="62">
        <f t="shared" si="154"/>
        <v>299.27200854723446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5.3408975182845575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5.3408975182845575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5.6843418860808015E-14</v>
      </c>
      <c r="FF178" s="18">
        <f>FE178*VLOOKUP('Données projet'!$B$16,Paramètres!$A$1:$I$89,3,0)*VLOOKUP('Données projet'!$B$16,Paramètres!$A$1:$I$89,5,0)</f>
        <v>4.6111381379887463E-14</v>
      </c>
      <c r="FG178" s="14">
        <f t="shared" si="182"/>
        <v>7.5804141040779151E-13</v>
      </c>
      <c r="FH178" s="22">
        <f t="shared" si="183"/>
        <v>1.4005661123635408E-12</v>
      </c>
      <c r="FI178" s="62">
        <f t="shared" si="131"/>
        <v>289.04602628147182</v>
      </c>
      <c r="FJ178" s="62">
        <f ca="1">AVERAGE(OFFSET($FI$3,0,0,'Données projet'!$E$16+1,1))-AVERAGE(OFFSET($H$3,0,0,'Données projet'!$E$16+1,1))</f>
        <v>154.99386872768574</v>
      </c>
      <c r="FK178" s="62">
        <f t="shared" si="156"/>
        <v>419.00806288456329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5.4153116396189782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5.4153116396189782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-1.0286385077051818E-13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483.37207813357207</v>
      </c>
      <c r="T179" s="62">
        <f t="shared" si="142"/>
        <v>297.32483725004136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64.914141529582494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64.914141529582494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-9.5769792096689348E-14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455.28503091860267</v>
      </c>
      <c r="AO179" s="62">
        <f t="shared" si="144"/>
        <v>281.06176764290592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60.437304182714797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60.437304182714797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-9.7543306765146564E-14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414.21076357331464</v>
      </c>
      <c r="BJ179" s="62">
        <f t="shared" si="146"/>
        <v>331.25104323342907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42.146590224317144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42.146590224317144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-8.8675733422860506E-14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269.34352416195065</v>
      </c>
      <c r="CE179" s="62">
        <f t="shared" si="148"/>
        <v>302.59481222418219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12.377070831693354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12.377070831693354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-2.8421709430404007E-13</v>
      </c>
      <c r="CU179" s="18">
        <f>CT179*VLOOKUP('Données projet'!$B$13,Paramètres!$A$1:$I$89,3,0)*VLOOKUP('Données projet'!$B$13,Paramètres!$A$1:$I$89,5,0)</f>
        <v>-2.2612312022829427E-13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340.50225215720684</v>
      </c>
      <c r="CZ179" s="62">
        <f t="shared" si="150"/>
        <v>412.18613903804726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16.885690465545657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16.885690465545657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-1.1368683772161603E-13</v>
      </c>
      <c r="DP179" s="18">
        <f>DO179*VLOOKUP('Données projet'!$B$14,Paramètres!$A$1:$I$89,3,0)*VLOOKUP('Données projet'!$B$14,Paramètres!$A$1:$I$89,5,0)</f>
        <v>-9.0449248091317723E-14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298.57243726603986</v>
      </c>
      <c r="DU179" s="62">
        <f t="shared" si="152"/>
        <v>364.58250627635425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14.537916244029791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14.537916244029791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2.8421709430404007E-14</v>
      </c>
      <c r="EK179" s="18">
        <f>EJ179*VLOOKUP('Données projet'!$B$15,Paramètres!$A$1:$I$89,3,0)*VLOOKUP('Données projet'!$B$15,Paramètres!$A$1:$I$89,5,0)</f>
        <v>2.7046098693972454E-14</v>
      </c>
      <c r="EL179" s="14">
        <f t="shared" si="179"/>
        <v>4.7310737122041225E-13</v>
      </c>
      <c r="EM179" s="22">
        <f t="shared" si="180"/>
        <v>8.7110062676755335E-13</v>
      </c>
      <c r="EN179" s="62">
        <f t="shared" si="128"/>
        <v>289.12040147383846</v>
      </c>
      <c r="EO179" s="62">
        <f ca="1">AVERAGE(OFFSET($EN$3,0,0,'Données projet'!$E$15+1,1))-AVERAGE(OFFSET($H$3,0,0,'Données projet'!$E$15+1,1))</f>
        <v>147.46030586481513</v>
      </c>
      <c r="EP179" s="62">
        <f t="shared" si="154"/>
        <v>299.27200854723446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5.2361657755768194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5.2361657755768194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5.6843418860808015E-14</v>
      </c>
      <c r="FF179" s="18">
        <f>FE179*VLOOKUP('Données projet'!$B$16,Paramètres!$A$1:$I$89,3,0)*VLOOKUP('Données projet'!$B$16,Paramètres!$A$1:$I$89,5,0)</f>
        <v>4.6111381379887463E-14</v>
      </c>
      <c r="FG179" s="14">
        <f t="shared" si="182"/>
        <v>7.5804141040779151E-13</v>
      </c>
      <c r="FH179" s="22">
        <f t="shared" si="183"/>
        <v>1.4005661123635408E-12</v>
      </c>
      <c r="FI179" s="62">
        <f t="shared" si="131"/>
        <v>289.12040147383902</v>
      </c>
      <c r="FJ179" s="62">
        <f ca="1">AVERAGE(OFFSET($FI$3,0,0,'Données projet'!$E$16+1,1))-AVERAGE(OFFSET($H$3,0,0,'Données projet'!$E$16+1,1))</f>
        <v>154.99386872768574</v>
      </c>
      <c r="FK179" s="62">
        <f t="shared" si="156"/>
        <v>419.00806288456329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5.3091206813800049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5.3091206813800049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-1.0286385077051818E-13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483.37207813357207</v>
      </c>
      <c r="T180" s="62">
        <f t="shared" si="142"/>
        <v>297.32483725004136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63.641214807904163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63.641214807904163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-9.5769792096689348E-14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455.28503091860267</v>
      </c>
      <c r="AO180" s="62">
        <f t="shared" si="144"/>
        <v>281.06176764290592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59.25216551080738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59.25216551080738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-9.7543306765146564E-14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414.21076357331464</v>
      </c>
      <c r="BJ180" s="62">
        <f t="shared" si="146"/>
        <v>331.25104323342907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41.320121296899977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41.320121296899977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-8.8675733422860506E-14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269.34352416195065</v>
      </c>
      <c r="CE180" s="62">
        <f t="shared" si="148"/>
        <v>302.59481222418219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12.134364021951626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12.134364021951626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-2.8421709430404007E-13</v>
      </c>
      <c r="CU180" s="18">
        <f>CT180*VLOOKUP('Données projet'!$B$13,Paramètres!$A$1:$I$89,3,0)*VLOOKUP('Données projet'!$B$13,Paramètres!$A$1:$I$89,5,0)</f>
        <v>-2.2612312022829427E-13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340.50225215720684</v>
      </c>
      <c r="CZ180" s="62">
        <f t="shared" si="150"/>
        <v>412.18613903804726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16.554572374770522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16.554572374770522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-1.1368683772161603E-13</v>
      </c>
      <c r="DP180" s="18">
        <f>DO180*VLOOKUP('Données projet'!$B$14,Paramètres!$A$1:$I$89,3,0)*VLOOKUP('Données projet'!$B$14,Paramètres!$A$1:$I$89,5,0)</f>
        <v>-9.0449248091317723E-14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298.57243726603986</v>
      </c>
      <c r="DU180" s="62">
        <f t="shared" si="152"/>
        <v>364.58250627635425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14.252836573737707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14.252836573737707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2.8421709430404007E-14</v>
      </c>
      <c r="EK180" s="18">
        <f>EJ180*VLOOKUP('Données projet'!$B$15,Paramètres!$A$1:$I$89,3,0)*VLOOKUP('Données projet'!$B$15,Paramètres!$A$1:$I$89,5,0)</f>
        <v>2.7046098693972454E-14</v>
      </c>
      <c r="EL180" s="14">
        <f t="shared" si="179"/>
        <v>4.7310737122041225E-13</v>
      </c>
      <c r="EM180" s="22">
        <f t="shared" si="180"/>
        <v>8.7110062676755335E-13</v>
      </c>
      <c r="EN180" s="62">
        <f t="shared" si="128"/>
        <v>289.19348642289611</v>
      </c>
      <c r="EO180" s="62">
        <f ca="1">AVERAGE(OFFSET($EN$3,0,0,'Données projet'!$E$15+1,1))-AVERAGE(OFFSET($H$3,0,0,'Données projet'!$E$15+1,1))</f>
        <v>147.46030586481513</v>
      </c>
      <c r="EP180" s="62">
        <f t="shared" si="154"/>
        <v>299.27200854723446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5.1334877584635246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5.1334877584635246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5.6843418860808015E-14</v>
      </c>
      <c r="FF180" s="18">
        <f>FE180*VLOOKUP('Données projet'!$B$16,Paramètres!$A$1:$I$89,3,0)*VLOOKUP('Données projet'!$B$16,Paramètres!$A$1:$I$89,5,0)</f>
        <v>4.6111381379887463E-14</v>
      </c>
      <c r="FG180" s="14">
        <f t="shared" si="182"/>
        <v>7.5804141040779151E-13</v>
      </c>
      <c r="FH180" s="22">
        <f t="shared" si="183"/>
        <v>1.4005661123635408E-12</v>
      </c>
      <c r="FI180" s="62">
        <f t="shared" si="131"/>
        <v>289.19348642289668</v>
      </c>
      <c r="FJ180" s="62">
        <f ca="1">AVERAGE(OFFSET($FI$3,0,0,'Données projet'!$E$16+1,1))-AVERAGE(OFFSET($H$3,0,0,'Données projet'!$E$16+1,1))</f>
        <v>154.99386872768574</v>
      </c>
      <c r="FK180" s="62">
        <f t="shared" si="156"/>
        <v>419.00806288456329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5.2050120630620089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5.2050120630620089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-1.0286385077051818E-13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483.37207813357207</v>
      </c>
      <c r="T181" s="62">
        <f t="shared" si="142"/>
        <v>297.32483725004136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62.393249402829305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62.393249402829305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-9.5769792096689348E-14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455.28503091860267</v>
      </c>
      <c r="AO181" s="62">
        <f t="shared" si="144"/>
        <v>281.06176764290592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58.090266685392855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58.090266685392855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-9.7543306765146564E-14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414.21076357331464</v>
      </c>
      <c r="BJ181" s="62">
        <f t="shared" si="146"/>
        <v>331.25104323342907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40.509858921053194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40.509858921053194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-8.8675733422860506E-14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269.34352416195065</v>
      </c>
      <c r="CE181" s="62">
        <f t="shared" si="148"/>
        <v>302.59481222418219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11.896416544712396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11.896416544712396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-2.8421709430404007E-13</v>
      </c>
      <c r="CU181" s="18">
        <f>CT181*VLOOKUP('Données projet'!$B$13,Paramètres!$A$1:$I$89,3,0)*VLOOKUP('Données projet'!$B$13,Paramètres!$A$1:$I$89,5,0)</f>
        <v>-2.2612312022829427E-13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340.50225215720684</v>
      </c>
      <c r="CZ181" s="62">
        <f t="shared" si="150"/>
        <v>412.18613903804726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16.229947307793395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16.229947307793395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-1.1368683772161603E-13</v>
      </c>
      <c r="DP181" s="18">
        <f>DO181*VLOOKUP('Données projet'!$B$14,Paramètres!$A$1:$I$89,3,0)*VLOOKUP('Données projet'!$B$14,Paramètres!$A$1:$I$89,5,0)</f>
        <v>-9.0449248091317723E-14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298.57243726603986</v>
      </c>
      <c r="DU181" s="62">
        <f t="shared" si="152"/>
        <v>364.58250627635425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13.973347141898621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13.973347141898621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2.8421709430404007E-14</v>
      </c>
      <c r="EK181" s="18">
        <f>EJ181*VLOOKUP('Données projet'!$B$15,Paramètres!$A$1:$I$89,3,0)*VLOOKUP('Données projet'!$B$15,Paramètres!$A$1:$I$89,5,0)</f>
        <v>2.7046098693972454E-14</v>
      </c>
      <c r="EL181" s="14">
        <f t="shared" si="179"/>
        <v>4.7310737122041225E-13</v>
      </c>
      <c r="EM181" s="22">
        <f t="shared" si="180"/>
        <v>8.7110062676755335E-13</v>
      </c>
      <c r="EN181" s="62">
        <f t="shared" si="128"/>
        <v>289.26530351148102</v>
      </c>
      <c r="EO181" s="62">
        <f ca="1">AVERAGE(OFFSET($EN$3,0,0,'Données projet'!$E$15+1,1))-AVERAGE(OFFSET($H$3,0,0,'Données projet'!$E$15+1,1))</f>
        <v>147.46030586481513</v>
      </c>
      <c r="EP181" s="62">
        <f t="shared" si="154"/>
        <v>299.27200854723446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5.0328231946384152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5.0328231946384152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5.6843418860808015E-14</v>
      </c>
      <c r="FF181" s="18">
        <f>FE181*VLOOKUP('Données projet'!$B$16,Paramètres!$A$1:$I$89,3,0)*VLOOKUP('Données projet'!$B$16,Paramètres!$A$1:$I$89,5,0)</f>
        <v>4.6111381379887463E-14</v>
      </c>
      <c r="FG181" s="14">
        <f t="shared" si="182"/>
        <v>7.5804141040779151E-13</v>
      </c>
      <c r="FH181" s="22">
        <f t="shared" si="183"/>
        <v>1.4005661123635408E-12</v>
      </c>
      <c r="FI181" s="62">
        <f t="shared" si="131"/>
        <v>289.26530351148159</v>
      </c>
      <c r="FJ181" s="62">
        <f ca="1">AVERAGE(OFFSET($FI$3,0,0,'Données projet'!$E$16+1,1))-AVERAGE(OFFSET($H$3,0,0,'Données projet'!$E$16+1,1))</f>
        <v>154.99386872768574</v>
      </c>
      <c r="FK181" s="62">
        <f t="shared" si="156"/>
        <v>419.00806288456329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5.1029449512492411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5.1029449512492411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-1.0286385077051818E-13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483.37207813357207</v>
      </c>
      <c r="T182" s="62">
        <f t="shared" si="142"/>
        <v>297.32483725004136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61.169755838164228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61.169755838164228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-9.5769792096689348E-14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455.28503091860267</v>
      </c>
      <c r="AO182" s="62">
        <f t="shared" si="144"/>
        <v>281.06176764290592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56.951151987256402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56.951151987256402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-9.7543306765146564E-14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414.21076357331464</v>
      </c>
      <c r="BJ182" s="62">
        <f t="shared" si="146"/>
        <v>331.25104323342907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39.715485296185513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39.715485296185513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-8.8675733422860506E-14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269.34352416195065</v>
      </c>
      <c r="CE182" s="62">
        <f t="shared" si="148"/>
        <v>302.59481222418219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11.663135072368199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11.663135072368199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-2.8421709430404007E-13</v>
      </c>
      <c r="CU182" s="18">
        <f>CT182*VLOOKUP('Données projet'!$B$13,Paramètres!$A$1:$I$89,3,0)*VLOOKUP('Données projet'!$B$13,Paramètres!$A$1:$I$89,5,0)</f>
        <v>-2.2612312022829427E-13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340.50225215720684</v>
      </c>
      <c r="CZ182" s="62">
        <f t="shared" si="150"/>
        <v>412.18613903804726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15.91168794037795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15.91168794037795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-1.1368683772161603E-13</v>
      </c>
      <c r="DP182" s="18">
        <f>DO182*VLOOKUP('Données projet'!$B$14,Paramètres!$A$1:$I$89,3,0)*VLOOKUP('Données projet'!$B$14,Paramètres!$A$1:$I$89,5,0)</f>
        <v>-9.0449248091317723E-14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298.57243726603986</v>
      </c>
      <c r="DU182" s="62">
        <f t="shared" si="152"/>
        <v>364.58250627635425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13.69933832734618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13.69933832734618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2.8421709430404007E-14</v>
      </c>
      <c r="EK182" s="18">
        <f>EJ182*VLOOKUP('Données projet'!$B$15,Paramètres!$A$1:$I$89,3,0)*VLOOKUP('Données projet'!$B$15,Paramètres!$A$1:$I$89,5,0)</f>
        <v>2.7046098693972454E-14</v>
      </c>
      <c r="EL182" s="14">
        <f t="shared" si="179"/>
        <v>4.7310737122041225E-13</v>
      </c>
      <c r="EM182" s="22">
        <f t="shared" si="180"/>
        <v>8.7110062676755335E-13</v>
      </c>
      <c r="EN182" s="62">
        <f t="shared" si="128"/>
        <v>289.33587473413797</v>
      </c>
      <c r="EO182" s="62">
        <f ca="1">AVERAGE(OFFSET($EN$3,0,0,'Données projet'!$E$15+1,1))-AVERAGE(OFFSET($H$3,0,0,'Données projet'!$E$15+1,1))</f>
        <v>147.46030586481513</v>
      </c>
      <c r="EP182" s="62">
        <f t="shared" si="154"/>
        <v>299.27200854723446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4.9341326015105951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4.9341326015105951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5.6843418860808015E-14</v>
      </c>
      <c r="FF182" s="18">
        <f>FE182*VLOOKUP('Données projet'!$B$16,Paramètres!$A$1:$I$89,3,0)*VLOOKUP('Données projet'!$B$16,Paramètres!$A$1:$I$89,5,0)</f>
        <v>4.6111381379887463E-14</v>
      </c>
      <c r="FG182" s="14">
        <f t="shared" si="182"/>
        <v>7.5804141040779151E-13</v>
      </c>
      <c r="FH182" s="22">
        <f t="shared" si="183"/>
        <v>1.4005661123635408E-12</v>
      </c>
      <c r="FI182" s="62">
        <f t="shared" si="131"/>
        <v>289.33587473413854</v>
      </c>
      <c r="FJ182" s="62">
        <f ca="1">AVERAGE(OFFSET($FI$3,0,0,'Données projet'!$E$16+1,1))-AVERAGE(OFFSET($H$3,0,0,'Données projet'!$E$16+1,1))</f>
        <v>154.99386872768574</v>
      </c>
      <c r="FK182" s="62">
        <f t="shared" si="156"/>
        <v>419.00806288456329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5.002879313244331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5.002879313244331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-1.0286385077051818E-13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483.37207813357207</v>
      </c>
      <c r="T183" s="62">
        <f t="shared" si="142"/>
        <v>297.32483725004136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59.970254236044845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59.970254236044845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-9.5769792096689348E-14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455.28503091860267</v>
      </c>
      <c r="AO183" s="62">
        <f t="shared" si="144"/>
        <v>281.06176764290592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55.834374633559044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55.834374633559044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-9.7543306765146564E-14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414.21076357331464</v>
      </c>
      <c r="BJ183" s="62">
        <f t="shared" si="146"/>
        <v>331.25104323342907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38.936688853581416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38.936688853581416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-8.8675733422860506E-14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269.34352416195065</v>
      </c>
      <c r="CE183" s="62">
        <f t="shared" si="148"/>
        <v>302.59481222418219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11.434428107409023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11.434428107409023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-2.8421709430404007E-13</v>
      </c>
      <c r="CU183" s="18">
        <f>CT183*VLOOKUP('Données projet'!$B$13,Paramètres!$A$1:$I$89,3,0)*VLOOKUP('Données projet'!$B$13,Paramètres!$A$1:$I$89,5,0)</f>
        <v>-2.2612312022829427E-13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340.50225215720684</v>
      </c>
      <c r="CZ183" s="62">
        <f t="shared" si="150"/>
        <v>412.18613903804726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15.599669445038476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15.599669445038476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-1.1368683772161603E-13</v>
      </c>
      <c r="DP183" s="18">
        <f>DO183*VLOOKUP('Données projet'!$B$14,Paramètres!$A$1:$I$89,3,0)*VLOOKUP('Données projet'!$B$14,Paramètres!$A$1:$I$89,5,0)</f>
        <v>-9.0449248091317723E-14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298.57243726603986</v>
      </c>
      <c r="DU183" s="62">
        <f t="shared" si="152"/>
        <v>364.58250627635425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13.430702658518237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13.430702658518237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2.8421709430404007E-14</v>
      </c>
      <c r="EK183" s="18">
        <f>EJ183*VLOOKUP('Données projet'!$B$15,Paramètres!$A$1:$I$89,3,0)*VLOOKUP('Données projet'!$B$15,Paramètres!$A$1:$I$89,5,0)</f>
        <v>2.7046098693972454E-14</v>
      </c>
      <c r="EL183" s="14">
        <f t="shared" si="179"/>
        <v>4.7310737122041225E-13</v>
      </c>
      <c r="EM183" s="22">
        <f t="shared" si="180"/>
        <v>8.7110062676755335E-13</v>
      </c>
      <c r="EN183" s="62">
        <f t="shared" si="128"/>
        <v>289.40522170385549</v>
      </c>
      <c r="EO183" s="62">
        <f ca="1">AVERAGE(OFFSET($EN$3,0,0,'Données projet'!$E$15+1,1))-AVERAGE(OFFSET($H$3,0,0,'Données projet'!$E$15+1,1))</f>
        <v>147.46030586481513</v>
      </c>
      <c r="EP183" s="62">
        <f t="shared" si="154"/>
        <v>299.27200854723446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4.8373772707186937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4.8373772707186937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5.6843418860808015E-14</v>
      </c>
      <c r="FF183" s="18">
        <f>FE183*VLOOKUP('Données projet'!$B$16,Paramètres!$A$1:$I$89,3,0)*VLOOKUP('Données projet'!$B$16,Paramètres!$A$1:$I$89,5,0)</f>
        <v>4.6111381379887463E-14</v>
      </c>
      <c r="FG183" s="14">
        <f t="shared" si="182"/>
        <v>7.5804141040779151E-13</v>
      </c>
      <c r="FH183" s="22">
        <f t="shared" si="183"/>
        <v>1.4005661123635408E-12</v>
      </c>
      <c r="FI183" s="62">
        <f t="shared" si="131"/>
        <v>289.40522170385606</v>
      </c>
      <c r="FJ183" s="62">
        <f ca="1">AVERAGE(OFFSET($FI$3,0,0,'Données projet'!$E$16+1,1))-AVERAGE(OFFSET($H$3,0,0,'Données projet'!$E$16+1,1))</f>
        <v>154.99386872768574</v>
      </c>
      <c r="FK183" s="62">
        <f t="shared" si="156"/>
        <v>419.00806288456329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4.9047759013666843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4.9047759013666843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-1.0286385077051818E-13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483.37207813357207</v>
      </c>
      <c r="T184" s="62">
        <f t="shared" si="142"/>
        <v>297.32483725004136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58.794274128719287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58.794274128719287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-9.5769792096689348E-14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455.28503091860267</v>
      </c>
      <c r="AO184" s="62">
        <f t="shared" si="144"/>
        <v>281.06176764290592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54.739496602600767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54.739496602600767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-9.7543306765146564E-14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414.21076357331464</v>
      </c>
      <c r="BJ184" s="62">
        <f t="shared" si="146"/>
        <v>331.25104323342907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38.173164134197862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38.173164134197862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-8.8675733422860506E-14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269.34352416195065</v>
      </c>
      <c r="CE184" s="62">
        <f t="shared" si="148"/>
        <v>302.59481222418219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11.21020594653522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11.21020594653522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-2.8421709430404007E-13</v>
      </c>
      <c r="CU184" s="18">
        <f>CT184*VLOOKUP('Données projet'!$B$13,Paramètres!$A$1:$I$89,3,0)*VLOOKUP('Données projet'!$B$13,Paramètres!$A$1:$I$89,5,0)</f>
        <v>-2.2612312022829427E-13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340.50225215720684</v>
      </c>
      <c r="CZ184" s="62">
        <f t="shared" si="150"/>
        <v>412.18613903804726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15.293769442080119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15.293769442080119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-1.1368683772161603E-13</v>
      </c>
      <c r="DP184" s="18">
        <f>DO184*VLOOKUP('Données projet'!$B$14,Paramètres!$A$1:$I$89,3,0)*VLOOKUP('Données projet'!$B$14,Paramètres!$A$1:$I$89,5,0)</f>
        <v>-9.0449248091317723E-14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298.57243726603986</v>
      </c>
      <c r="DU184" s="62">
        <f t="shared" si="152"/>
        <v>364.58250627635425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13.167334771304432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13.167334771304432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2.8421709430404007E-14</v>
      </c>
      <c r="EK184" s="18">
        <f>EJ184*VLOOKUP('Données projet'!$B$15,Paramètres!$A$1:$I$89,3,0)*VLOOKUP('Données projet'!$B$15,Paramètres!$A$1:$I$89,5,0)</f>
        <v>2.7046098693972454E-14</v>
      </c>
      <c r="EL184" s="14">
        <f t="shared" si="179"/>
        <v>4.7310737122041225E-13</v>
      </c>
      <c r="EM184" s="22">
        <f t="shared" si="180"/>
        <v>8.7110062676755335E-13</v>
      </c>
      <c r="EN184" s="62">
        <f t="shared" si="128"/>
        <v>289.47336565868494</v>
      </c>
      <c r="EO184" s="62">
        <f ca="1">AVERAGE(OFFSET($EN$3,0,0,'Données projet'!$E$15+1,1))-AVERAGE(OFFSET($H$3,0,0,'Données projet'!$E$15+1,1))</f>
        <v>147.46030586481513</v>
      </c>
      <c r="EP184" s="62">
        <f t="shared" si="154"/>
        <v>299.27200854723446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4.7425192529486964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4.7425192529486964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5.6843418860808015E-14</v>
      </c>
      <c r="FF184" s="18">
        <f>FE184*VLOOKUP('Données projet'!$B$16,Paramètres!$A$1:$I$89,3,0)*VLOOKUP('Données projet'!$B$16,Paramètres!$A$1:$I$89,5,0)</f>
        <v>4.6111381379887463E-14</v>
      </c>
      <c r="FG184" s="14">
        <f t="shared" si="182"/>
        <v>7.5804141040779151E-13</v>
      </c>
      <c r="FH184" s="22">
        <f t="shared" si="183"/>
        <v>1.4005661123635408E-12</v>
      </c>
      <c r="FI184" s="62">
        <f t="shared" si="131"/>
        <v>289.47336565868551</v>
      </c>
      <c r="FJ184" s="62">
        <f ca="1">AVERAGE(OFFSET($FI$3,0,0,'Données projet'!$E$16+1,1))-AVERAGE(OFFSET($H$3,0,0,'Données projet'!$E$16+1,1))</f>
        <v>154.99386872768574</v>
      </c>
      <c r="FK184" s="62">
        <f t="shared" si="156"/>
        <v>419.00806288456329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4.8085962375587856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4.8085962375587856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-1.0286385077051818E-13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483.37207813357207</v>
      </c>
      <c r="T185" s="62">
        <f t="shared" si="142"/>
        <v>297.32483725004136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57.641354274021346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57.641354274021346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-9.5769792096689348E-14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455.28503091860267</v>
      </c>
      <c r="AO185" s="62">
        <f t="shared" si="144"/>
        <v>281.06176764290592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53.666088462019921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53.666088462019921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-9.7543306765146564E-14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414.21076357331464</v>
      </c>
      <c r="BJ185" s="62">
        <f t="shared" si="146"/>
        <v>331.25104323342907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37.424611668857324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37.424611668857324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-8.8675733422860506E-14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269.34352416195065</v>
      </c>
      <c r="CE185" s="62">
        <f t="shared" si="148"/>
        <v>302.59481222418219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10.99038064547414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10.99038064547414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-2.8421709430404007E-13</v>
      </c>
      <c r="CU185" s="18">
        <f>CT185*VLOOKUP('Données projet'!$B$13,Paramètres!$A$1:$I$89,3,0)*VLOOKUP('Données projet'!$B$13,Paramètres!$A$1:$I$89,5,0)</f>
        <v>-2.2612312022829427E-13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340.50225215720684</v>
      </c>
      <c r="CZ185" s="62">
        <f t="shared" si="150"/>
        <v>412.18613903804726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14.993867951599197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14.993867951599197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-1.1368683772161603E-13</v>
      </c>
      <c r="DP185" s="18">
        <f>DO185*VLOOKUP('Données projet'!$B$14,Paramètres!$A$1:$I$89,3,0)*VLOOKUP('Données projet'!$B$14,Paramètres!$A$1:$I$89,5,0)</f>
        <v>-9.0449248091317723E-14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298.57243726603986</v>
      </c>
      <c r="DU185" s="62">
        <f t="shared" si="152"/>
        <v>364.58250627635425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12.90913136772034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12.90913136772034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2.8421709430404007E-14</v>
      </c>
      <c r="EK185" s="18">
        <f>EJ185*VLOOKUP('Données projet'!$B$15,Paramètres!$A$1:$I$89,3,0)*VLOOKUP('Données projet'!$B$15,Paramètres!$A$1:$I$89,5,0)</f>
        <v>2.7046098693972454E-14</v>
      </c>
      <c r="EL185" s="14">
        <f t="shared" si="179"/>
        <v>4.7310737122041225E-13</v>
      </c>
      <c r="EM185" s="22">
        <f t="shared" si="180"/>
        <v>8.7110062676755335E-13</v>
      </c>
      <c r="EN185" s="62">
        <f t="shared" si="128"/>
        <v>289.54032746824527</v>
      </c>
      <c r="EO185" s="62">
        <f ca="1">AVERAGE(OFFSET($EN$3,0,0,'Données projet'!$E$15+1,1))-AVERAGE(OFFSET($H$3,0,0,'Données projet'!$E$15+1,1))</f>
        <v>147.46030586481513</v>
      </c>
      <c r="EP185" s="62">
        <f t="shared" si="154"/>
        <v>299.27200854723446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4.6495213430494911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4.6495213430494911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5.6843418860808015E-14</v>
      </c>
      <c r="FF185" s="18">
        <f>FE185*VLOOKUP('Données projet'!$B$16,Paramètres!$A$1:$I$89,3,0)*VLOOKUP('Données projet'!$B$16,Paramètres!$A$1:$I$89,5,0)</f>
        <v>4.6111381379887463E-14</v>
      </c>
      <c r="FG185" s="14">
        <f t="shared" si="182"/>
        <v>7.5804141040779151E-13</v>
      </c>
      <c r="FH185" s="22">
        <f t="shared" si="183"/>
        <v>1.4005661123635408E-12</v>
      </c>
      <c r="FI185" s="62">
        <f t="shared" si="131"/>
        <v>289.54032746824583</v>
      </c>
      <c r="FJ185" s="62">
        <f ca="1">AVERAGE(OFFSET($FI$3,0,0,'Données projet'!$E$16+1,1))-AVERAGE(OFFSET($H$3,0,0,'Données projet'!$E$16+1,1))</f>
        <v>154.99386872768574</v>
      </c>
      <c r="FK185" s="62">
        <f t="shared" si="156"/>
        <v>419.00806288456329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4.7143025982943572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4.7143025982943572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-1.0286385077051818E-13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483.37207813357207</v>
      </c>
      <c r="T186" s="62">
        <f t="shared" si="142"/>
        <v>297.32483725004136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56.511042474462357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56.511042474462357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-9.5769792096689348E-14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455.28503091860267</v>
      </c>
      <c r="AO186" s="62">
        <f t="shared" si="144"/>
        <v>281.06176764290592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52.613729200361547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52.613729200361547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-9.7543306765146564E-14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414.21076357331464</v>
      </c>
      <c r="BJ186" s="62">
        <f t="shared" si="146"/>
        <v>331.25104323342907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36.690737860790193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36.690737860790193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-8.8675733422860506E-14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269.34352416195065</v>
      </c>
      <c r="CE186" s="62">
        <f t="shared" si="148"/>
        <v>302.59481222418219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10.774865984486674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10.774865984486674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-2.8421709430404007E-13</v>
      </c>
      <c r="CU186" s="18">
        <f>CT186*VLOOKUP('Données projet'!$B$13,Paramètres!$A$1:$I$89,3,0)*VLOOKUP('Données projet'!$B$13,Paramètres!$A$1:$I$89,5,0)</f>
        <v>-2.2612312022829427E-13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340.50225215720684</v>
      </c>
      <c r="CZ186" s="62">
        <f t="shared" si="150"/>
        <v>412.18613903804726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14.699847346424759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14.699847346424759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-1.1368683772161603E-13</v>
      </c>
      <c r="DP186" s="18">
        <f>DO186*VLOOKUP('Données projet'!$B$14,Paramètres!$A$1:$I$89,3,0)*VLOOKUP('Données projet'!$B$14,Paramètres!$A$1:$I$89,5,0)</f>
        <v>-9.0449248091317723E-14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298.57243726603986</v>
      </c>
      <c r="DU186" s="62">
        <f t="shared" si="152"/>
        <v>364.58250627635425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12.655991175392005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12.655991175392005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2.8421709430404007E-14</v>
      </c>
      <c r="EK186" s="18">
        <f>EJ186*VLOOKUP('Données projet'!$B$15,Paramètres!$A$1:$I$89,3,0)*VLOOKUP('Données projet'!$B$15,Paramètres!$A$1:$I$89,5,0)</f>
        <v>2.7046098693972454E-14</v>
      </c>
      <c r="EL186" s="14">
        <f t="shared" si="179"/>
        <v>4.7310737122041225E-13</v>
      </c>
      <c r="EM186" s="22">
        <f t="shared" si="180"/>
        <v>8.7110062676755335E-13</v>
      </c>
      <c r="EN186" s="62">
        <f t="shared" si="128"/>
        <v>289.60612764011381</v>
      </c>
      <c r="EO186" s="62">
        <f ca="1">AVERAGE(OFFSET($EN$3,0,0,'Données projet'!$E$15+1,1))-AVERAGE(OFFSET($H$3,0,0,'Données projet'!$E$15+1,1))</f>
        <v>147.46030586481513</v>
      </c>
      <c r="EP186" s="62">
        <f t="shared" si="154"/>
        <v>299.27200854723446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4.5583470654402856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4.5583470654402856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5.6843418860808015E-14</v>
      </c>
      <c r="FF186" s="18">
        <f>FE186*VLOOKUP('Données projet'!$B$16,Paramètres!$A$1:$I$89,3,0)*VLOOKUP('Données projet'!$B$16,Paramètres!$A$1:$I$89,5,0)</f>
        <v>4.6111381379887463E-14</v>
      </c>
      <c r="FG186" s="14">
        <f t="shared" si="182"/>
        <v>7.5804141040779151E-13</v>
      </c>
      <c r="FH186" s="22">
        <f t="shared" si="183"/>
        <v>1.4005661123635408E-12</v>
      </c>
      <c r="FI186" s="62">
        <f t="shared" si="131"/>
        <v>289.60612764011438</v>
      </c>
      <c r="FJ186" s="62">
        <f ca="1">AVERAGE(OFFSET($FI$3,0,0,'Données projet'!$E$16+1,1))-AVERAGE(OFFSET($H$3,0,0,'Données projet'!$E$16+1,1))</f>
        <v>154.99386872768574</v>
      </c>
      <c r="FK186" s="62">
        <f t="shared" si="156"/>
        <v>419.00806288456329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4.6218579997824634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4.6218579997824634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-1.0286385077051818E-13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483.37207813357207</v>
      </c>
      <c r="T187" s="62">
        <f t="shared" si="142"/>
        <v>297.32483725004136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55.402895399870594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55.402895399870594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-9.5769792096689348E-14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455.28503091860267</v>
      </c>
      <c r="AO187" s="62">
        <f t="shared" si="144"/>
        <v>281.06176764290592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51.582006061948526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51.582006061948526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-9.7543306765146564E-14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414.21076357331464</v>
      </c>
      <c r="BJ187" s="62">
        <f t="shared" si="146"/>
        <v>331.25104323342907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35.971254870480436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35.971254870480436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-8.8675733422860506E-14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269.34352416195065</v>
      </c>
      <c r="CE187" s="62">
        <f t="shared" si="148"/>
        <v>302.59481222418219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10.563577434550208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10.563577434550208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-2.8421709430404007E-13</v>
      </c>
      <c r="CU187" s="18">
        <f>CT187*VLOOKUP('Données projet'!$B$13,Paramètres!$A$1:$I$89,3,0)*VLOOKUP('Données projet'!$B$13,Paramètres!$A$1:$I$89,5,0)</f>
        <v>-2.2612312022829427E-13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340.50225215720684</v>
      </c>
      <c r="CZ187" s="62">
        <f t="shared" si="150"/>
        <v>412.18613903804726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14.41159230598293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14.41159230598293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-1.1368683772161603E-13</v>
      </c>
      <c r="DP187" s="18">
        <f>DO187*VLOOKUP('Données projet'!$B$14,Paramètres!$A$1:$I$89,3,0)*VLOOKUP('Données projet'!$B$14,Paramètres!$A$1:$I$89,5,0)</f>
        <v>-9.0449248091317723E-14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298.57243726603986</v>
      </c>
      <c r="DU187" s="62">
        <f t="shared" si="152"/>
        <v>364.58250627635425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12.407814907834958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12.407814907834958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2.8421709430404007E-14</v>
      </c>
      <c r="EK187" s="18">
        <f>EJ187*VLOOKUP('Données projet'!$B$15,Paramètres!$A$1:$I$89,3,0)*VLOOKUP('Données projet'!$B$15,Paramètres!$A$1:$I$89,5,0)</f>
        <v>2.7046098693972454E-14</v>
      </c>
      <c r="EL187" s="14">
        <f t="shared" si="179"/>
        <v>4.7310737122041225E-13</v>
      </c>
      <c r="EM187" s="22">
        <f t="shared" si="180"/>
        <v>8.7110062676755335E-13</v>
      </c>
      <c r="EN187" s="62">
        <f t="shared" si="128"/>
        <v>289.67078632610759</v>
      </c>
      <c r="EO187" s="62">
        <f ca="1">AVERAGE(OFFSET($EN$3,0,0,'Données projet'!$E$15+1,1))-AVERAGE(OFFSET($H$3,0,0,'Données projet'!$E$15+1,1))</f>
        <v>147.46030586481513</v>
      </c>
      <c r="EP187" s="62">
        <f t="shared" si="154"/>
        <v>299.27200854723446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4.4689606598041776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4.4689606598041776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5.6843418860808015E-14</v>
      </c>
      <c r="FF187" s="18">
        <f>FE187*VLOOKUP('Données projet'!$B$16,Paramètres!$A$1:$I$89,3,0)*VLOOKUP('Données projet'!$B$16,Paramètres!$A$1:$I$89,5,0)</f>
        <v>4.6111381379887463E-14</v>
      </c>
      <c r="FG187" s="14">
        <f t="shared" si="182"/>
        <v>7.5804141040779151E-13</v>
      </c>
      <c r="FH187" s="22">
        <f t="shared" si="183"/>
        <v>1.4005661123635408E-12</v>
      </c>
      <c r="FI187" s="62">
        <f t="shared" si="131"/>
        <v>289.67078632610816</v>
      </c>
      <c r="FJ187" s="62">
        <f ca="1">AVERAGE(OFFSET($FI$3,0,0,'Données projet'!$E$16+1,1))-AVERAGE(OFFSET($H$3,0,0,'Données projet'!$E$16+1,1))</f>
        <v>154.99386872768574</v>
      </c>
      <c r="FK187" s="62">
        <f t="shared" si="156"/>
        <v>419.00806288456329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4.5312261834617509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4.5312261834617509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-1.0286385077051818E-13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483.37207813357207</v>
      </c>
      <c r="T188" s="62">
        <f t="shared" si="142"/>
        <v>297.32483725004136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54.316478413508598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54.316478413508598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-9.5769792096689348E-14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455.28503091860267</v>
      </c>
      <c r="AO188" s="62">
        <f t="shared" si="144"/>
        <v>281.06176764290592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50.570514384990808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50.570514384990808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-9.7543306765146564E-14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414.21076357331464</v>
      </c>
      <c r="BJ188" s="62">
        <f t="shared" si="146"/>
        <v>331.25104323342907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35.265880502769363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35.265880502769363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-8.8675733422860506E-14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269.34352416195065</v>
      </c>
      <c r="CE188" s="62">
        <f t="shared" si="148"/>
        <v>302.59481222418219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10.356432124204705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10.356432124204705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-2.8421709430404007E-13</v>
      </c>
      <c r="CU188" s="18">
        <f>CT188*VLOOKUP('Données projet'!$B$13,Paramètres!$A$1:$I$89,3,0)*VLOOKUP('Données projet'!$B$13,Paramètres!$A$1:$I$89,5,0)</f>
        <v>-2.2612312022829427E-13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340.50225215720684</v>
      </c>
      <c r="CZ188" s="62">
        <f t="shared" si="150"/>
        <v>412.18613903804726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14.128989771065951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14.128989771065951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-1.1368683772161603E-13</v>
      </c>
      <c r="DP188" s="18">
        <f>DO188*VLOOKUP('Données projet'!$B$14,Paramètres!$A$1:$I$89,3,0)*VLOOKUP('Données projet'!$B$14,Paramètres!$A$1:$I$89,5,0)</f>
        <v>-9.0449248091317723E-14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298.57243726603986</v>
      </c>
      <c r="DU188" s="62">
        <f t="shared" si="152"/>
        <v>364.58250627635425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12.164505225512128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12.164505225512128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2.8421709430404007E-14</v>
      </c>
      <c r="EK188" s="18">
        <f>EJ188*VLOOKUP('Données projet'!$B$15,Paramètres!$A$1:$I$89,3,0)*VLOOKUP('Données projet'!$B$15,Paramètres!$A$1:$I$89,5,0)</f>
        <v>2.7046098693972454E-14</v>
      </c>
      <c r="EL188" s="14">
        <f t="shared" si="179"/>
        <v>4.7310737122041225E-13</v>
      </c>
      <c r="EM188" s="22">
        <f t="shared" si="180"/>
        <v>8.7110062676755335E-13</v>
      </c>
      <c r="EN188" s="62">
        <f t="shared" si="128"/>
        <v>289.73432332845459</v>
      </c>
      <c r="EO188" s="62">
        <f ca="1">AVERAGE(OFFSET($EN$3,0,0,'Données projet'!$E$15+1,1))-AVERAGE(OFFSET($H$3,0,0,'Données projet'!$E$15+1,1))</f>
        <v>147.46030586481513</v>
      </c>
      <c r="EP188" s="62">
        <f t="shared" si="154"/>
        <v>299.27200854723446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4.3813270670622702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4.3813270670622702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5.6843418860808015E-14</v>
      </c>
      <c r="FF188" s="18">
        <f>FE188*VLOOKUP('Données projet'!$B$16,Paramètres!$A$1:$I$89,3,0)*VLOOKUP('Données projet'!$B$16,Paramètres!$A$1:$I$89,5,0)</f>
        <v>4.6111381379887463E-14</v>
      </c>
      <c r="FG188" s="14">
        <f t="shared" si="182"/>
        <v>7.5804141040779151E-13</v>
      </c>
      <c r="FH188" s="22">
        <f t="shared" si="183"/>
        <v>1.4005661123635408E-12</v>
      </c>
      <c r="FI188" s="62">
        <f t="shared" si="131"/>
        <v>289.73432332845516</v>
      </c>
      <c r="FJ188" s="62">
        <f ca="1">AVERAGE(OFFSET($FI$3,0,0,'Données projet'!$E$16+1,1))-AVERAGE(OFFSET($H$3,0,0,'Données projet'!$E$16+1,1))</f>
        <v>154.99386872768574</v>
      </c>
      <c r="FK188" s="62">
        <f t="shared" si="156"/>
        <v>419.00806288456329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4.4423716017791381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4.4423716017791381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-1.0286385077051818E-13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483.37207813357207</v>
      </c>
      <c r="T189" s="62">
        <f t="shared" si="142"/>
        <v>297.32483725004136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53.251365401600232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53.251365401600232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-9.5769792096689348E-14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455.28503091860267</v>
      </c>
      <c r="AO189" s="62">
        <f t="shared" si="144"/>
        <v>281.06176764290592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49.578857442869229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49.578857442869229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-9.7543306765146564E-14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414.21076357331464</v>
      </c>
      <c r="BJ189" s="62">
        <f t="shared" si="146"/>
        <v>331.25104323342907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34.574338096173221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34.574338096173221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-8.8675733422860506E-14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269.34352416195065</v>
      </c>
      <c r="CE189" s="62">
        <f t="shared" si="148"/>
        <v>302.59481222418219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10.153348807048914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10.153348807048914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-2.8421709430404007E-13</v>
      </c>
      <c r="CU189" s="18">
        <f>CT189*VLOOKUP('Données projet'!$B$13,Paramètres!$A$1:$I$89,3,0)*VLOOKUP('Données projet'!$B$13,Paramètres!$A$1:$I$89,5,0)</f>
        <v>-2.2612312022829427E-13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340.50225215720684</v>
      </c>
      <c r="CZ189" s="62">
        <f t="shared" si="150"/>
        <v>412.18613903804726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13.851928899488168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13.851928899488168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-1.1368683772161603E-13</v>
      </c>
      <c r="DP189" s="18">
        <f>DO189*VLOOKUP('Données projet'!$B$14,Paramètres!$A$1:$I$89,3,0)*VLOOKUP('Données projet'!$B$14,Paramètres!$A$1:$I$89,5,0)</f>
        <v>-9.0449248091317723E-14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298.57243726603986</v>
      </c>
      <c r="DU189" s="62">
        <f t="shared" si="152"/>
        <v>364.58250627635425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11.925966697655397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11.925966697655397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2.8421709430404007E-14</v>
      </c>
      <c r="EK189" s="18">
        <f>EJ189*VLOOKUP('Données projet'!$B$15,Paramètres!$A$1:$I$89,3,0)*VLOOKUP('Données projet'!$B$15,Paramètres!$A$1:$I$89,5,0)</f>
        <v>2.7046098693972454E-14</v>
      </c>
      <c r="EL189" s="14">
        <f t="shared" si="179"/>
        <v>4.7310737122041225E-13</v>
      </c>
      <c r="EM189" s="22">
        <f t="shared" si="180"/>
        <v>8.7110062676755335E-13</v>
      </c>
      <c r="EN189" s="62">
        <f t="shared" si="128"/>
        <v>289.79675810585826</v>
      </c>
      <c r="EO189" s="62">
        <f ca="1">AVERAGE(OFFSET($EN$3,0,0,'Données projet'!$E$15+1,1))-AVERAGE(OFFSET($H$3,0,0,'Données projet'!$E$15+1,1))</f>
        <v>147.46030586481513</v>
      </c>
      <c r="EP189" s="62">
        <f t="shared" si="154"/>
        <v>299.27200854723446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4.2954119156228181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4.2954119156228181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5.6843418860808015E-14</v>
      </c>
      <c r="FF189" s="18">
        <f>FE189*VLOOKUP('Données projet'!$B$16,Paramètres!$A$1:$I$89,3,0)*VLOOKUP('Données projet'!$B$16,Paramètres!$A$1:$I$89,5,0)</f>
        <v>4.6111381379887463E-14</v>
      </c>
      <c r="FG189" s="14">
        <f t="shared" si="182"/>
        <v>7.5804141040779151E-13</v>
      </c>
      <c r="FH189" s="22">
        <f t="shared" si="183"/>
        <v>1.4005661123635408E-12</v>
      </c>
      <c r="FI189" s="62">
        <f t="shared" si="131"/>
        <v>289.79675810585883</v>
      </c>
      <c r="FJ189" s="62">
        <f ca="1">AVERAGE(OFFSET($FI$3,0,0,'Données projet'!$E$16+1,1))-AVERAGE(OFFSET($H$3,0,0,'Données projet'!$E$16+1,1))</f>
        <v>154.99386872768574</v>
      </c>
      <c r="FK189" s="62">
        <f t="shared" si="156"/>
        <v>419.00806288456329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4.355259404247378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4.355259404247378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-1.0286385077051818E-13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483.37207813357207</v>
      </c>
      <c r="T190" s="62">
        <f t="shared" si="142"/>
        <v>297.32483725004136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52.207138606200601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52.207138606200601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-9.5769792096689348E-14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455.28503091860267</v>
      </c>
      <c r="AO190" s="62">
        <f t="shared" si="144"/>
        <v>281.06176764290592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48.606646288531643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48.606646288531643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-9.7543306765146564E-14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414.21076357331464</v>
      </c>
      <c r="BJ190" s="62">
        <f t="shared" si="146"/>
        <v>331.25104323342907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33.896356414371212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33.896356414371212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-8.8675733422860506E-14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269.34352416195065</v>
      </c>
      <c r="CE190" s="62">
        <f t="shared" si="148"/>
        <v>302.59481222418219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9.9542478298739567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9.9542478298739567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-2.8421709430404007E-13</v>
      </c>
      <c r="CU190" s="18">
        <f>CT190*VLOOKUP('Données projet'!$B$13,Paramètres!$A$1:$I$89,3,0)*VLOOKUP('Données projet'!$B$13,Paramètres!$A$1:$I$89,5,0)</f>
        <v>-2.2612312022829427E-13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340.50225215720684</v>
      </c>
      <c r="CZ190" s="62">
        <f t="shared" si="150"/>
        <v>412.18613903804726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13.580301022611581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13.580301022611581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-1.1368683772161603E-13</v>
      </c>
      <c r="DP190" s="18">
        <f>DO190*VLOOKUP('Données projet'!$B$14,Paramètres!$A$1:$I$89,3,0)*VLOOKUP('Données projet'!$B$14,Paramètres!$A$1:$I$89,5,0)</f>
        <v>-9.0449248091317723E-14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298.57243726603986</v>
      </c>
      <c r="DU190" s="62">
        <f t="shared" si="152"/>
        <v>364.58250627635425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11.692105764835802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11.692105764835802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2.8421709430404007E-14</v>
      </c>
      <c r="EK190" s="18">
        <f>EJ190*VLOOKUP('Données projet'!$B$15,Paramètres!$A$1:$I$89,3,0)*VLOOKUP('Données projet'!$B$15,Paramètres!$A$1:$I$89,5,0)</f>
        <v>2.7046098693972454E-14</v>
      </c>
      <c r="EL190" s="14">
        <f t="shared" si="179"/>
        <v>4.7310737122041225E-13</v>
      </c>
      <c r="EM190" s="22">
        <f t="shared" si="180"/>
        <v>8.7110062676755335E-13</v>
      </c>
      <c r="EN190" s="62">
        <f t="shared" si="128"/>
        <v>289.85810977945727</v>
      </c>
      <c r="EO190" s="62">
        <f ca="1">AVERAGE(OFFSET($EN$3,0,0,'Données projet'!$E$15+1,1))-AVERAGE(OFFSET($H$3,0,0,'Données projet'!$E$15+1,1))</f>
        <v>147.46030586481513</v>
      </c>
      <c r="EP190" s="62">
        <f t="shared" si="154"/>
        <v>299.27200854723446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4.211181507900025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4.211181507900025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5.6843418860808015E-14</v>
      </c>
      <c r="FF190" s="18">
        <f>FE190*VLOOKUP('Données projet'!$B$16,Paramètres!$A$1:$I$89,3,0)*VLOOKUP('Données projet'!$B$16,Paramètres!$A$1:$I$89,5,0)</f>
        <v>4.6111381379887463E-14</v>
      </c>
      <c r="FG190" s="14">
        <f t="shared" si="182"/>
        <v>7.5804141040779151E-13</v>
      </c>
      <c r="FH190" s="22">
        <f t="shared" si="183"/>
        <v>1.4005661123635408E-12</v>
      </c>
      <c r="FI190" s="62">
        <f t="shared" si="131"/>
        <v>289.85810977945783</v>
      </c>
      <c r="FJ190" s="62">
        <f ca="1">AVERAGE(OFFSET($FI$3,0,0,'Données projet'!$E$16+1,1))-AVERAGE(OFFSET($H$3,0,0,'Données projet'!$E$16+1,1))</f>
        <v>154.99386872768574</v>
      </c>
      <c r="FK190" s="62">
        <f t="shared" si="156"/>
        <v>419.00806288456329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4.2698554237760211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4.2698554237760211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-1.0286385077051818E-13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483.37207813357207</v>
      </c>
      <c r="T191" s="62">
        <f t="shared" si="142"/>
        <v>297.32483725004136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51.183388461343299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51.183388461343299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-9.5769792096689348E-14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455.28503091860267</v>
      </c>
      <c r="AO191" s="62">
        <f t="shared" si="144"/>
        <v>281.06176764290592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47.653499601940361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47.653499601940361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-9.7543306765146564E-14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414.21076357331464</v>
      </c>
      <c r="BJ191" s="62">
        <f t="shared" si="146"/>
        <v>331.25104323342907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33.231669539821347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33.231669539821347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-8.8675733422860506E-14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269.34352416195065</v>
      </c>
      <c r="CE191" s="62">
        <f t="shared" si="148"/>
        <v>302.59481222418219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9.7590511014217949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9.7590511014217949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-2.8421709430404007E-13</v>
      </c>
      <c r="CU191" s="18">
        <f>CT191*VLOOKUP('Données projet'!$B$13,Paramètres!$A$1:$I$89,3,0)*VLOOKUP('Données projet'!$B$13,Paramètres!$A$1:$I$89,5,0)</f>
        <v>-2.2612312022829427E-13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340.50225215720684</v>
      </c>
      <c r="CZ191" s="62">
        <f t="shared" si="150"/>
        <v>412.18613903804726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13.313999602723896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13.313999602723896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-1.1368683772161603E-13</v>
      </c>
      <c r="DP191" s="18">
        <f>DO191*VLOOKUP('Données projet'!$B$14,Paramètres!$A$1:$I$89,3,0)*VLOOKUP('Données projet'!$B$14,Paramètres!$A$1:$I$89,5,0)</f>
        <v>-9.0449248091317723E-14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298.57243726603986</v>
      </c>
      <c r="DU191" s="62">
        <f t="shared" si="152"/>
        <v>364.58250627635425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11.462830702267713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11.462830702267713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2.8421709430404007E-14</v>
      </c>
      <c r="EK191" s="18">
        <f>EJ191*VLOOKUP('Données projet'!$B$15,Paramètres!$A$1:$I$89,3,0)*VLOOKUP('Données projet'!$B$15,Paramètres!$A$1:$I$89,5,0)</f>
        <v>2.7046098693972454E-14</v>
      </c>
      <c r="EL191" s="14">
        <f t="shared" si="179"/>
        <v>4.7310737122041225E-13</v>
      </c>
      <c r="EM191" s="22">
        <f t="shared" si="180"/>
        <v>8.7110062676755335E-13</v>
      </c>
      <c r="EN191" s="62">
        <f t="shared" si="128"/>
        <v>289.91839713868109</v>
      </c>
      <c r="EO191" s="62">
        <f ca="1">AVERAGE(OFFSET($EN$3,0,0,'Données projet'!$E$15+1,1))-AVERAGE(OFFSET($H$3,0,0,'Données projet'!$E$15+1,1))</f>
        <v>147.46030586481513</v>
      </c>
      <c r="EP191" s="62">
        <f t="shared" si="154"/>
        <v>299.27200854723446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4.1286028070972005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4.1286028070972005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5.6843418860808015E-14</v>
      </c>
      <c r="FF191" s="18">
        <f>FE191*VLOOKUP('Données projet'!$B$16,Paramètres!$A$1:$I$89,3,0)*VLOOKUP('Données projet'!$B$16,Paramètres!$A$1:$I$89,5,0)</f>
        <v>4.6111381379887463E-14</v>
      </c>
      <c r="FG191" s="14">
        <f t="shared" si="182"/>
        <v>7.5804141040779151E-13</v>
      </c>
      <c r="FH191" s="22">
        <f t="shared" si="183"/>
        <v>1.4005661123635408E-12</v>
      </c>
      <c r="FI191" s="62">
        <f t="shared" si="131"/>
        <v>289.91839713868166</v>
      </c>
      <c r="FJ191" s="62">
        <f ca="1">AVERAGE(OFFSET($FI$3,0,0,'Données projet'!$E$16+1,1))-AVERAGE(OFFSET($H$3,0,0,'Données projet'!$E$16+1,1))</f>
        <v>154.99386872768574</v>
      </c>
      <c r="FK191" s="62">
        <f t="shared" si="156"/>
        <v>419.00806288456329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4.1861261632704228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4.1861261632704228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-1.0286385077051818E-13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483.37207813357207</v>
      </c>
      <c r="T192" s="62">
        <f t="shared" si="142"/>
        <v>297.32483725004136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50.179713432400717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50.179713432400717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-9.5769792096689348E-14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455.28503091860267</v>
      </c>
      <c r="AO192" s="62">
        <f t="shared" si="144"/>
        <v>281.06176764290592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46.719043540511059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46.719043540511059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-9.7543306765146564E-14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414.21076357331464</v>
      </c>
      <c r="BJ192" s="62">
        <f t="shared" si="146"/>
        <v>331.25104323342907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32.580016769462439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32.580016769462439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-8.8675733422860506E-14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269.34352416195065</v>
      </c>
      <c r="CE192" s="62">
        <f t="shared" si="148"/>
        <v>302.59481222418219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9.5676820617563312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9.5676820617563312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-2.8421709430404007E-13</v>
      </c>
      <c r="CU192" s="18">
        <f>CT192*VLOOKUP('Données projet'!$B$13,Paramètres!$A$1:$I$89,3,0)*VLOOKUP('Données projet'!$B$13,Paramètres!$A$1:$I$89,5,0)</f>
        <v>-2.2612312022829427E-13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340.50225215720684</v>
      </c>
      <c r="CZ192" s="62">
        <f t="shared" si="150"/>
        <v>412.18613903804726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13.052920191252383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13.052920191252383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-1.1368683772161603E-13</v>
      </c>
      <c r="DP192" s="18">
        <f>DO192*VLOOKUP('Données projet'!$B$14,Paramètres!$A$1:$I$89,3,0)*VLOOKUP('Données projet'!$B$14,Paramètres!$A$1:$I$89,5,0)</f>
        <v>-9.0449248091317723E-14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298.57243726603986</v>
      </c>
      <c r="DU192" s="62">
        <f t="shared" si="152"/>
        <v>364.58250627635425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11.238051583832604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11.238051583832604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2.8421709430404007E-14</v>
      </c>
      <c r="EK192" s="18">
        <f>EJ192*VLOOKUP('Données projet'!$B$15,Paramètres!$A$1:$I$89,3,0)*VLOOKUP('Données projet'!$B$15,Paramètres!$A$1:$I$89,5,0)</f>
        <v>2.7046098693972454E-14</v>
      </c>
      <c r="EL192" s="14">
        <f t="shared" si="179"/>
        <v>4.7310737122041225E-13</v>
      </c>
      <c r="EM192" s="22">
        <f t="shared" si="180"/>
        <v>8.7110062676755335E-13</v>
      </c>
      <c r="EN192" s="62">
        <f t="shared" si="128"/>
        <v>289.97763864700471</v>
      </c>
      <c r="EO192" s="62">
        <f ca="1">AVERAGE(OFFSET($EN$3,0,0,'Données projet'!$E$15+1,1))-AVERAGE(OFFSET($H$3,0,0,'Données projet'!$E$15+1,1))</f>
        <v>147.46030586481513</v>
      </c>
      <c r="EP192" s="62">
        <f t="shared" si="154"/>
        <v>299.27200854723446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4.0476434242490855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4.0476434242490855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5.6843418860808015E-14</v>
      </c>
      <c r="FF192" s="18">
        <f>FE192*VLOOKUP('Données projet'!$B$16,Paramètres!$A$1:$I$89,3,0)*VLOOKUP('Données projet'!$B$16,Paramètres!$A$1:$I$89,5,0)</f>
        <v>4.6111381379887463E-14</v>
      </c>
      <c r="FG192" s="14">
        <f t="shared" si="182"/>
        <v>7.5804141040779151E-13</v>
      </c>
      <c r="FH192" s="22">
        <f t="shared" si="183"/>
        <v>1.4005661123635408E-12</v>
      </c>
      <c r="FI192" s="62">
        <f t="shared" si="131"/>
        <v>289.97763864700528</v>
      </c>
      <c r="FJ192" s="62">
        <f ca="1">AVERAGE(OFFSET($FI$3,0,0,'Données projet'!$E$16+1,1))-AVERAGE(OFFSET($H$3,0,0,'Données projet'!$E$16+1,1))</f>
        <v>154.99386872768574</v>
      </c>
      <c r="FK192" s="62">
        <f t="shared" si="156"/>
        <v>419.00806288456329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4.1040387824935332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4.1040387824935332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-1.0286385077051818E-13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483.37207813357207</v>
      </c>
      <c r="T193" s="62">
        <f t="shared" si="142"/>
        <v>297.32483725004136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49.19571985859438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49.19571985859438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-9.5769792096689348E-14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455.28503091860267</v>
      </c>
      <c r="AO193" s="62">
        <f t="shared" si="144"/>
        <v>281.06176764290592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45.80291159248447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45.80291159248447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-9.7543306765146564E-14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414.21076357331464</v>
      </c>
      <c r="BJ193" s="62">
        <f t="shared" si="146"/>
        <v>331.25104323342907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31.94114251246133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31.94114251246133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-8.8675733422860506E-14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269.34352416195065</v>
      </c>
      <c r="CE193" s="62">
        <f t="shared" si="148"/>
        <v>302.59481222418219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9.3800656522351193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9.3800656522351193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-2.8421709430404007E-13</v>
      </c>
      <c r="CU193" s="18">
        <f>CT193*VLOOKUP('Données projet'!$B$13,Paramètres!$A$1:$I$89,3,0)*VLOOKUP('Données projet'!$B$13,Paramètres!$A$1:$I$89,5,0)</f>
        <v>-2.2612312022829427E-13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340.50225215720684</v>
      </c>
      <c r="CZ193" s="62">
        <f t="shared" si="150"/>
        <v>412.18613903804726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12.796960387797109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12.796960387797109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-1.1368683772161603E-13</v>
      </c>
      <c r="DP193" s="18">
        <f>DO193*VLOOKUP('Données projet'!$B$14,Paramètres!$A$1:$I$89,3,0)*VLOOKUP('Données projet'!$B$14,Paramètres!$A$1:$I$89,5,0)</f>
        <v>-9.0449248091317723E-14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298.57243726603986</v>
      </c>
      <c r="DU193" s="62">
        <f t="shared" si="152"/>
        <v>364.58250627635425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11.017680246808284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11.017680246808284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2.8421709430404007E-14</v>
      </c>
      <c r="EK193" s="18">
        <f>EJ193*VLOOKUP('Données projet'!$B$15,Paramètres!$A$1:$I$89,3,0)*VLOOKUP('Données projet'!$B$15,Paramètres!$A$1:$I$89,5,0)</f>
        <v>2.7046098693972454E-14</v>
      </c>
      <c r="EL193" s="14">
        <f t="shared" si="179"/>
        <v>4.7310737122041225E-13</v>
      </c>
      <c r="EM193" s="22">
        <f t="shared" si="180"/>
        <v>8.7110062676755335E-13</v>
      </c>
      <c r="EN193" s="62">
        <f t="shared" si="128"/>
        <v>290.03585244760313</v>
      </c>
      <c r="EO193" s="62">
        <f ca="1">AVERAGE(OFFSET($EN$3,0,0,'Données projet'!$E$15+1,1))-AVERAGE(OFFSET($H$3,0,0,'Données projet'!$E$15+1,1))</f>
        <v>147.46030586481513</v>
      </c>
      <c r="EP193" s="62">
        <f t="shared" si="154"/>
        <v>299.27200854723446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3.9682716055182743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3.9682716055182743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5.6843418860808015E-14</v>
      </c>
      <c r="FF193" s="18">
        <f>FE193*VLOOKUP('Données projet'!$B$16,Paramètres!$A$1:$I$89,3,0)*VLOOKUP('Données projet'!$B$16,Paramètres!$A$1:$I$89,5,0)</f>
        <v>4.6111381379887463E-14</v>
      </c>
      <c r="FG193" s="14">
        <f t="shared" si="182"/>
        <v>7.5804141040779151E-13</v>
      </c>
      <c r="FH193" s="22">
        <f t="shared" si="183"/>
        <v>1.4005661123635408E-12</v>
      </c>
      <c r="FI193" s="62">
        <f t="shared" si="131"/>
        <v>290.0358524476037</v>
      </c>
      <c r="FJ193" s="62">
        <f ca="1">AVERAGE(OFFSET($FI$3,0,0,'Données projet'!$E$16+1,1))-AVERAGE(OFFSET($H$3,0,0,'Données projet'!$E$16+1,1))</f>
        <v>154.99386872768574</v>
      </c>
      <c r="FK193" s="62">
        <f t="shared" si="156"/>
        <v>419.00806288456329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4.0235610851853201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4.0235610851853201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-1.0286385077051818E-13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483.37207813357207</v>
      </c>
      <c r="T194" s="62">
        <f t="shared" si="142"/>
        <v>297.32483725004136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48.231021798593567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48.231021798593567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-9.5769792096689348E-14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455.28503091860267</v>
      </c>
      <c r="AO194" s="62">
        <f t="shared" si="144"/>
        <v>281.06176764290592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44.90474443317337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44.90474443317337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-9.7543306765146564E-14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414.21076357331464</v>
      </c>
      <c r="BJ194" s="62">
        <f t="shared" si="146"/>
        <v>331.25104323342907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31.31479618996519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31.31479618996519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-8.8675733422860506E-14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269.34352416195065</v>
      </c>
      <c r="CE194" s="62">
        <f t="shared" si="148"/>
        <v>302.59481222418219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9.1961282860699072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9.1961282860699072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-2.8421709430404007E-13</v>
      </c>
      <c r="CU194" s="18">
        <f>CT194*VLOOKUP('Données projet'!$B$13,Paramètres!$A$1:$I$89,3,0)*VLOOKUP('Données projet'!$B$13,Paramètres!$A$1:$I$89,5,0)</f>
        <v>-2.2612312022829427E-13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340.50225215720684</v>
      </c>
      <c r="CZ194" s="62">
        <f t="shared" si="150"/>
        <v>412.18613903804726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12.546019799967526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12.546019799967526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-1.1368683772161603E-13</v>
      </c>
      <c r="DP194" s="18">
        <f>DO194*VLOOKUP('Données projet'!$B$14,Paramètres!$A$1:$I$89,3,0)*VLOOKUP('Données projet'!$B$14,Paramètres!$A$1:$I$89,5,0)</f>
        <v>-9.0449248091317723E-14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298.57243726603986</v>
      </c>
      <c r="DU194" s="62">
        <f t="shared" si="152"/>
        <v>364.58250627635425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10.801630257289768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10.801630257289768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2.8421709430404007E-14</v>
      </c>
      <c r="EK194" s="18">
        <f>EJ194*VLOOKUP('Données projet'!$B$15,Paramètres!$A$1:$I$89,3,0)*VLOOKUP('Données projet'!$B$15,Paramètres!$A$1:$I$89,5,0)</f>
        <v>2.7046098693972454E-14</v>
      </c>
      <c r="EL194" s="14">
        <f t="shared" si="179"/>
        <v>4.7310737122041225E-13</v>
      </c>
      <c r="EM194" s="22">
        <f t="shared" si="180"/>
        <v>8.7110062676755335E-13</v>
      </c>
      <c r="EN194" s="62">
        <f t="shared" si="128"/>
        <v>290.0930563689077</v>
      </c>
      <c r="EO194" s="62">
        <f ca="1">AVERAGE(OFFSET($EN$3,0,0,'Données projet'!$E$15+1,1))-AVERAGE(OFFSET($H$3,0,0,'Données projet'!$E$15+1,1))</f>
        <v>147.46030586481513</v>
      </c>
      <c r="EP194" s="62">
        <f t="shared" si="154"/>
        <v>299.27200854723446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3.8904562197407451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3.8904562197407451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5.6843418860808015E-14</v>
      </c>
      <c r="FF194" s="18">
        <f>FE194*VLOOKUP('Données projet'!$B$16,Paramètres!$A$1:$I$89,3,0)*VLOOKUP('Données projet'!$B$16,Paramètres!$A$1:$I$89,5,0)</f>
        <v>4.6111381379887463E-14</v>
      </c>
      <c r="FG194" s="14">
        <f t="shared" si="182"/>
        <v>7.5804141040779151E-13</v>
      </c>
      <c r="FH194" s="22">
        <f t="shared" si="183"/>
        <v>1.4005661123635408E-12</v>
      </c>
      <c r="FI194" s="62">
        <f t="shared" si="131"/>
        <v>290.09305636890826</v>
      </c>
      <c r="FJ194" s="62">
        <f ca="1">AVERAGE(OFFSET($FI$3,0,0,'Données projet'!$E$16+1,1))-AVERAGE(OFFSET($H$3,0,0,'Données projet'!$E$16+1,1))</f>
        <v>154.99386872768574</v>
      </c>
      <c r="FK194" s="62">
        <f t="shared" si="156"/>
        <v>419.00806288456329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3.9446615064347728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3.9446615064347728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-1.0286385077051818E-13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483.37207813357207</v>
      </c>
      <c r="T195" s="62">
        <f t="shared" si="142"/>
        <v>297.32483725004136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47.285240879141654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47.285240879141654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-9.5769792096689348E-14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455.28503091860267</v>
      </c>
      <c r="AO195" s="62">
        <f t="shared" si="144"/>
        <v>281.06176764290592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44.024189784028486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44.024189784028486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-9.7543306765146564E-14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414.21076357331464</v>
      </c>
      <c r="BJ195" s="62">
        <f t="shared" si="146"/>
        <v>331.25104323342907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30.700732136819667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30.700732136819667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-8.8675733422860506E-14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269.34352416195065</v>
      </c>
      <c r="CE195" s="62">
        <f t="shared" si="148"/>
        <v>302.59481222418219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9.0157978194644794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9.0157978194644794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-2.8421709430404007E-13</v>
      </c>
      <c r="CU195" s="18">
        <f>CT195*VLOOKUP('Données projet'!$B$13,Paramètres!$A$1:$I$89,3,0)*VLOOKUP('Données projet'!$B$13,Paramètres!$A$1:$I$89,5,0)</f>
        <v>-2.2612312022829427E-13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340.50225215720684</v>
      </c>
      <c r="CZ195" s="62">
        <f t="shared" si="150"/>
        <v>412.18613903804726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12.300000004006638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12.300000004006638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-1.1368683772161603E-13</v>
      </c>
      <c r="DP195" s="18">
        <f>DO195*VLOOKUP('Données projet'!$B$14,Paramètres!$A$1:$I$89,3,0)*VLOOKUP('Données projet'!$B$14,Paramètres!$A$1:$I$89,5,0)</f>
        <v>-9.0449248091317723E-14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298.57243726603986</v>
      </c>
      <c r="DU195" s="62">
        <f t="shared" si="152"/>
        <v>364.58250627635425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10.589816876288227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10.589816876288227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2.8421709430404007E-14</v>
      </c>
      <c r="EK195" s="18">
        <f>EJ195*VLOOKUP('Données projet'!$B$15,Paramètres!$A$1:$I$89,3,0)*VLOOKUP('Données projet'!$B$15,Paramètres!$A$1:$I$89,5,0)</f>
        <v>2.7046098693972454E-14</v>
      </c>
      <c r="EL195" s="14">
        <f t="shared" si="179"/>
        <v>4.7310737122041225E-13</v>
      </c>
      <c r="EM195" s="22">
        <f t="shared" si="180"/>
        <v>8.7110062676755335E-13</v>
      </c>
      <c r="EN195" s="62">
        <f t="shared" si="128"/>
        <v>290.14926793006651</v>
      </c>
      <c r="EO195" s="62">
        <f ca="1">AVERAGE(OFFSET($EN$3,0,0,'Données projet'!$E$15+1,1))-AVERAGE(OFFSET($H$3,0,0,'Données projet'!$E$15+1,1))</f>
        <v>147.46030586481513</v>
      </c>
      <c r="EP195" s="62">
        <f t="shared" si="154"/>
        <v>299.27200854723446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3.8141667462156144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3.8141667462156144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5.6843418860808015E-14</v>
      </c>
      <c r="FF195" s="18">
        <f>FE195*VLOOKUP('Données projet'!$B$16,Paramètres!$A$1:$I$89,3,0)*VLOOKUP('Données projet'!$B$16,Paramètres!$A$1:$I$89,5,0)</f>
        <v>4.6111381379887463E-14</v>
      </c>
      <c r="FG195" s="14">
        <f t="shared" si="182"/>
        <v>7.5804141040779151E-13</v>
      </c>
      <c r="FH195" s="22">
        <f t="shared" si="183"/>
        <v>1.4005661123635408E-12</v>
      </c>
      <c r="FI195" s="62">
        <f t="shared" si="131"/>
        <v>290.14926793006708</v>
      </c>
      <c r="FJ195" s="62">
        <f ca="1">AVERAGE(OFFSET($FI$3,0,0,'Données projet'!$E$16+1,1))-AVERAGE(OFFSET($H$3,0,0,'Données projet'!$E$16+1,1))</f>
        <v>154.99386872768574</v>
      </c>
      <c r="FK195" s="62">
        <f t="shared" si="156"/>
        <v>419.00806288456329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3.8673091002995323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3.8673091002995323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-1.0286385077051818E-13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483.37207813357207</v>
      </c>
      <c r="T196" s="62">
        <f t="shared" si="142"/>
        <v>297.32483725004136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46.358006146650794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46.358006146650794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-9.5769792096689348E-14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455.28503091860267</v>
      </c>
      <c r="AO196" s="62">
        <f t="shared" si="144"/>
        <v>281.06176764290592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43.160902274468029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43.160902274468029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-9.7543306765146564E-14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414.21076357331464</v>
      </c>
      <c r="BJ196" s="62">
        <f t="shared" si="146"/>
        <v>331.25104323342907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30.098709505214238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30.098709505214238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-8.8675733422860506E-14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269.34352416195065</v>
      </c>
      <c r="CE196" s="62">
        <f t="shared" si="148"/>
        <v>302.59481222418219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8.8390035233184605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8.8390035233184605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-2.8421709430404007E-13</v>
      </c>
      <c r="CU196" s="18">
        <f>CT196*VLOOKUP('Données projet'!$B$13,Paramètres!$A$1:$I$89,3,0)*VLOOKUP('Données projet'!$B$13,Paramètres!$A$1:$I$89,5,0)</f>
        <v>-2.2612312022829427E-13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340.50225215720684</v>
      </c>
      <c r="CZ196" s="62">
        <f t="shared" si="150"/>
        <v>412.18613903804726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12.058804506187283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12.058804506187283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-1.1368683772161603E-13</v>
      </c>
      <c r="DP196" s="18">
        <f>DO196*VLOOKUP('Données projet'!$B$14,Paramètres!$A$1:$I$89,3,0)*VLOOKUP('Données projet'!$B$14,Paramètres!$A$1:$I$89,5,0)</f>
        <v>-9.0449248091317723E-14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298.57243726603986</v>
      </c>
      <c r="DU196" s="62">
        <f t="shared" si="152"/>
        <v>364.58250627635425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10.38215702649472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10.38215702649472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2.8421709430404007E-14</v>
      </c>
      <c r="EK196" s="18">
        <f>EJ196*VLOOKUP('Données projet'!$B$15,Paramètres!$A$1:$I$89,3,0)*VLOOKUP('Données projet'!$B$15,Paramètres!$A$1:$I$89,5,0)</f>
        <v>2.7046098693972454E-14</v>
      </c>
      <c r="EL196" s="14">
        <f t="shared" si="179"/>
        <v>4.7310737122041225E-13</v>
      </c>
      <c r="EM196" s="22">
        <f t="shared" si="180"/>
        <v>8.7110062676755335E-13</v>
      </c>
      <c r="EN196" s="62">
        <f t="shared" ref="EN196:EN203" si="198">EM196+(EE196+EF196)*44/12</f>
        <v>290.20450434630936</v>
      </c>
      <c r="EO196" s="62">
        <f ca="1">AVERAGE(OFFSET($EN$3,0,0,'Données projet'!$E$15+1,1))-AVERAGE(OFFSET($H$3,0,0,'Données projet'!$E$15+1,1))</f>
        <v>147.46030586481513</v>
      </c>
      <c r="EP196" s="62">
        <f t="shared" si="154"/>
        <v>299.27200854723446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3.7393732627343272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3.7393732627343272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5.6843418860808015E-14</v>
      </c>
      <c r="FF196" s="18">
        <f>FE196*VLOOKUP('Données projet'!$B$16,Paramètres!$A$1:$I$89,3,0)*VLOOKUP('Données projet'!$B$16,Paramètres!$A$1:$I$89,5,0)</f>
        <v>4.6111381379887463E-14</v>
      </c>
      <c r="FG196" s="14">
        <f t="shared" si="182"/>
        <v>7.5804141040779151E-13</v>
      </c>
      <c r="FH196" s="22">
        <f t="shared" si="183"/>
        <v>1.4005661123635408E-12</v>
      </c>
      <c r="FI196" s="62">
        <f t="shared" ref="FI196:FI203" si="199">FH196+(EZ196+FA196)*44/12</f>
        <v>290.20450434630993</v>
      </c>
      <c r="FJ196" s="62">
        <f ca="1">AVERAGE(OFFSET($FI$3,0,0,'Données projet'!$E$16+1,1))-AVERAGE(OFFSET($H$3,0,0,'Données projet'!$E$16+1,1))</f>
        <v>154.99386872768574</v>
      </c>
      <c r="FK196" s="62">
        <f t="shared" si="156"/>
        <v>419.00806288456329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3.7914735276682952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3.7914735276682952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-1.0286385077051818E-13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483.37207813357207</v>
      </c>
      <c r="T197" s="62">
        <f t="shared" ref="T197:T203" si="204">$T$3</f>
        <v>297.32483725004136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45.448953921706739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45.448953921706739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-9.5769792096689348E-14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455.28503091860267</v>
      </c>
      <c r="AO197" s="62">
        <f t="shared" ref="AO197:AO203" si="205">$AO$3</f>
        <v>281.06176764290592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42.314543306416667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42.314543306416667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-9.7543306765146564E-14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414.21076357331464</v>
      </c>
      <c r="BJ197" s="62">
        <f t="shared" ref="BJ197:BJ203" si="206">$BJ$3</f>
        <v>331.25104323342907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29.508492170217043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29.508492170217043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-8.8675733422860506E-14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269.34352416195065</v>
      </c>
      <c r="CE197" s="62">
        <f t="shared" ref="CE197:CE203" si="207">$CE$3</f>
        <v>302.59481222418219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8.6656760554859922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8.6656760554859922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-2.8421709430404007E-13</v>
      </c>
      <c r="CU197" s="18">
        <f>CT197*VLOOKUP('Données projet'!$B$13,Paramètres!$A$1:$I$89,3,0)*VLOOKUP('Données projet'!$B$13,Paramètres!$A$1:$I$89,5,0)</f>
        <v>-2.2612312022829427E-13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340.50225215720684</v>
      </c>
      <c r="CZ197" s="62">
        <f t="shared" ref="CZ197:CZ203" si="208">$CZ$3</f>
        <v>412.18613903804726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11.822338704965439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11.822338704965439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-1.1368683772161603E-13</v>
      </c>
      <c r="DP197" s="18">
        <f>DO197*VLOOKUP('Données projet'!$B$14,Paramètres!$A$1:$I$89,3,0)*VLOOKUP('Données projet'!$B$14,Paramètres!$A$1:$I$89,5,0)</f>
        <v>-9.0449248091317723E-14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298.57243726603986</v>
      </c>
      <c r="DU197" s="62">
        <f t="shared" ref="DU197:DU203" si="209">$DU$3</f>
        <v>364.58250627635425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10.178569259695664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10.178569259695664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2.8421709430404007E-14</v>
      </c>
      <c r="EK197" s="18">
        <f>EJ197*VLOOKUP('Données projet'!$B$15,Paramètres!$A$1:$I$89,3,0)*VLOOKUP('Données projet'!$B$15,Paramètres!$A$1:$I$89,5,0)</f>
        <v>2.7046098693972454E-14</v>
      </c>
      <c r="EL197" s="14">
        <f t="shared" si="179"/>
        <v>4.7310737122041225E-13</v>
      </c>
      <c r="EM197" s="22">
        <f t="shared" si="180"/>
        <v>8.7110062676755335E-13</v>
      </c>
      <c r="EN197" s="62">
        <f t="shared" si="198"/>
        <v>290.25878253422059</v>
      </c>
      <c r="EO197" s="62">
        <f ca="1">AVERAGE(OFFSET($EN$3,0,0,'Données projet'!$E$15+1,1))-AVERAGE(OFFSET($H$3,0,0,'Données projet'!$E$15+1,1))</f>
        <v>147.46030586481513</v>
      </c>
      <c r="EP197" s="62">
        <f t="shared" ref="EP197:EP203" si="210">$EP$3</f>
        <v>299.27200854723446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3.6660464338445879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3.6660464338445879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5.6843418860808015E-14</v>
      </c>
      <c r="FF197" s="18">
        <f>FE197*VLOOKUP('Données projet'!$B$16,Paramètres!$A$1:$I$89,3,0)*VLOOKUP('Données projet'!$B$16,Paramètres!$A$1:$I$89,5,0)</f>
        <v>4.6111381379887463E-14</v>
      </c>
      <c r="FG197" s="14">
        <f t="shared" si="182"/>
        <v>7.5804141040779151E-13</v>
      </c>
      <c r="FH197" s="22">
        <f t="shared" si="183"/>
        <v>1.4005661123635408E-12</v>
      </c>
      <c r="FI197" s="62">
        <f t="shared" si="199"/>
        <v>290.25878253422115</v>
      </c>
      <c r="FJ197" s="62">
        <f ca="1">AVERAGE(OFFSET($FI$3,0,0,'Données projet'!$E$16+1,1))-AVERAGE(OFFSET($H$3,0,0,'Données projet'!$E$16+1,1))</f>
        <v>154.99386872768574</v>
      </c>
      <c r="FK197" s="62">
        <f t="shared" ref="FK197:FK203" si="211">$FK$3</f>
        <v>419.00806288456329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3.7171250443612243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3.7171250443612243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-1.0286385077051818E-13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483.37207813357207</v>
      </c>
      <c r="T198" s="62">
        <f t="shared" si="204"/>
        <v>297.32483725004136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44.557727656426728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44.557727656426728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-9.5769792096689348E-14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455.28503091860267</v>
      </c>
      <c r="AO198" s="62">
        <f t="shared" si="205"/>
        <v>281.06176764290592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41.484780921500793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41.484780921500793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-9.7543306765146564E-14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414.21076357331464</v>
      </c>
      <c r="BJ198" s="62">
        <f t="shared" si="206"/>
        <v>331.25104323342907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28.929848637162117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28.929848637162117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-8.8675733422860506E-14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269.34352416195065</v>
      </c>
      <c r="CE198" s="62">
        <f t="shared" si="207"/>
        <v>302.59481222418219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8.4957474335784013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8.4957474335784013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-2.8421709430404007E-13</v>
      </c>
      <c r="CU198" s="18">
        <f>CT198*VLOOKUP('Données projet'!$B$13,Paramètres!$A$1:$I$89,3,0)*VLOOKUP('Données projet'!$B$13,Paramètres!$A$1:$I$89,5,0)</f>
        <v>-2.2612312022829427E-13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340.50225215720684</v>
      </c>
      <c r="CZ198" s="62">
        <f t="shared" si="208"/>
        <v>412.18613903804726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11.590509853875659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11.590509853875659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-1.1368683772161603E-13</v>
      </c>
      <c r="DP198" s="18">
        <f>DO198*VLOOKUP('Données projet'!$B$14,Paramètres!$A$1:$I$89,3,0)*VLOOKUP('Données projet'!$B$14,Paramètres!$A$1:$I$89,5,0)</f>
        <v>-9.0449248091317723E-14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298.57243726603986</v>
      </c>
      <c r="DU198" s="62">
        <f t="shared" si="209"/>
        <v>364.58250627635425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9.9789737248272594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9.9789737248272594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2.8421709430404007E-14</v>
      </c>
      <c r="EK198" s="18">
        <f>EJ198*VLOOKUP('Données projet'!$B$15,Paramètres!$A$1:$I$89,3,0)*VLOOKUP('Données projet'!$B$15,Paramètres!$A$1:$I$89,5,0)</f>
        <v>2.7046098693972454E-14</v>
      </c>
      <c r="EL198" s="14">
        <f t="shared" si="179"/>
        <v>4.7310737122041225E-13</v>
      </c>
      <c r="EM198" s="22">
        <f t="shared" si="180"/>
        <v>8.7110062676755335E-13</v>
      </c>
      <c r="EN198" s="62">
        <f t="shared" si="198"/>
        <v>290.31211911691935</v>
      </c>
      <c r="EO198" s="62">
        <f ca="1">AVERAGE(OFFSET($EN$3,0,0,'Données projet'!$E$15+1,1))-AVERAGE(OFFSET($H$3,0,0,'Données projet'!$E$15+1,1))</f>
        <v>147.46030586481513</v>
      </c>
      <c r="EP198" s="62">
        <f t="shared" si="210"/>
        <v>299.27200854723446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3.5941574993444267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3.5941574993444267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5.6843418860808015E-14</v>
      </c>
      <c r="FF198" s="18">
        <f>FE198*VLOOKUP('Données projet'!$B$16,Paramètres!$A$1:$I$89,3,0)*VLOOKUP('Données projet'!$B$16,Paramètres!$A$1:$I$89,5,0)</f>
        <v>4.6111381379887463E-14</v>
      </c>
      <c r="FG198" s="14">
        <f t="shared" si="182"/>
        <v>7.5804141040779151E-13</v>
      </c>
      <c r="FH198" s="22">
        <f t="shared" si="183"/>
        <v>1.4005661123635408E-12</v>
      </c>
      <c r="FI198" s="62">
        <f t="shared" si="199"/>
        <v>290.31211911691992</v>
      </c>
      <c r="FJ198" s="62">
        <f ca="1">AVERAGE(OFFSET($FI$3,0,0,'Données projet'!$E$16+1,1))-AVERAGE(OFFSET($H$3,0,0,'Données projet'!$E$16+1,1))</f>
        <v>154.99386872768574</v>
      </c>
      <c r="FK198" s="62">
        <f t="shared" si="211"/>
        <v>419.00806288456329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3.6442344894637082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3.6442344894637082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-1.0286385077051818E-13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483.37207813357207</v>
      </c>
      <c r="T199" s="62">
        <f t="shared" si="204"/>
        <v>297.32483725004136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43.683977794614513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43.683977794614513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-9.5769792096689348E-14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455.28503091860267</v>
      </c>
      <c r="AO199" s="62">
        <f t="shared" si="205"/>
        <v>281.06176764290592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40.67128967084804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40.67128967084804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-9.7543306765146564E-14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414.21076357331464</v>
      </c>
      <c r="BJ199" s="62">
        <f t="shared" si="206"/>
        <v>331.25104323342907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28.362551950852691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28.362551950852691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-8.8675733422860506E-14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269.34352416195065</v>
      </c>
      <c r="CE199" s="62">
        <f t="shared" si="207"/>
        <v>302.59481222418219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8.3291510083001938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8.3291510083001938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-2.8421709430404007E-13</v>
      </c>
      <c r="CU199" s="18">
        <f>CT199*VLOOKUP('Données projet'!$B$13,Paramètres!$A$1:$I$89,3,0)*VLOOKUP('Données projet'!$B$13,Paramètres!$A$1:$I$89,5,0)</f>
        <v>-2.2612312022829427E-13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340.50225215720684</v>
      </c>
      <c r="CZ199" s="62">
        <f t="shared" si="208"/>
        <v>412.18613903804726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11.363227025154112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11.363227025154112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-1.1368683772161603E-13</v>
      </c>
      <c r="DP199" s="18">
        <f>DO199*VLOOKUP('Données projet'!$B$14,Paramètres!$A$1:$I$89,3,0)*VLOOKUP('Données projet'!$B$14,Paramètres!$A$1:$I$89,5,0)</f>
        <v>-9.0449248091317723E-14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298.57243726603986</v>
      </c>
      <c r="DU199" s="62">
        <f t="shared" si="209"/>
        <v>364.58250627635425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9.7832921366563692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9.7832921366563692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2.8421709430404007E-14</v>
      </c>
      <c r="EK199" s="18">
        <f>EJ199*VLOOKUP('Données projet'!$B$15,Paramètres!$A$1:$I$89,3,0)*VLOOKUP('Données projet'!$B$15,Paramètres!$A$1:$I$89,5,0)</f>
        <v>2.7046098693972454E-14</v>
      </c>
      <c r="EL199" s="14">
        <f t="shared" si="179"/>
        <v>4.7310737122041225E-13</v>
      </c>
      <c r="EM199" s="22">
        <f t="shared" si="180"/>
        <v>8.7110062676755335E-13</v>
      </c>
      <c r="EN199" s="62">
        <f t="shared" si="198"/>
        <v>290.36453042915105</v>
      </c>
      <c r="EO199" s="62">
        <f ca="1">AVERAGE(OFFSET($EN$3,0,0,'Données projet'!$E$15+1,1))-AVERAGE(OFFSET($H$3,0,0,'Données projet'!$E$15+1,1))</f>
        <v>147.46030586481513</v>
      </c>
      <c r="EP199" s="62">
        <f t="shared" si="210"/>
        <v>299.27200854723446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3.5236782630018935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3.5236782630018935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5.6843418860808015E-14</v>
      </c>
      <c r="FF199" s="18">
        <f>FE199*VLOOKUP('Données projet'!$B$16,Paramètres!$A$1:$I$89,3,0)*VLOOKUP('Données projet'!$B$16,Paramètres!$A$1:$I$89,5,0)</f>
        <v>4.6111381379887463E-14</v>
      </c>
      <c r="FG199" s="14">
        <f t="shared" si="182"/>
        <v>7.5804141040779151E-13</v>
      </c>
      <c r="FH199" s="22">
        <f t="shared" si="183"/>
        <v>1.4005661123635408E-12</v>
      </c>
      <c r="FI199" s="62">
        <f t="shared" si="199"/>
        <v>290.36453042915161</v>
      </c>
      <c r="FJ199" s="62">
        <f ca="1">AVERAGE(OFFSET($FI$3,0,0,'Données projet'!$E$16+1,1))-AVERAGE(OFFSET($H$3,0,0,'Données projet'!$E$16+1,1))</f>
        <v>154.99386872768574</v>
      </c>
      <c r="FK199" s="62">
        <f t="shared" si="211"/>
        <v>419.00806288456329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3.5727732738888838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3.5727732738888838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-1.0286385077051818E-13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483.37207813357207</v>
      </c>
      <c r="T200" s="62">
        <f t="shared" si="204"/>
        <v>297.32483725004136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42.827361634657642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42.827361634657642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-9.5769792096689348E-14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455.28503091860267</v>
      </c>
      <c r="AO200" s="62">
        <f t="shared" si="205"/>
        <v>281.06176764290592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39.873750487439921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39.873750487439921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-9.7543306765146564E-14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414.21076357331464</v>
      </c>
      <c r="BJ200" s="62">
        <f t="shared" si="206"/>
        <v>331.25104323342907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27.806379606544979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27.806379606544979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-8.8675733422860506E-14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269.34352416195065</v>
      </c>
      <c r="CE200" s="62">
        <f t="shared" si="207"/>
        <v>302.59481222418219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8.1658214373079065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8.1658214373079065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-2.8421709430404007E-13</v>
      </c>
      <c r="CU200" s="18">
        <f>CT200*VLOOKUP('Données projet'!$B$13,Paramètres!$A$1:$I$89,3,0)*VLOOKUP('Données projet'!$B$13,Paramètres!$A$1:$I$89,5,0)</f>
        <v>-2.2612312022829427E-13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340.50225215720684</v>
      </c>
      <c r="CZ200" s="62">
        <f t="shared" si="208"/>
        <v>412.18613903804726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11.140401074074957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11.140401074074957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-1.1368683772161603E-13</v>
      </c>
      <c r="DP200" s="18">
        <f>DO200*VLOOKUP('Données projet'!$B$14,Paramètres!$A$1:$I$89,3,0)*VLOOKUP('Données projet'!$B$14,Paramètres!$A$1:$I$89,5,0)</f>
        <v>-9.0449248091317723E-14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298.57243726603986</v>
      </c>
      <c r="DU200" s="62">
        <f t="shared" si="209"/>
        <v>364.58250627635425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9.5914477450755271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9.5914477450755271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2.8421709430404007E-14</v>
      </c>
      <c r="EK200" s="18">
        <f>EJ200*VLOOKUP('Données projet'!$B$15,Paramètres!$A$1:$I$89,3,0)*VLOOKUP('Données projet'!$B$15,Paramètres!$A$1:$I$89,5,0)</f>
        <v>2.7046098693972454E-14</v>
      </c>
      <c r="EL200" s="14">
        <f t="shared" si="179"/>
        <v>4.7310737122041225E-13</v>
      </c>
      <c r="EM200" s="22">
        <f t="shared" si="180"/>
        <v>8.7110062676755335E-13</v>
      </c>
      <c r="EN200" s="62">
        <f t="shared" si="198"/>
        <v>290.41603252228964</v>
      </c>
      <c r="EO200" s="62">
        <f ca="1">AVERAGE(OFFSET($EN$3,0,0,'Données projet'!$E$15+1,1))-AVERAGE(OFFSET($H$3,0,0,'Données projet'!$E$15+1,1))</f>
        <v>147.46030586481513</v>
      </c>
      <c r="EP200" s="62">
        <f t="shared" si="210"/>
        <v>299.27200854723446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3.4545810814959479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3.4545810814959479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5.6843418860808015E-14</v>
      </c>
      <c r="FF200" s="18">
        <f>FE200*VLOOKUP('Données projet'!$B$16,Paramètres!$A$1:$I$89,3,0)*VLOOKUP('Données projet'!$B$16,Paramètres!$A$1:$I$89,5,0)</f>
        <v>4.6111381379887463E-14</v>
      </c>
      <c r="FG200" s="14">
        <f t="shared" si="182"/>
        <v>7.5804141040779151E-13</v>
      </c>
      <c r="FH200" s="22">
        <f t="shared" si="183"/>
        <v>1.4005661123635408E-12</v>
      </c>
      <c r="FI200" s="62">
        <f t="shared" si="199"/>
        <v>290.41603252229021</v>
      </c>
      <c r="FJ200" s="62">
        <f ca="1">AVERAGE(OFFSET($FI$3,0,0,'Données projet'!$E$16+1,1))-AVERAGE(OFFSET($H$3,0,0,'Données projet'!$E$16+1,1))</f>
        <v>154.99386872768574</v>
      </c>
      <c r="FK200" s="62">
        <f t="shared" si="211"/>
        <v>419.00806288456329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3.5027133691644439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3.5027133691644439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-1.0286385077051818E-13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483.37207813357207</v>
      </c>
      <c r="T201" s="62">
        <f t="shared" si="204"/>
        <v>297.32483725004136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41.987543195113261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41.987543195113261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-9.5769792096689348E-14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455.28503091860267</v>
      </c>
      <c r="AO201" s="62">
        <f t="shared" si="205"/>
        <v>281.06176764290592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39.091850560967565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39.091850560967565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-9.7543306765146564E-14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414.21076357331464</v>
      </c>
      <c r="BJ201" s="62">
        <f t="shared" si="206"/>
        <v>331.25104323342907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27.26111346267751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27.26111346267751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-8.8675733422860506E-14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269.34352416195065</v>
      </c>
      <c r="CE201" s="62">
        <f t="shared" si="207"/>
        <v>302.59481222418219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8.0056946595815752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8.0056946595815752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-2.8421709430404007E-13</v>
      </c>
      <c r="CU201" s="18">
        <f>CT201*VLOOKUP('Données projet'!$B$13,Paramètres!$A$1:$I$89,3,0)*VLOOKUP('Données projet'!$B$13,Paramètres!$A$1:$I$89,5,0)</f>
        <v>-2.2612312022829427E-13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340.50225215720684</v>
      </c>
      <c r="CZ201" s="62">
        <f t="shared" si="208"/>
        <v>412.18613903804726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10.921944603986054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10.921944603986054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-1.1368683772161603E-13</v>
      </c>
      <c r="DP201" s="18">
        <f>DO201*VLOOKUP('Données projet'!$B$14,Paramètres!$A$1:$I$89,3,0)*VLOOKUP('Données projet'!$B$14,Paramètres!$A$1:$I$89,5,0)</f>
        <v>-9.0449248091317723E-14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298.57243726603986</v>
      </c>
      <c r="DU201" s="62">
        <f t="shared" si="209"/>
        <v>364.58250627635425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9.4033653050000598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9.4033653050000598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2.8421709430404007E-14</v>
      </c>
      <c r="EK201" s="18">
        <f>EJ201*VLOOKUP('Données projet'!$B$15,Paramètres!$A$1:$I$89,3,0)*VLOOKUP('Données projet'!$B$15,Paramètres!$A$1:$I$89,5,0)</f>
        <v>2.7046098693972454E-14</v>
      </c>
      <c r="EL201" s="14">
        <f t="shared" si="179"/>
        <v>4.7310737122041225E-13</v>
      </c>
      <c r="EM201" s="22">
        <f t="shared" si="180"/>
        <v>8.7110062676755335E-13</v>
      </c>
      <c r="EN201" s="62">
        <f t="shared" si="198"/>
        <v>290.46664116925376</v>
      </c>
      <c r="EO201" s="62">
        <f ca="1">AVERAGE(OFFSET($EN$3,0,0,'Données projet'!$E$15+1,1))-AVERAGE(OFFSET($H$3,0,0,'Données projet'!$E$15+1,1))</f>
        <v>147.46030586481513</v>
      </c>
      <c r="EP201" s="62">
        <f t="shared" si="210"/>
        <v>299.27200854723446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3.3868388535742144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3.3868388535742144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5.6843418860808015E-14</v>
      </c>
      <c r="FF201" s="18">
        <f>FE201*VLOOKUP('Données projet'!$B$16,Paramètres!$A$1:$I$89,3,0)*VLOOKUP('Données projet'!$B$16,Paramètres!$A$1:$I$89,5,0)</f>
        <v>4.6111381379887463E-14</v>
      </c>
      <c r="FG201" s="14">
        <f t="shared" si="182"/>
        <v>7.5804141040779151E-13</v>
      </c>
      <c r="FH201" s="22">
        <f t="shared" si="183"/>
        <v>1.4005661123635408E-12</v>
      </c>
      <c r="FI201" s="62">
        <f t="shared" si="199"/>
        <v>290.46664116925433</v>
      </c>
      <c r="FJ201" s="62">
        <f ca="1">AVERAGE(OFFSET($FI$3,0,0,'Données projet'!$E$16+1,1))-AVERAGE(OFFSET($H$3,0,0,'Données projet'!$E$16+1,1))</f>
        <v>154.99386872768574</v>
      </c>
      <c r="FK201" s="62">
        <f t="shared" si="211"/>
        <v>419.00806288456329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3.4340272964393281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3.4340272964393281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-1.0286385077051818E-13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483.37207813357207</v>
      </c>
      <c r="T202" s="62">
        <f t="shared" si="204"/>
        <v>297.32483725004136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41.164193082929671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41.164193082929671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-9.5769792096689348E-14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455.28503091860267</v>
      </c>
      <c r="AO202" s="62">
        <f t="shared" si="205"/>
        <v>281.06176764290592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38.325283215141468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38.325283215141468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-9.7543306765146564E-14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414.21076357331464</v>
      </c>
      <c r="BJ202" s="62">
        <f t="shared" si="206"/>
        <v>331.25104323342907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26.726539655311775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26.726539655311775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-8.8675733422860506E-14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269.34352416195065</v>
      </c>
      <c r="CE202" s="62">
        <f t="shared" si="207"/>
        <v>302.59481222418219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7.8487078702987674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7.8487078702987674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-2.8421709430404007E-13</v>
      </c>
      <c r="CU202" s="18">
        <f>CT202*VLOOKUP('Données projet'!$B$13,Paramètres!$A$1:$I$89,3,0)*VLOOKUP('Données projet'!$B$13,Paramètres!$A$1:$I$89,5,0)</f>
        <v>-2.2612312022829427E-13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340.50225215720684</v>
      </c>
      <c r="CZ202" s="62">
        <f t="shared" si="208"/>
        <v>412.18613903804726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10.707771932030305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10.707771932030305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-1.1368683772161603E-13</v>
      </c>
      <c r="DP202" s="18">
        <f>DO202*VLOOKUP('Données projet'!$B$14,Paramètres!$A$1:$I$89,3,0)*VLOOKUP('Données projet'!$B$14,Paramètres!$A$1:$I$89,5,0)</f>
        <v>-9.0449248091317723E-14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298.57243726603986</v>
      </c>
      <c r="DU202" s="62">
        <f t="shared" si="209"/>
        <v>364.58250627635425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9.2189710468555131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9.2189710468555131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2.8421709430404007E-14</v>
      </c>
      <c r="EK202" s="18">
        <f>EJ202*VLOOKUP('Données projet'!$B$15,Paramètres!$A$1:$I$89,3,0)*VLOOKUP('Données projet'!$B$15,Paramètres!$A$1:$I$89,5,0)</f>
        <v>2.7046098693972454E-14</v>
      </c>
      <c r="EL202" s="14">
        <f t="shared" si="179"/>
        <v>4.7310737122041225E-13</v>
      </c>
      <c r="EM202" s="22">
        <f t="shared" si="180"/>
        <v>8.7110062676755335E-13</v>
      </c>
      <c r="EN202" s="62">
        <f t="shared" si="198"/>
        <v>290.51637186933698</v>
      </c>
      <c r="EO202" s="62">
        <f ca="1">AVERAGE(OFFSET($EN$3,0,0,'Données projet'!$E$15+1,1))-AVERAGE(OFFSET($H$3,0,0,'Données projet'!$E$15+1,1))</f>
        <v>147.46030586481513</v>
      </c>
      <c r="EP202" s="62">
        <f t="shared" si="210"/>
        <v>299.27200854723446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3.3204250094233472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3.3204250094233472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5.6843418860808015E-14</v>
      </c>
      <c r="FF202" s="18">
        <f>FE202*VLOOKUP('Données projet'!$B$16,Paramètres!$A$1:$I$89,3,0)*VLOOKUP('Données projet'!$B$16,Paramètres!$A$1:$I$89,5,0)</f>
        <v>4.6111381379887463E-14</v>
      </c>
      <c r="FG202" s="14">
        <f t="shared" si="182"/>
        <v>7.5804141040779151E-13</v>
      </c>
      <c r="FH202" s="22">
        <f t="shared" si="183"/>
        <v>1.4005661123635408E-12</v>
      </c>
      <c r="FI202" s="62">
        <f t="shared" si="199"/>
        <v>290.51637186933755</v>
      </c>
      <c r="FJ202" s="62">
        <f ca="1">AVERAGE(OFFSET($FI$3,0,0,'Données projet'!$E$16+1,1))-AVERAGE(OFFSET($H$3,0,0,'Données projet'!$E$16+1,1))</f>
        <v>154.99386872768574</v>
      </c>
      <c r="FK202" s="62">
        <f t="shared" si="211"/>
        <v>419.00806288456329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3.3666881157059843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3.3666881157059843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-1.0286385077051818E-13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483.37207813357207</v>
      </c>
      <c r="T203" s="62">
        <f t="shared" si="204"/>
        <v>297.32483725004136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40.356988364252025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40.356988364252025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-9.5769792096689348E-14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455.28503091860267</v>
      </c>
      <c r="AO203" s="62">
        <f t="shared" si="205"/>
        <v>281.06176764290592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37.573747787407108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37.573747787407108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-9.7543306765146564E-14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414.21076357331464</v>
      </c>
      <c r="BJ203" s="62">
        <f t="shared" si="206"/>
        <v>331.25104323342907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26.202448514250655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26.202448514250655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-8.8675733422860506E-14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269.34352416195065</v>
      </c>
      <c r="CE203" s="62">
        <f t="shared" si="207"/>
        <v>302.59481222418219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7.6947994962013091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7.6947994962013091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-2.8421709430404007E-13</v>
      </c>
      <c r="CU203" s="18">
        <f>CT203*VLOOKUP('Données projet'!$B$13,Paramètres!$A$1:$I$89,3,0)*VLOOKUP('Données projet'!$B$13,Paramètres!$A$1:$I$89,5,0)</f>
        <v>-2.2612312022829427E-13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340.50225215720684</v>
      </c>
      <c r="CZ203" s="62">
        <f t="shared" si="208"/>
        <v>412.18613903804726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10.497799055539177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10.497799055539177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-1.1368683772161603E-13</v>
      </c>
      <c r="DP203" s="18">
        <f>DO203*VLOOKUP('Données projet'!$B$14,Paramètres!$A$1:$I$89,3,0)*VLOOKUP('Données projet'!$B$14,Paramètres!$A$1:$I$89,5,0)</f>
        <v>-9.0449248091317723E-14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298.57243726603986</v>
      </c>
      <c r="DU203" s="62">
        <f t="shared" si="209"/>
        <v>364.58250627635425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9.0381926476437879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9.0381926476437879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2.8421709430404007E-14</v>
      </c>
      <c r="EK203" s="18">
        <f>EJ203*VLOOKUP('Données projet'!$B$15,Paramètres!$A$1:$I$89,3,0)*VLOOKUP('Données projet'!$B$15,Paramètres!$A$1:$I$89,5,0)</f>
        <v>2.7046098693972454E-14</v>
      </c>
      <c r="EL203" s="14">
        <f t="shared" si="179"/>
        <v>4.7310737122041225E-13</v>
      </c>
      <c r="EM203" s="22">
        <f t="shared" si="180"/>
        <v>8.7110062676755335E-13</v>
      </c>
      <c r="EN203" s="62">
        <f t="shared" si="198"/>
        <v>290.56523985295496</v>
      </c>
      <c r="EO203" s="62">
        <f ca="1">AVERAGE(OFFSET($EN$3,0,0,'Données projet'!$E$15+1,1))-AVERAGE(OFFSET($H$3,0,0,'Données projet'!$E$15+1,1))</f>
        <v>147.46030586481513</v>
      </c>
      <c r="EP203" s="62">
        <f t="shared" si="210"/>
        <v>299.27200854723446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3.2553135002478335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3.2553135002478335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5.6843418860808015E-14</v>
      </c>
      <c r="FF203" s="18">
        <f>FE203*VLOOKUP('Données projet'!$B$16,Paramètres!$A$1:$I$89,3,0)*VLOOKUP('Données projet'!$B$16,Paramètres!$A$1:$I$89,5,0)</f>
        <v>4.6111381379887463E-14</v>
      </c>
      <c r="FG203" s="14">
        <f t="shared" si="182"/>
        <v>7.5804141040779151E-13</v>
      </c>
      <c r="FH203" s="22">
        <f t="shared" si="183"/>
        <v>1.4005661123635408E-12</v>
      </c>
      <c r="FI203" s="62">
        <f t="shared" si="199"/>
        <v>290.56523985295553</v>
      </c>
      <c r="FJ203" s="62">
        <f ca="1">AVERAGE(OFFSET($FI$3,0,0,'Données projet'!$E$16+1,1))-AVERAGE(OFFSET($H$3,0,0,'Données projet'!$E$16+1,1))</f>
        <v>154.99386872768574</v>
      </c>
      <c r="FK203" s="62">
        <f t="shared" si="211"/>
        <v>419.00806288456329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3.3006694152339766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3.3006694152339766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1.2229519710813024</v>
      </c>
      <c r="BV205" s="88">
        <f>EXP(LN('Données projet'!B114)/'Données projet'!A114)</f>
        <v>1.2788040393997409</v>
      </c>
      <c r="CQ205" s="88">
        <f>EXP(LN('Données projet'!B140)/'Données projet'!A140)</f>
        <v>1.3423796509621049</v>
      </c>
      <c r="DL205" s="88">
        <f>EXP(LN('Données projet'!B166)/'Données projet'!A166)</f>
        <v>1.2709816152101407</v>
      </c>
      <c r="EG205" s="88">
        <f>EXP(LN('Données projet'!B192)/'Données projet'!A192)</f>
        <v>1.189207115002721</v>
      </c>
      <c r="FB205" s="88">
        <f>EXP(LN('Données projet'!B218)/'Données projet'!A218)</f>
        <v>1.3423796509621049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1.9208250000000002</v>
      </c>
      <c r="C6" s="156">
        <f ca="1">IF(OR('Données projet'!B9="",'Données projet'!C9="",'Données projet'!C9=0%),0,Calculateur!S3)</f>
        <v>483.37207813357207</v>
      </c>
      <c r="D6" s="156">
        <f>IF(OR('Données projet'!B9="",'Données projet'!C9="",'Données projet'!C9=0%),0,Calculateur!T3)</f>
        <v>297.32483725004136</v>
      </c>
      <c r="E6" s="156">
        <f ca="1">MIN(C6,D6)</f>
        <v>297.32483725004136</v>
      </c>
      <c r="F6" s="156">
        <f ca="1">E6*B6</f>
        <v>571.10898051081074</v>
      </c>
      <c r="G6" s="156">
        <f ca="1">F6*(100%-'Données projet'!$C$24)*(100%-'Données projet'!$C$25)*(100%-'Données projet'!$C$26)*(100%-'Données projet'!$C$27)</f>
        <v>513.99808245972963</v>
      </c>
      <c r="H6" s="157">
        <f>IF(OR('Données projet'!B9="",'Données projet'!C9="",'Données projet'!C9=0%),0,AVERAGE(Calculateur!$AC$3:$AC$33)*B6)</f>
        <v>0.14923898634873192</v>
      </c>
      <c r="I6" s="158">
        <f>H6*(100%-'Données projet'!$C$24)*(100%-'Données projet'!$C$25)*(100%-'Données projet'!$C$26)*(100%-'Données projet'!$C$27)</f>
        <v>0.13431508771385872</v>
      </c>
      <c r="J6" s="159">
        <f>IF(OR('Données projet'!B9="",'Données projet'!C9="",'Données projet'!C9=0%),0,SUM(Calculateur!$V$3:$V$33)*VLOOKUP('Données projet'!$B$9,Paramètres!$A$1:$I$89,9,0)*B6)</f>
        <v>29.772787500000003</v>
      </c>
      <c r="K6" s="160">
        <f>J6*(100%-'Données projet'!$C$24)*(100%-'Données projet'!$C$25)*(100%-'Données projet'!$C$26)*(100%-'Données projet'!$C$27)</f>
        <v>26.795508750000003</v>
      </c>
      <c r="L6" s="161">
        <f ca="1">G6+I6+K6</f>
        <v>540.92790629744343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pédonculé</v>
      </c>
      <c r="B7" s="163">
        <f>'Données projet'!D10</f>
        <v>0.64027500000000004</v>
      </c>
      <c r="C7" s="156">
        <f ca="1">IF(OR('Données projet'!B10="",'Données projet'!C10="",'Données projet'!C10=0%),0,Calculateur!AN3)</f>
        <v>455.28503091860267</v>
      </c>
      <c r="D7" s="156">
        <f>IF(OR('Données projet'!B10="",'Données projet'!C10="",'Données projet'!C10=0%),0,Calculateur!AO3)</f>
        <v>281.06176764290592</v>
      </c>
      <c r="E7" s="156">
        <f t="shared" ref="E7:E15" ca="1" si="0">MIN(C7,D7)</f>
        <v>281.06176764290592</v>
      </c>
      <c r="F7" s="156">
        <f t="shared" ref="F7:F15" ca="1" si="1">E7*B7</f>
        <v>179.9568232775616</v>
      </c>
      <c r="G7" s="156">
        <f ca="1">F7*(100%-'Données projet'!$C$24)*(100%-'Données projet'!$C$25)*(100%-'Données projet'!$C$26)*(100%-'Données projet'!$C$27)</f>
        <v>161.96114094980544</v>
      </c>
      <c r="H7" s="164">
        <f>IF(OR('Données projet'!B10="",'Données projet'!C10="",'Données projet'!C10=0%),0,AVERAGE(Calculateur!$AX$3:$AX$33)*B7)</f>
        <v>4.6315547487537502E-2</v>
      </c>
      <c r="I7" s="158">
        <f>H7*(100%-'Données projet'!$C$24)*(100%-'Données projet'!$C$25)*(100%-'Données projet'!$C$26)*(100%-'Données projet'!$C$27)</f>
        <v>4.1683992738783752E-2</v>
      </c>
      <c r="J7" s="159">
        <f>IF(OR('Données projet'!B10="",'Données projet'!C10="",'Données projet'!C10=0%),0,SUM(Calculateur!$AQ$3:$AQ$33)*VLOOKUP('Données projet'!$B$10,Paramètres!$A$1:$I$89,9,0)*B7)</f>
        <v>9.9242625000000011</v>
      </c>
      <c r="K7" s="160">
        <f>J7*(100%-'Données projet'!$C$24)*(100%-'Données projet'!$C$25)*(100%-'Données projet'!$C$26)*(100%-'Données projet'!$C$27)</f>
        <v>8.9318362500000017</v>
      </c>
      <c r="L7" s="161">
        <f t="shared" ref="L7:L15" ca="1" si="2">G7+I7+K7</f>
        <v>170.93466119254424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Hêtre</v>
      </c>
      <c r="B8" s="163">
        <f>'Données projet'!D11</f>
        <v>0.85370000000000013</v>
      </c>
      <c r="C8" s="156">
        <f ca="1">IF(OR('Données projet'!B11="",'Données projet'!C11="",'Données projet'!C11=0%),0,Calculateur!BI3)</f>
        <v>414.21076357331464</v>
      </c>
      <c r="D8" s="156">
        <f>IF(OR('Données projet'!B11="",'Données projet'!C11="",'Données projet'!C11=0%),0,Calculateur!BJ3)</f>
        <v>331.25104323342907</v>
      </c>
      <c r="E8" s="156">
        <f t="shared" ca="1" si="0"/>
        <v>331.25104323342907</v>
      </c>
      <c r="F8" s="156">
        <f t="shared" ca="1" si="1"/>
        <v>282.78901560837846</v>
      </c>
      <c r="G8" s="156">
        <f ca="1">F8*(100%-'Données projet'!$C$24)*(100%-'Données projet'!$C$25)*(100%-'Données projet'!$C$26)*(100%-'Données projet'!$C$27)</f>
        <v>254.51011404754061</v>
      </c>
      <c r="H8" s="164">
        <f>IF(OR('Données projet'!B11="",'Données projet'!C11="",'Données projet'!C11=0%),0,AVERAGE(Calculateur!$BS$3:$BS$33)*B8)</f>
        <v>9.6906273992371381E-2</v>
      </c>
      <c r="I8" s="158">
        <f>H8*(100%-'Données projet'!$C$24)*(100%-'Données projet'!$C$25)*(100%-'Données projet'!$C$26)*(100%-'Données projet'!$C$27)</f>
        <v>8.7215646593134244E-2</v>
      </c>
      <c r="J8" s="159">
        <f>IF(OR('Données projet'!B11="",'Données projet'!C11="",'Données projet'!C11=0%),0,SUM(Calculateur!$BL$3:$BL$33)*VLOOKUP('Données projet'!$B$11,Paramètres!$A$1:$I$89,9,0)*B8)</f>
        <v>13.018925000000001</v>
      </c>
      <c r="K8" s="160">
        <f>J8*(100%-'Données projet'!$C$24)*(100%-'Données projet'!$C$25)*(100%-'Données projet'!$C$26)*(100%-'Données projet'!$C$27)</f>
        <v>11.717032500000002</v>
      </c>
      <c r="L8" s="161">
        <f t="shared" ca="1" si="2"/>
        <v>266.31436219413376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Merisier</v>
      </c>
      <c r="B9" s="163">
        <f>'Données projet'!D12</f>
        <v>1.1354210000000002</v>
      </c>
      <c r="C9" s="156">
        <f ca="1">IF(OR('Données projet'!B12="",'Données projet'!C12="",'Données projet'!C12=0%),0,Calculateur!CD3)</f>
        <v>269.34352416195065</v>
      </c>
      <c r="D9" s="156">
        <f>IF(OR('Données projet'!B12="",'Données projet'!C12="",'Données projet'!C12=0%),0,Calculateur!CE3)</f>
        <v>302.59481222418219</v>
      </c>
      <c r="E9" s="156">
        <f t="shared" ca="1" si="0"/>
        <v>269.34352416195065</v>
      </c>
      <c r="F9" s="156">
        <f t="shared" ca="1" si="1"/>
        <v>305.81829354748623</v>
      </c>
      <c r="G9" s="156">
        <f ca="1">F9*(100%-'Données projet'!$C$24)*(100%-'Données projet'!$C$25)*(100%-'Données projet'!$C$26)*(100%-'Données projet'!$C$27)</f>
        <v>275.23646419273763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15.612038750000004</v>
      </c>
      <c r="K9" s="160">
        <f>J9*(100%-'Données projet'!$C$24)*(100%-'Données projet'!$C$25)*(100%-'Données projet'!$C$26)*(100%-'Données projet'!$C$27)</f>
        <v>14.050834875000003</v>
      </c>
      <c r="L9" s="161">
        <f t="shared" ca="1" si="2"/>
        <v>289.28729906773765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Erable sycomore</v>
      </c>
      <c r="B10" s="163">
        <f>'Données projet'!D13</f>
        <v>1.1354210000000002</v>
      </c>
      <c r="C10" s="156">
        <f ca="1">IF(OR('Données projet'!B13="",'Données projet'!C13="",'Données projet'!C13=0%),0,Calculateur!CY3)</f>
        <v>340.50225215720684</v>
      </c>
      <c r="D10" s="156">
        <f>IF(OR('Données projet'!B13="",'Données projet'!C13="",'Données projet'!C13=0%),0,Calculateur!CZ3)</f>
        <v>412.18613903804726</v>
      </c>
      <c r="E10" s="156">
        <f t="shared" ca="1" si="0"/>
        <v>340.50225215720684</v>
      </c>
      <c r="F10" s="156">
        <f t="shared" ca="1" si="1"/>
        <v>386.61340764658803</v>
      </c>
      <c r="G10" s="156">
        <f ca="1">F10*(100%-'Données projet'!$C$24)*(100%-'Données projet'!$C$25)*(100%-'Données projet'!$C$26)*(100%-'Données projet'!$C$27)</f>
        <v>347.95206688192923</v>
      </c>
      <c r="H10" s="164">
        <f>IF(OR('Données projet'!B13="",'Données projet'!C13="",'Données projet'!C13=0%),0,AVERAGE(Calculateur!$DI$3:$DI$33)*B10)</f>
        <v>0.14341423777969206</v>
      </c>
      <c r="I10" s="158">
        <f>H10*(100%-'Données projet'!$C$24)*(100%-'Données projet'!$C$25)*(100%-'Données projet'!$C$26)*(100%-'Données projet'!$C$27)</f>
        <v>0.12907281400172285</v>
      </c>
      <c r="J10" s="159">
        <f>IF(OR('Données projet'!B13="",'Données projet'!C13="",'Données projet'!C13=0%),0,SUM(Calculateur!$DB$3:$DB$33)*VLOOKUP('Données projet'!$B$13,Paramètres!$A$1:$I$89,9,0)*B10)</f>
        <v>49.674668750000009</v>
      </c>
      <c r="K10" s="160">
        <f>J10*(100%-'Données projet'!$C$24)*(100%-'Données projet'!$C$25)*(100%-'Données projet'!$C$26)*(100%-'Données projet'!$C$27)</f>
        <v>44.70720187500001</v>
      </c>
      <c r="L10" s="161">
        <f t="shared" ca="1" si="2"/>
        <v>392.78834157093098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Erable plane</v>
      </c>
      <c r="B11" s="163">
        <f>'Données projet'!D14</f>
        <v>1.1354210000000002</v>
      </c>
      <c r="C11" s="156">
        <f ca="1">IF(OR('Données projet'!B14="",'Données projet'!C14="",'Données projet'!C14=0%),0,Calculateur!DT3)</f>
        <v>298.57243726603986</v>
      </c>
      <c r="D11" s="156">
        <f>IF(OR('Données projet'!B14="",'Données projet'!C14="",'Données projet'!C14=0%),0,Calculateur!DU3)</f>
        <v>364.58250627635425</v>
      </c>
      <c r="E11" s="156">
        <f t="shared" ca="1" si="0"/>
        <v>298.57243726603986</v>
      </c>
      <c r="F11" s="156">
        <f t="shared" ca="1" si="1"/>
        <v>339.00541529304434</v>
      </c>
      <c r="G11" s="156">
        <f ca="1">F11*(100%-'Données projet'!$C$24)*(100%-'Données projet'!$C$25)*(100%-'Données projet'!$C$26)*(100%-'Données projet'!$C$27)</f>
        <v>305.10487376373993</v>
      </c>
      <c r="H11" s="164">
        <f>IF(OR('Données projet'!B14="",'Données projet'!C14="",'Données projet'!C14=0%),0,AVERAGE(Calculateur!$ED$3:$ED$33)*B11)</f>
        <v>0.11951186481641003</v>
      </c>
      <c r="I11" s="158">
        <f>H11*(100%-'Données projet'!$C$24)*(100%-'Données projet'!$C$25)*(100%-'Données projet'!$C$26)*(100%-'Données projet'!$C$27)</f>
        <v>0.10756067833476902</v>
      </c>
      <c r="J11" s="159">
        <f>IF(OR('Données projet'!B14="",'Données projet'!C14="",'Données projet'!C14=0%),0,SUM(Calculateur!$DW$3:$DW$33)*VLOOKUP('Données projet'!$B$14,Paramètres!$A$1:$I$89,9,0)*B11)</f>
        <v>38.888169250000011</v>
      </c>
      <c r="K11" s="160">
        <f>J11*(100%-'Données projet'!$C$24)*(100%-'Données projet'!$C$25)*(100%-'Données projet'!$C$26)*(100%-'Données projet'!$C$27)</f>
        <v>34.999352325000011</v>
      </c>
      <c r="L11" s="161">
        <f t="shared" ca="1" si="2"/>
        <v>340.21178676707473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>Charme</v>
      </c>
      <c r="B12" s="163">
        <f>'Données projet'!D15</f>
        <v>0.85370000000000013</v>
      </c>
      <c r="C12" s="156">
        <f ca="1">IF(OR('Données projet'!B15="",'Données projet'!C15="",'Données projet'!C15=0%),0,Calculateur!EO3)</f>
        <v>147.46030586481513</v>
      </c>
      <c r="D12" s="156">
        <f>IF(OR('Données projet'!B15="",'Données projet'!C15="",'Données projet'!C15=0%),0,Calculateur!EP3)</f>
        <v>299.27200854723446</v>
      </c>
      <c r="E12" s="156">
        <f t="shared" ca="1" si="0"/>
        <v>147.46030586481513</v>
      </c>
      <c r="F12" s="156">
        <f t="shared" ca="1" si="1"/>
        <v>125.8868631167927</v>
      </c>
      <c r="G12" s="156">
        <f ca="1">F12*(100%-'Données projet'!$C$24)*(100%-'Données projet'!$C$25)*(100%-'Données projet'!$C$26)*(100%-'Données projet'!$C$27)</f>
        <v>113.29817680511343</v>
      </c>
      <c r="H12" s="164">
        <f>IF(OR('Données projet'!B15="",'Données projet'!C15="",'Données projet'!C15=0%),0,AVERAGE(Calculateur!$EY$3:$EY$33)*B12)</f>
        <v>0.13951843934517469</v>
      </c>
      <c r="I12" s="158">
        <f>H12*(100%-'Données projet'!$C$24)*(100%-'Données projet'!$C$25)*(100%-'Données projet'!$C$26)*(100%-'Données projet'!$C$27)</f>
        <v>0.12556659541065723</v>
      </c>
      <c r="J12" s="159">
        <f>IF(OR('Données projet'!B15="",'Données projet'!C15="",'Données projet'!C15=0%),0,SUM(Calculateur!$ER$3:$ER$33)*VLOOKUP('Données projet'!$B$15,Paramètres!$A$1:$I$89,9,0)*B12)</f>
        <v>7.4698750000000009</v>
      </c>
      <c r="K12" s="160">
        <f>J12*(100%-'Données projet'!$C$24)*(100%-'Données projet'!$C$25)*(100%-'Données projet'!$C$26)*(100%-'Données projet'!$C$27)</f>
        <v>6.7228875000000006</v>
      </c>
      <c r="L12" s="161">
        <f t="shared" ca="1" si="2"/>
        <v>120.14663090052409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>Bouleau verruqueux</v>
      </c>
      <c r="B13" s="163">
        <f>'Données projet'!D16</f>
        <v>0.85370000000000013</v>
      </c>
      <c r="C13" s="156">
        <f ca="1">IF(OR('Données projet'!B16="",'Données projet'!C16="",'Données projet'!C16=0%),0,Calculateur!FJ3)</f>
        <v>154.99386872768574</v>
      </c>
      <c r="D13" s="156">
        <f>IF(OR('Données projet'!B16="",'Données projet'!C16="",'Données projet'!C16=0%),0,Calculateur!FK3)</f>
        <v>419.00806288456329</v>
      </c>
      <c r="E13" s="156">
        <f t="shared" ca="1" si="0"/>
        <v>154.99386872768574</v>
      </c>
      <c r="F13" s="156">
        <f t="shared" ca="1" si="1"/>
        <v>132.31826573282532</v>
      </c>
      <c r="G13" s="156">
        <f ca="1">F13*(100%-'Données projet'!$C$24)*(100%-'Données projet'!$C$25)*(100%-'Données projet'!$C$26)*(100%-'Données projet'!$C$27)</f>
        <v>119.08643915954279</v>
      </c>
      <c r="H13" s="164">
        <f>IF(OR('Données projet'!B16="",'Données projet'!C16="",'Données projet'!C16=0%),0,AVERAGE(Calculateur!$FT$3:$FT$33)*B13)</f>
        <v>9.1398014384156507</v>
      </c>
      <c r="I13" s="158">
        <f>H13*(100%-'Données projet'!$C$24)*(100%-'Données projet'!$C$25)*(100%-'Données projet'!$C$26)*(100%-'Données projet'!$C$27)</f>
        <v>8.2258212945740858</v>
      </c>
      <c r="J13" s="159">
        <f>IF(OR('Données projet'!C16="",'Données projet'!C16=0%),0,SUM(Calculateur!$FM$3:$FM$33)*VLOOKUP('Données projet'!$B$16,Paramètres!$A$1:$I$89,9,0)*B13)</f>
        <v>72.137650000000008</v>
      </c>
      <c r="K13" s="160">
        <f>J13*(100%-'Données projet'!$C$24)*(100%-'Données projet'!$C$25)*(100%-'Données projet'!$C$26)*(100%-'Données projet'!$C$27)</f>
        <v>64.923885000000013</v>
      </c>
      <c r="L13" s="161">
        <f t="shared" ca="1" si="2"/>
        <v>192.23614545411689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2323.4970647334872</v>
      </c>
      <c r="G16" s="175">
        <f t="shared" ca="1" si="3"/>
        <v>2091.1473582601388</v>
      </c>
      <c r="H16" s="176">
        <f t="shared" si="3"/>
        <v>9.834706788185569</v>
      </c>
      <c r="I16" s="176">
        <f t="shared" si="3"/>
        <v>8.8512361093670116</v>
      </c>
      <c r="J16" s="177">
        <f t="shared" si="3"/>
        <v>236.49837675000003</v>
      </c>
      <c r="K16" s="177">
        <f t="shared" si="3"/>
        <v>212.84853907500005</v>
      </c>
      <c r="L16" s="178">
        <f t="shared" ca="1" si="3"/>
        <v>2312.8471334445057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pédonculé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Hêtre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Merisier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Erable sycomore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Erable plane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>Charme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>Bouleau verruqueux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1" zoomScaleNormal="80" workbookViewId="0">
      <selection activeCell="C124" sqref="C124:C1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-257.40581026238362</v>
      </c>
      <c r="U10" s="190">
        <f>'Données projet'!D9</f>
        <v>1.9208250000000002</v>
      </c>
      <c r="V10" s="189">
        <f>U10*T10</f>
        <v>-494.43151549724308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pédonculé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17.09418973761629</v>
      </c>
      <c r="U11" s="190">
        <f>'Données projet'!D10</f>
        <v>0.64027500000000004</v>
      </c>
      <c r="V11" s="189">
        <f t="shared" ref="V11" si="0">U11*T11</f>
        <v>10.94498233425227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Hêtre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-434.41417920785</v>
      </c>
      <c r="U12" s="190">
        <f>'Données projet'!D11</f>
        <v>0.85370000000000013</v>
      </c>
      <c r="V12" s="189">
        <f t="shared" ref="V12:V19" si="1">U12*T12</f>
        <v>-370.85938478974163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Merisier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846.64740838960802</v>
      </c>
      <c r="U13" s="190">
        <f>'Données projet'!D12</f>
        <v>1.1354210000000002</v>
      </c>
      <c r="V13" s="189">
        <f t="shared" si="1"/>
        <v>961.30124708113738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Erable sycomore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474.56203110412696</v>
      </c>
      <c r="U14" s="190">
        <f>'Données projet'!D13</f>
        <v>1.1354210000000002</v>
      </c>
      <c r="V14" s="189">
        <f t="shared" si="1"/>
        <v>538.82769591827901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Erable plane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311.75256112379634</v>
      </c>
      <c r="U15" s="190">
        <f>'Données projet'!D14</f>
        <v>1.1354210000000002</v>
      </c>
      <c r="V15" s="189">
        <f t="shared" si="1"/>
        <v>353.97040470374202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>Charme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2.5907623218811295</v>
      </c>
      <c r="U16" s="190">
        <f>'Données projet'!D15</f>
        <v>0.85370000000000013</v>
      </c>
      <c r="V16" s="189">
        <f t="shared" si="1"/>
        <v>2.2117337941899207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2462.5</f>
        <v>2462.5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Bouleau verruqueux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1707.8461761750791</v>
      </c>
      <c r="U17" s="190">
        <f>'Données projet'!D16</f>
        <v>0.85370000000000013</v>
      </c>
      <c r="V17" s="189">
        <f t="shared" si="1"/>
        <v>1457.9882806006653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f>215+2806.41+300+633.41</f>
        <v>3954.8199999999997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300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300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6</v>
      </c>
      <c r="C23" s="206">
        <f>150*'Données projet'!E36+13.8*SUM('Données projet'!F36:G36)+'Données projet'!G36*10</f>
        <v>0</v>
      </c>
      <c r="D23" s="194">
        <f>B23*C23</f>
        <v>0</v>
      </c>
      <c r="E23" s="206"/>
      <c r="F23" s="261"/>
      <c r="H23" s="203">
        <v>4</v>
      </c>
      <c r="I23" s="204">
        <v>300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-38640.822062998122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28</v>
      </c>
      <c r="C24" s="206">
        <f>150*'Données projet'!E37+13.8*SUM('Données projet'!F37:G37)+'Données projet'!G37*10</f>
        <v>0</v>
      </c>
      <c r="D24" s="194">
        <f t="shared" ref="D24:D42" si="2">B24*C24</f>
        <v>0</v>
      </c>
      <c r="E24" s="206"/>
      <c r="F24" s="264"/>
      <c r="H24" s="203">
        <v>5</v>
      </c>
      <c r="I24" s="204">
        <v>300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28</v>
      </c>
      <c r="C25" s="206">
        <f>150*'Données projet'!E38+13.8*SUM('Données projet'!F38:G38)+'Données projet'!G38*10</f>
        <v>30</v>
      </c>
      <c r="D25" s="194">
        <f t="shared" si="2"/>
        <v>840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-38640.822062998122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28</v>
      </c>
      <c r="C26" s="206">
        <f>150*'Données projet'!E39+13.8*SUM('Données projet'!F39:G39)+'Données projet'!G39*10</f>
        <v>30</v>
      </c>
      <c r="D26" s="194">
        <f t="shared" si="2"/>
        <v>840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28</v>
      </c>
      <c r="C27" s="206">
        <f>150*'Données projet'!E40+13.8*SUM('Données projet'!F40:G40)+'Données projet'!G40*10</f>
        <v>30</v>
      </c>
      <c r="D27" s="194">
        <f t="shared" si="2"/>
        <v>840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28</v>
      </c>
      <c r="C28" s="206">
        <f>150*'Données projet'!E41+13.8*SUM('Données projet'!F41:G41)+'Données projet'!G41*10</f>
        <v>60</v>
      </c>
      <c r="D28" s="194">
        <f t="shared" si="2"/>
        <v>1680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28</v>
      </c>
      <c r="C29" s="206">
        <f>150*'Données projet'!E42+13.8*SUM('Données projet'!F42:G42)+'Données projet'!G42*10</f>
        <v>60</v>
      </c>
      <c r="D29" s="194">
        <f t="shared" si="2"/>
        <v>1680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28</v>
      </c>
      <c r="C30" s="206">
        <f>150*'Données projet'!E43+13.8*SUM('Données projet'!F43:G43)+'Données projet'!G43*10</f>
        <v>60</v>
      </c>
      <c r="D30" s="194">
        <f t="shared" si="2"/>
        <v>1680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28</v>
      </c>
      <c r="C31" s="206">
        <f>150*'Données projet'!E44+13.8*SUM('Données projet'!F44:G44)+'Données projet'!G44*10</f>
        <v>60</v>
      </c>
      <c r="D31" s="194">
        <f t="shared" si="2"/>
        <v>1680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28</v>
      </c>
      <c r="C32" s="206">
        <f>150*'Données projet'!E45+13.8*SUM('Données projet'!F45:G45)+'Données projet'!G45*10</f>
        <v>90</v>
      </c>
      <c r="D32" s="194">
        <f t="shared" si="2"/>
        <v>2520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28</v>
      </c>
      <c r="C33" s="206">
        <f>150*'Données projet'!E46+13.8*SUM('Données projet'!F46:G46)+'Données projet'!G46*10</f>
        <v>90</v>
      </c>
      <c r="D33" s="194">
        <f t="shared" si="2"/>
        <v>2520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28</v>
      </c>
      <c r="C34" s="206">
        <f>150*'Données projet'!E47+13.8*SUM('Données projet'!F47:G47)+'Données projet'!G47*10</f>
        <v>90</v>
      </c>
      <c r="D34" s="194">
        <f t="shared" si="2"/>
        <v>2520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28</v>
      </c>
      <c r="C35" s="206">
        <f>150*'Données projet'!E48+13.8*SUM('Données projet'!F48:G48)+'Données projet'!G48*10</f>
        <v>90</v>
      </c>
      <c r="D35" s="194">
        <f t="shared" si="2"/>
        <v>2520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85</v>
      </c>
      <c r="B36" s="193">
        <f>'Données projet'!D49</f>
        <v>28</v>
      </c>
      <c r="C36" s="206">
        <f>150*'Données projet'!E49+13.8*SUM('Données projet'!F49:G49)+'Données projet'!G49*10</f>
        <v>120</v>
      </c>
      <c r="D36" s="194">
        <f t="shared" si="2"/>
        <v>3360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90</v>
      </c>
      <c r="B37" s="193">
        <f>'Données projet'!D50</f>
        <v>28</v>
      </c>
      <c r="C37" s="206">
        <f>150*'Données projet'!E50+13.8*SUM('Données projet'!F50:G50)+'Données projet'!G50*10</f>
        <v>120</v>
      </c>
      <c r="D37" s="194">
        <f t="shared" si="2"/>
        <v>3360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95</v>
      </c>
      <c r="B38" s="193">
        <f>'Données projet'!D51</f>
        <v>27</v>
      </c>
      <c r="C38" s="206">
        <f>150*'Données projet'!E51+13.8*SUM('Données projet'!F51:G51)+'Données projet'!G51*10</f>
        <v>120</v>
      </c>
      <c r="D38" s="194">
        <f t="shared" si="2"/>
        <v>3240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100</v>
      </c>
      <c r="B39" s="193">
        <f>'Données projet'!D52</f>
        <v>26</v>
      </c>
      <c r="C39" s="206">
        <f>150*'Données projet'!E52+13.8*SUM('Données projet'!F52:G52)+'Données projet'!G52*10</f>
        <v>120</v>
      </c>
      <c r="D39" s="194">
        <f t="shared" si="2"/>
        <v>3120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105</v>
      </c>
      <c r="B40" s="193">
        <f>'Données projet'!D53</f>
        <v>25</v>
      </c>
      <c r="C40" s="206">
        <f>150*'Données projet'!E53+13.8*SUM('Données projet'!F53:G53)+'Données projet'!G53*10</f>
        <v>135</v>
      </c>
      <c r="D40" s="194">
        <f t="shared" si="2"/>
        <v>3375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110</v>
      </c>
      <c r="B41" s="193">
        <f>'Données projet'!D54</f>
        <v>24</v>
      </c>
      <c r="C41" s="206">
        <f>150*'Données projet'!E54+13.8*SUM('Données projet'!F54:G54)+'Données projet'!G54*10</f>
        <v>135</v>
      </c>
      <c r="D41" s="194">
        <f t="shared" si="2"/>
        <v>3240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120</v>
      </c>
      <c r="B42" s="193">
        <f>'Données projet'!D55</f>
        <v>331</v>
      </c>
      <c r="C42" s="206">
        <f>150*'Données projet'!E55+13.8*SUM('Données projet'!F55:G55)+'Données projet'!G55*10</f>
        <v>150</v>
      </c>
      <c r="D42" s="194">
        <f t="shared" si="2"/>
        <v>49650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pédonculé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f>2188</f>
        <v>2188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6</v>
      </c>
      <c r="C54" s="204">
        <f>150*'Données projet'!E62+13.8*SUM('Données projet'!F62:G62)+'Données projet'!G62*10</f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28</v>
      </c>
      <c r="C55" s="204">
        <f>150*'Données projet'!E63+13.8*SUM('Données projet'!F63:G63)+'Données projet'!G63*10</f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28</v>
      </c>
      <c r="C56" s="204">
        <f>150*'Données projet'!E64+13.8*SUM('Données projet'!F64:G64)+'Données projet'!G64*10</f>
        <v>30</v>
      </c>
      <c r="D56" s="191">
        <f t="shared" si="4"/>
        <v>840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28</v>
      </c>
      <c r="C57" s="204">
        <f>150*'Données projet'!E65+13.8*SUM('Données projet'!F65:G65)+'Données projet'!G65*10</f>
        <v>30</v>
      </c>
      <c r="D57" s="191">
        <f t="shared" si="4"/>
        <v>840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28</v>
      </c>
      <c r="C58" s="204">
        <f>150*'Données projet'!E66+13.8*SUM('Données projet'!F66:G66)+'Données projet'!G66*10</f>
        <v>30</v>
      </c>
      <c r="D58" s="191">
        <f t="shared" si="4"/>
        <v>840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28</v>
      </c>
      <c r="C59" s="204">
        <f>150*'Données projet'!E67+13.8*SUM('Données projet'!F67:G67)+'Données projet'!G67*10</f>
        <v>60</v>
      </c>
      <c r="D59" s="191">
        <f t="shared" si="4"/>
        <v>1680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28</v>
      </c>
      <c r="C60" s="204">
        <f>150*'Données projet'!E68+13.8*SUM('Données projet'!F68:G68)+'Données projet'!G68*10</f>
        <v>60</v>
      </c>
      <c r="D60" s="191">
        <f t="shared" si="4"/>
        <v>1680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28</v>
      </c>
      <c r="C61" s="204">
        <f>150*'Données projet'!E69+13.8*SUM('Données projet'!F69:G69)+'Données projet'!G69*10</f>
        <v>60</v>
      </c>
      <c r="D61" s="191">
        <f t="shared" si="4"/>
        <v>1680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28</v>
      </c>
      <c r="C62" s="204">
        <f>150*'Données projet'!E70+13.8*SUM('Données projet'!F70:G70)+'Données projet'!G70*10</f>
        <v>60</v>
      </c>
      <c r="D62" s="191">
        <f t="shared" si="4"/>
        <v>1680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28</v>
      </c>
      <c r="C63" s="204">
        <f>150*'Données projet'!E71+13.8*SUM('Données projet'!F71:G71)+'Données projet'!G71*10</f>
        <v>90</v>
      </c>
      <c r="D63" s="191">
        <f t="shared" si="4"/>
        <v>2520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28</v>
      </c>
      <c r="C64" s="204">
        <f>150*'Données projet'!E72+13.8*SUM('Données projet'!F72:G72)+'Données projet'!G72*10</f>
        <v>90</v>
      </c>
      <c r="D64" s="191">
        <f t="shared" si="4"/>
        <v>2520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28</v>
      </c>
      <c r="C65" s="204">
        <f>150*'Données projet'!E73+13.8*SUM('Données projet'!F73:G73)+'Données projet'!G73*10</f>
        <v>90</v>
      </c>
      <c r="D65" s="191">
        <f t="shared" si="4"/>
        <v>2520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28</v>
      </c>
      <c r="C66" s="204">
        <f>150*'Données projet'!E74+13.8*SUM('Données projet'!F74:G74)+'Données projet'!G74*10</f>
        <v>90</v>
      </c>
      <c r="D66" s="191">
        <f t="shared" si="4"/>
        <v>2520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85</v>
      </c>
      <c r="B67" s="193">
        <f>'Données projet'!D75</f>
        <v>28</v>
      </c>
      <c r="C67" s="204">
        <f>150*'Données projet'!E75+13.8*SUM('Données projet'!F75:G75)+'Données projet'!G75*10</f>
        <v>120</v>
      </c>
      <c r="D67" s="191">
        <f t="shared" si="4"/>
        <v>3360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90</v>
      </c>
      <c r="B68" s="193">
        <f>'Données projet'!D76</f>
        <v>28</v>
      </c>
      <c r="C68" s="204">
        <f>150*'Données projet'!E76+13.8*SUM('Données projet'!F76:G76)+'Données projet'!G76*10</f>
        <v>120</v>
      </c>
      <c r="D68" s="191">
        <f t="shared" si="4"/>
        <v>3360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95</v>
      </c>
      <c r="B69" s="193">
        <f>'Données projet'!D77</f>
        <v>27</v>
      </c>
      <c r="C69" s="204">
        <f>150*'Données projet'!E77+13.8*SUM('Données projet'!F77:G77)+'Données projet'!G77*10</f>
        <v>120</v>
      </c>
      <c r="D69" s="191">
        <f t="shared" si="4"/>
        <v>3240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100</v>
      </c>
      <c r="B70" s="193">
        <f>'Données projet'!D78</f>
        <v>26</v>
      </c>
      <c r="C70" s="204">
        <f>150*'Données projet'!E78+13.8*SUM('Données projet'!F78:G78)+'Données projet'!G78*10</f>
        <v>120</v>
      </c>
      <c r="D70" s="191">
        <f t="shared" si="4"/>
        <v>3120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105</v>
      </c>
      <c r="B71" s="193">
        <f>'Données projet'!D79</f>
        <v>25</v>
      </c>
      <c r="C71" s="204">
        <f>150*'Données projet'!E79+13.8*SUM('Données projet'!F79:G79)+'Données projet'!G79*10</f>
        <v>135</v>
      </c>
      <c r="D71" s="191">
        <f t="shared" si="4"/>
        <v>3375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110</v>
      </c>
      <c r="B72" s="193">
        <f>'Données projet'!D80</f>
        <v>24</v>
      </c>
      <c r="C72" s="204">
        <f>150*'Données projet'!E80+13.8*SUM('Données projet'!F80:G80)+'Données projet'!G80*10</f>
        <v>135</v>
      </c>
      <c r="D72" s="191">
        <f t="shared" si="4"/>
        <v>3240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120</v>
      </c>
      <c r="B73" s="193">
        <f>'Données projet'!D81</f>
        <v>331</v>
      </c>
      <c r="C73" s="204">
        <f>150*'Données projet'!E81+13.8*SUM('Données projet'!F81:G81)+'Données projet'!G81*10</f>
        <v>150</v>
      </c>
      <c r="D73" s="191">
        <f t="shared" si="4"/>
        <v>49650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Hêtre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f>1813</f>
        <v>1813</v>
      </c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0</v>
      </c>
      <c r="C85" s="204">
        <f>45*'Données projet'!E88+13.8*SUM('Données projet'!F88:G88)+'Données projet'!G88*10</f>
        <v>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25</v>
      </c>
      <c r="B86" s="193">
        <f>'Données projet'!D89</f>
        <v>26</v>
      </c>
      <c r="C86" s="204">
        <f>45*'Données projet'!E89+13.8*SUM('Données projet'!F89:G89)+'Données projet'!G89*10</f>
        <v>0</v>
      </c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30</v>
      </c>
      <c r="B87" s="193">
        <f>'Données projet'!D90</f>
        <v>35</v>
      </c>
      <c r="C87" s="204">
        <f>45*'Données projet'!E90+13.8*SUM('Données projet'!F90:G90)+'Données projet'!G90*10</f>
        <v>9</v>
      </c>
      <c r="D87" s="191">
        <f t="shared" si="6"/>
        <v>315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35</v>
      </c>
      <c r="B88" s="193">
        <f>'Données projet'!D91</f>
        <v>35</v>
      </c>
      <c r="C88" s="204">
        <f>45*'Données projet'!E91+13.8*SUM('Données projet'!F91:G91)+'Données projet'!G91*10</f>
        <v>9</v>
      </c>
      <c r="D88" s="191">
        <f t="shared" si="6"/>
        <v>315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40</v>
      </c>
      <c r="B89" s="193">
        <f>'Données projet'!D92</f>
        <v>35</v>
      </c>
      <c r="C89" s="204">
        <f>45*'Données projet'!E92+13.8*SUM('Données projet'!F92:G92)+'Données projet'!G92*10</f>
        <v>18</v>
      </c>
      <c r="D89" s="191">
        <f t="shared" si="6"/>
        <v>630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45</v>
      </c>
      <c r="B90" s="193">
        <f>'Données projet'!D93</f>
        <v>35</v>
      </c>
      <c r="C90" s="204">
        <f>45*'Données projet'!E93+13.8*SUM('Données projet'!F93:G93)+'Données projet'!G93*10</f>
        <v>18</v>
      </c>
      <c r="D90" s="191">
        <f t="shared" si="6"/>
        <v>630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50</v>
      </c>
      <c r="B91" s="193">
        <f>'Données projet'!D94</f>
        <v>35</v>
      </c>
      <c r="C91" s="204">
        <f>45*'Données projet'!E94+13.8*SUM('Données projet'!F94:G94)+'Données projet'!G94*10</f>
        <v>27</v>
      </c>
      <c r="D91" s="191">
        <f t="shared" si="6"/>
        <v>945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55</v>
      </c>
      <c r="B92" s="193">
        <f>'Données projet'!D95</f>
        <v>35</v>
      </c>
      <c r="C92" s="204">
        <f>45*'Données projet'!E95+13.8*SUM('Données projet'!F95:G95)+'Données projet'!G95*10</f>
        <v>27</v>
      </c>
      <c r="D92" s="191">
        <f t="shared" si="6"/>
        <v>945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60</v>
      </c>
      <c r="B93" s="193">
        <f>'Données projet'!D96</f>
        <v>35</v>
      </c>
      <c r="C93" s="204">
        <f>45*'Données projet'!E96+13.8*SUM('Données projet'!F96:G96)+'Données projet'!G96*10</f>
        <v>36</v>
      </c>
      <c r="D93" s="191">
        <f t="shared" si="6"/>
        <v>1260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65</v>
      </c>
      <c r="B94" s="193">
        <f>'Données projet'!D97</f>
        <v>35</v>
      </c>
      <c r="C94" s="204">
        <f>45*'Données projet'!E97+13.8*SUM('Données projet'!F97:G97)+'Données projet'!G97*10</f>
        <v>36</v>
      </c>
      <c r="D94" s="191">
        <f t="shared" si="6"/>
        <v>1260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70</v>
      </c>
      <c r="B95" s="193">
        <f>'Données projet'!D98</f>
        <v>35</v>
      </c>
      <c r="C95" s="204">
        <f>45*'Données projet'!E98+13.8*SUM('Données projet'!F98:G98)+'Données projet'!G98*10</f>
        <v>40.5</v>
      </c>
      <c r="D95" s="191">
        <f t="shared" si="6"/>
        <v>1417.5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75</v>
      </c>
      <c r="B96" s="193">
        <f>'Données projet'!D99</f>
        <v>35</v>
      </c>
      <c r="C96" s="204">
        <f>45*'Données projet'!E99+13.8*SUM('Données projet'!F99:G99)+'Données projet'!G99*10</f>
        <v>40.5</v>
      </c>
      <c r="D96" s="191">
        <f t="shared" si="6"/>
        <v>1417.5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80</v>
      </c>
      <c r="B97" s="193">
        <f>'Données projet'!D100</f>
        <v>424</v>
      </c>
      <c r="C97" s="204">
        <f>45*'Données projet'!E100+13.8*SUM('Données projet'!F100:G100)+'Données projet'!G100*10</f>
        <v>45</v>
      </c>
      <c r="D97" s="191">
        <f t="shared" si="6"/>
        <v>19080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Merisier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f>1660</f>
        <v>1660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15</v>
      </c>
      <c r="B116" s="193">
        <f>'Données projet'!D114</f>
        <v>3</v>
      </c>
      <c r="C116" s="204">
        <f>80*'Données projet'!E114+13.8*SUM('Données projet'!F114:G114)+'Données projet'!G114*10</f>
        <v>0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20</v>
      </c>
      <c r="B117" s="193">
        <f>'Données projet'!D115</f>
        <v>25</v>
      </c>
      <c r="C117" s="204">
        <f>80*'Données projet'!E115+13.8*SUM('Données projet'!F115:G115)+'Données projet'!G115*10</f>
        <v>0</v>
      </c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25</v>
      </c>
      <c r="B118" s="193">
        <f>'Données projet'!D116</f>
        <v>27</v>
      </c>
      <c r="C118" s="204">
        <f>80*'Données projet'!E116+13.8*SUM('Données projet'!F116:G116)+'Données projet'!G116*10</f>
        <v>0</v>
      </c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31</v>
      </c>
      <c r="B119" s="193">
        <f>'Données projet'!D117</f>
        <v>36</v>
      </c>
      <c r="C119" s="204">
        <f>80*'Données projet'!E117+13.8*SUM('Données projet'!F117:G117)+'Données projet'!G117*10</f>
        <v>16</v>
      </c>
      <c r="D119" s="191">
        <f t="shared" si="8"/>
        <v>576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37</v>
      </c>
      <c r="B120" s="193">
        <f>'Données projet'!D118</f>
        <v>36</v>
      </c>
      <c r="C120" s="204">
        <f>80*'Données projet'!E118+13.8*SUM('Données projet'!F118:G118)+'Données projet'!G118*10</f>
        <v>32</v>
      </c>
      <c r="D120" s="191">
        <f t="shared" si="8"/>
        <v>1152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44</v>
      </c>
      <c r="B121" s="193">
        <f>'Données projet'!D119</f>
        <v>43</v>
      </c>
      <c r="C121" s="204">
        <f>80*'Données projet'!E119+13.8*SUM('Données projet'!F119:G119)+'Données projet'!G119*10</f>
        <v>48</v>
      </c>
      <c r="D121" s="191">
        <f t="shared" si="8"/>
        <v>2064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52</v>
      </c>
      <c r="B122" s="193">
        <f>'Données projet'!D120</f>
        <v>48</v>
      </c>
      <c r="C122" s="204">
        <f>80*'Données projet'!E120+13.8*SUM('Données projet'!F120:G120)+'Données projet'!G120*10</f>
        <v>64</v>
      </c>
      <c r="D122" s="191">
        <f t="shared" si="8"/>
        <v>3072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60</v>
      </c>
      <c r="B123" s="193">
        <f>'Données projet'!D121</f>
        <v>297</v>
      </c>
      <c r="C123" s="204">
        <f>80*'Données projet'!E121+13.8*SUM('Données projet'!F121:G121)+'Données projet'!G121*10</f>
        <v>72</v>
      </c>
      <c r="D123" s="191">
        <f t="shared" si="8"/>
        <v>21384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Erable sycomore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f>1500</f>
        <v>1500</v>
      </c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10</v>
      </c>
      <c r="B147" s="187">
        <f>'Données projet'!D140</f>
        <v>7</v>
      </c>
      <c r="C147" s="204">
        <f>60*'Données projet'!E140+13.8*SUM('Données projet'!F140:G140)+'Données projet'!G140*10</f>
        <v>0</v>
      </c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15</v>
      </c>
      <c r="B148" s="187">
        <f>'Données projet'!D141</f>
        <v>42</v>
      </c>
      <c r="C148" s="204">
        <f>60*'Données projet'!E141+13.8*SUM('Données projet'!F141:G141)+'Données projet'!G141*10</f>
        <v>0</v>
      </c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20</v>
      </c>
      <c r="B149" s="187">
        <f>'Données projet'!D142</f>
        <v>42</v>
      </c>
      <c r="C149" s="204">
        <f>60*'Données projet'!E142+13.8*SUM('Données projet'!F142:G142)+'Données projet'!G142*10</f>
        <v>0</v>
      </c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25</v>
      </c>
      <c r="B150" s="187">
        <f>'Données projet'!D143</f>
        <v>42</v>
      </c>
      <c r="C150" s="204">
        <f>60*'Données projet'!E143+13.8*SUM('Données projet'!F143:G143)+'Données projet'!G143*10</f>
        <v>0</v>
      </c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30</v>
      </c>
      <c r="B151" s="187">
        <f>'Données projet'!D144</f>
        <v>42</v>
      </c>
      <c r="C151" s="204">
        <f>60*'Données projet'!E144+13.8*SUM('Données projet'!F144:G144)+'Données projet'!G144*10</f>
        <v>12</v>
      </c>
      <c r="D151" s="194">
        <f t="shared" si="10"/>
        <v>504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35</v>
      </c>
      <c r="B152" s="187">
        <f>'Données projet'!D145</f>
        <v>42</v>
      </c>
      <c r="C152" s="204">
        <f>60*'Données projet'!E145+13.8*SUM('Données projet'!F145:G145)+'Données projet'!G145*10</f>
        <v>12</v>
      </c>
      <c r="D152" s="194">
        <f t="shared" si="10"/>
        <v>504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40</v>
      </c>
      <c r="B153" s="187">
        <f>'Données projet'!D146</f>
        <v>40</v>
      </c>
      <c r="C153" s="204">
        <f>60*'Données projet'!E146+13.8*SUM('Données projet'!F146:G146)+'Données projet'!G146*10</f>
        <v>24</v>
      </c>
      <c r="D153" s="194">
        <f t="shared" si="10"/>
        <v>960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45</v>
      </c>
      <c r="B154" s="187">
        <f>'Données projet'!D147</f>
        <v>26</v>
      </c>
      <c r="C154" s="204">
        <f>60*'Données projet'!E147+13.8*SUM('Données projet'!F147:G147)+'Données projet'!G147*10</f>
        <v>24</v>
      </c>
      <c r="D154" s="194">
        <f t="shared" si="10"/>
        <v>624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50</v>
      </c>
      <c r="B155" s="187">
        <f>'Données projet'!D148</f>
        <v>21</v>
      </c>
      <c r="C155" s="204">
        <f>60*'Données projet'!E148+13.8*SUM('Données projet'!F148:G148)+'Données projet'!G148*10</f>
        <v>36</v>
      </c>
      <c r="D155" s="194">
        <f t="shared" si="10"/>
        <v>756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55</v>
      </c>
      <c r="B156" s="187">
        <f>'Données projet'!D149</f>
        <v>18</v>
      </c>
      <c r="C156" s="204">
        <f>60*'Données projet'!E149+13.8*SUM('Données projet'!F149:G149)+'Données projet'!G149*10</f>
        <v>48</v>
      </c>
      <c r="D156" s="194">
        <f t="shared" si="10"/>
        <v>864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60</v>
      </c>
      <c r="B157" s="187">
        <f>'Données projet'!D150</f>
        <v>343</v>
      </c>
      <c r="C157" s="204">
        <f>60*'Données projet'!E150+13.8*SUM('Données projet'!F150:G150)+'Données projet'!G150*10</f>
        <v>54</v>
      </c>
      <c r="D157" s="194">
        <f t="shared" si="10"/>
        <v>18522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Erable plane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>
        <f>1390</f>
        <v>1390</v>
      </c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10</v>
      </c>
      <c r="B178" s="193">
        <f>'Données projet'!D166</f>
        <v>0</v>
      </c>
      <c r="C178" s="206">
        <f>60*'Données projet'!E166+13.8*SUM('Données projet'!F166:G166)+'Données projet'!G166*10</f>
        <v>0</v>
      </c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15</v>
      </c>
      <c r="B179" s="193">
        <f>'Données projet'!D167</f>
        <v>32</v>
      </c>
      <c r="C179" s="206">
        <f>60*'Données projet'!E167+13.8*SUM('Données projet'!F167:G167)+'Données projet'!G167*10</f>
        <v>0</v>
      </c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20</v>
      </c>
      <c r="B180" s="193">
        <f>'Données projet'!D168</f>
        <v>35</v>
      </c>
      <c r="C180" s="206">
        <f>60*'Données projet'!E168+13.8*SUM('Données projet'!F168:G168)+'Données projet'!G168*10</f>
        <v>0</v>
      </c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25</v>
      </c>
      <c r="B181" s="193">
        <f>'Données projet'!D169</f>
        <v>35</v>
      </c>
      <c r="C181" s="206">
        <f>60*'Données projet'!E169+13.8*SUM('Données projet'!F169:G169)+'Données projet'!G169*10</f>
        <v>0</v>
      </c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30</v>
      </c>
      <c r="B182" s="193">
        <f>'Données projet'!D170</f>
        <v>35</v>
      </c>
      <c r="C182" s="206">
        <f>60*'Données projet'!E170+13.8*SUM('Données projet'!F170:G170)+'Données projet'!G170*10</f>
        <v>12</v>
      </c>
      <c r="D182" s="191">
        <f t="shared" si="11"/>
        <v>420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35</v>
      </c>
      <c r="B183" s="193">
        <f>'Données projet'!D171</f>
        <v>35</v>
      </c>
      <c r="C183" s="206">
        <f>60*'Données projet'!E171+13.8*SUM('Données projet'!F171:G171)+'Données projet'!G171*10</f>
        <v>12</v>
      </c>
      <c r="D183" s="191">
        <f t="shared" si="11"/>
        <v>420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40</v>
      </c>
      <c r="B184" s="193">
        <f>'Données projet'!D172</f>
        <v>35</v>
      </c>
      <c r="C184" s="206">
        <f>60*'Données projet'!E172+13.8*SUM('Données projet'!F172:G172)+'Données projet'!G172*10</f>
        <v>24</v>
      </c>
      <c r="D184" s="191">
        <f t="shared" si="11"/>
        <v>840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45</v>
      </c>
      <c r="B185" s="193">
        <f>'Données projet'!D173</f>
        <v>24</v>
      </c>
      <c r="C185" s="206">
        <f>60*'Données projet'!E173+13.8*SUM('Données projet'!F173:G173)+'Données projet'!G173*10</f>
        <v>24</v>
      </c>
      <c r="D185" s="191">
        <f t="shared" si="11"/>
        <v>576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50</v>
      </c>
      <c r="B186" s="193">
        <f>'Données projet'!D174</f>
        <v>19</v>
      </c>
      <c r="C186" s="206">
        <f>60*'Données projet'!E174+13.8*SUM('Données projet'!F174:G174)+'Données projet'!G174*10</f>
        <v>36</v>
      </c>
      <c r="D186" s="191">
        <f t="shared" si="11"/>
        <v>684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55</v>
      </c>
      <c r="B187" s="193">
        <f>'Données projet'!D175</f>
        <v>16</v>
      </c>
      <c r="C187" s="206">
        <f>60*'Données projet'!E175+13.8*SUM('Données projet'!F175:G175)+'Données projet'!G175*10</f>
        <v>48</v>
      </c>
      <c r="D187" s="191">
        <f t="shared" si="11"/>
        <v>768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60</v>
      </c>
      <c r="B188" s="193">
        <f>'Données projet'!D176</f>
        <v>294</v>
      </c>
      <c r="C188" s="206">
        <f>60*'Données projet'!E176+13.8*SUM('Données projet'!F176:G176)+'Données projet'!G176*10</f>
        <v>54</v>
      </c>
      <c r="D188" s="191">
        <f t="shared" si="11"/>
        <v>15876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>Charme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>
        <f>1588</f>
        <v>1588</v>
      </c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20</v>
      </c>
      <c r="B209" s="193">
        <f>'Données projet'!D192</f>
        <v>0</v>
      </c>
      <c r="C209" s="206">
        <f>50*'Données projet'!E192+13.8*SUM('Données projet'!F192:G192)+'Données projet'!G192*10</f>
        <v>0</v>
      </c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25</v>
      </c>
      <c r="B210" s="193">
        <f>'Données projet'!D193</f>
        <v>7</v>
      </c>
      <c r="C210" s="206">
        <f>50*'Données projet'!E193+13.8*SUM('Données projet'!F193:G193)+'Données projet'!G193*10</f>
        <v>0</v>
      </c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30</v>
      </c>
      <c r="B211" s="193">
        <f>'Données projet'!D194</f>
        <v>28</v>
      </c>
      <c r="C211" s="206">
        <f>50*'Données projet'!E194+13.8*SUM('Données projet'!F194:G194)+'Données projet'!G194*10</f>
        <v>20</v>
      </c>
      <c r="D211" s="191">
        <f t="shared" si="12"/>
        <v>560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35</v>
      </c>
      <c r="B212" s="193">
        <f>'Données projet'!D195</f>
        <v>28</v>
      </c>
      <c r="C212" s="206">
        <f>50*'Données projet'!E195+13.8*SUM('Données projet'!F195:G195)+'Données projet'!G195*10</f>
        <v>30</v>
      </c>
      <c r="D212" s="191">
        <f t="shared" si="12"/>
        <v>840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40</v>
      </c>
      <c r="B213" s="193">
        <f>'Données projet'!D196</f>
        <v>163</v>
      </c>
      <c r="C213" s="206">
        <f>50*'Données projet'!E196+13.8*SUM('Données projet'!F196:G196)+'Données projet'!G196*10</f>
        <v>45</v>
      </c>
      <c r="D213" s="191">
        <f t="shared" si="12"/>
        <v>7335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>Bouleau verruqueux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>
        <f>1475</f>
        <v>1475</v>
      </c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10</v>
      </c>
      <c r="B240" s="193">
        <f>'Données projet'!D218</f>
        <v>7</v>
      </c>
      <c r="C240" s="206">
        <f>40*'Données projet'!E218+13.8*SUM('Données projet'!F218:G218)+'Données projet'!G218*10</f>
        <v>0</v>
      </c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15</v>
      </c>
      <c r="B241" s="193">
        <f>'Données projet'!D219</f>
        <v>42</v>
      </c>
      <c r="C241" s="206">
        <f>40*'Données projet'!E219+13.8*SUM('Données projet'!F219:G219)+'Données projet'!G219*10</f>
        <v>16</v>
      </c>
      <c r="D241" s="191">
        <f t="shared" ref="D241:D259" si="13">B241*C241</f>
        <v>672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20</v>
      </c>
      <c r="B242" s="193">
        <f>'Données projet'!D220</f>
        <v>42</v>
      </c>
      <c r="C242" s="206">
        <f>40*'Données projet'!E220+13.8*SUM('Données projet'!F220:G220)+'Données projet'!G220*10</f>
        <v>24</v>
      </c>
      <c r="D242" s="191">
        <f t="shared" si="13"/>
        <v>1008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25</v>
      </c>
      <c r="B243" s="193">
        <f>'Données projet'!D221</f>
        <v>42</v>
      </c>
      <c r="C243" s="206">
        <f>40*'Données projet'!E221+13.8*SUM('Données projet'!F221:G221)+'Données projet'!G221*10</f>
        <v>32</v>
      </c>
      <c r="D243" s="191">
        <f t="shared" si="13"/>
        <v>1344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30</v>
      </c>
      <c r="B244" s="193">
        <f>'Données projet'!D222</f>
        <v>205</v>
      </c>
      <c r="C244" s="206">
        <f>40*'Données projet'!E222+13.8*SUM('Données projet'!F222:G222)+'Données projet'!G222*10</f>
        <v>36</v>
      </c>
      <c r="D244" s="191">
        <f t="shared" si="13"/>
        <v>7380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Helena</cp:lastModifiedBy>
  <dcterms:created xsi:type="dcterms:W3CDTF">2021-02-01T08:22:39Z</dcterms:created>
  <dcterms:modified xsi:type="dcterms:W3CDTF">2022-05-19T14:05:37Z</dcterms:modified>
</cp:coreProperties>
</file>